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showInkAnnotation="0" updateLinks="never" codeName="ThisWorkbook"/>
  <xr:revisionPtr revIDLastSave="0" documentId="13_ncr:1_{ACB219C5-8987-4E62-984F-3114DFDC21D2}" xr6:coauthVersionLast="47" xr6:coauthVersionMax="47" xr10:uidLastSave="{00000000-0000-0000-0000-000000000000}"/>
  <workbookProtection workbookAlgorithmName="SHA-512" workbookHashValue="E2U4lQFGfCvrlxpjQQmUrqVBMyDTg9lcN/cqjENW33+PKYcd6GGX+uSLin05iaw0bdQqlrdz3tN0vyOz3XfrMA==" workbookSaltValue="jSvrPsEmXNvxeRKGgLgJGA==" workbookSpinCount="100000" lockStructure="1"/>
  <bookViews>
    <workbookView xWindow="-108" yWindow="-108" windowWidth="23256" windowHeight="12576" tabRatio="659" xr2:uid="{00000000-000D-0000-FFFF-FFFF00000000}"/>
  </bookViews>
  <sheets>
    <sheet name="実績報告書" sheetId="175" r:id="rId1"/>
    <sheet name="明細書【断熱パネル】" sheetId="91" r:id="rId2"/>
    <sheet name="明細書【潜熱蓄熱建材】" sheetId="92" r:id="rId3"/>
    <sheet name="明細書【断熱材】" sheetId="100" r:id="rId4"/>
    <sheet name="明細書【窓・防災ガラス窓】" sheetId="173" r:id="rId5"/>
    <sheet name="明細書【玄関ドア・調湿建材】" sheetId="94" r:id="rId6"/>
    <sheet name="総括表" sheetId="120" r:id="rId7"/>
    <sheet name="精算払請求書" sheetId="176" r:id="rId8"/>
    <sheet name="製品リスト" sheetId="174" state="hidden" r:id="rId9"/>
  </sheets>
  <definedNames>
    <definedName name="_xlnm.Print_Area" localSheetId="0">実績報告書!$A$1:$CO$70</definedName>
    <definedName name="_xlnm.Print_Area" localSheetId="7">精算払請求書!$A$1:$CO$39</definedName>
    <definedName name="_xlnm.Print_Area" localSheetId="6">総括表!$A$1:$AL$37</definedName>
    <definedName name="_xlnm.Print_Area" localSheetId="5">明細書【玄関ドア・調湿建材】!$A$1:$BC$45</definedName>
    <definedName name="_xlnm.Print_Area" localSheetId="2">明細書【潜熱蓄熱建材】!$A$1:$BC$58</definedName>
    <definedName name="_xlnm.Print_Area" localSheetId="4">明細書【窓・防災ガラス窓】!$A$1:$BC$103</definedName>
    <definedName name="_xlnm.Print_Area" localSheetId="1">明細書【断熱パネル】!$A$1:$BC$63</definedName>
    <definedName name="_xlnm.Print_Area" localSheetId="3">明細書【断熱材】!$A$1:$BC$55</definedName>
    <definedName name="_xlnm.Print_Titles" localSheetId="4">明細書【窓・防災ガラス窓】!$1:$3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000" i="174" l="1"/>
  <c r="K1000" i="174"/>
  <c r="L999" i="174"/>
  <c r="K999" i="174"/>
  <c r="L998" i="174"/>
  <c r="K998" i="174"/>
  <c r="L997" i="174"/>
  <c r="K997" i="174"/>
  <c r="L996" i="174"/>
  <c r="K996" i="174"/>
  <c r="L995" i="174"/>
  <c r="K995" i="174"/>
  <c r="L994" i="174"/>
  <c r="K994" i="174"/>
  <c r="L993" i="174"/>
  <c r="K993" i="174"/>
  <c r="L992" i="174"/>
  <c r="K992" i="174"/>
  <c r="L991" i="174"/>
  <c r="K991" i="174"/>
  <c r="L990" i="174"/>
  <c r="K990" i="174"/>
  <c r="L989" i="174"/>
  <c r="K989" i="174"/>
  <c r="L988" i="174"/>
  <c r="K988" i="174"/>
  <c r="L987" i="174"/>
  <c r="K987" i="174"/>
  <c r="L986" i="174"/>
  <c r="K986" i="174"/>
  <c r="L985" i="174"/>
  <c r="K985" i="174"/>
  <c r="L984" i="174"/>
  <c r="K984" i="174"/>
  <c r="L983" i="174"/>
  <c r="K983" i="174"/>
  <c r="L982" i="174"/>
  <c r="K982" i="174"/>
  <c r="L981" i="174"/>
  <c r="K981" i="174"/>
  <c r="L980" i="174"/>
  <c r="K980" i="174"/>
  <c r="L979" i="174"/>
  <c r="K979" i="174"/>
  <c r="L978" i="174"/>
  <c r="K978" i="174"/>
  <c r="L977" i="174"/>
  <c r="K977" i="174"/>
  <c r="L976" i="174"/>
  <c r="K976" i="174"/>
  <c r="L975" i="174"/>
  <c r="K975" i="174"/>
  <c r="L974" i="174"/>
  <c r="K974" i="174"/>
  <c r="L973" i="174"/>
  <c r="K973" i="174"/>
  <c r="L972" i="174"/>
  <c r="K972" i="174"/>
  <c r="L971" i="174"/>
  <c r="K971" i="174"/>
  <c r="L970" i="174"/>
  <c r="K970" i="174"/>
  <c r="L969" i="174"/>
  <c r="K969" i="174"/>
  <c r="L968" i="174"/>
  <c r="K968" i="174"/>
  <c r="L967" i="174"/>
  <c r="K967" i="174"/>
  <c r="L966" i="174"/>
  <c r="K966" i="174"/>
  <c r="L965" i="174"/>
  <c r="K965" i="174"/>
  <c r="L964" i="174"/>
  <c r="K964" i="174"/>
  <c r="L963" i="174"/>
  <c r="K963" i="174"/>
  <c r="L962" i="174"/>
  <c r="K962" i="174"/>
  <c r="L961" i="174"/>
  <c r="K961" i="174"/>
  <c r="L960" i="174"/>
  <c r="K960" i="174"/>
  <c r="L959" i="174"/>
  <c r="K959" i="174"/>
  <c r="L958" i="174"/>
  <c r="K958" i="174"/>
  <c r="L957" i="174"/>
  <c r="K957" i="174"/>
  <c r="L956" i="174"/>
  <c r="K956" i="174"/>
  <c r="L955" i="174"/>
  <c r="K955" i="174"/>
  <c r="L954" i="174"/>
  <c r="K954" i="174"/>
  <c r="L953" i="174"/>
  <c r="K953" i="174"/>
  <c r="L952" i="174"/>
  <c r="K952" i="174"/>
  <c r="L951" i="174"/>
  <c r="K951" i="174"/>
  <c r="L950" i="174"/>
  <c r="K950" i="174"/>
  <c r="L949" i="174"/>
  <c r="K949" i="174"/>
  <c r="L948" i="174"/>
  <c r="K948" i="174"/>
  <c r="L947" i="174"/>
  <c r="K947" i="174"/>
  <c r="L946" i="174"/>
  <c r="K946" i="174"/>
  <c r="L945" i="174"/>
  <c r="K945" i="174"/>
  <c r="L944" i="174"/>
  <c r="K944" i="174"/>
  <c r="L943" i="174"/>
  <c r="K943" i="174"/>
  <c r="L942" i="174"/>
  <c r="K942" i="174"/>
  <c r="L941" i="174"/>
  <c r="K941" i="174"/>
  <c r="L940" i="174"/>
  <c r="K940" i="174"/>
  <c r="L939" i="174"/>
  <c r="K939" i="174"/>
  <c r="L938" i="174"/>
  <c r="K938" i="174"/>
  <c r="L937" i="174"/>
  <c r="K937" i="174"/>
  <c r="L936" i="174"/>
  <c r="K936" i="174"/>
  <c r="L935" i="174"/>
  <c r="K935" i="174"/>
  <c r="L934" i="174"/>
  <c r="K934" i="174"/>
  <c r="L933" i="174"/>
  <c r="K933" i="174"/>
  <c r="L932" i="174"/>
  <c r="K932" i="174"/>
  <c r="L931" i="174"/>
  <c r="K931" i="174"/>
  <c r="L930" i="174"/>
  <c r="K930" i="174"/>
  <c r="L929" i="174"/>
  <c r="K929" i="174"/>
  <c r="L928" i="174"/>
  <c r="K928" i="174"/>
  <c r="L927" i="174"/>
  <c r="K927" i="174"/>
  <c r="L926" i="174"/>
  <c r="K926" i="174"/>
  <c r="L925" i="174"/>
  <c r="K925" i="174"/>
  <c r="L924" i="174"/>
  <c r="K924" i="174"/>
  <c r="L923" i="174"/>
  <c r="K923" i="174"/>
  <c r="L922" i="174"/>
  <c r="K922" i="174"/>
  <c r="L921" i="174"/>
  <c r="K921" i="174"/>
  <c r="L920" i="174"/>
  <c r="K920" i="174"/>
  <c r="L919" i="174"/>
  <c r="K919" i="174"/>
  <c r="L918" i="174"/>
  <c r="K918" i="174"/>
  <c r="L917" i="174"/>
  <c r="K917" i="174"/>
  <c r="L916" i="174"/>
  <c r="K916" i="174"/>
  <c r="L915" i="174"/>
  <c r="K915" i="174"/>
  <c r="L914" i="174"/>
  <c r="K914" i="174"/>
  <c r="L913" i="174"/>
  <c r="K913" i="174"/>
  <c r="L912" i="174"/>
  <c r="K912" i="174"/>
  <c r="L911" i="174"/>
  <c r="K911" i="174"/>
  <c r="L910" i="174"/>
  <c r="K910" i="174"/>
  <c r="L909" i="174"/>
  <c r="K909" i="174"/>
  <c r="L908" i="174"/>
  <c r="K908" i="174"/>
  <c r="L907" i="174"/>
  <c r="K907" i="174"/>
  <c r="L906" i="174"/>
  <c r="K906" i="174"/>
  <c r="L905" i="174"/>
  <c r="K905" i="174"/>
  <c r="L904" i="174"/>
  <c r="K904" i="174"/>
  <c r="L903" i="174"/>
  <c r="K903" i="174"/>
  <c r="L902" i="174"/>
  <c r="K902" i="174"/>
  <c r="L901" i="174"/>
  <c r="K901" i="174"/>
  <c r="L900" i="174"/>
  <c r="K900" i="174"/>
  <c r="L899" i="174"/>
  <c r="K899" i="174"/>
  <c r="L898" i="174"/>
  <c r="K898" i="174"/>
  <c r="L897" i="174"/>
  <c r="K897" i="174"/>
  <c r="L896" i="174"/>
  <c r="K896" i="174"/>
  <c r="L895" i="174"/>
  <c r="K895" i="174"/>
  <c r="L894" i="174"/>
  <c r="K894" i="174"/>
  <c r="L893" i="174"/>
  <c r="K893" i="174"/>
  <c r="L892" i="174"/>
  <c r="K892" i="174"/>
  <c r="L891" i="174"/>
  <c r="K891" i="174"/>
  <c r="L890" i="174"/>
  <c r="K890" i="174"/>
  <c r="L889" i="174"/>
  <c r="K889" i="174"/>
  <c r="L888" i="174"/>
  <c r="K888" i="174"/>
  <c r="L887" i="174"/>
  <c r="K887" i="174"/>
  <c r="L886" i="174"/>
  <c r="K886" i="174"/>
  <c r="L885" i="174"/>
  <c r="K885" i="174"/>
  <c r="L884" i="174"/>
  <c r="K884" i="174"/>
  <c r="L883" i="174"/>
  <c r="K883" i="174"/>
  <c r="L882" i="174"/>
  <c r="K882" i="174"/>
  <c r="L881" i="174"/>
  <c r="K881" i="174"/>
  <c r="L880" i="174"/>
  <c r="K880" i="174"/>
  <c r="L879" i="174"/>
  <c r="K879" i="174"/>
  <c r="L878" i="174"/>
  <c r="K878" i="174"/>
  <c r="L877" i="174"/>
  <c r="K877" i="174"/>
  <c r="L876" i="174"/>
  <c r="K876" i="174"/>
  <c r="L875" i="174"/>
  <c r="K875" i="174"/>
  <c r="L874" i="174"/>
  <c r="K874" i="174"/>
  <c r="L873" i="174"/>
  <c r="K873" i="174"/>
  <c r="L872" i="174"/>
  <c r="K872" i="174"/>
  <c r="L871" i="174"/>
  <c r="K871" i="174"/>
  <c r="L870" i="174"/>
  <c r="K870" i="174"/>
  <c r="L869" i="174"/>
  <c r="K869" i="174"/>
  <c r="L868" i="174"/>
  <c r="K868" i="174"/>
  <c r="L867" i="174"/>
  <c r="K867" i="174"/>
  <c r="L866" i="174"/>
  <c r="K866" i="174"/>
  <c r="L865" i="174"/>
  <c r="K865" i="174"/>
  <c r="L864" i="174"/>
  <c r="K864" i="174"/>
  <c r="L863" i="174"/>
  <c r="K863" i="174"/>
  <c r="L862" i="174"/>
  <c r="K862" i="174"/>
  <c r="L861" i="174"/>
  <c r="K861" i="174"/>
  <c r="L860" i="174"/>
  <c r="K860" i="174"/>
  <c r="L859" i="174"/>
  <c r="K859" i="174"/>
  <c r="L858" i="174"/>
  <c r="K858" i="174"/>
  <c r="L857" i="174"/>
  <c r="K857" i="174"/>
  <c r="L856" i="174"/>
  <c r="K856" i="174"/>
  <c r="L855" i="174"/>
  <c r="K855" i="174"/>
  <c r="L854" i="174"/>
  <c r="K854" i="174"/>
  <c r="L853" i="174"/>
  <c r="K853" i="174"/>
  <c r="L852" i="174"/>
  <c r="K852" i="174"/>
  <c r="L851" i="174"/>
  <c r="K851" i="174"/>
  <c r="L850" i="174"/>
  <c r="K850" i="174"/>
  <c r="L849" i="174"/>
  <c r="K849" i="174"/>
  <c r="L848" i="174"/>
  <c r="K848" i="174"/>
  <c r="L847" i="174"/>
  <c r="K847" i="174"/>
  <c r="L846" i="174"/>
  <c r="K846" i="174"/>
  <c r="L845" i="174"/>
  <c r="K845" i="174"/>
  <c r="L844" i="174"/>
  <c r="K844" i="174"/>
  <c r="L843" i="174"/>
  <c r="K843" i="174"/>
  <c r="L842" i="174"/>
  <c r="K842" i="174"/>
  <c r="L841" i="174"/>
  <c r="K841" i="174"/>
  <c r="L840" i="174"/>
  <c r="K840" i="174"/>
  <c r="L839" i="174"/>
  <c r="K839" i="174"/>
  <c r="L838" i="174"/>
  <c r="K838" i="174"/>
  <c r="L837" i="174"/>
  <c r="K837" i="174"/>
  <c r="L836" i="174"/>
  <c r="K836" i="174"/>
  <c r="L835" i="174"/>
  <c r="K835" i="174"/>
  <c r="L834" i="174"/>
  <c r="K834" i="174"/>
  <c r="L833" i="174"/>
  <c r="K833" i="174"/>
  <c r="L832" i="174"/>
  <c r="K832" i="174"/>
  <c r="L831" i="174"/>
  <c r="K831" i="174"/>
  <c r="L830" i="174"/>
  <c r="K830" i="174"/>
  <c r="L829" i="174"/>
  <c r="K829" i="174"/>
  <c r="L828" i="174"/>
  <c r="K828" i="174"/>
  <c r="L827" i="174"/>
  <c r="K827" i="174"/>
  <c r="L826" i="174"/>
  <c r="K826" i="174"/>
  <c r="L825" i="174"/>
  <c r="K825" i="174"/>
  <c r="L824" i="174"/>
  <c r="K824" i="174"/>
  <c r="L823" i="174"/>
  <c r="K823" i="174"/>
  <c r="L822" i="174"/>
  <c r="K822" i="174"/>
  <c r="L821" i="174"/>
  <c r="K821" i="174"/>
  <c r="L820" i="174"/>
  <c r="K820" i="174"/>
  <c r="L819" i="174"/>
  <c r="K819" i="174"/>
  <c r="L818" i="174"/>
  <c r="K818" i="174"/>
  <c r="L817" i="174"/>
  <c r="K817" i="174"/>
  <c r="L816" i="174"/>
  <c r="K816" i="174"/>
  <c r="L815" i="174"/>
  <c r="K815" i="174"/>
  <c r="L814" i="174"/>
  <c r="K814" i="174"/>
  <c r="L813" i="174"/>
  <c r="K813" i="174"/>
  <c r="L812" i="174"/>
  <c r="K812" i="174"/>
  <c r="L811" i="174"/>
  <c r="K811" i="174"/>
  <c r="L810" i="174"/>
  <c r="K810" i="174"/>
  <c r="L809" i="174"/>
  <c r="K809" i="174"/>
  <c r="L808" i="174"/>
  <c r="K808" i="174"/>
  <c r="L807" i="174"/>
  <c r="K807" i="174"/>
  <c r="L806" i="174"/>
  <c r="K806" i="174"/>
  <c r="L805" i="174"/>
  <c r="K805" i="174"/>
  <c r="L804" i="174"/>
  <c r="K804" i="174"/>
  <c r="L803" i="174"/>
  <c r="K803" i="174"/>
  <c r="L802" i="174"/>
  <c r="K802" i="174"/>
  <c r="L801" i="174"/>
  <c r="K801" i="174"/>
  <c r="L800" i="174"/>
  <c r="K800" i="174"/>
  <c r="L799" i="174"/>
  <c r="K799" i="174"/>
  <c r="L798" i="174"/>
  <c r="K798" i="174"/>
  <c r="L797" i="174"/>
  <c r="K797" i="174"/>
  <c r="L796" i="174"/>
  <c r="K796" i="174"/>
  <c r="L795" i="174"/>
  <c r="K795" i="174"/>
  <c r="L794" i="174"/>
  <c r="K794" i="174"/>
  <c r="L793" i="174"/>
  <c r="K793" i="174"/>
  <c r="L792" i="174"/>
  <c r="K792" i="174"/>
  <c r="L791" i="174"/>
  <c r="K791" i="174"/>
  <c r="L790" i="174"/>
  <c r="K790" i="174"/>
  <c r="L789" i="174"/>
  <c r="K789" i="174"/>
  <c r="L788" i="174"/>
  <c r="K788" i="174"/>
  <c r="L787" i="174"/>
  <c r="K787" i="174"/>
  <c r="L786" i="174"/>
  <c r="K786" i="174"/>
  <c r="L785" i="174"/>
  <c r="K785" i="174"/>
  <c r="L784" i="174"/>
  <c r="K784" i="174"/>
  <c r="L783" i="174"/>
  <c r="K783" i="174"/>
  <c r="L782" i="174"/>
  <c r="K782" i="174"/>
  <c r="L781" i="174"/>
  <c r="K781" i="174"/>
  <c r="L780" i="174"/>
  <c r="K780" i="174"/>
  <c r="L779" i="174"/>
  <c r="K779" i="174"/>
  <c r="L778" i="174"/>
  <c r="K778" i="174"/>
  <c r="L777" i="174"/>
  <c r="K777" i="174"/>
  <c r="L776" i="174"/>
  <c r="K776" i="174"/>
  <c r="L775" i="174"/>
  <c r="K775" i="174"/>
  <c r="L774" i="174"/>
  <c r="K774" i="174"/>
  <c r="L773" i="174"/>
  <c r="K773" i="174"/>
  <c r="L772" i="174"/>
  <c r="K772" i="174"/>
  <c r="L771" i="174"/>
  <c r="K771" i="174"/>
  <c r="L770" i="174"/>
  <c r="K770" i="174"/>
  <c r="L769" i="174"/>
  <c r="K769" i="174"/>
  <c r="L768" i="174"/>
  <c r="K768" i="174"/>
  <c r="L767" i="174"/>
  <c r="K767" i="174"/>
  <c r="L766" i="174"/>
  <c r="K766" i="174"/>
  <c r="L765" i="174"/>
  <c r="K765" i="174"/>
  <c r="L764" i="174"/>
  <c r="K764" i="174"/>
  <c r="L763" i="174"/>
  <c r="K763" i="174"/>
  <c r="L762" i="174"/>
  <c r="K762" i="174"/>
  <c r="L761" i="174"/>
  <c r="K761" i="174"/>
  <c r="L760" i="174"/>
  <c r="K760" i="174"/>
  <c r="L759" i="174"/>
  <c r="K759" i="174"/>
  <c r="L758" i="174"/>
  <c r="K758" i="174"/>
  <c r="L757" i="174"/>
  <c r="K757" i="174"/>
  <c r="L756" i="174"/>
  <c r="K756" i="174"/>
  <c r="L755" i="174"/>
  <c r="K755" i="174"/>
  <c r="L754" i="174"/>
  <c r="K754" i="174"/>
  <c r="L753" i="174"/>
  <c r="K753" i="174"/>
  <c r="L752" i="174"/>
  <c r="K752" i="174"/>
  <c r="L751" i="174"/>
  <c r="K751" i="174"/>
  <c r="L750" i="174"/>
  <c r="K750" i="174"/>
  <c r="L749" i="174"/>
  <c r="K749" i="174"/>
  <c r="L748" i="174"/>
  <c r="K748" i="174"/>
  <c r="L747" i="174"/>
  <c r="K747" i="174"/>
  <c r="L746" i="174"/>
  <c r="K746" i="174"/>
  <c r="L745" i="174"/>
  <c r="K745" i="174"/>
  <c r="L744" i="174"/>
  <c r="K744" i="174"/>
  <c r="L743" i="174"/>
  <c r="K743" i="174"/>
  <c r="L742" i="174"/>
  <c r="K742" i="174"/>
  <c r="L741" i="174"/>
  <c r="K741" i="174"/>
  <c r="L740" i="174"/>
  <c r="K740" i="174"/>
  <c r="L739" i="174"/>
  <c r="K739" i="174"/>
  <c r="L738" i="174"/>
  <c r="K738" i="174"/>
  <c r="L737" i="174"/>
  <c r="K737" i="174"/>
  <c r="L736" i="174"/>
  <c r="K736" i="174"/>
  <c r="L735" i="174"/>
  <c r="K735" i="174"/>
  <c r="L734" i="174"/>
  <c r="K734" i="174"/>
  <c r="L733" i="174"/>
  <c r="K733" i="174"/>
  <c r="L732" i="174"/>
  <c r="K732" i="174"/>
  <c r="L731" i="174"/>
  <c r="K731" i="174"/>
  <c r="L730" i="174"/>
  <c r="K730" i="174"/>
  <c r="L729" i="174"/>
  <c r="K729" i="174"/>
  <c r="L728" i="174"/>
  <c r="K728" i="174"/>
  <c r="L727" i="174"/>
  <c r="K727" i="174"/>
  <c r="L726" i="174"/>
  <c r="K726" i="174"/>
  <c r="L725" i="174"/>
  <c r="K725" i="174"/>
  <c r="L724" i="174"/>
  <c r="K724" i="174"/>
  <c r="L723" i="174"/>
  <c r="K723" i="174"/>
  <c r="L722" i="174"/>
  <c r="K722" i="174"/>
  <c r="L721" i="174"/>
  <c r="K721" i="174"/>
  <c r="L720" i="174"/>
  <c r="K720" i="174"/>
  <c r="L719" i="174"/>
  <c r="K719" i="174"/>
  <c r="L718" i="174"/>
  <c r="K718" i="174"/>
  <c r="L717" i="174"/>
  <c r="K717" i="174"/>
  <c r="L716" i="174"/>
  <c r="K716" i="174"/>
  <c r="L715" i="174"/>
  <c r="K715" i="174"/>
  <c r="L714" i="174"/>
  <c r="K714" i="174"/>
  <c r="L713" i="174"/>
  <c r="K713" i="174"/>
  <c r="L712" i="174"/>
  <c r="K712" i="174"/>
  <c r="L711" i="174"/>
  <c r="K711" i="174"/>
  <c r="L710" i="174"/>
  <c r="K710" i="174"/>
  <c r="L709" i="174"/>
  <c r="K709" i="174"/>
  <c r="L708" i="174"/>
  <c r="K708" i="174"/>
  <c r="L707" i="174"/>
  <c r="K707" i="174"/>
  <c r="L706" i="174"/>
  <c r="K706" i="174"/>
  <c r="L705" i="174"/>
  <c r="K705" i="174"/>
  <c r="L704" i="174"/>
  <c r="K704" i="174"/>
  <c r="L703" i="174"/>
  <c r="K703" i="174"/>
  <c r="L702" i="174"/>
  <c r="K702" i="174"/>
  <c r="L701" i="174"/>
  <c r="K701" i="174"/>
  <c r="L700" i="174"/>
  <c r="K700" i="174"/>
  <c r="L699" i="174"/>
  <c r="K699" i="174"/>
  <c r="L698" i="174"/>
  <c r="K698" i="174"/>
  <c r="L697" i="174"/>
  <c r="K697" i="174"/>
  <c r="L696" i="174"/>
  <c r="K696" i="174"/>
  <c r="L695" i="174"/>
  <c r="K695" i="174"/>
  <c r="L694" i="174"/>
  <c r="K694" i="174"/>
  <c r="L693" i="174"/>
  <c r="K693" i="174"/>
  <c r="L692" i="174"/>
  <c r="K692" i="174"/>
  <c r="L691" i="174"/>
  <c r="K691" i="174"/>
  <c r="L690" i="174"/>
  <c r="K690" i="174"/>
  <c r="L689" i="174"/>
  <c r="K689" i="174"/>
  <c r="L688" i="174"/>
  <c r="K688" i="174"/>
  <c r="L687" i="174"/>
  <c r="K687" i="174"/>
  <c r="L686" i="174"/>
  <c r="K686" i="174"/>
  <c r="L685" i="174"/>
  <c r="K685" i="174"/>
  <c r="L684" i="174"/>
  <c r="K684" i="174"/>
  <c r="L683" i="174"/>
  <c r="K683" i="174"/>
  <c r="L682" i="174"/>
  <c r="K682" i="174"/>
  <c r="L681" i="174"/>
  <c r="K681" i="174"/>
  <c r="L680" i="174"/>
  <c r="K680" i="174"/>
  <c r="L679" i="174"/>
  <c r="K679" i="174"/>
  <c r="L678" i="174"/>
  <c r="K678" i="174"/>
  <c r="L677" i="174"/>
  <c r="K677" i="174"/>
  <c r="L676" i="174"/>
  <c r="K676" i="174"/>
  <c r="L675" i="174"/>
  <c r="K675" i="174"/>
  <c r="L674" i="174"/>
  <c r="K674" i="174"/>
  <c r="L673" i="174"/>
  <c r="K673" i="174"/>
  <c r="L672" i="174"/>
  <c r="K672" i="174"/>
  <c r="L671" i="174"/>
  <c r="K671" i="174"/>
  <c r="L670" i="174"/>
  <c r="K670" i="174"/>
  <c r="L669" i="174"/>
  <c r="K669" i="174"/>
  <c r="L668" i="174"/>
  <c r="K668" i="174"/>
  <c r="L667" i="174"/>
  <c r="K667" i="174"/>
  <c r="L666" i="174"/>
  <c r="K666" i="174"/>
  <c r="L665" i="174"/>
  <c r="K665" i="174"/>
  <c r="L664" i="174"/>
  <c r="K664" i="174"/>
  <c r="L663" i="174"/>
  <c r="K663" i="174"/>
  <c r="L662" i="174"/>
  <c r="K662" i="174"/>
  <c r="L661" i="174"/>
  <c r="K661" i="174"/>
  <c r="L660" i="174"/>
  <c r="K660" i="174"/>
  <c r="L659" i="174"/>
  <c r="K659" i="174"/>
  <c r="L658" i="174"/>
  <c r="K658" i="174"/>
  <c r="L657" i="174"/>
  <c r="K657" i="174"/>
  <c r="L656" i="174"/>
  <c r="K656" i="174"/>
  <c r="L655" i="174"/>
  <c r="K655" i="174"/>
  <c r="L654" i="174"/>
  <c r="K654" i="174"/>
  <c r="L653" i="174"/>
  <c r="K653" i="174"/>
  <c r="L652" i="174"/>
  <c r="K652" i="174"/>
  <c r="L651" i="174"/>
  <c r="K651" i="174"/>
  <c r="L650" i="174"/>
  <c r="K650" i="174"/>
  <c r="L649" i="174"/>
  <c r="K649" i="174"/>
  <c r="L648" i="174"/>
  <c r="K648" i="174"/>
  <c r="L647" i="174"/>
  <c r="K647" i="174"/>
  <c r="L646" i="174"/>
  <c r="K646" i="174"/>
  <c r="L645" i="174"/>
  <c r="K645" i="174"/>
  <c r="L644" i="174"/>
  <c r="K644" i="174"/>
  <c r="L643" i="174"/>
  <c r="K643" i="174"/>
  <c r="L642" i="174"/>
  <c r="K642" i="174"/>
  <c r="L641" i="174"/>
  <c r="K641" i="174"/>
  <c r="L640" i="174"/>
  <c r="K640" i="174"/>
  <c r="L639" i="174"/>
  <c r="K639" i="174"/>
  <c r="L638" i="174"/>
  <c r="K638" i="174"/>
  <c r="L637" i="174"/>
  <c r="K637" i="174"/>
  <c r="L636" i="174"/>
  <c r="K636" i="174"/>
  <c r="L635" i="174"/>
  <c r="K635" i="174"/>
  <c r="L634" i="174"/>
  <c r="K634" i="174"/>
  <c r="L633" i="174"/>
  <c r="K633" i="174"/>
  <c r="L632" i="174"/>
  <c r="K632" i="174"/>
  <c r="L631" i="174"/>
  <c r="K631" i="174"/>
  <c r="L630" i="174"/>
  <c r="K630" i="174"/>
  <c r="L629" i="174"/>
  <c r="K629" i="174"/>
  <c r="L628" i="174"/>
  <c r="K628" i="174"/>
  <c r="L627" i="174"/>
  <c r="K627" i="174"/>
  <c r="L626" i="174"/>
  <c r="K626" i="174"/>
  <c r="L625" i="174"/>
  <c r="K625" i="174"/>
  <c r="L624" i="174"/>
  <c r="K624" i="174"/>
  <c r="L623" i="174"/>
  <c r="K623" i="174"/>
  <c r="L622" i="174"/>
  <c r="K622" i="174"/>
  <c r="L621" i="174"/>
  <c r="K621" i="174"/>
  <c r="L620" i="174"/>
  <c r="K620" i="174"/>
  <c r="L619" i="174"/>
  <c r="K619" i="174"/>
  <c r="L618" i="174"/>
  <c r="K618" i="174"/>
  <c r="L617" i="174"/>
  <c r="K617" i="174"/>
  <c r="L616" i="174"/>
  <c r="K616" i="174"/>
  <c r="L615" i="174"/>
  <c r="K615" i="174"/>
  <c r="L614" i="174"/>
  <c r="K614" i="174"/>
  <c r="L613" i="174"/>
  <c r="K613" i="174"/>
  <c r="L612" i="174"/>
  <c r="K612" i="174"/>
  <c r="L611" i="174"/>
  <c r="K611" i="174"/>
  <c r="L610" i="174"/>
  <c r="K610" i="174"/>
  <c r="L609" i="174"/>
  <c r="K609" i="174"/>
  <c r="L608" i="174"/>
  <c r="K608" i="174"/>
  <c r="L607" i="174"/>
  <c r="K607" i="174"/>
  <c r="L606" i="174"/>
  <c r="K606" i="174"/>
  <c r="L605" i="174"/>
  <c r="K605" i="174"/>
  <c r="L604" i="174"/>
  <c r="K604" i="174"/>
  <c r="L603" i="174"/>
  <c r="K603" i="174"/>
  <c r="L602" i="174"/>
  <c r="K602" i="174"/>
  <c r="L601" i="174"/>
  <c r="K601" i="174"/>
  <c r="L600" i="174"/>
  <c r="K600" i="174"/>
  <c r="L599" i="174"/>
  <c r="K599" i="174"/>
  <c r="L598" i="174"/>
  <c r="K598" i="174"/>
  <c r="L597" i="174"/>
  <c r="K597" i="174"/>
  <c r="L596" i="174"/>
  <c r="K596" i="174"/>
  <c r="L595" i="174"/>
  <c r="K595" i="174"/>
  <c r="L594" i="174"/>
  <c r="K594" i="174"/>
  <c r="L593" i="174"/>
  <c r="K593" i="174"/>
  <c r="L592" i="174"/>
  <c r="K592" i="174"/>
  <c r="L591" i="174"/>
  <c r="K591" i="174"/>
  <c r="L590" i="174"/>
  <c r="K590" i="174"/>
  <c r="L589" i="174"/>
  <c r="K589" i="174"/>
  <c r="L588" i="174"/>
  <c r="K588" i="174"/>
  <c r="L587" i="174"/>
  <c r="K587" i="174"/>
  <c r="L586" i="174"/>
  <c r="K586" i="174"/>
  <c r="L585" i="174"/>
  <c r="K585" i="174"/>
  <c r="L584" i="174"/>
  <c r="K584" i="174"/>
  <c r="L583" i="174"/>
  <c r="K583" i="174"/>
  <c r="L582" i="174"/>
  <c r="K582" i="174"/>
  <c r="L581" i="174"/>
  <c r="K581" i="174"/>
  <c r="L580" i="174"/>
  <c r="K580" i="174"/>
  <c r="L579" i="174"/>
  <c r="K579" i="174"/>
  <c r="L578" i="174"/>
  <c r="K578" i="174"/>
  <c r="L577" i="174"/>
  <c r="K577" i="174"/>
  <c r="L576" i="174"/>
  <c r="K576" i="174"/>
  <c r="L575" i="174"/>
  <c r="K575" i="174"/>
  <c r="L574" i="174"/>
  <c r="K574" i="174"/>
  <c r="L573" i="174"/>
  <c r="K573" i="174"/>
  <c r="L572" i="174"/>
  <c r="K572" i="174"/>
  <c r="L571" i="174"/>
  <c r="K571" i="174"/>
  <c r="L570" i="174"/>
  <c r="K570" i="174"/>
  <c r="L569" i="174"/>
  <c r="K569" i="174"/>
  <c r="L568" i="174"/>
  <c r="K568" i="174"/>
  <c r="L567" i="174"/>
  <c r="K567" i="174"/>
  <c r="L566" i="174"/>
  <c r="K566" i="174"/>
  <c r="L565" i="174"/>
  <c r="K565" i="174"/>
  <c r="L564" i="174"/>
  <c r="K564" i="174"/>
  <c r="L563" i="174"/>
  <c r="K563" i="174"/>
  <c r="L562" i="174"/>
  <c r="K562" i="174"/>
  <c r="L561" i="174"/>
  <c r="K561" i="174"/>
  <c r="L560" i="174"/>
  <c r="K560" i="174"/>
  <c r="L559" i="174"/>
  <c r="K559" i="174"/>
  <c r="L558" i="174"/>
  <c r="K558" i="174"/>
  <c r="L557" i="174"/>
  <c r="K557" i="174"/>
  <c r="L556" i="174"/>
  <c r="K556" i="174"/>
  <c r="L555" i="174"/>
  <c r="K555" i="174"/>
  <c r="L554" i="174"/>
  <c r="K554" i="174"/>
  <c r="L553" i="174"/>
  <c r="K553" i="174"/>
  <c r="L552" i="174"/>
  <c r="K552" i="174"/>
  <c r="L551" i="174"/>
  <c r="K551" i="174"/>
  <c r="L550" i="174"/>
  <c r="K550" i="174"/>
  <c r="L549" i="174"/>
  <c r="K549" i="174"/>
  <c r="L548" i="174"/>
  <c r="K548" i="174"/>
  <c r="L547" i="174"/>
  <c r="K547" i="174"/>
  <c r="L546" i="174"/>
  <c r="K546" i="174"/>
  <c r="L545" i="174"/>
  <c r="K545" i="174"/>
  <c r="L544" i="174"/>
  <c r="K544" i="174"/>
  <c r="L543" i="174"/>
  <c r="K543" i="174"/>
  <c r="L542" i="174"/>
  <c r="K542" i="174"/>
  <c r="L541" i="174"/>
  <c r="K541" i="174"/>
  <c r="L540" i="174"/>
  <c r="K540" i="174"/>
  <c r="L539" i="174"/>
  <c r="K539" i="174"/>
  <c r="L538" i="174"/>
  <c r="K538" i="174"/>
  <c r="L537" i="174"/>
  <c r="K537" i="174"/>
  <c r="L536" i="174"/>
  <c r="K536" i="174"/>
  <c r="L535" i="174"/>
  <c r="K535" i="174"/>
  <c r="L534" i="174"/>
  <c r="K534" i="174"/>
  <c r="L533" i="174"/>
  <c r="K533" i="174"/>
  <c r="L532" i="174"/>
  <c r="K532" i="174"/>
  <c r="L531" i="174"/>
  <c r="K531" i="174"/>
  <c r="L530" i="174"/>
  <c r="K530" i="174"/>
  <c r="L529" i="174"/>
  <c r="K529" i="174"/>
  <c r="L528" i="174"/>
  <c r="K528" i="174"/>
  <c r="L527" i="174"/>
  <c r="K527" i="174"/>
  <c r="L526" i="174"/>
  <c r="K526" i="174"/>
  <c r="L525" i="174"/>
  <c r="K525" i="174"/>
  <c r="L524" i="174"/>
  <c r="K524" i="174"/>
  <c r="L523" i="174"/>
  <c r="K523" i="174"/>
  <c r="L522" i="174"/>
  <c r="K522" i="174"/>
  <c r="L521" i="174"/>
  <c r="K521" i="174"/>
  <c r="L520" i="174"/>
  <c r="K520" i="174"/>
  <c r="L519" i="174"/>
  <c r="K519" i="174"/>
  <c r="L518" i="174"/>
  <c r="K518" i="174"/>
  <c r="L517" i="174"/>
  <c r="K517" i="174"/>
  <c r="L516" i="174"/>
  <c r="K516" i="174"/>
  <c r="L515" i="174"/>
  <c r="K515" i="174"/>
  <c r="L514" i="174"/>
  <c r="K514" i="174"/>
  <c r="L513" i="174"/>
  <c r="K513" i="174"/>
  <c r="L512" i="174"/>
  <c r="K512" i="174"/>
  <c r="L511" i="174"/>
  <c r="K511" i="174"/>
  <c r="L510" i="174"/>
  <c r="K510" i="174"/>
  <c r="L509" i="174"/>
  <c r="K509" i="174"/>
  <c r="L508" i="174"/>
  <c r="K508" i="174"/>
  <c r="L507" i="174"/>
  <c r="K507" i="174"/>
  <c r="L506" i="174"/>
  <c r="K506" i="174"/>
  <c r="L505" i="174"/>
  <c r="K505" i="174"/>
  <c r="L504" i="174"/>
  <c r="K504" i="174"/>
  <c r="L503" i="174"/>
  <c r="K503" i="174"/>
  <c r="L502" i="174"/>
  <c r="K502" i="174"/>
  <c r="L501" i="174"/>
  <c r="K501" i="174"/>
  <c r="L500" i="174"/>
  <c r="K500" i="174"/>
  <c r="L499" i="174"/>
  <c r="K499" i="174"/>
  <c r="L498" i="174"/>
  <c r="K498" i="174"/>
  <c r="L497" i="174"/>
  <c r="K497" i="174"/>
  <c r="L496" i="174"/>
  <c r="K496" i="174"/>
  <c r="L495" i="174"/>
  <c r="K495" i="174"/>
  <c r="L494" i="174"/>
  <c r="K494" i="174"/>
  <c r="L493" i="174"/>
  <c r="K493" i="174"/>
  <c r="L492" i="174"/>
  <c r="K492" i="174"/>
  <c r="L491" i="174"/>
  <c r="K491" i="174"/>
  <c r="L490" i="174"/>
  <c r="K490" i="174"/>
  <c r="L489" i="174"/>
  <c r="K489" i="174"/>
  <c r="L488" i="174"/>
  <c r="K488" i="174"/>
  <c r="L487" i="174"/>
  <c r="K487" i="174"/>
  <c r="L486" i="174"/>
  <c r="K486" i="174"/>
  <c r="L485" i="174"/>
  <c r="K485" i="174"/>
  <c r="L484" i="174"/>
  <c r="K484" i="174"/>
  <c r="L483" i="174"/>
  <c r="K483" i="174"/>
  <c r="L482" i="174"/>
  <c r="K482" i="174"/>
  <c r="L481" i="174"/>
  <c r="K481" i="174"/>
  <c r="L480" i="174"/>
  <c r="K480" i="174"/>
  <c r="L479" i="174"/>
  <c r="K479" i="174"/>
  <c r="L478" i="174"/>
  <c r="K478" i="174"/>
  <c r="L477" i="174"/>
  <c r="K477" i="174"/>
  <c r="L476" i="174"/>
  <c r="K476" i="174"/>
  <c r="L475" i="174"/>
  <c r="K475" i="174"/>
  <c r="L474" i="174"/>
  <c r="K474" i="174"/>
  <c r="L473" i="174"/>
  <c r="K473" i="174"/>
  <c r="L472" i="174"/>
  <c r="K472" i="174"/>
  <c r="L471" i="174"/>
  <c r="K471" i="174"/>
  <c r="L470" i="174"/>
  <c r="K470" i="174"/>
  <c r="L469" i="174"/>
  <c r="K469" i="174"/>
  <c r="L468" i="174"/>
  <c r="K468" i="174"/>
  <c r="L467" i="174"/>
  <c r="K467" i="174"/>
  <c r="L466" i="174"/>
  <c r="K466" i="174"/>
  <c r="L465" i="174"/>
  <c r="K465" i="174"/>
  <c r="L464" i="174"/>
  <c r="K464" i="174"/>
  <c r="L463" i="174"/>
  <c r="K463" i="174"/>
  <c r="L462" i="174"/>
  <c r="K462" i="174"/>
  <c r="L461" i="174"/>
  <c r="K461" i="174"/>
  <c r="L460" i="174"/>
  <c r="K460" i="174"/>
  <c r="L459" i="174"/>
  <c r="K459" i="174"/>
  <c r="L458" i="174"/>
  <c r="K458" i="174"/>
  <c r="L457" i="174"/>
  <c r="K457" i="174"/>
  <c r="L456" i="174"/>
  <c r="K456" i="174"/>
  <c r="L455" i="174"/>
  <c r="K455" i="174"/>
  <c r="L454" i="174"/>
  <c r="K454" i="174"/>
  <c r="L453" i="174"/>
  <c r="K453" i="174"/>
  <c r="L452" i="174"/>
  <c r="K452" i="174"/>
  <c r="L451" i="174"/>
  <c r="K451" i="174"/>
  <c r="L450" i="174"/>
  <c r="K450" i="174"/>
  <c r="L449" i="174"/>
  <c r="K449" i="174"/>
  <c r="L448" i="174"/>
  <c r="K448" i="174"/>
  <c r="L447" i="174"/>
  <c r="K447" i="174"/>
  <c r="L446" i="174"/>
  <c r="K446" i="174"/>
  <c r="L445" i="174"/>
  <c r="K445" i="174"/>
  <c r="L444" i="174"/>
  <c r="K444" i="174"/>
  <c r="L443" i="174"/>
  <c r="K443" i="174"/>
  <c r="L442" i="174"/>
  <c r="K442" i="174"/>
  <c r="L441" i="174"/>
  <c r="K441" i="174"/>
  <c r="L440" i="174"/>
  <c r="K440" i="174"/>
  <c r="L439" i="174"/>
  <c r="K439" i="174"/>
  <c r="L438" i="174"/>
  <c r="K438" i="174"/>
  <c r="L437" i="174"/>
  <c r="K437" i="174"/>
  <c r="L436" i="174"/>
  <c r="K436" i="174"/>
  <c r="L435" i="174"/>
  <c r="K435" i="174"/>
  <c r="L434" i="174"/>
  <c r="K434" i="174"/>
  <c r="L433" i="174"/>
  <c r="K433" i="174"/>
  <c r="L432" i="174"/>
  <c r="K432" i="174"/>
  <c r="L431" i="174"/>
  <c r="K431" i="174"/>
  <c r="L430" i="174"/>
  <c r="K430" i="174"/>
  <c r="L429" i="174"/>
  <c r="K429" i="174"/>
  <c r="L428" i="174"/>
  <c r="K428" i="174"/>
  <c r="L427" i="174"/>
  <c r="K427" i="174"/>
  <c r="L426" i="174"/>
  <c r="K426" i="174"/>
  <c r="L425" i="174"/>
  <c r="K425" i="174"/>
  <c r="L424" i="174"/>
  <c r="K424" i="174"/>
  <c r="L423" i="174"/>
  <c r="K423" i="174"/>
  <c r="L422" i="174"/>
  <c r="K422" i="174"/>
  <c r="L421" i="174"/>
  <c r="K421" i="174"/>
  <c r="L420" i="174"/>
  <c r="K420" i="174"/>
  <c r="L419" i="174"/>
  <c r="K419" i="174"/>
  <c r="L418" i="174"/>
  <c r="K418" i="174"/>
  <c r="L417" i="174"/>
  <c r="K417" i="174"/>
  <c r="L416" i="174"/>
  <c r="K416" i="174"/>
  <c r="L415" i="174"/>
  <c r="K415" i="174"/>
  <c r="L414" i="174"/>
  <c r="K414" i="174"/>
  <c r="L413" i="174"/>
  <c r="K413" i="174"/>
  <c r="L412" i="174"/>
  <c r="K412" i="174"/>
  <c r="L411" i="174"/>
  <c r="K411" i="174"/>
  <c r="L410" i="174"/>
  <c r="K410" i="174"/>
  <c r="L409" i="174"/>
  <c r="K409" i="174"/>
  <c r="L408" i="174"/>
  <c r="K408" i="174"/>
  <c r="L407" i="174"/>
  <c r="K407" i="174"/>
  <c r="L406" i="174"/>
  <c r="K406" i="174"/>
  <c r="L405" i="174"/>
  <c r="K405" i="174"/>
  <c r="L404" i="174"/>
  <c r="K404" i="174"/>
  <c r="L403" i="174"/>
  <c r="K403" i="174"/>
  <c r="L402" i="174"/>
  <c r="K402" i="174"/>
  <c r="L401" i="174"/>
  <c r="K401" i="174"/>
  <c r="L400" i="174"/>
  <c r="K400" i="174"/>
  <c r="L399" i="174"/>
  <c r="K399" i="174"/>
  <c r="L398" i="174"/>
  <c r="K398" i="174"/>
  <c r="L397" i="174"/>
  <c r="K397" i="174"/>
  <c r="L396" i="174"/>
  <c r="K396" i="174"/>
  <c r="L395" i="174"/>
  <c r="K395" i="174"/>
  <c r="L394" i="174"/>
  <c r="K394" i="174"/>
  <c r="L393" i="174"/>
  <c r="K393" i="174"/>
  <c r="L392" i="174"/>
  <c r="K392" i="174"/>
  <c r="L391" i="174"/>
  <c r="K391" i="174"/>
  <c r="L390" i="174"/>
  <c r="K390" i="174"/>
  <c r="L389" i="174"/>
  <c r="K389" i="174"/>
  <c r="L388" i="174"/>
  <c r="K388" i="174"/>
  <c r="L387" i="174"/>
  <c r="K387" i="174"/>
  <c r="L386" i="174"/>
  <c r="K386" i="174"/>
  <c r="L385" i="174"/>
  <c r="K385" i="174"/>
  <c r="L384" i="174"/>
  <c r="K384" i="174"/>
  <c r="L383" i="174"/>
  <c r="K383" i="174"/>
  <c r="L382" i="174"/>
  <c r="K382" i="174"/>
  <c r="L381" i="174"/>
  <c r="K381" i="174"/>
  <c r="L380" i="174"/>
  <c r="K380" i="174"/>
  <c r="L379" i="174"/>
  <c r="K379" i="174"/>
  <c r="L378" i="174"/>
  <c r="K378" i="174"/>
  <c r="L377" i="174"/>
  <c r="K377" i="174"/>
  <c r="L376" i="174"/>
  <c r="K376" i="174"/>
  <c r="L375" i="174"/>
  <c r="K375" i="174"/>
  <c r="L374" i="174"/>
  <c r="K374" i="174"/>
  <c r="L373" i="174"/>
  <c r="K373" i="174"/>
  <c r="L372" i="174"/>
  <c r="K372" i="174"/>
  <c r="L371" i="174"/>
  <c r="K371" i="174"/>
  <c r="L370" i="174"/>
  <c r="K370" i="174"/>
  <c r="L369" i="174"/>
  <c r="K369" i="174"/>
  <c r="L368" i="174"/>
  <c r="K368" i="174"/>
  <c r="L367" i="174"/>
  <c r="K367" i="174"/>
  <c r="L366" i="174"/>
  <c r="K366" i="174"/>
  <c r="L365" i="174"/>
  <c r="K365" i="174"/>
  <c r="L364" i="174"/>
  <c r="K364" i="174"/>
  <c r="L363" i="174"/>
  <c r="K363" i="174"/>
  <c r="L362" i="174"/>
  <c r="K362" i="174"/>
  <c r="L361" i="174"/>
  <c r="K361" i="174"/>
  <c r="L360" i="174"/>
  <c r="K360" i="174"/>
  <c r="L359" i="174"/>
  <c r="K359" i="174"/>
  <c r="L358" i="174"/>
  <c r="K358" i="174"/>
  <c r="L357" i="174"/>
  <c r="K357" i="174"/>
  <c r="L356" i="174"/>
  <c r="K356" i="174"/>
  <c r="L355" i="174"/>
  <c r="K355" i="174"/>
  <c r="L354" i="174"/>
  <c r="K354" i="174"/>
  <c r="L353" i="174"/>
  <c r="K353" i="174"/>
  <c r="L352" i="174"/>
  <c r="K352" i="174"/>
  <c r="L351" i="174"/>
  <c r="K351" i="174"/>
  <c r="L350" i="174"/>
  <c r="K350" i="174"/>
  <c r="L349" i="174"/>
  <c r="K349" i="174"/>
  <c r="L348" i="174"/>
  <c r="K348" i="174"/>
  <c r="L347" i="174"/>
  <c r="K347" i="174"/>
  <c r="L346" i="174"/>
  <c r="K346" i="174"/>
  <c r="L345" i="174"/>
  <c r="K345" i="174"/>
  <c r="L344" i="174"/>
  <c r="K344" i="174"/>
  <c r="L343" i="174"/>
  <c r="K343" i="174"/>
  <c r="L342" i="174"/>
  <c r="K342" i="174"/>
  <c r="L341" i="174"/>
  <c r="K341" i="174"/>
  <c r="L340" i="174"/>
  <c r="K340" i="174"/>
  <c r="L339" i="174"/>
  <c r="K339" i="174"/>
  <c r="L338" i="174"/>
  <c r="K338" i="174"/>
  <c r="L337" i="174"/>
  <c r="K337" i="174"/>
  <c r="L336" i="174"/>
  <c r="K336" i="174"/>
  <c r="L335" i="174"/>
  <c r="K335" i="174"/>
  <c r="L334" i="174"/>
  <c r="K334" i="174"/>
  <c r="L333" i="174"/>
  <c r="K333" i="174"/>
  <c r="L332" i="174"/>
  <c r="K332" i="174"/>
  <c r="L331" i="174"/>
  <c r="K331" i="174"/>
  <c r="L330" i="174"/>
  <c r="K330" i="174"/>
  <c r="L329" i="174"/>
  <c r="K329" i="174"/>
  <c r="L328" i="174"/>
  <c r="K328" i="174"/>
  <c r="L327" i="174"/>
  <c r="K327" i="174"/>
  <c r="L326" i="174"/>
  <c r="K326" i="174"/>
  <c r="L325" i="174"/>
  <c r="K325" i="174"/>
  <c r="L324" i="174"/>
  <c r="K324" i="174"/>
  <c r="L323" i="174"/>
  <c r="K323" i="174"/>
  <c r="L322" i="174"/>
  <c r="K322" i="174"/>
  <c r="L321" i="174"/>
  <c r="K321" i="174"/>
  <c r="L320" i="174"/>
  <c r="K320" i="174"/>
  <c r="L319" i="174"/>
  <c r="K319" i="174"/>
  <c r="L318" i="174"/>
  <c r="K318" i="174"/>
  <c r="L317" i="174"/>
  <c r="K317" i="174"/>
  <c r="L316" i="174"/>
  <c r="K316" i="174"/>
  <c r="L315" i="174"/>
  <c r="K315" i="174"/>
  <c r="L314" i="174"/>
  <c r="K314" i="174"/>
  <c r="L313" i="174"/>
  <c r="K313" i="174"/>
  <c r="L312" i="174"/>
  <c r="K312" i="174"/>
  <c r="L311" i="174"/>
  <c r="K311" i="174"/>
  <c r="L310" i="174"/>
  <c r="K310" i="174"/>
  <c r="L309" i="174"/>
  <c r="K309" i="174"/>
  <c r="L308" i="174"/>
  <c r="K308" i="174"/>
  <c r="L307" i="174"/>
  <c r="K307" i="174"/>
  <c r="L306" i="174"/>
  <c r="K306" i="174"/>
  <c r="L305" i="174"/>
  <c r="K305" i="174"/>
  <c r="L304" i="174"/>
  <c r="K304" i="174"/>
  <c r="L303" i="174"/>
  <c r="K303" i="174"/>
  <c r="L302" i="174"/>
  <c r="K302" i="174"/>
  <c r="L301" i="174"/>
  <c r="K301" i="174"/>
  <c r="L300" i="174"/>
  <c r="K300" i="174"/>
  <c r="L299" i="174"/>
  <c r="K299" i="174"/>
  <c r="L298" i="174"/>
  <c r="K298" i="174"/>
  <c r="L297" i="174"/>
  <c r="K297" i="174"/>
  <c r="L296" i="174"/>
  <c r="K296" i="174"/>
  <c r="L295" i="174"/>
  <c r="K295" i="174"/>
  <c r="L294" i="174"/>
  <c r="K294" i="174"/>
  <c r="L293" i="174"/>
  <c r="K293" i="174"/>
  <c r="L292" i="174"/>
  <c r="K292" i="174"/>
  <c r="L291" i="174"/>
  <c r="K291" i="174"/>
  <c r="L290" i="174"/>
  <c r="K290" i="174"/>
  <c r="L289" i="174"/>
  <c r="K289" i="174"/>
  <c r="L288" i="174"/>
  <c r="K288" i="174"/>
  <c r="L287" i="174"/>
  <c r="K287" i="174"/>
  <c r="L286" i="174"/>
  <c r="K286" i="174"/>
  <c r="L285" i="174"/>
  <c r="K285" i="174"/>
  <c r="L284" i="174"/>
  <c r="K284" i="174"/>
  <c r="L283" i="174"/>
  <c r="K283" i="174"/>
  <c r="L282" i="174"/>
  <c r="K282" i="174"/>
  <c r="L281" i="174"/>
  <c r="K281" i="174"/>
  <c r="L280" i="174"/>
  <c r="K280" i="174"/>
  <c r="L279" i="174"/>
  <c r="K279" i="174"/>
  <c r="L278" i="174"/>
  <c r="K278" i="174"/>
  <c r="L277" i="174"/>
  <c r="K277" i="174"/>
  <c r="L276" i="174"/>
  <c r="K276" i="174"/>
  <c r="L275" i="174"/>
  <c r="K275" i="174"/>
  <c r="L274" i="174"/>
  <c r="K274" i="174"/>
  <c r="L273" i="174"/>
  <c r="K273" i="174"/>
  <c r="L272" i="174"/>
  <c r="K272" i="174"/>
  <c r="L271" i="174"/>
  <c r="K271" i="174"/>
  <c r="L270" i="174"/>
  <c r="K270" i="174"/>
  <c r="L269" i="174"/>
  <c r="K269" i="174"/>
  <c r="L268" i="174"/>
  <c r="K268" i="174"/>
  <c r="L267" i="174"/>
  <c r="K267" i="174"/>
  <c r="L266" i="174"/>
  <c r="K266" i="174"/>
  <c r="L265" i="174"/>
  <c r="K265" i="174"/>
  <c r="L264" i="174"/>
  <c r="K264" i="174"/>
  <c r="L263" i="174"/>
  <c r="K263" i="174"/>
  <c r="L262" i="174"/>
  <c r="K262" i="174"/>
  <c r="L261" i="174"/>
  <c r="K261" i="174"/>
  <c r="L260" i="174"/>
  <c r="K260" i="174"/>
  <c r="L259" i="174"/>
  <c r="K259" i="174"/>
  <c r="L258" i="174"/>
  <c r="K258" i="174"/>
  <c r="L257" i="174"/>
  <c r="K257" i="174"/>
  <c r="L256" i="174"/>
  <c r="K256" i="174"/>
  <c r="L255" i="174"/>
  <c r="K255" i="174"/>
  <c r="L254" i="174"/>
  <c r="K254" i="174"/>
  <c r="L253" i="174"/>
  <c r="K253" i="174"/>
  <c r="L252" i="174"/>
  <c r="K252" i="174"/>
  <c r="L251" i="174"/>
  <c r="K251" i="174"/>
  <c r="L250" i="174"/>
  <c r="K250" i="174"/>
  <c r="L249" i="174"/>
  <c r="K249" i="174"/>
  <c r="L248" i="174"/>
  <c r="K248" i="174"/>
  <c r="L247" i="174"/>
  <c r="K247" i="174"/>
  <c r="L246" i="174"/>
  <c r="K246" i="174"/>
  <c r="L245" i="174"/>
  <c r="K245" i="174"/>
  <c r="L244" i="174"/>
  <c r="K244" i="174"/>
  <c r="L243" i="174"/>
  <c r="K243" i="174"/>
  <c r="L242" i="174"/>
  <c r="K242" i="174"/>
  <c r="L241" i="174"/>
  <c r="K241" i="174"/>
  <c r="L240" i="174"/>
  <c r="K240" i="174"/>
  <c r="L239" i="174"/>
  <c r="K239" i="174"/>
  <c r="L238" i="174"/>
  <c r="K238" i="174"/>
  <c r="L237" i="174"/>
  <c r="K237" i="174"/>
  <c r="L236" i="174"/>
  <c r="K236" i="174"/>
  <c r="L235" i="174"/>
  <c r="K235" i="174"/>
  <c r="L234" i="174"/>
  <c r="K234" i="174"/>
  <c r="L233" i="174"/>
  <c r="K233" i="174"/>
  <c r="L232" i="174"/>
  <c r="K232" i="174"/>
  <c r="L231" i="174"/>
  <c r="K231" i="174"/>
  <c r="L230" i="174"/>
  <c r="K230" i="174"/>
  <c r="L229" i="174"/>
  <c r="K229" i="174"/>
  <c r="L228" i="174"/>
  <c r="K228" i="174"/>
  <c r="L227" i="174"/>
  <c r="K227" i="174"/>
  <c r="L226" i="174"/>
  <c r="K226" i="174"/>
  <c r="L225" i="174"/>
  <c r="K225" i="174"/>
  <c r="L224" i="174"/>
  <c r="K224" i="174"/>
  <c r="L223" i="174"/>
  <c r="K223" i="174"/>
  <c r="L222" i="174"/>
  <c r="K222" i="174"/>
  <c r="L221" i="174"/>
  <c r="K221" i="174"/>
  <c r="L220" i="174"/>
  <c r="K220" i="174"/>
  <c r="L219" i="174"/>
  <c r="K219" i="174"/>
  <c r="L218" i="174"/>
  <c r="K218" i="174"/>
  <c r="L217" i="174"/>
  <c r="K217" i="174"/>
  <c r="L216" i="174"/>
  <c r="K216" i="174"/>
  <c r="L215" i="174"/>
  <c r="K215" i="174"/>
  <c r="L214" i="174"/>
  <c r="K214" i="174"/>
  <c r="L213" i="174"/>
  <c r="K213" i="174"/>
  <c r="L212" i="174"/>
  <c r="K212" i="174"/>
  <c r="L211" i="174"/>
  <c r="K211" i="174"/>
  <c r="L210" i="174"/>
  <c r="K210" i="174"/>
  <c r="L209" i="174"/>
  <c r="K209" i="174"/>
  <c r="L208" i="174"/>
  <c r="K208" i="174"/>
  <c r="L207" i="174"/>
  <c r="K207" i="174"/>
  <c r="L206" i="174"/>
  <c r="K206" i="174"/>
  <c r="L205" i="174"/>
  <c r="K205" i="174"/>
  <c r="L204" i="174"/>
  <c r="K204" i="174"/>
  <c r="L203" i="174"/>
  <c r="K203" i="174"/>
  <c r="L202" i="174"/>
  <c r="K202" i="174"/>
  <c r="L201" i="174"/>
  <c r="K201" i="174"/>
  <c r="L200" i="174"/>
  <c r="K200" i="174"/>
  <c r="L199" i="174"/>
  <c r="K199" i="174"/>
  <c r="L198" i="174"/>
  <c r="K198" i="174"/>
  <c r="L197" i="174"/>
  <c r="K197" i="174"/>
  <c r="L196" i="174"/>
  <c r="K196" i="174"/>
  <c r="L195" i="174"/>
  <c r="K195" i="174"/>
  <c r="L194" i="174"/>
  <c r="K194" i="174"/>
  <c r="L193" i="174"/>
  <c r="K193" i="174"/>
  <c r="L192" i="174"/>
  <c r="K192" i="174"/>
  <c r="L191" i="174"/>
  <c r="K191" i="174"/>
  <c r="L190" i="174"/>
  <c r="K190" i="174"/>
  <c r="L189" i="174"/>
  <c r="K189" i="174"/>
  <c r="L188" i="174"/>
  <c r="K188" i="174"/>
  <c r="L187" i="174"/>
  <c r="K187" i="174"/>
  <c r="L186" i="174"/>
  <c r="K186" i="174"/>
  <c r="L185" i="174"/>
  <c r="K185" i="174"/>
  <c r="L184" i="174"/>
  <c r="K184" i="174"/>
  <c r="L183" i="174"/>
  <c r="K183" i="174"/>
  <c r="L182" i="174"/>
  <c r="K182" i="174"/>
  <c r="L181" i="174"/>
  <c r="K181" i="174"/>
  <c r="L180" i="174"/>
  <c r="K180" i="174"/>
  <c r="L179" i="174"/>
  <c r="K179" i="174"/>
  <c r="L178" i="174"/>
  <c r="K178" i="174"/>
  <c r="L177" i="174"/>
  <c r="K177" i="174"/>
  <c r="L176" i="174"/>
  <c r="K176" i="174"/>
  <c r="L175" i="174"/>
  <c r="K175" i="174"/>
  <c r="L174" i="174"/>
  <c r="K174" i="174"/>
  <c r="L173" i="174"/>
  <c r="K173" i="174"/>
  <c r="L172" i="174"/>
  <c r="K172" i="174"/>
  <c r="L171" i="174"/>
  <c r="K171" i="174"/>
  <c r="L170" i="174"/>
  <c r="K170" i="174"/>
  <c r="L169" i="174"/>
  <c r="K169" i="174"/>
  <c r="L168" i="174"/>
  <c r="K168" i="174"/>
  <c r="L167" i="174"/>
  <c r="K167" i="174"/>
  <c r="L166" i="174"/>
  <c r="K166" i="174"/>
  <c r="L165" i="174"/>
  <c r="K165" i="174"/>
  <c r="L164" i="174"/>
  <c r="K164" i="174"/>
  <c r="L163" i="174"/>
  <c r="K163" i="174"/>
  <c r="L162" i="174"/>
  <c r="K162" i="174"/>
  <c r="L161" i="174"/>
  <c r="K161" i="174"/>
  <c r="L160" i="174"/>
  <c r="K160" i="174"/>
  <c r="L159" i="174"/>
  <c r="K159" i="174"/>
  <c r="L158" i="174"/>
  <c r="K158" i="174"/>
  <c r="L157" i="174"/>
  <c r="K157" i="174"/>
  <c r="L156" i="174"/>
  <c r="K156" i="174"/>
  <c r="L155" i="174"/>
  <c r="K155" i="174"/>
  <c r="L154" i="174"/>
  <c r="K154" i="174"/>
  <c r="L153" i="174"/>
  <c r="K153" i="174"/>
  <c r="L152" i="174"/>
  <c r="K152" i="174"/>
  <c r="L151" i="174"/>
  <c r="K151" i="174"/>
  <c r="L150" i="174"/>
  <c r="K150" i="174"/>
  <c r="L149" i="174"/>
  <c r="K149" i="174"/>
  <c r="L148" i="174"/>
  <c r="K148" i="174"/>
  <c r="L147" i="174"/>
  <c r="K147" i="174"/>
  <c r="L146" i="174"/>
  <c r="K146" i="174"/>
  <c r="L145" i="174"/>
  <c r="K145" i="174"/>
  <c r="L144" i="174"/>
  <c r="K144" i="174"/>
  <c r="L143" i="174"/>
  <c r="K143" i="174"/>
  <c r="L142" i="174"/>
  <c r="K142" i="174"/>
  <c r="L141" i="174"/>
  <c r="K141" i="174"/>
  <c r="L140" i="174"/>
  <c r="K140" i="174"/>
  <c r="L139" i="174"/>
  <c r="K139" i="174"/>
  <c r="L138" i="174"/>
  <c r="K138" i="174"/>
  <c r="L137" i="174"/>
  <c r="K137" i="174"/>
  <c r="L136" i="174"/>
  <c r="K136" i="174"/>
  <c r="L135" i="174"/>
  <c r="K135" i="174"/>
  <c r="L134" i="174"/>
  <c r="K134" i="174"/>
  <c r="L133" i="174"/>
  <c r="K133" i="174"/>
  <c r="L132" i="174"/>
  <c r="K132" i="174"/>
  <c r="L131" i="174"/>
  <c r="K131" i="174"/>
  <c r="L130" i="174"/>
  <c r="K130" i="174"/>
  <c r="L129" i="174"/>
  <c r="K129" i="174"/>
  <c r="L128" i="174"/>
  <c r="K128" i="174"/>
  <c r="L127" i="174"/>
  <c r="K127" i="174"/>
  <c r="L126" i="174"/>
  <c r="K126" i="174"/>
  <c r="L125" i="174"/>
  <c r="K125" i="174"/>
  <c r="L124" i="174"/>
  <c r="K124" i="174"/>
  <c r="L123" i="174"/>
  <c r="K123" i="174"/>
  <c r="L122" i="174"/>
  <c r="K122" i="174"/>
  <c r="L121" i="174"/>
  <c r="K121" i="174"/>
  <c r="L120" i="174"/>
  <c r="K120" i="174"/>
  <c r="L119" i="174"/>
  <c r="K119" i="174"/>
  <c r="L118" i="174"/>
  <c r="K118" i="174"/>
  <c r="L117" i="174"/>
  <c r="K117" i="174"/>
  <c r="L116" i="174"/>
  <c r="K116" i="174"/>
  <c r="L115" i="174"/>
  <c r="K115" i="174"/>
  <c r="L114" i="174"/>
  <c r="K114" i="174"/>
  <c r="L113" i="174"/>
  <c r="K113" i="174"/>
  <c r="L112" i="174"/>
  <c r="K112" i="174"/>
  <c r="L111" i="174"/>
  <c r="K111" i="174"/>
  <c r="L110" i="174"/>
  <c r="K110" i="174"/>
  <c r="L109" i="174"/>
  <c r="K109" i="174"/>
  <c r="L108" i="174"/>
  <c r="K108" i="174"/>
  <c r="L107" i="174"/>
  <c r="K107" i="174"/>
  <c r="L106" i="174"/>
  <c r="K106" i="174"/>
  <c r="L105" i="174"/>
  <c r="K105" i="174"/>
  <c r="L104" i="174"/>
  <c r="K104" i="174"/>
  <c r="L103" i="174"/>
  <c r="K103" i="174"/>
  <c r="L102" i="174"/>
  <c r="K102" i="174"/>
  <c r="L101" i="174"/>
  <c r="K101" i="174"/>
  <c r="L100" i="174"/>
  <c r="K100" i="174"/>
  <c r="L99" i="174"/>
  <c r="K99" i="174"/>
  <c r="L98" i="174"/>
  <c r="K98" i="174"/>
  <c r="L97" i="174"/>
  <c r="K97" i="174"/>
  <c r="L96" i="174"/>
  <c r="K96" i="174"/>
  <c r="L95" i="174"/>
  <c r="K95" i="174"/>
  <c r="L94" i="174"/>
  <c r="K94" i="174"/>
  <c r="L93" i="174"/>
  <c r="K93" i="174"/>
  <c r="L92" i="174"/>
  <c r="K92" i="174"/>
  <c r="L91" i="174"/>
  <c r="K91" i="174"/>
  <c r="L90" i="174"/>
  <c r="K90" i="174"/>
  <c r="L89" i="174"/>
  <c r="K89" i="174"/>
  <c r="L88" i="174"/>
  <c r="K88" i="174"/>
  <c r="L87" i="174"/>
  <c r="K87" i="174"/>
  <c r="L86" i="174"/>
  <c r="K86" i="174"/>
  <c r="L85" i="174"/>
  <c r="K85" i="174"/>
  <c r="L84" i="174"/>
  <c r="K84" i="174"/>
  <c r="L83" i="174"/>
  <c r="K83" i="174"/>
  <c r="L82" i="174"/>
  <c r="K82" i="174"/>
  <c r="L81" i="174"/>
  <c r="K81" i="174"/>
  <c r="L80" i="174"/>
  <c r="K80" i="174"/>
  <c r="L79" i="174"/>
  <c r="K79" i="174"/>
  <c r="L78" i="174"/>
  <c r="K78" i="174"/>
  <c r="L77" i="174"/>
  <c r="K77" i="174"/>
  <c r="L76" i="174"/>
  <c r="K76" i="174"/>
  <c r="L75" i="174"/>
  <c r="K75" i="174"/>
  <c r="L74" i="174"/>
  <c r="K74" i="174"/>
  <c r="L73" i="174"/>
  <c r="K73" i="174"/>
  <c r="L72" i="174"/>
  <c r="K72" i="174"/>
  <c r="L71" i="174"/>
  <c r="K71" i="174"/>
  <c r="L70" i="174"/>
  <c r="K70" i="174"/>
  <c r="L69" i="174"/>
  <c r="K69" i="174"/>
  <c r="L68" i="174"/>
  <c r="K68" i="174"/>
  <c r="L67" i="174"/>
  <c r="K67" i="174"/>
  <c r="L66" i="174"/>
  <c r="K66" i="174"/>
  <c r="L65" i="174"/>
  <c r="K65" i="174"/>
  <c r="L64" i="174"/>
  <c r="K64" i="174"/>
  <c r="L63" i="174"/>
  <c r="K63" i="174"/>
  <c r="L62" i="174"/>
  <c r="K62" i="174"/>
  <c r="L61" i="174"/>
  <c r="K61" i="174"/>
  <c r="L60" i="174"/>
  <c r="K60" i="174"/>
  <c r="L59" i="174"/>
  <c r="K59" i="174"/>
  <c r="L58" i="174"/>
  <c r="K58" i="174"/>
  <c r="L57" i="174"/>
  <c r="K57" i="174"/>
  <c r="L56" i="174"/>
  <c r="K56" i="174"/>
  <c r="L55" i="174"/>
  <c r="K55" i="174"/>
  <c r="L54" i="174"/>
  <c r="K54" i="174"/>
  <c r="L53" i="174"/>
  <c r="K53" i="174"/>
  <c r="L52" i="174"/>
  <c r="K52" i="174"/>
  <c r="L51" i="174"/>
  <c r="K51" i="174"/>
  <c r="L50" i="174"/>
  <c r="K50" i="174"/>
  <c r="L49" i="174"/>
  <c r="K49" i="174"/>
  <c r="L48" i="174"/>
  <c r="K48" i="174"/>
  <c r="L47" i="174"/>
  <c r="K47" i="174"/>
  <c r="L46" i="174"/>
  <c r="K46" i="174"/>
  <c r="L45" i="174"/>
  <c r="K45" i="174"/>
  <c r="L44" i="174"/>
  <c r="K44" i="174"/>
  <c r="L43" i="174"/>
  <c r="K43" i="174"/>
  <c r="L42" i="174"/>
  <c r="K42" i="174"/>
  <c r="L41" i="174"/>
  <c r="K41" i="174"/>
  <c r="L40" i="174"/>
  <c r="K40" i="174"/>
  <c r="L39" i="174"/>
  <c r="K39" i="174"/>
  <c r="L38" i="174"/>
  <c r="K38" i="174"/>
  <c r="L37" i="174"/>
  <c r="K37" i="174"/>
  <c r="L36" i="174"/>
  <c r="K36" i="174"/>
  <c r="L35" i="174"/>
  <c r="K35" i="174"/>
  <c r="L34" i="174"/>
  <c r="K34" i="174"/>
  <c r="L33" i="174"/>
  <c r="K33" i="174"/>
  <c r="L32" i="174"/>
  <c r="K32" i="174"/>
  <c r="L31" i="174"/>
  <c r="K31" i="174"/>
  <c r="L30" i="174"/>
  <c r="K30" i="174"/>
  <c r="L29" i="174"/>
  <c r="K29" i="174"/>
  <c r="L28" i="174"/>
  <c r="K28" i="174"/>
  <c r="L27" i="174"/>
  <c r="K27" i="174"/>
  <c r="L26" i="174"/>
  <c r="K26" i="174"/>
  <c r="L25" i="174"/>
  <c r="K25" i="174"/>
  <c r="L24" i="174"/>
  <c r="K24" i="174"/>
  <c r="L23" i="174"/>
  <c r="K23" i="174"/>
  <c r="L22" i="174"/>
  <c r="K22" i="174"/>
  <c r="L21" i="174"/>
  <c r="K21" i="174"/>
  <c r="L20" i="174"/>
  <c r="K20" i="174"/>
  <c r="L19" i="174"/>
  <c r="K19" i="174"/>
  <c r="L18" i="174"/>
  <c r="K18" i="174"/>
  <c r="L17" i="174"/>
  <c r="K17" i="174"/>
  <c r="L16" i="174"/>
  <c r="K16" i="174"/>
  <c r="L15" i="174"/>
  <c r="K15" i="174"/>
  <c r="L14" i="174"/>
  <c r="K14" i="174"/>
  <c r="L13" i="174"/>
  <c r="K13" i="174"/>
  <c r="L12" i="174"/>
  <c r="K12" i="174"/>
  <c r="L11" i="174"/>
  <c r="K11" i="174"/>
  <c r="L10" i="174"/>
  <c r="K10" i="174"/>
  <c r="L9" i="174"/>
  <c r="K9" i="174"/>
  <c r="L8" i="174"/>
  <c r="K8" i="174"/>
  <c r="L7" i="174"/>
  <c r="K7" i="174"/>
  <c r="L6" i="174"/>
  <c r="K6" i="174"/>
  <c r="L5" i="174"/>
  <c r="K5" i="174"/>
  <c r="L4" i="174"/>
  <c r="K4" i="174"/>
  <c r="L22" i="176"/>
  <c r="BK7" i="176" l="1"/>
  <c r="W25" i="176" l="1"/>
  <c r="Z48" i="175" l="1"/>
  <c r="J60" i="176" l="1"/>
  <c r="J61" i="176" s="1" a="1"/>
  <c r="J61" i="176" s="1"/>
  <c r="AN49" i="92"/>
  <c r="AN38" i="92"/>
  <c r="AN27" i="92"/>
  <c r="AN16" i="92"/>
  <c r="A51" i="175"/>
  <c r="BK47" i="175"/>
  <c r="AF47" i="175"/>
  <c r="BE21" i="176" l="1"/>
  <c r="AC21" i="176"/>
  <c r="L21" i="176"/>
  <c r="U20" i="176"/>
  <c r="O20" i="176"/>
  <c r="AH19" i="176"/>
  <c r="L19" i="176"/>
  <c r="AH18" i="176"/>
  <c r="L18" i="176"/>
  <c r="L17" i="176"/>
  <c r="L16" i="176"/>
  <c r="BK7" i="175" l="1"/>
  <c r="V20" i="120" l="1"/>
  <c r="A44" i="94" l="1"/>
  <c r="N11" i="91" l="1"/>
  <c r="AA40" i="94" l="1"/>
  <c r="AA39" i="94"/>
  <c r="AA38" i="94"/>
  <c r="AA37" i="94"/>
  <c r="AA36" i="94"/>
  <c r="AA35" i="94"/>
  <c r="AA34" i="94"/>
  <c r="AA33" i="94"/>
  <c r="AA32" i="94"/>
  <c r="AA31" i="94"/>
  <c r="AA30" i="94"/>
  <c r="AA29" i="94"/>
  <c r="AA28" i="94"/>
  <c r="AA27" i="94"/>
  <c r="I40" i="94"/>
  <c r="I39" i="94"/>
  <c r="I38" i="94"/>
  <c r="I37" i="94"/>
  <c r="I36" i="94"/>
  <c r="I35" i="94"/>
  <c r="I34" i="94"/>
  <c r="I33" i="94"/>
  <c r="I32" i="94"/>
  <c r="I31" i="94"/>
  <c r="I30" i="94"/>
  <c r="I29" i="94"/>
  <c r="I28" i="94"/>
  <c r="I27" i="94"/>
  <c r="AA26" i="94"/>
  <c r="I26" i="94"/>
  <c r="AA13" i="94"/>
  <c r="AA12" i="94"/>
  <c r="AA11" i="94"/>
  <c r="AA10" i="94"/>
  <c r="AA9" i="94"/>
  <c r="I13" i="94"/>
  <c r="I12" i="94"/>
  <c r="I11" i="94"/>
  <c r="I10" i="94"/>
  <c r="I9" i="94"/>
  <c r="AA58" i="173"/>
  <c r="AA57" i="173"/>
  <c r="AA56" i="173"/>
  <c r="AA55" i="173"/>
  <c r="AA54" i="173"/>
  <c r="AA53" i="173"/>
  <c r="AA52" i="173"/>
  <c r="AA51" i="173"/>
  <c r="AA50" i="173"/>
  <c r="AA49" i="173"/>
  <c r="AA48" i="173"/>
  <c r="AA47" i="173"/>
  <c r="AA46" i="173"/>
  <c r="AA45" i="173"/>
  <c r="AA44" i="173"/>
  <c r="AA43" i="173"/>
  <c r="AA42" i="173"/>
  <c r="AA41" i="173"/>
  <c r="AA40" i="173"/>
  <c r="AA39" i="173"/>
  <c r="AA38" i="173"/>
  <c r="AA37" i="173"/>
  <c r="AA36" i="173"/>
  <c r="AA35" i="173"/>
  <c r="AA34" i="173"/>
  <c r="AA33" i="173"/>
  <c r="AA32" i="173"/>
  <c r="AA31" i="173"/>
  <c r="AA30" i="173"/>
  <c r="AA29" i="173"/>
  <c r="AA28" i="173"/>
  <c r="AA27" i="173"/>
  <c r="AA26" i="173"/>
  <c r="AA25" i="173"/>
  <c r="AA24" i="173"/>
  <c r="AA23" i="173"/>
  <c r="AA22" i="173"/>
  <c r="AA21" i="173"/>
  <c r="AA20" i="173"/>
  <c r="AA19" i="173"/>
  <c r="AA18" i="173"/>
  <c r="AA17" i="173"/>
  <c r="AA16" i="173"/>
  <c r="AA15" i="173"/>
  <c r="AA14" i="173"/>
  <c r="AA13" i="173"/>
  <c r="AA12" i="173"/>
  <c r="AA11" i="173"/>
  <c r="AA10" i="173"/>
  <c r="AA9" i="173"/>
  <c r="T58" i="173"/>
  <c r="T57" i="173"/>
  <c r="T56" i="173"/>
  <c r="T55" i="173"/>
  <c r="T54" i="173"/>
  <c r="T53" i="173"/>
  <c r="T52" i="173"/>
  <c r="T51" i="173"/>
  <c r="T50" i="173"/>
  <c r="T49" i="173"/>
  <c r="T48" i="173"/>
  <c r="T47" i="173"/>
  <c r="T46" i="173"/>
  <c r="T45" i="173"/>
  <c r="T44" i="173"/>
  <c r="T43" i="173"/>
  <c r="T42" i="173"/>
  <c r="T41" i="173"/>
  <c r="T40" i="173"/>
  <c r="T39" i="173"/>
  <c r="T38" i="173"/>
  <c r="T37" i="173"/>
  <c r="T36" i="173"/>
  <c r="T35" i="173"/>
  <c r="T34" i="173"/>
  <c r="T33" i="173"/>
  <c r="T32" i="173"/>
  <c r="T31" i="173"/>
  <c r="T30" i="173"/>
  <c r="T29" i="173"/>
  <c r="T28" i="173"/>
  <c r="T27" i="173"/>
  <c r="T26" i="173"/>
  <c r="T25" i="173"/>
  <c r="T24" i="173"/>
  <c r="T23" i="173"/>
  <c r="T22" i="173"/>
  <c r="T21" i="173"/>
  <c r="T20" i="173"/>
  <c r="T19" i="173"/>
  <c r="T18" i="173"/>
  <c r="T17" i="173"/>
  <c r="T16" i="173"/>
  <c r="T15" i="173"/>
  <c r="T14" i="173"/>
  <c r="T13" i="173"/>
  <c r="T12" i="173"/>
  <c r="T11" i="173"/>
  <c r="T10" i="173"/>
  <c r="T9" i="173"/>
  <c r="N58" i="173"/>
  <c r="N57" i="173"/>
  <c r="N56" i="173"/>
  <c r="N55" i="173"/>
  <c r="N54" i="173"/>
  <c r="N53" i="173"/>
  <c r="N52" i="173"/>
  <c r="N51" i="173"/>
  <c r="N50" i="173"/>
  <c r="N49" i="173"/>
  <c r="N48" i="173"/>
  <c r="N47" i="173"/>
  <c r="N46" i="173"/>
  <c r="N45" i="173"/>
  <c r="N44" i="173"/>
  <c r="N43" i="173"/>
  <c r="N42" i="173"/>
  <c r="N41" i="173"/>
  <c r="N40" i="173"/>
  <c r="N39" i="173"/>
  <c r="N38" i="173"/>
  <c r="N37" i="173"/>
  <c r="N36" i="173"/>
  <c r="N35" i="173"/>
  <c r="N34" i="173"/>
  <c r="N33" i="173"/>
  <c r="N32" i="173"/>
  <c r="N31" i="173"/>
  <c r="N30" i="173"/>
  <c r="N29" i="173"/>
  <c r="N28" i="173"/>
  <c r="N27" i="173"/>
  <c r="N26" i="173"/>
  <c r="N25" i="173"/>
  <c r="N24" i="173"/>
  <c r="N23" i="173"/>
  <c r="N22" i="173"/>
  <c r="N21" i="173"/>
  <c r="N20" i="173"/>
  <c r="N19" i="173"/>
  <c r="N18" i="173"/>
  <c r="N17" i="173"/>
  <c r="N16" i="173"/>
  <c r="N15" i="173"/>
  <c r="N14" i="173"/>
  <c r="N13" i="173"/>
  <c r="N12" i="173"/>
  <c r="N11" i="173"/>
  <c r="N10" i="173"/>
  <c r="N9" i="173"/>
  <c r="J58" i="173"/>
  <c r="J57" i="173"/>
  <c r="J56" i="173"/>
  <c r="J55" i="173"/>
  <c r="J54" i="173"/>
  <c r="J53" i="173"/>
  <c r="J52" i="173"/>
  <c r="J51" i="173"/>
  <c r="J50" i="173"/>
  <c r="J49" i="173"/>
  <c r="J48" i="173"/>
  <c r="J47" i="173"/>
  <c r="J46" i="173"/>
  <c r="J45" i="173"/>
  <c r="J44" i="173"/>
  <c r="J43" i="173"/>
  <c r="J42" i="173"/>
  <c r="J41" i="173"/>
  <c r="J40" i="173"/>
  <c r="J39" i="173"/>
  <c r="J38" i="173"/>
  <c r="J37" i="173"/>
  <c r="J36" i="173"/>
  <c r="J35" i="173"/>
  <c r="J34" i="173"/>
  <c r="J33" i="173"/>
  <c r="J32" i="173"/>
  <c r="J31" i="173"/>
  <c r="J30" i="173"/>
  <c r="J29" i="173"/>
  <c r="J28" i="173"/>
  <c r="J27" i="173"/>
  <c r="J26" i="173"/>
  <c r="J25" i="173"/>
  <c r="J24" i="173"/>
  <c r="J23" i="173"/>
  <c r="J22" i="173"/>
  <c r="J21" i="173"/>
  <c r="J20" i="173"/>
  <c r="J19" i="173"/>
  <c r="J18" i="173"/>
  <c r="J17" i="173"/>
  <c r="J16" i="173"/>
  <c r="J15" i="173"/>
  <c r="J14" i="173"/>
  <c r="J13" i="173"/>
  <c r="J12" i="173"/>
  <c r="J11" i="173"/>
  <c r="J10" i="173"/>
  <c r="J9" i="173"/>
  <c r="W102" i="173" l="1"/>
  <c r="AI102" i="173" s="1"/>
  <c r="W94" i="173"/>
  <c r="AI94" i="173" s="1"/>
  <c r="W73" i="173"/>
  <c r="W101" i="173"/>
  <c r="AI101" i="173" s="1"/>
  <c r="W93" i="173"/>
  <c r="AI93" i="173" s="1"/>
  <c r="W72" i="173"/>
  <c r="W95" i="173"/>
  <c r="AI95" i="173" s="1"/>
  <c r="W100" i="173"/>
  <c r="AI100" i="173" s="1"/>
  <c r="W92" i="173"/>
  <c r="AI92" i="173" s="1"/>
  <c r="W71" i="173"/>
  <c r="W74" i="173"/>
  <c r="W99" i="173"/>
  <c r="AI99" i="173" s="1"/>
  <c r="W91" i="173"/>
  <c r="AI91" i="173" s="1"/>
  <c r="W70" i="173"/>
  <c r="W98" i="173"/>
  <c r="AI98" i="173" s="1"/>
  <c r="W77" i="173"/>
  <c r="W75" i="173"/>
  <c r="W97" i="173"/>
  <c r="AI97" i="173" s="1"/>
  <c r="W76" i="173"/>
  <c r="W96" i="173"/>
  <c r="AI96" i="173" s="1"/>
  <c r="AF6" i="92"/>
  <c r="AX6" i="92" s="1"/>
  <c r="AS99" i="173" l="1"/>
  <c r="AS95" i="173"/>
  <c r="AS91" i="173"/>
  <c r="AN48" i="100"/>
  <c r="AN47" i="100"/>
  <c r="AN46" i="100"/>
  <c r="AN45" i="100"/>
  <c r="AN44" i="100"/>
  <c r="AN43" i="100"/>
  <c r="AN42" i="100"/>
  <c r="AN41" i="100"/>
  <c r="AN40" i="100"/>
  <c r="AN39" i="100"/>
  <c r="AN38" i="100"/>
  <c r="AN37" i="100"/>
  <c r="AN36" i="100"/>
  <c r="AN35" i="100"/>
  <c r="AN34" i="100"/>
  <c r="AN33" i="100"/>
  <c r="AN32" i="100"/>
  <c r="AN31" i="100"/>
  <c r="AN30" i="100"/>
  <c r="AN29" i="100"/>
  <c r="AN28" i="100"/>
  <c r="AN27" i="100"/>
  <c r="AN26" i="100"/>
  <c r="AN25" i="100"/>
  <c r="AN24" i="100"/>
  <c r="AN23" i="100"/>
  <c r="AN22" i="100"/>
  <c r="AN21" i="100"/>
  <c r="AN20" i="100"/>
  <c r="AN19" i="100"/>
  <c r="AN18" i="100"/>
  <c r="AN17" i="100"/>
  <c r="AN16" i="100"/>
  <c r="AN15" i="100"/>
  <c r="AN14" i="100"/>
  <c r="AN13" i="100"/>
  <c r="AN12" i="100"/>
  <c r="AN11" i="100"/>
  <c r="AN10" i="100"/>
  <c r="AN9" i="100"/>
  <c r="Z48" i="100"/>
  <c r="Z47" i="100"/>
  <c r="Z46" i="100"/>
  <c r="Z45" i="100"/>
  <c r="Z44" i="100"/>
  <c r="Z43" i="100"/>
  <c r="Z42" i="100"/>
  <c r="Z41" i="100"/>
  <c r="Z40" i="100"/>
  <c r="Z39" i="100"/>
  <c r="Z38" i="100"/>
  <c r="Z37" i="100"/>
  <c r="Z36" i="100"/>
  <c r="Z35" i="100"/>
  <c r="Z34" i="100"/>
  <c r="Z33" i="100"/>
  <c r="Z32" i="100"/>
  <c r="Z31" i="100"/>
  <c r="Z30" i="100"/>
  <c r="Z29" i="100"/>
  <c r="Z28" i="100"/>
  <c r="Z27" i="100"/>
  <c r="Z26" i="100"/>
  <c r="Z25" i="100"/>
  <c r="Z24" i="100"/>
  <c r="Z23" i="100"/>
  <c r="Z22" i="100"/>
  <c r="Z21" i="100"/>
  <c r="Z20" i="100"/>
  <c r="Z19" i="100"/>
  <c r="Z18" i="100"/>
  <c r="Z17" i="100"/>
  <c r="Z16" i="100"/>
  <c r="Z15" i="100"/>
  <c r="Z14" i="100"/>
  <c r="Z13" i="100"/>
  <c r="Z12" i="100"/>
  <c r="Z11" i="100"/>
  <c r="Z10" i="100"/>
  <c r="Z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16" i="100"/>
  <c r="O15" i="100"/>
  <c r="O14" i="100"/>
  <c r="O13" i="100"/>
  <c r="O12" i="100"/>
  <c r="O11" i="100"/>
  <c r="O10" i="100"/>
  <c r="O9" i="100"/>
  <c r="V53" i="92"/>
  <c r="V52" i="92"/>
  <c r="V51" i="92"/>
  <c r="V50" i="92"/>
  <c r="V49" i="92"/>
  <c r="V42" i="92"/>
  <c r="V41" i="92"/>
  <c r="V40" i="92"/>
  <c r="V39" i="92"/>
  <c r="V38" i="92"/>
  <c r="V31" i="92"/>
  <c r="V30" i="92"/>
  <c r="V29" i="92"/>
  <c r="V28" i="92"/>
  <c r="V27" i="92"/>
  <c r="V20" i="92"/>
  <c r="V19" i="92"/>
  <c r="V18" i="92"/>
  <c r="V17" i="92"/>
  <c r="V16" i="92"/>
  <c r="N53" i="92"/>
  <c r="N52" i="92"/>
  <c r="N51" i="92"/>
  <c r="N50" i="92"/>
  <c r="N49" i="92"/>
  <c r="N42" i="92"/>
  <c r="N41" i="92"/>
  <c r="N40" i="92"/>
  <c r="N39" i="92"/>
  <c r="N38" i="92"/>
  <c r="N31" i="92"/>
  <c r="N30" i="92"/>
  <c r="N29" i="92"/>
  <c r="N28" i="92"/>
  <c r="N27" i="92"/>
  <c r="N20" i="92"/>
  <c r="N19" i="92"/>
  <c r="N18" i="92"/>
  <c r="N17" i="92"/>
  <c r="N16" i="92"/>
  <c r="N9" i="91"/>
  <c r="AS103" i="173" l="1"/>
  <c r="V25" i="120" s="1"/>
  <c r="AU58" i="173" l="1"/>
  <c r="AX58" i="173" s="1"/>
  <c r="AU57" i="173"/>
  <c r="AX57" i="173" s="1"/>
  <c r="AU56" i="173"/>
  <c r="AX56" i="173" s="1"/>
  <c r="AU55" i="173"/>
  <c r="AX55" i="173" s="1"/>
  <c r="AU54" i="173"/>
  <c r="AX54" i="173" s="1"/>
  <c r="AU53" i="173"/>
  <c r="AX53" i="173" s="1"/>
  <c r="AU52" i="173"/>
  <c r="AX52" i="173" s="1"/>
  <c r="AU51" i="173"/>
  <c r="AX51" i="173" s="1"/>
  <c r="AU50" i="173"/>
  <c r="AX50" i="173" s="1"/>
  <c r="AU49" i="173"/>
  <c r="AX49" i="173" s="1"/>
  <c r="AU48" i="173"/>
  <c r="AX48" i="173" s="1"/>
  <c r="AU47" i="173"/>
  <c r="AX47" i="173" s="1"/>
  <c r="AU46" i="173"/>
  <c r="AX46" i="173" s="1"/>
  <c r="AU45" i="173"/>
  <c r="AX45" i="173" s="1"/>
  <c r="AU44" i="173"/>
  <c r="AX44" i="173" s="1"/>
  <c r="AU43" i="173"/>
  <c r="AX43" i="173" s="1"/>
  <c r="AU42" i="173"/>
  <c r="AX42" i="173" s="1"/>
  <c r="AU41" i="173"/>
  <c r="AX41" i="173" s="1"/>
  <c r="AU40" i="173"/>
  <c r="AX40" i="173" s="1"/>
  <c r="AU39" i="173"/>
  <c r="AX39" i="173" s="1"/>
  <c r="AU38" i="173"/>
  <c r="AX38" i="173" s="1"/>
  <c r="AU37" i="173"/>
  <c r="AX37" i="173" s="1"/>
  <c r="AU36" i="173"/>
  <c r="AX36" i="173" s="1"/>
  <c r="AU35" i="173"/>
  <c r="AX35" i="173" s="1"/>
  <c r="AU34" i="173"/>
  <c r="AX34" i="173" s="1"/>
  <c r="AU33" i="173"/>
  <c r="AX33" i="173" s="1"/>
  <c r="AU32" i="173"/>
  <c r="AX32" i="173" s="1"/>
  <c r="AU31" i="173"/>
  <c r="AX31" i="173" s="1"/>
  <c r="AU30" i="173"/>
  <c r="AX30" i="173" s="1"/>
  <c r="AU29" i="173"/>
  <c r="AX29" i="173" s="1"/>
  <c r="AU28" i="173"/>
  <c r="AX28" i="173" s="1"/>
  <c r="AU27" i="173"/>
  <c r="AX27" i="173" s="1"/>
  <c r="AU26" i="173"/>
  <c r="AX26" i="173" s="1"/>
  <c r="AU25" i="173"/>
  <c r="AX25" i="173" s="1"/>
  <c r="AU24" i="173"/>
  <c r="AX24" i="173" s="1"/>
  <c r="AU23" i="173"/>
  <c r="AX23" i="173" s="1"/>
  <c r="AU22" i="173"/>
  <c r="AX22" i="173" s="1"/>
  <c r="AU21" i="173"/>
  <c r="AX21" i="173" s="1"/>
  <c r="AU20" i="173"/>
  <c r="AX20" i="173" s="1"/>
  <c r="AU19" i="173"/>
  <c r="AX19" i="173" s="1"/>
  <c r="AU18" i="173"/>
  <c r="AX18" i="173" s="1"/>
  <c r="AU17" i="173"/>
  <c r="AX17" i="173" s="1"/>
  <c r="AU16" i="173"/>
  <c r="AX16" i="173" s="1"/>
  <c r="AU15" i="173"/>
  <c r="AX15" i="173" s="1"/>
  <c r="AU14" i="173"/>
  <c r="AX14" i="173" s="1"/>
  <c r="AU13" i="173"/>
  <c r="AX13" i="173" s="1"/>
  <c r="AU12" i="173"/>
  <c r="AX12" i="173" s="1"/>
  <c r="AU11" i="173"/>
  <c r="AX11" i="173" s="1"/>
  <c r="AU10" i="173"/>
  <c r="AX10" i="173" s="1"/>
  <c r="AU9" i="173"/>
  <c r="AX9" i="173" s="1"/>
  <c r="AL58" i="173"/>
  <c r="AL57" i="173"/>
  <c r="AL56" i="173"/>
  <c r="AL55" i="173"/>
  <c r="AL54" i="173"/>
  <c r="AL53" i="173"/>
  <c r="AL52" i="173"/>
  <c r="AL51" i="173"/>
  <c r="AL50" i="173"/>
  <c r="AL49" i="173"/>
  <c r="AL48" i="173"/>
  <c r="AL47" i="173"/>
  <c r="AL46" i="173"/>
  <c r="AL45" i="173"/>
  <c r="AL44" i="173"/>
  <c r="AL43" i="173"/>
  <c r="AL42" i="173"/>
  <c r="AL41" i="173"/>
  <c r="AL40" i="173"/>
  <c r="AL39" i="173"/>
  <c r="AL38" i="173"/>
  <c r="AL37" i="173"/>
  <c r="AL36" i="173"/>
  <c r="AL35" i="173"/>
  <c r="AL34" i="173"/>
  <c r="AL33" i="173"/>
  <c r="AL32" i="173"/>
  <c r="AL31" i="173"/>
  <c r="AL30" i="173"/>
  <c r="AL29" i="173"/>
  <c r="AL28" i="173"/>
  <c r="AL27" i="173"/>
  <c r="AL26" i="173"/>
  <c r="AL25" i="173"/>
  <c r="AL24" i="173"/>
  <c r="AL23" i="173"/>
  <c r="AL22" i="173"/>
  <c r="AL21" i="173"/>
  <c r="AL20" i="173"/>
  <c r="AL19" i="173"/>
  <c r="AL18" i="173"/>
  <c r="AL17" i="173"/>
  <c r="AL16" i="173"/>
  <c r="AL15" i="173"/>
  <c r="AL14" i="173"/>
  <c r="AL13" i="173"/>
  <c r="AL12" i="173"/>
  <c r="AL11" i="173"/>
  <c r="AL10" i="173"/>
  <c r="AL9" i="173"/>
  <c r="AS9" i="100"/>
  <c r="AS53" i="91"/>
  <c r="AB53" i="91"/>
  <c r="N53" i="91"/>
  <c r="AS52" i="91"/>
  <c r="AB52" i="91"/>
  <c r="N52" i="91"/>
  <c r="AS51" i="91"/>
  <c r="AB51" i="91"/>
  <c r="N51" i="91"/>
  <c r="AS50" i="91"/>
  <c r="AB50" i="91"/>
  <c r="N50" i="91"/>
  <c r="AS49" i="91"/>
  <c r="AB49" i="91"/>
  <c r="N49" i="91"/>
  <c r="AS48" i="91"/>
  <c r="AB48" i="91"/>
  <c r="N48" i="91"/>
  <c r="AS47" i="91"/>
  <c r="AB47" i="91"/>
  <c r="N47" i="91"/>
  <c r="AS46" i="91"/>
  <c r="AB46" i="91"/>
  <c r="N46" i="91"/>
  <c r="AS45" i="91"/>
  <c r="AB45" i="91"/>
  <c r="N45" i="91"/>
  <c r="AS44" i="91"/>
  <c r="AB44" i="91"/>
  <c r="N44" i="91"/>
  <c r="AS43" i="91"/>
  <c r="AB43" i="91"/>
  <c r="N43" i="91"/>
  <c r="AS42" i="91"/>
  <c r="AB42" i="91"/>
  <c r="N42" i="91"/>
  <c r="AS41" i="91"/>
  <c r="AB41" i="91"/>
  <c r="N41" i="91"/>
  <c r="AS40" i="91"/>
  <c r="AB40" i="91"/>
  <c r="N40" i="91"/>
  <c r="AS39" i="91"/>
  <c r="AB39" i="91"/>
  <c r="N39" i="91"/>
  <c r="AS38" i="91"/>
  <c r="AB38" i="91"/>
  <c r="N38" i="91"/>
  <c r="AS37" i="91"/>
  <c r="AB37" i="91"/>
  <c r="N37" i="91"/>
  <c r="AS36" i="91"/>
  <c r="AB36" i="91"/>
  <c r="N36" i="91"/>
  <c r="AS35" i="91"/>
  <c r="AB35" i="91"/>
  <c r="N35" i="91"/>
  <c r="AS34" i="91"/>
  <c r="AB34" i="91"/>
  <c r="N34" i="91"/>
  <c r="AS33" i="91"/>
  <c r="AB33" i="91"/>
  <c r="N33" i="91"/>
  <c r="AS32" i="91"/>
  <c r="AB32" i="91"/>
  <c r="N32" i="91"/>
  <c r="AS31" i="91"/>
  <c r="AB31" i="91"/>
  <c r="N31" i="91"/>
  <c r="AS30" i="91"/>
  <c r="AB30" i="91"/>
  <c r="N30" i="91"/>
  <c r="AS29" i="91"/>
  <c r="AB29" i="91"/>
  <c r="N29" i="91"/>
  <c r="AS28" i="91"/>
  <c r="AB28" i="91"/>
  <c r="N28" i="91"/>
  <c r="AS27" i="91"/>
  <c r="AB27" i="91"/>
  <c r="N27" i="91"/>
  <c r="AS26" i="91"/>
  <c r="AB26" i="91"/>
  <c r="N26" i="91"/>
  <c r="AS25" i="91"/>
  <c r="AB25" i="91"/>
  <c r="N25" i="91"/>
  <c r="AS24" i="91"/>
  <c r="AB24" i="91"/>
  <c r="N24" i="91"/>
  <c r="AS23" i="91"/>
  <c r="AB23" i="91"/>
  <c r="N23" i="91"/>
  <c r="AS22" i="91"/>
  <c r="AB22" i="91"/>
  <c r="N22" i="91"/>
  <c r="AS21" i="91"/>
  <c r="AB21" i="91"/>
  <c r="N21" i="91"/>
  <c r="AS20" i="91"/>
  <c r="AB20" i="91"/>
  <c r="N20" i="91"/>
  <c r="AS19" i="91"/>
  <c r="AB19" i="91"/>
  <c r="N19" i="91"/>
  <c r="AS18" i="91"/>
  <c r="AB18" i="91"/>
  <c r="N18" i="91"/>
  <c r="AS17" i="91"/>
  <c r="AB17" i="91"/>
  <c r="N17" i="91"/>
  <c r="AS16" i="91"/>
  <c r="AB16" i="91"/>
  <c r="N16" i="91"/>
  <c r="AS15" i="91"/>
  <c r="AB15" i="91"/>
  <c r="N15" i="91"/>
  <c r="AS14" i="91"/>
  <c r="AB14" i="91"/>
  <c r="N14" i="91"/>
  <c r="AS13" i="91"/>
  <c r="AB13" i="91"/>
  <c r="N13" i="91"/>
  <c r="AS12" i="91"/>
  <c r="AB12" i="91"/>
  <c r="N12" i="91"/>
  <c r="AS11" i="91"/>
  <c r="AB11" i="91"/>
  <c r="AS10" i="91"/>
  <c r="AB10" i="91"/>
  <c r="N10" i="91"/>
  <c r="AB9" i="91"/>
  <c r="AS9" i="91"/>
  <c r="I60" i="91" l="1"/>
  <c r="I59" i="91"/>
  <c r="I58" i="91"/>
  <c r="I57" i="91"/>
  <c r="I62" i="91"/>
  <c r="I61" i="91"/>
  <c r="AI77" i="173"/>
  <c r="AI76" i="173"/>
  <c r="AI75" i="173"/>
  <c r="AI74" i="173"/>
  <c r="AI73" i="173"/>
  <c r="AI71" i="173"/>
  <c r="AI70" i="173"/>
  <c r="AI72" i="173"/>
  <c r="AS10" i="94"/>
  <c r="AS11" i="94"/>
  <c r="AS12" i="94"/>
  <c r="AS70" i="173" l="1"/>
  <c r="AS74" i="173"/>
  <c r="AS86" i="173" s="1"/>
  <c r="V24" i="120" s="1"/>
  <c r="AS36" i="100"/>
  <c r="AS35" i="100"/>
  <c r="AV35" i="100" s="1"/>
  <c r="AS34" i="100"/>
  <c r="AS33" i="100"/>
  <c r="AV33" i="100" s="1"/>
  <c r="AS32" i="100"/>
  <c r="AS31" i="100"/>
  <c r="AV31" i="100" s="1"/>
  <c r="AS18" i="100"/>
  <c r="AS17" i="100"/>
  <c r="AV17" i="100" s="1"/>
  <c r="AS16" i="100"/>
  <c r="AS15" i="100"/>
  <c r="AV15" i="100" s="1"/>
  <c r="AS14" i="100"/>
  <c r="AS13" i="100"/>
  <c r="AV13" i="100" s="1"/>
  <c r="AS40" i="100"/>
  <c r="AS39" i="100"/>
  <c r="AV39" i="100" s="1"/>
  <c r="AS38" i="100"/>
  <c r="AS37" i="100"/>
  <c r="AV37" i="100" s="1"/>
  <c r="AS22" i="100"/>
  <c r="AS21" i="100"/>
  <c r="AV21" i="100" s="1"/>
  <c r="AS20" i="100"/>
  <c r="AS19" i="100"/>
  <c r="AV19" i="100" s="1"/>
  <c r="W44" i="94" l="1"/>
  <c r="AS13" i="94" l="1"/>
  <c r="AS9" i="94"/>
  <c r="I18" i="94" l="1"/>
  <c r="I17" i="94"/>
  <c r="AB62" i="91"/>
  <c r="AB60" i="91"/>
  <c r="AB59" i="91"/>
  <c r="AB58" i="91"/>
  <c r="AS10" i="100"/>
  <c r="AV9" i="100"/>
  <c r="J52" i="100" s="1"/>
  <c r="AS48" i="100"/>
  <c r="AS47" i="100"/>
  <c r="AV47" i="100" s="1"/>
  <c r="AS46" i="100"/>
  <c r="AS45" i="100"/>
  <c r="AV45" i="100" s="1"/>
  <c r="AS44" i="100"/>
  <c r="AS43" i="100"/>
  <c r="AV43" i="100" s="1"/>
  <c r="AS42" i="100"/>
  <c r="AS41" i="100"/>
  <c r="AV41" i="100" s="1"/>
  <c r="AS30" i="100"/>
  <c r="AS29" i="100"/>
  <c r="AS28" i="100"/>
  <c r="AS27" i="100"/>
  <c r="AV27" i="100" s="1"/>
  <c r="AS26" i="100"/>
  <c r="AS25" i="100"/>
  <c r="AV25" i="100" s="1"/>
  <c r="AS24" i="100"/>
  <c r="AS23" i="100"/>
  <c r="AV23" i="100" s="1"/>
  <c r="AS12" i="100"/>
  <c r="AS11" i="100"/>
  <c r="AV11" i="100" s="1"/>
  <c r="AP61" i="91" l="1"/>
  <c r="Z52" i="100"/>
  <c r="AN52" i="100" s="1"/>
  <c r="AV29" i="100"/>
  <c r="J54" i="100" s="1"/>
  <c r="AP59" i="91"/>
  <c r="AB61" i="91"/>
  <c r="AB57" i="91"/>
  <c r="AP57" i="91" s="1"/>
  <c r="J53" i="100" l="1"/>
  <c r="Z53" i="100" s="1"/>
  <c r="Z54" i="100"/>
  <c r="AP63" i="91"/>
  <c r="AL44" i="94"/>
  <c r="AL45" i="94" s="1"/>
  <c r="V27" i="120" s="1"/>
  <c r="W18" i="94"/>
  <c r="W17" i="94"/>
  <c r="AN53" i="100" l="1"/>
  <c r="AN55" i="100" s="1"/>
  <c r="V23" i="120" s="1"/>
  <c r="AL17" i="94"/>
  <c r="AL19" i="94" s="1"/>
  <c r="V26" i="120" s="1"/>
  <c r="V28" i="120" l="1"/>
  <c r="AX54" i="92"/>
  <c r="AX56" i="92" s="1"/>
  <c r="AX43" i="92"/>
  <c r="AX45" i="92" s="1"/>
  <c r="AN54" i="92"/>
  <c r="AN43" i="92"/>
  <c r="AX32" i="92"/>
  <c r="AX34" i="92" s="1"/>
  <c r="AN32" i="92"/>
  <c r="AX21" i="92"/>
  <c r="AX23" i="92" s="1"/>
  <c r="AN21" i="92"/>
  <c r="AX58" i="92" l="1"/>
  <c r="V21" i="120" l="1"/>
  <c r="V22" i="120" s="1"/>
  <c r="V32" i="120" s="1"/>
  <c r="V33" i="120" l="1"/>
  <c r="T36" i="120" s="1"/>
  <c r="T40" i="120" s="1"/>
  <c r="A61" i="175" s="1"/>
  <c r="A28" i="176" s="1"/>
  <c r="T31" i="1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F26" authorId="0" shapeId="0" xr:uid="{09DD76C5-1D46-4CBB-AFAD-2D3300DC8317}">
      <text>
        <r>
          <rPr>
            <b/>
            <sz val="14"/>
            <color indexed="10"/>
            <rFont val="HGSｺﾞｼｯｸM"/>
            <family val="3"/>
            <charset val="128"/>
          </rPr>
          <t>交付額確定通知書等重要な通知の送付先となりますので、記入したE-mailアドレスが正しいことを必ず確認してください。</t>
        </r>
      </text>
    </comment>
    <comment ref="BY26" authorId="0" shapeId="0" xr:uid="{0F69047B-9ED1-49AF-BD80-ED098A3AA964}">
      <text>
        <r>
          <rPr>
            <b/>
            <sz val="14"/>
            <color indexed="10"/>
            <rFont val="HGSｺﾞｼｯｸM"/>
            <family val="3"/>
            <charset val="128"/>
          </rPr>
          <t>交付額確定通知書等重要な通知の送付先となりますので、記入したE-mailアドレスが正しいことを必ず確認してください。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<sst xmlns="http://schemas.openxmlformats.org/spreadsheetml/2006/main" count="2964" uniqueCount="1385">
  <si>
    <t>円</t>
    <rPh sb="0" eb="1">
      <t>エン</t>
    </rPh>
    <phoneticPr fontId="6"/>
  </si>
  <si>
    <t>金額(円）
［税抜］</t>
    <rPh sb="0" eb="2">
      <t>キンガク</t>
    </rPh>
    <rPh sb="3" eb="4">
      <t>エン</t>
    </rPh>
    <phoneticPr fontId="6"/>
  </si>
  <si>
    <t>製品名</t>
    <rPh sb="0" eb="3">
      <t>セイヒンメイ</t>
    </rPh>
    <phoneticPr fontId="6"/>
  </si>
  <si>
    <t>□</t>
  </si>
  <si>
    <t>日</t>
    <rPh sb="0" eb="1">
      <t>ヒ</t>
    </rPh>
    <phoneticPr fontId="6"/>
  </si>
  <si>
    <t>月</t>
    <rPh sb="0" eb="1">
      <t>ツキ</t>
    </rPh>
    <phoneticPr fontId="6"/>
  </si>
  <si>
    <t>年</t>
    <rPh sb="0" eb="1">
      <t>ネン</t>
    </rPh>
    <phoneticPr fontId="6"/>
  </si>
  <si>
    <t>メーカー名</t>
    <rPh sb="4" eb="5">
      <t>メイ</t>
    </rPh>
    <phoneticPr fontId="6"/>
  </si>
  <si>
    <t>ＳＩＩ登録型番</t>
    <rPh sb="3" eb="5">
      <t>トウロク</t>
    </rPh>
    <rPh sb="5" eb="7">
      <t>カタバン</t>
    </rPh>
    <phoneticPr fontId="6"/>
  </si>
  <si>
    <t>構成</t>
    <rPh sb="0" eb="2">
      <t>コウセイ</t>
    </rPh>
    <phoneticPr fontId="6"/>
  </si>
  <si>
    <t>改修工法</t>
    <rPh sb="0" eb="2">
      <t>カイシュウ</t>
    </rPh>
    <rPh sb="2" eb="4">
      <t>コウホウ</t>
    </rPh>
    <phoneticPr fontId="6"/>
  </si>
  <si>
    <t>×</t>
    <phoneticPr fontId="6"/>
  </si>
  <si>
    <t>計</t>
    <rPh sb="0" eb="1">
      <t>ケイ</t>
    </rPh>
    <phoneticPr fontId="6"/>
  </si>
  <si>
    <t>㎡</t>
    <phoneticPr fontId="6"/>
  </si>
  <si>
    <t>部位</t>
    <rPh sb="0" eb="2">
      <t>ブイ</t>
    </rPh>
    <phoneticPr fontId="6"/>
  </si>
  <si>
    <t>一般社団法人　環境共創イニシアチブ</t>
    <phoneticPr fontId="6"/>
  </si>
  <si>
    <t>住所</t>
    <rPh sb="0" eb="2">
      <t>ジュウショ</t>
    </rPh>
    <phoneticPr fontId="6"/>
  </si>
  <si>
    <t>〒</t>
    <phoneticPr fontId="6"/>
  </si>
  <si>
    <t>電話番号</t>
    <rPh sb="0" eb="2">
      <t>デンワ</t>
    </rPh>
    <rPh sb="2" eb="4">
      <t>バンゴウ</t>
    </rPh>
    <phoneticPr fontId="6"/>
  </si>
  <si>
    <t>E-mail</t>
    <phoneticPr fontId="6"/>
  </si>
  <si>
    <t>緊急連絡先
（携帯等）</t>
    <rPh sb="0" eb="2">
      <t>キンキュウ</t>
    </rPh>
    <rPh sb="2" eb="5">
      <t>レンラクサキ</t>
    </rPh>
    <rPh sb="7" eb="9">
      <t>ケイタイ</t>
    </rPh>
    <rPh sb="9" eb="10">
      <t>ナド</t>
    </rPh>
    <phoneticPr fontId="6"/>
  </si>
  <si>
    <t>玄関ドア</t>
    <rPh sb="0" eb="2">
      <t>ゲンカン</t>
    </rPh>
    <phoneticPr fontId="6"/>
  </si>
  <si>
    <t>調湿建材</t>
    <rPh sb="0" eb="2">
      <t>チョウシツ</t>
    </rPh>
    <rPh sb="2" eb="4">
      <t>ケンザイ</t>
    </rPh>
    <phoneticPr fontId="6"/>
  </si>
  <si>
    <t>㎡</t>
  </si>
  <si>
    <t>ＳＩＩ登録型番</t>
    <phoneticPr fontId="6"/>
  </si>
  <si>
    <t>費目</t>
    <rPh sb="0" eb="2">
      <t>ヒモク</t>
    </rPh>
    <phoneticPr fontId="39"/>
  </si>
  <si>
    <t>材料費</t>
    <rPh sb="0" eb="3">
      <t>ザイリョウヒ</t>
    </rPh>
    <phoneticPr fontId="39"/>
  </si>
  <si>
    <t>厚み
(mm)</t>
    <rPh sb="0" eb="1">
      <t>アツ</t>
    </rPh>
    <phoneticPr fontId="39"/>
  </si>
  <si>
    <t>無</t>
    <rPh sb="0" eb="1">
      <t>ナシ</t>
    </rPh>
    <phoneticPr fontId="6"/>
  </si>
  <si>
    <t>導入製品</t>
    <rPh sb="0" eb="2">
      <t>ドウニュウ</t>
    </rPh>
    <rPh sb="2" eb="4">
      <t>セイヒン</t>
    </rPh>
    <phoneticPr fontId="6"/>
  </si>
  <si>
    <t>潜熱蓄熱建材</t>
    <rPh sb="0" eb="2">
      <t>センネツ</t>
    </rPh>
    <rPh sb="2" eb="4">
      <t>チクネツ</t>
    </rPh>
    <rPh sb="4" eb="6">
      <t>ケンザイ</t>
    </rPh>
    <phoneticPr fontId="6"/>
  </si>
  <si>
    <t>補助対象経費の合計　[税抜]</t>
    <rPh sb="0" eb="2">
      <t>ホジョ</t>
    </rPh>
    <rPh sb="2" eb="4">
      <t>タイショウ</t>
    </rPh>
    <rPh sb="4" eb="6">
      <t>ケイヒ</t>
    </rPh>
    <rPh sb="7" eb="9">
      <t>ゴウケイ</t>
    </rPh>
    <rPh sb="11" eb="13">
      <t>ゼイヌキ</t>
    </rPh>
    <phoneticPr fontId="6"/>
  </si>
  <si>
    <t>施工面積（㎡）</t>
    <rPh sb="0" eb="2">
      <t>セコウ</t>
    </rPh>
    <rPh sb="2" eb="4">
      <t>メンセキ</t>
    </rPh>
    <phoneticPr fontId="6"/>
  </si>
  <si>
    <t>※「明細書」を先に記入すること</t>
    <rPh sb="2" eb="5">
      <t>メイサイショ</t>
    </rPh>
    <rPh sb="7" eb="8">
      <t>サキ</t>
    </rPh>
    <rPh sb="9" eb="11">
      <t>キニュウ</t>
    </rPh>
    <phoneticPr fontId="6"/>
  </si>
  <si>
    <t>必須製品</t>
    <rPh sb="0" eb="2">
      <t>ヒッス</t>
    </rPh>
    <rPh sb="2" eb="4">
      <t>セイヒン</t>
    </rPh>
    <phoneticPr fontId="6"/>
  </si>
  <si>
    <t>潜熱蓄熱建材の補助対象経費の合計[税抜]</t>
    <rPh sb="0" eb="2">
      <t>センネツ</t>
    </rPh>
    <rPh sb="2" eb="4">
      <t>チクネツ</t>
    </rPh>
    <rPh sb="4" eb="6">
      <t>ケンザイ</t>
    </rPh>
    <rPh sb="7" eb="9">
      <t>ホジョ</t>
    </rPh>
    <rPh sb="9" eb="11">
      <t>タイショウ</t>
    </rPh>
    <rPh sb="11" eb="13">
      <t>ケイヒ</t>
    </rPh>
    <rPh sb="14" eb="16">
      <t>ゴウケイ</t>
    </rPh>
    <rPh sb="17" eb="19">
      <t>ゼイヌキ</t>
    </rPh>
    <phoneticPr fontId="6"/>
  </si>
  <si>
    <t>製品名
（シリーズ名）</t>
    <rPh sb="0" eb="3">
      <t>セイヒンメイ</t>
    </rPh>
    <rPh sb="9" eb="10">
      <t>メイ</t>
    </rPh>
    <phoneticPr fontId="6"/>
  </si>
  <si>
    <t>ＳＩＩ登録型番</t>
    <phoneticPr fontId="6"/>
  </si>
  <si>
    <t>断熱材</t>
    <rPh sb="0" eb="3">
      <t>ダンネツザイ</t>
    </rPh>
    <phoneticPr fontId="6"/>
  </si>
  <si>
    <t>任意の製品の補助対象経費合計（B）</t>
    <rPh sb="0" eb="2">
      <t>ニンイ</t>
    </rPh>
    <rPh sb="3" eb="5">
      <t>セイヒン</t>
    </rPh>
    <rPh sb="6" eb="8">
      <t>ホジョ</t>
    </rPh>
    <rPh sb="8" eb="10">
      <t>タイショウ</t>
    </rPh>
    <rPh sb="10" eb="12">
      <t>ケイヒ</t>
    </rPh>
    <rPh sb="12" eb="14">
      <t>ゴウケイ</t>
    </rPh>
    <phoneticPr fontId="6"/>
  </si>
  <si>
    <t>居室名</t>
    <rPh sb="0" eb="2">
      <t>キョシツ</t>
    </rPh>
    <rPh sb="2" eb="3">
      <t>メイ</t>
    </rPh>
    <phoneticPr fontId="6"/>
  </si>
  <si>
    <t>部位</t>
    <rPh sb="0" eb="2">
      <t>ブイ</t>
    </rPh>
    <phoneticPr fontId="39"/>
  </si>
  <si>
    <t>調湿建材</t>
    <rPh sb="0" eb="2">
      <t>チョウシツ</t>
    </rPh>
    <rPh sb="2" eb="4">
      <t>ケンザイ</t>
    </rPh>
    <phoneticPr fontId="25"/>
  </si>
  <si>
    <t>利用
方法</t>
    <rPh sb="0" eb="2">
      <t>リヨウ</t>
    </rPh>
    <rPh sb="3" eb="5">
      <t>ホウホウ</t>
    </rPh>
    <phoneticPr fontId="6"/>
  </si>
  <si>
    <t>工事費</t>
    <rPh sb="0" eb="2">
      <t>コウジ</t>
    </rPh>
    <rPh sb="2" eb="3">
      <t>ヒ</t>
    </rPh>
    <phoneticPr fontId="39"/>
  </si>
  <si>
    <t>㎡</t>
    <phoneticPr fontId="39"/>
  </si>
  <si>
    <t>材料費計</t>
    <rPh sb="0" eb="3">
      <t>ザイリョウヒ</t>
    </rPh>
    <rPh sb="3" eb="4">
      <t>ケイ</t>
    </rPh>
    <phoneticPr fontId="39"/>
  </si>
  <si>
    <r>
      <rPr>
        <sz val="16"/>
        <rFont val="ＭＳ Ｐゴシック"/>
        <family val="3"/>
        <charset val="128"/>
      </rPr>
      <t>蓄熱量
（kJ/㎡）</t>
    </r>
    <r>
      <rPr>
        <sz val="13"/>
        <rFont val="ＭＳ Ｐゴシック"/>
        <family val="3"/>
        <charset val="128"/>
      </rPr>
      <t xml:space="preserve">
</t>
    </r>
    <r>
      <rPr>
        <sz val="16"/>
        <rFont val="ＭＳ Ｐゴシック"/>
        <family val="3"/>
        <charset val="128"/>
      </rPr>
      <t>（ｂ）</t>
    </r>
    <rPh sb="0" eb="2">
      <t>チクネツ</t>
    </rPh>
    <rPh sb="2" eb="3">
      <t>リョウ</t>
    </rPh>
    <phoneticPr fontId="6"/>
  </si>
  <si>
    <r>
      <rPr>
        <sz val="16"/>
        <rFont val="ＭＳ Ｐゴシック"/>
        <family val="3"/>
        <charset val="128"/>
      </rPr>
      <t>施工面積（㎡）</t>
    </r>
    <r>
      <rPr>
        <sz val="13"/>
        <rFont val="ＭＳ Ｐゴシック"/>
        <family val="3"/>
        <charset val="128"/>
      </rPr>
      <t xml:space="preserve">
</t>
    </r>
    <r>
      <rPr>
        <sz val="16"/>
        <rFont val="ＭＳ Ｐゴシック"/>
        <family val="3"/>
        <charset val="128"/>
      </rPr>
      <t>（ｃ）</t>
    </r>
    <rPh sb="0" eb="2">
      <t>セコウ</t>
    </rPh>
    <rPh sb="2" eb="4">
      <t>メンセキ</t>
    </rPh>
    <phoneticPr fontId="6"/>
  </si>
  <si>
    <t>＜全館空調の有無＞　</t>
    <rPh sb="1" eb="3">
      <t>ゼンカン</t>
    </rPh>
    <rPh sb="3" eb="5">
      <t>クウチョウ</t>
    </rPh>
    <rPh sb="6" eb="8">
      <t>ウム</t>
    </rPh>
    <phoneticPr fontId="6"/>
  </si>
  <si>
    <t>有</t>
    <rPh sb="0" eb="1">
      <t>ア</t>
    </rPh>
    <phoneticPr fontId="6"/>
  </si>
  <si>
    <t>↑小数点第2位まで、3位切捨て</t>
    <rPh sb="1" eb="4">
      <t>ショウスウテン</t>
    </rPh>
    <rPh sb="4" eb="5">
      <t>ダイ</t>
    </rPh>
    <rPh sb="6" eb="7">
      <t>イ</t>
    </rPh>
    <rPh sb="11" eb="12">
      <t>イ</t>
    </rPh>
    <rPh sb="12" eb="14">
      <t>キリス</t>
    </rPh>
    <phoneticPr fontId="6"/>
  </si>
  <si>
    <t>延床面積　：</t>
    <rPh sb="0" eb="4">
      <t>ノベユカメンセキ</t>
    </rPh>
    <phoneticPr fontId="39"/>
  </si>
  <si>
    <r>
      <rPr>
        <sz val="18"/>
        <color indexed="10"/>
        <rFont val="ＭＳ Ｐゴシック"/>
        <family val="3"/>
        <charset val="128"/>
      </rPr>
      <t>⇓</t>
    </r>
    <r>
      <rPr>
        <sz val="14"/>
        <color indexed="10"/>
        <rFont val="ＭＳ Ｐゴシック"/>
        <family val="3"/>
        <charset val="128"/>
      </rPr>
      <t>有の場合、延床面積を記入してください。</t>
    </r>
    <phoneticPr fontId="39"/>
  </si>
  <si>
    <t>全館蓄熱量合計：</t>
    <rPh sb="0" eb="2">
      <t>ゼンカン</t>
    </rPh>
    <rPh sb="2" eb="4">
      <t>チクネツ</t>
    </rPh>
    <rPh sb="4" eb="5">
      <t>リョウ</t>
    </rPh>
    <rPh sb="5" eb="7">
      <t>ゴウケイ</t>
    </rPh>
    <phoneticPr fontId="39"/>
  </si>
  <si>
    <t>ｋＪ</t>
    <phoneticPr fontId="39"/>
  </si>
  <si>
    <t>延床面積あたりの蓄熱量：</t>
    <rPh sb="0" eb="4">
      <t>ノベユカメンセキ</t>
    </rPh>
    <rPh sb="8" eb="10">
      <t>チクネツ</t>
    </rPh>
    <rPh sb="10" eb="11">
      <t>リョウ</t>
    </rPh>
    <phoneticPr fontId="39"/>
  </si>
  <si>
    <t>ｋＪ/㎡</t>
    <phoneticPr fontId="39"/>
  </si>
  <si>
    <t>床面積（a）</t>
    <rPh sb="0" eb="3">
      <t>ユカメンセキ</t>
    </rPh>
    <phoneticPr fontId="39"/>
  </si>
  <si>
    <t>床面積当たりの蓄熱量（ｋＪ/㎡） [（ｄ）/（a）]</t>
    <rPh sb="0" eb="3">
      <t>ユカメンセキ</t>
    </rPh>
    <rPh sb="3" eb="4">
      <t>ア</t>
    </rPh>
    <rPh sb="7" eb="9">
      <t>チクネツ</t>
    </rPh>
    <rPh sb="9" eb="10">
      <t>リョウ</t>
    </rPh>
    <phoneticPr fontId="6"/>
  </si>
  <si>
    <t>蓄熱量合計
（ｋＪ）
（ｄ） [（ｂ）ｘ（ｃ）]</t>
    <rPh sb="0" eb="2">
      <t>チクネツ</t>
    </rPh>
    <rPh sb="2" eb="3">
      <t>リョウ</t>
    </rPh>
    <rPh sb="3" eb="5">
      <t>ゴウケイ</t>
    </rPh>
    <phoneticPr fontId="6"/>
  </si>
  <si>
    <t>床</t>
    <rPh sb="0" eb="1">
      <t>ユカ</t>
    </rPh>
    <phoneticPr fontId="39"/>
  </si>
  <si>
    <t>壁</t>
    <rPh sb="0" eb="1">
      <t>カベ</t>
    </rPh>
    <phoneticPr fontId="39"/>
  </si>
  <si>
    <t>天井</t>
    <rPh sb="0" eb="2">
      <t>テンジョウ</t>
    </rPh>
    <phoneticPr fontId="39"/>
  </si>
  <si>
    <t>・部位ごとに明細を作成すること。</t>
    <rPh sb="1" eb="3">
      <t>ブイ</t>
    </rPh>
    <rPh sb="6" eb="8">
      <t>メイサイ</t>
    </rPh>
    <rPh sb="9" eb="11">
      <t>サクセイ</t>
    </rPh>
    <phoneticPr fontId="6"/>
  </si>
  <si>
    <t>・居室ごとに明細を作成すること。</t>
    <rPh sb="1" eb="3">
      <t>キョシツ</t>
    </rPh>
    <rPh sb="6" eb="8">
      <t>メイサイ</t>
    </rPh>
    <rPh sb="9" eb="11">
      <t>サクセイ</t>
    </rPh>
    <phoneticPr fontId="6"/>
  </si>
  <si>
    <t>工事費計</t>
    <rPh sb="0" eb="2">
      <t>コウジ</t>
    </rPh>
    <rPh sb="2" eb="3">
      <t>ヒ</t>
    </rPh>
    <rPh sb="3" eb="4">
      <t>ケイ</t>
    </rPh>
    <phoneticPr fontId="39"/>
  </si>
  <si>
    <t>小計</t>
    <rPh sb="0" eb="2">
      <t>ショウケイ</t>
    </rPh>
    <phoneticPr fontId="6"/>
  </si>
  <si>
    <t>グレード</t>
    <phoneticPr fontId="39"/>
  </si>
  <si>
    <t>＜補助対象経費の算出＞</t>
    <rPh sb="5" eb="7">
      <t>ケイヒ</t>
    </rPh>
    <rPh sb="8" eb="10">
      <t>サンシュツ</t>
    </rPh>
    <phoneticPr fontId="6"/>
  </si>
  <si>
    <t>ｘ</t>
    <phoneticPr fontId="6"/>
  </si>
  <si>
    <t>補助単価（円）</t>
    <rPh sb="0" eb="2">
      <t>ホジョ</t>
    </rPh>
    <rPh sb="2" eb="4">
      <t>タンカ</t>
    </rPh>
    <rPh sb="5" eb="6">
      <t>エン</t>
    </rPh>
    <phoneticPr fontId="6"/>
  </si>
  <si>
    <t>補助対象経費（円）</t>
    <rPh sb="0" eb="2">
      <t>ホジョ</t>
    </rPh>
    <rPh sb="2" eb="4">
      <t>タイショウ</t>
    </rPh>
    <rPh sb="4" eb="6">
      <t>ケイヒ</t>
    </rPh>
    <rPh sb="7" eb="8">
      <t>エン</t>
    </rPh>
    <phoneticPr fontId="6"/>
  </si>
  <si>
    <t>補助対象経費の合計（円）</t>
    <rPh sb="0" eb="2">
      <t>ホジョ</t>
    </rPh>
    <rPh sb="2" eb="4">
      <t>タイショウ</t>
    </rPh>
    <rPh sb="4" eb="6">
      <t>ケイヒ</t>
    </rPh>
    <rPh sb="7" eb="9">
      <t>ゴウケイ</t>
    </rPh>
    <rPh sb="10" eb="11">
      <t>エン</t>
    </rPh>
    <phoneticPr fontId="6"/>
  </si>
  <si>
    <t>天井</t>
    <rPh sb="0" eb="2">
      <t>テンジョウ</t>
    </rPh>
    <phoneticPr fontId="6"/>
  </si>
  <si>
    <t>床</t>
    <rPh sb="0" eb="1">
      <t>ユカ</t>
    </rPh>
    <phoneticPr fontId="6"/>
  </si>
  <si>
    <t>S</t>
    <phoneticPr fontId="39"/>
  </si>
  <si>
    <t>A</t>
    <phoneticPr fontId="39"/>
  </si>
  <si>
    <t>構成</t>
    <rPh sb="0" eb="2">
      <t>コウセイ</t>
    </rPh>
    <phoneticPr fontId="47"/>
  </si>
  <si>
    <t>床</t>
    <rPh sb="0" eb="1">
      <t>ユカ</t>
    </rPh>
    <phoneticPr fontId="47"/>
  </si>
  <si>
    <t>玄関ドアの補助対象経費の合計</t>
    <rPh sb="0" eb="2">
      <t>ゲンカン</t>
    </rPh>
    <rPh sb="5" eb="7">
      <t>ホジョ</t>
    </rPh>
    <rPh sb="7" eb="9">
      <t>タイショウ</t>
    </rPh>
    <rPh sb="9" eb="11">
      <t>ケイヒ</t>
    </rPh>
    <rPh sb="12" eb="14">
      <t>ゴウケイ</t>
    </rPh>
    <phoneticPr fontId="6"/>
  </si>
  <si>
    <t>グレード</t>
    <phoneticPr fontId="39"/>
  </si>
  <si>
    <t>数量</t>
    <rPh sb="0" eb="2">
      <t>スウリョウ</t>
    </rPh>
    <phoneticPr fontId="39"/>
  </si>
  <si>
    <t>数量</t>
    <rPh sb="0" eb="2">
      <t>スウリョウ</t>
    </rPh>
    <phoneticPr fontId="30"/>
  </si>
  <si>
    <t>円</t>
    <rPh sb="0" eb="1">
      <t>エン</t>
    </rPh>
    <phoneticPr fontId="39"/>
  </si>
  <si>
    <t>施工面積合計（㎡）</t>
    <rPh sb="0" eb="2">
      <t>セコウ</t>
    </rPh>
    <rPh sb="2" eb="4">
      <t>メンセキ</t>
    </rPh>
    <rPh sb="4" eb="6">
      <t>ゴウケイ</t>
    </rPh>
    <phoneticPr fontId="39"/>
  </si>
  <si>
    <t>調湿建材の補助対象経費の合計</t>
    <rPh sb="0" eb="2">
      <t>チョウシツ</t>
    </rPh>
    <rPh sb="2" eb="4">
      <t>ケンザイ</t>
    </rPh>
    <rPh sb="5" eb="7">
      <t>ホジョ</t>
    </rPh>
    <rPh sb="7" eb="9">
      <t>タイショウ</t>
    </rPh>
    <rPh sb="9" eb="11">
      <t>ケイヒ</t>
    </rPh>
    <rPh sb="12" eb="14">
      <t>ゴウケイ</t>
    </rPh>
    <phoneticPr fontId="6"/>
  </si>
  <si>
    <t>＜補助金交付申請額の算出＞　</t>
    <rPh sb="1" eb="4">
      <t>ホジョキン</t>
    </rPh>
    <rPh sb="4" eb="6">
      <t>コウフ</t>
    </rPh>
    <rPh sb="6" eb="8">
      <t>シンセイ</t>
    </rPh>
    <rPh sb="8" eb="9">
      <t>ガク</t>
    </rPh>
    <rPh sb="9" eb="10">
      <t>テイガク</t>
    </rPh>
    <rPh sb="10" eb="12">
      <t>サンシュツ</t>
    </rPh>
    <phoneticPr fontId="6"/>
  </si>
  <si>
    <t>熱伝導率
（λ値）</t>
    <rPh sb="0" eb="1">
      <t>ネツ</t>
    </rPh>
    <rPh sb="1" eb="4">
      <t>デンドウリツ</t>
    </rPh>
    <rPh sb="7" eb="8">
      <t>チ</t>
    </rPh>
    <phoneticPr fontId="6"/>
  </si>
  <si>
    <r>
      <t xml:space="preserve">厚み
</t>
    </r>
    <r>
      <rPr>
        <sz val="12"/>
        <rFont val="ＭＳ Ｐゴシック"/>
        <family val="3"/>
        <charset val="128"/>
      </rPr>
      <t>(mm)</t>
    </r>
    <rPh sb="0" eb="1">
      <t>アツ</t>
    </rPh>
    <phoneticPr fontId="6"/>
  </si>
  <si>
    <t>熱抵抗値
（R値）</t>
    <rPh sb="0" eb="1">
      <t>ネツ</t>
    </rPh>
    <rPh sb="1" eb="4">
      <t>テイコウチ</t>
    </rPh>
    <rPh sb="7" eb="8">
      <t>チ</t>
    </rPh>
    <phoneticPr fontId="6"/>
  </si>
  <si>
    <t>補助対象経費の合計（円）</t>
  </si>
  <si>
    <t>壁</t>
    <rPh sb="0" eb="1">
      <t>カベ</t>
    </rPh>
    <phoneticPr fontId="6"/>
  </si>
  <si>
    <t>必須・任意製品の補助対象経費合計（C） [（A）＋（B）]</t>
    <rPh sb="0" eb="2">
      <t>ヒッス</t>
    </rPh>
    <rPh sb="3" eb="5">
      <t>ニンイ</t>
    </rPh>
    <rPh sb="5" eb="7">
      <t>セイヒン</t>
    </rPh>
    <rPh sb="8" eb="10">
      <t>ホジョ</t>
    </rPh>
    <rPh sb="10" eb="12">
      <t>タイショウ</t>
    </rPh>
    <rPh sb="12" eb="14">
      <t>ケイヒ</t>
    </rPh>
    <rPh sb="14" eb="16">
      <t>ゴウケイ</t>
    </rPh>
    <phoneticPr fontId="6"/>
  </si>
  <si>
    <t>一層目</t>
  </si>
  <si>
    <t>二層目</t>
    <rPh sb="0" eb="1">
      <t>ニ</t>
    </rPh>
    <phoneticPr fontId="47"/>
  </si>
  <si>
    <t>合計
熱抵抗値</t>
    <rPh sb="0" eb="2">
      <t>ゴウケイ</t>
    </rPh>
    <rPh sb="3" eb="4">
      <t>ネツ</t>
    </rPh>
    <rPh sb="4" eb="7">
      <t>テイコウチ</t>
    </rPh>
    <phoneticPr fontId="6"/>
  </si>
  <si>
    <t>補助率による計算（D） [（C）／２]</t>
    <rPh sb="0" eb="2">
      <t>ホジョ</t>
    </rPh>
    <rPh sb="2" eb="3">
      <t>リツ</t>
    </rPh>
    <rPh sb="6" eb="8">
      <t>ケイサン</t>
    </rPh>
    <phoneticPr fontId="6"/>
  </si>
  <si>
    <t>熱抵抗値（R値）</t>
    <phoneticPr fontId="47"/>
  </si>
  <si>
    <t>2.2以上</t>
    <phoneticPr fontId="47"/>
  </si>
  <si>
    <t>5.4以上</t>
    <phoneticPr fontId="47"/>
  </si>
  <si>
    <t>2.7以上</t>
    <phoneticPr fontId="47"/>
  </si>
  <si>
    <t>施工面積（㎡）</t>
  </si>
  <si>
    <t>施工面積（㎡）</t>
    <phoneticPr fontId="47"/>
  </si>
  <si>
    <t>ｘ</t>
    <phoneticPr fontId="47"/>
  </si>
  <si>
    <t>㎡</t>
    <phoneticPr fontId="47"/>
  </si>
  <si>
    <t>グレード</t>
    <phoneticPr fontId="39"/>
  </si>
  <si>
    <t>S</t>
    <phoneticPr fontId="39"/>
  </si>
  <si>
    <t>A</t>
    <phoneticPr fontId="39"/>
  </si>
  <si>
    <t>補助単価（円）</t>
    <phoneticPr fontId="39"/>
  </si>
  <si>
    <t>ｘ</t>
    <phoneticPr fontId="39"/>
  </si>
  <si>
    <t>補助対象経費（円）</t>
    <phoneticPr fontId="39"/>
  </si>
  <si>
    <t>↓小数点以下切捨て</t>
  </si>
  <si>
    <t>↓小数点以下切捨て</t>
    <phoneticPr fontId="47"/>
  </si>
  <si>
    <t>窓番号</t>
    <rPh sb="0" eb="3">
      <t>マドバンゴウ</t>
    </rPh>
    <phoneticPr fontId="6"/>
  </si>
  <si>
    <t>ＳＩＩ登録型番</t>
    <phoneticPr fontId="47"/>
  </si>
  <si>
    <t>メーカー名</t>
    <phoneticPr fontId="47"/>
  </si>
  <si>
    <t>サイズ</t>
    <phoneticPr fontId="47"/>
  </si>
  <si>
    <t>改修工法</t>
    <rPh sb="0" eb="4">
      <t>カイシュウコウホウ</t>
    </rPh>
    <phoneticPr fontId="47"/>
  </si>
  <si>
    <t>任意の製品</t>
    <rPh sb="0" eb="2">
      <t>ニンイ</t>
    </rPh>
    <rPh sb="3" eb="5">
      <t>セイヒン</t>
    </rPh>
    <phoneticPr fontId="6"/>
  </si>
  <si>
    <t>導入必須製品の補助対象経費合計（A）</t>
    <rPh sb="0" eb="2">
      <t>ドウニュウ</t>
    </rPh>
    <rPh sb="2" eb="4">
      <t>ヒッス</t>
    </rPh>
    <rPh sb="4" eb="6">
      <t>セイヒン</t>
    </rPh>
    <rPh sb="7" eb="9">
      <t>ホジョ</t>
    </rPh>
    <rPh sb="9" eb="11">
      <t>タイショウ</t>
    </rPh>
    <rPh sb="11" eb="13">
      <t>ケイヒ</t>
    </rPh>
    <rPh sb="13" eb="15">
      <t>ゴウケイ</t>
    </rPh>
    <phoneticPr fontId="6"/>
  </si>
  <si>
    <t>断熱パネル</t>
    <rPh sb="0" eb="2">
      <t>ダンネツ</t>
    </rPh>
    <phoneticPr fontId="6"/>
  </si>
  <si>
    <t>＜補助対象経費の算出＞　</t>
    <rPh sb="1" eb="3">
      <t>ホジョ</t>
    </rPh>
    <rPh sb="3" eb="5">
      <t>タイショウ</t>
    </rPh>
    <rPh sb="5" eb="7">
      <t>ケイヒ</t>
    </rPh>
    <rPh sb="8" eb="10">
      <t>サンシュツ</t>
    </rPh>
    <phoneticPr fontId="6"/>
  </si>
  <si>
    <t>・潜熱蓄熱建材は見積書及び明細書を基に、導入製品ごとの補助対象経費の合計を下表に記入すること。</t>
    <rPh sb="1" eb="3">
      <t>センネツ</t>
    </rPh>
    <rPh sb="3" eb="5">
      <t>チクネツ</t>
    </rPh>
    <rPh sb="5" eb="7">
      <t>ケンザイ</t>
    </rPh>
    <rPh sb="8" eb="11">
      <t>ミツモリショ</t>
    </rPh>
    <rPh sb="11" eb="12">
      <t>オヨ</t>
    </rPh>
    <rPh sb="13" eb="16">
      <t>メイサイショ</t>
    </rPh>
    <rPh sb="17" eb="18">
      <t>モト</t>
    </rPh>
    <rPh sb="20" eb="22">
      <t>ドウニュウ</t>
    </rPh>
    <rPh sb="22" eb="24">
      <t>セイヒン</t>
    </rPh>
    <rPh sb="27" eb="29">
      <t>ホジョ</t>
    </rPh>
    <rPh sb="29" eb="31">
      <t>タイショウ</t>
    </rPh>
    <rPh sb="31" eb="33">
      <t>ケイヒ</t>
    </rPh>
    <rPh sb="34" eb="36">
      <t>ゴウケイ</t>
    </rPh>
    <rPh sb="37" eb="38">
      <t>シタ</t>
    </rPh>
    <rPh sb="38" eb="39">
      <t>ヒョウ</t>
    </rPh>
    <rPh sb="39" eb="40">
      <t>ソウヒョウ</t>
    </rPh>
    <rPh sb="40" eb="42">
      <t>キニュウ</t>
    </rPh>
    <phoneticPr fontId="6"/>
  </si>
  <si>
    <t>防災ガラス窓</t>
    <rPh sb="0" eb="2">
      <t>ボウサイ</t>
    </rPh>
    <rPh sb="5" eb="6">
      <t>マド</t>
    </rPh>
    <phoneticPr fontId="6"/>
  </si>
  <si>
    <t>工事費計</t>
    <phoneticPr fontId="39"/>
  </si>
  <si>
    <t>グレード</t>
    <phoneticPr fontId="6"/>
  </si>
  <si>
    <t>＜住宅の概要＞　</t>
    <rPh sb="1" eb="3">
      <t>ジュウタク</t>
    </rPh>
    <rPh sb="4" eb="6">
      <t>ガイヨウ</t>
    </rPh>
    <phoneticPr fontId="6"/>
  </si>
  <si>
    <t>小数点第1位まで、
↓2位切捨て（自動計算）</t>
    <rPh sb="12" eb="13">
      <t>イ</t>
    </rPh>
    <rPh sb="13" eb="15">
      <t>キリス</t>
    </rPh>
    <rPh sb="17" eb="19">
      <t>ジドウ</t>
    </rPh>
    <rPh sb="19" eb="21">
      <t>ケイサン</t>
    </rPh>
    <phoneticPr fontId="6"/>
  </si>
  <si>
    <t>小数点第2位まで、
↓3位切捨て　</t>
    <rPh sb="12" eb="13">
      <t>イ</t>
    </rPh>
    <rPh sb="13" eb="15">
      <t>キリス</t>
    </rPh>
    <phoneticPr fontId="6"/>
  </si>
  <si>
    <t xml:space="preserve">   小数点第2位まで、
  ↓3位切捨て    </t>
    <phoneticPr fontId="39"/>
  </si>
  <si>
    <t>書類作成日：</t>
    <rPh sb="0" eb="5">
      <t>ショルイサクセイビ</t>
    </rPh>
    <phoneticPr fontId="47"/>
  </si>
  <si>
    <t>(ふりがな)</t>
    <phoneticPr fontId="47"/>
  </si>
  <si>
    <t>会社名</t>
    <rPh sb="0" eb="3">
      <t>カイシャメイ</t>
    </rPh>
    <phoneticPr fontId="47"/>
  </si>
  <si>
    <t>役職名</t>
    <rPh sb="0" eb="3">
      <t>ヤクショクメイ</t>
    </rPh>
    <phoneticPr fontId="47"/>
  </si>
  <si>
    <t>建物名
部屋番号</t>
    <phoneticPr fontId="47"/>
  </si>
  <si>
    <t>円（税抜)</t>
    <phoneticPr fontId="6"/>
  </si>
  <si>
    <t>代 表 理 事 殿</t>
    <rPh sb="8" eb="9">
      <t>ドノ</t>
    </rPh>
    <phoneticPr fontId="6"/>
  </si>
  <si>
    <t>記</t>
    <rPh sb="0" eb="1">
      <t>キ</t>
    </rPh>
    <phoneticPr fontId="47"/>
  </si>
  <si>
    <t>窓数</t>
  </si>
  <si>
    <t>担当者
所属部署</t>
    <rPh sb="0" eb="3">
      <t>タントウシャ</t>
    </rPh>
    <rPh sb="4" eb="6">
      <t>ショゾク</t>
    </rPh>
    <rPh sb="6" eb="8">
      <t>ブショ</t>
    </rPh>
    <phoneticPr fontId="47"/>
  </si>
  <si>
    <t>代表者
住所</t>
    <rPh sb="0" eb="3">
      <t>ダイヒョウシャ</t>
    </rPh>
    <rPh sb="4" eb="6">
      <t>ジュウショ</t>
    </rPh>
    <phoneticPr fontId="6"/>
  </si>
  <si>
    <t>担当者
住所</t>
    <rPh sb="4" eb="6">
      <t>ジュウショ</t>
    </rPh>
    <phoneticPr fontId="47"/>
  </si>
  <si>
    <t>SII連絡事項</t>
    <rPh sb="3" eb="7">
      <t>レンラクジコウ</t>
    </rPh>
    <phoneticPr fontId="39"/>
  </si>
  <si>
    <t>SII連絡事項</t>
    <phoneticPr fontId="39"/>
  </si>
  <si>
    <t xml:space="preserve">小数点第2位まで、
↓3位切捨て    </t>
    <phoneticPr fontId="6"/>
  </si>
  <si>
    <t>(</t>
    <phoneticPr fontId="47"/>
  </si>
  <si>
    <t>)</t>
    <phoneticPr fontId="47"/>
  </si>
  <si>
    <t>－</t>
    <phoneticPr fontId="47"/>
  </si>
  <si>
    <t>月</t>
    <phoneticPr fontId="6"/>
  </si>
  <si>
    <t>@</t>
    <phoneticPr fontId="47"/>
  </si>
  <si>
    <t>代表者情報</t>
    <rPh sb="0" eb="5">
      <t>ダイヒョウシャジョウホウ</t>
    </rPh>
    <phoneticPr fontId="47"/>
  </si>
  <si>
    <t>連絡担当者情報</t>
    <rPh sb="0" eb="2">
      <t>レンラク</t>
    </rPh>
    <rPh sb="5" eb="7">
      <t>ジョウホウ</t>
    </rPh>
    <phoneticPr fontId="47"/>
  </si>
  <si>
    <t>担当者住所が代表者住所と同一の場合は、チェックを入れること</t>
    <rPh sb="0" eb="5">
      <t>タントウシャジュウショ</t>
    </rPh>
    <rPh sb="6" eb="11">
      <t>ダイヒョウシャジュウショ</t>
    </rPh>
    <rPh sb="12" eb="14">
      <t>ドウイツ</t>
    </rPh>
    <rPh sb="15" eb="17">
      <t>バアイ</t>
    </rPh>
    <rPh sb="24" eb="25">
      <t>イ</t>
    </rPh>
    <phoneticPr fontId="47"/>
  </si>
  <si>
    <t>担当者
氏名</t>
    <phoneticPr fontId="47"/>
  </si>
  <si>
    <t>窓サイズ（mm）
幅（W）×高さ（H）</t>
    <rPh sb="0" eb="1">
      <t>マド</t>
    </rPh>
    <rPh sb="9" eb="10">
      <t>ハバ</t>
    </rPh>
    <rPh sb="14" eb="15">
      <t>タカ</t>
    </rPh>
    <phoneticPr fontId="6"/>
  </si>
  <si>
    <t>面積(㎡)</t>
    <rPh sb="0" eb="2">
      <t>メンセキ</t>
    </rPh>
    <phoneticPr fontId="6"/>
  </si>
  <si>
    <t>窓数</t>
    <phoneticPr fontId="47"/>
  </si>
  <si>
    <t>代表者
氏名</t>
    <rPh sb="0" eb="3">
      <t>ダイヒョウシャ</t>
    </rPh>
    <rPh sb="4" eb="6">
      <t>シメイ</t>
    </rPh>
    <phoneticPr fontId="47"/>
  </si>
  <si>
    <t>…自動入力</t>
    <rPh sb="1" eb="3">
      <t>ジドウ</t>
    </rPh>
    <rPh sb="3" eb="5">
      <t>ニュウリョク</t>
    </rPh>
    <phoneticPr fontId="6"/>
  </si>
  <si>
    <t>製品区分</t>
    <rPh sb="0" eb="4">
      <t>セイヒンクブン</t>
    </rPh>
    <phoneticPr fontId="47"/>
  </si>
  <si>
    <t>改修工法</t>
    <rPh sb="0" eb="4">
      <t>カイシュウコウホウ</t>
    </rPh>
    <phoneticPr fontId="47"/>
  </si>
  <si>
    <t>SII登録型番</t>
    <rPh sb="3" eb="7">
      <t>トウロクカタバン</t>
    </rPh>
    <phoneticPr fontId="47"/>
  </si>
  <si>
    <t>メーカー名</t>
  </si>
  <si>
    <t>シリーズ名又は製品名</t>
  </si>
  <si>
    <t>株式会社ＬＩＸＩＬ</t>
  </si>
  <si>
    <t>ココエコ/フロア インプラス</t>
  </si>
  <si>
    <t>ココエコ/ウォール インプラス</t>
  </si>
  <si>
    <t>旭化成建材株式会社</t>
  </si>
  <si>
    <t>ネオマ断熱ボード　ＲＳ－２０</t>
  </si>
  <si>
    <t>JP030002A</t>
  </si>
  <si>
    <t>ネオマ断熱ボード　ＲＳ－２５</t>
  </si>
  <si>
    <t>JP030003A</t>
  </si>
  <si>
    <t>ネオマ断熱ボード　ＲＳ－３０</t>
  </si>
  <si>
    <t>JP030004A</t>
  </si>
  <si>
    <t>ネオマフォームＦＳ　ＦＳ－２０</t>
  </si>
  <si>
    <t>JP030005A</t>
  </si>
  <si>
    <t>ネオマフォームＦＳ　ＦＳ－２５</t>
  </si>
  <si>
    <t>JP030006A</t>
  </si>
  <si>
    <t>ネオマフォームＦＳ　ＦＳ－３０</t>
  </si>
  <si>
    <t>JP030007A</t>
  </si>
  <si>
    <t>ネオマフォームＦＳ　ＦＳ－３５</t>
  </si>
  <si>
    <t>JP030008A</t>
  </si>
  <si>
    <t>ネオマフォームＦＳ　ＦＳ－５０</t>
  </si>
  <si>
    <t>JP030009A</t>
  </si>
  <si>
    <t>ネオマフォームＦＳ　ＦＳ－６６</t>
  </si>
  <si>
    <t>JP040001A</t>
  </si>
  <si>
    <t>株式会社ウッドワン</t>
  </si>
  <si>
    <t>あったかべ RC構造用</t>
  </si>
  <si>
    <t>JP053625A</t>
  </si>
  <si>
    <t>アキレス株式会社</t>
  </si>
  <si>
    <t>アキレスJDパネル</t>
  </si>
  <si>
    <t>JP060001A</t>
  </si>
  <si>
    <t>株式会社ハイブリッヂコーポレーション</t>
  </si>
  <si>
    <t>ハウスインハウスパネル床用・天井用</t>
  </si>
  <si>
    <t>JP060002A</t>
  </si>
  <si>
    <t>ハウスインハウスパネル壁用</t>
  </si>
  <si>
    <t>ハウスインハウスパネル床用（床暖対応型）</t>
  </si>
  <si>
    <t>JP060004A</t>
  </si>
  <si>
    <t>ハウスインハウスパネル床用（床暖対応型）900サイズ</t>
  </si>
  <si>
    <t>JP060005A</t>
  </si>
  <si>
    <t>ハウスインハウスパネル天井用（軽量）</t>
  </si>
  <si>
    <t>JP060006A</t>
  </si>
  <si>
    <t>ハウスインハウスパネル壁用（軽量）</t>
  </si>
  <si>
    <t>デュポン・スタイロ株式会社</t>
  </si>
  <si>
    <t>スタイロパネルK（※ケイ酸カルシウム板5.0＋スタイロフォームＦＧ40mm）</t>
  </si>
  <si>
    <t>JP070550A</t>
  </si>
  <si>
    <t>スタイロパネルK（※ケイ酸カルシウム板5.0＋スタイロフォームＦＧ50mm）</t>
  </si>
  <si>
    <t>JP071240A</t>
  </si>
  <si>
    <t>スタイロパネルP（※せっこうボード12.5＋スタイロフォームＦＧ40mm）</t>
  </si>
  <si>
    <t>JP071250A</t>
  </si>
  <si>
    <t>スタイロパネルP（※せっこうボード12.5＋スタイロフォームＦＧ50mm）</t>
  </si>
  <si>
    <t>JP079540A</t>
  </si>
  <si>
    <t>スタイロパネルP（※せっこうボード9.5＋スタイロフォームＦＧ40mm）</t>
  </si>
  <si>
    <t>JP079550A</t>
  </si>
  <si>
    <t>スタイロパネルP（※せっこうボード9.5＋スタイロフォームＦＧ50mm）</t>
  </si>
  <si>
    <t>JP080101A</t>
  </si>
  <si>
    <t>株式会社カネカ</t>
  </si>
  <si>
    <t>カネライトパネルＰ　ＦＸ-25＋石膏ボード9.5</t>
  </si>
  <si>
    <t>JP080102A</t>
  </si>
  <si>
    <t>カネライトパネルＰ　ＦＸ-25＋石膏ボード12.5</t>
  </si>
  <si>
    <t>JP080103A</t>
  </si>
  <si>
    <t>カネライトパネルＰ　ＦＸ-30＋石膏ボード9.5</t>
  </si>
  <si>
    <t>JP080104A</t>
  </si>
  <si>
    <t>カネライトパネルＰ　ＦＸ-30＋石膏ボード12.5</t>
  </si>
  <si>
    <t>JP080105A</t>
  </si>
  <si>
    <t>カネライトパネルＰ　ＦＸ-35＋石膏ボード9.5</t>
  </si>
  <si>
    <t>JP080106A</t>
  </si>
  <si>
    <t>カネライトパネルＰ　ＦＸ-35＋石膏ボード12.5</t>
  </si>
  <si>
    <t>JP080107A</t>
  </si>
  <si>
    <t>カネライトパネルＰ　ＦＸ-40＋石膏ボード9.5</t>
  </si>
  <si>
    <t>JP080108A</t>
  </si>
  <si>
    <t>カネライトパネルＰ　ＦＸ-40＋石膏ボード12.5</t>
  </si>
  <si>
    <t>JP080109A</t>
  </si>
  <si>
    <t>カネライトパネルＰ　ＦＸ-50＋石膏ボード9.5</t>
  </si>
  <si>
    <t>JP080110A</t>
  </si>
  <si>
    <t>カネライトパネルＰ　ＦＸ-50＋石膏ボード12.5</t>
  </si>
  <si>
    <t>JP080201A</t>
  </si>
  <si>
    <t>カネライトパネルＶ　ＦＸ-25＋合板2.5</t>
  </si>
  <si>
    <t>JP080202A</t>
  </si>
  <si>
    <t>カネライトパネルＶ　ＦＸ-25＋合板3</t>
  </si>
  <si>
    <t>JP080203A</t>
  </si>
  <si>
    <t>カネライトパネルＶ　ＦＸ-25＋合板4</t>
  </si>
  <si>
    <t>JP080204A</t>
  </si>
  <si>
    <t>カネライトパネルＶ　ＦＸ-25＋合板5.5</t>
  </si>
  <si>
    <t>JP080205A</t>
  </si>
  <si>
    <t>カネライトパネルＶ　ＦＸ-25＋合板9</t>
  </si>
  <si>
    <t>JP080206A</t>
  </si>
  <si>
    <t>カネライトパネルＶ　ＦＸ-25＋合板12</t>
  </si>
  <si>
    <t>JP080207A</t>
  </si>
  <si>
    <t>カネライトパネルＶ　ＦＸ-30＋合板2.5</t>
  </si>
  <si>
    <t>JP080208A</t>
  </si>
  <si>
    <t>カネライトパネルＶ　ＦＸ-30＋合板3</t>
  </si>
  <si>
    <t>JP080209A</t>
  </si>
  <si>
    <t>カネライトパネルＶ　ＦＸ-30＋合板4</t>
  </si>
  <si>
    <t>JP080210A</t>
  </si>
  <si>
    <t>カネライトパネルＶ　ＦＸ-30＋合板5.5</t>
  </si>
  <si>
    <t>JP080211A</t>
  </si>
  <si>
    <t>カネライトパネルＶ　ＦＸ-30＋合板9</t>
  </si>
  <si>
    <t>JP080212A</t>
  </si>
  <si>
    <t>カネライトパネルＶ　ＦＸ-30＋合板12</t>
  </si>
  <si>
    <t>JP080213A</t>
  </si>
  <si>
    <t>カネライトパネルＶ　ＦＸ-35＋合板2.5</t>
  </si>
  <si>
    <t>JP080214A</t>
  </si>
  <si>
    <t>カネライトパネルＶ　ＦＸ-35＋合板3</t>
  </si>
  <si>
    <t>JP080215A</t>
  </si>
  <si>
    <t>カネライトパネルＶ　ＦＸ-35＋合板4</t>
  </si>
  <si>
    <t>JP080216A</t>
  </si>
  <si>
    <t>カネライトパネルＶ　ＦＸ-35＋合板5.5</t>
  </si>
  <si>
    <t>JP080217A</t>
  </si>
  <si>
    <t>カネライトパネルＶ　ＦＸ-35＋合板9</t>
  </si>
  <si>
    <t>JP080218A</t>
  </si>
  <si>
    <t>カネライトパネルＶ　ＦＸ-35＋合板12</t>
  </si>
  <si>
    <t>JP080301A</t>
  </si>
  <si>
    <t>JP080302A</t>
  </si>
  <si>
    <t>JP080303A</t>
  </si>
  <si>
    <t>JP080304A</t>
  </si>
  <si>
    <t>JP080305A</t>
  </si>
  <si>
    <t>JP080306A</t>
  </si>
  <si>
    <t>JP080307A</t>
  </si>
  <si>
    <t>JP080308A</t>
  </si>
  <si>
    <t>JP080309A</t>
  </si>
  <si>
    <t>JP080310A</t>
  </si>
  <si>
    <t>JP080311A</t>
  </si>
  <si>
    <t>JP080312A</t>
  </si>
  <si>
    <t>JP091000A</t>
  </si>
  <si>
    <t>株式会社ＪＳＰ</t>
  </si>
  <si>
    <t>ミラフォームパネルＧ　ラムダ25 + 石膏ボード9.5</t>
  </si>
  <si>
    <t>JP091001A</t>
  </si>
  <si>
    <t>ミラフォームパネルＧ　ラムダ25 + 石膏ボード12.5</t>
  </si>
  <si>
    <t>JP091002A</t>
  </si>
  <si>
    <t>ミラフォームパネルＧ　ラムダ30 + 石膏ボード9.5</t>
  </si>
  <si>
    <t>JP091003A</t>
  </si>
  <si>
    <t>ミラフォームパネルＧ　ラムダ30 + 石膏ボード12.5</t>
  </si>
  <si>
    <t>JP091004A</t>
  </si>
  <si>
    <t>ミラフォームパネルＧ　ラムダ35 + 石膏ボード9.5</t>
  </si>
  <si>
    <t>JP091005A</t>
  </si>
  <si>
    <t>ミラフォームパネルＧ　ラムダ35 + 石膏ボード12.5</t>
  </si>
  <si>
    <t>JP091006A</t>
  </si>
  <si>
    <t>ミラフォームパネルＧ　ラムダ40 + 石膏ボード9.5</t>
  </si>
  <si>
    <t>JP091007A</t>
  </si>
  <si>
    <t>ミラフォームパネルＧ　ラムダ40 + 石膏ボード12.5</t>
  </si>
  <si>
    <t>JP091010A</t>
  </si>
  <si>
    <t>ミラフォームパネルＰ　ラムダ25 + 合板2.5</t>
  </si>
  <si>
    <t>JP091011A</t>
  </si>
  <si>
    <t>ミラフォームパネルＰ　ラムダ25 + 合板3.0</t>
  </si>
  <si>
    <t>JP091012A</t>
  </si>
  <si>
    <t>ミラフォームパネルＰ　ラムダ25 + 合板4.0</t>
  </si>
  <si>
    <t>JP091013A</t>
  </si>
  <si>
    <t>ミラフォームパネルＰ　ラムダ25 + 合板5.5</t>
  </si>
  <si>
    <t>JP091014A</t>
  </si>
  <si>
    <t>ミラフォームパネルＰ　ラムダ25 + 合板9.0</t>
  </si>
  <si>
    <t>JP091015A</t>
  </si>
  <si>
    <t>ミラフォームパネルＰ　ラムダ25 + 合板12.0</t>
  </si>
  <si>
    <t>JP091016A</t>
  </si>
  <si>
    <t>ミラフォームパネルＰ　ラムダ30 + 合板2.5</t>
  </si>
  <si>
    <t>JP091017A</t>
  </si>
  <si>
    <t>ミラフォームパネルＰ　ラムダ30 + 合板3.0</t>
  </si>
  <si>
    <t>JP091018A</t>
  </si>
  <si>
    <t>ミラフォームパネルＰ　ラムダ30 + 合板4.0</t>
  </si>
  <si>
    <t>JP091019A</t>
  </si>
  <si>
    <t>ミラフォームパネルＰ　ラムダ30 + 合板5.5</t>
  </si>
  <si>
    <t>JP091020A</t>
  </si>
  <si>
    <t>ミラフォームパネルＰ　ラムダ30 + 合板9.0</t>
  </si>
  <si>
    <t>JP091021A</t>
  </si>
  <si>
    <t>ミラフォームパネルＰ　ラムダ30 + 合板12.0</t>
  </si>
  <si>
    <t>JP091022A</t>
  </si>
  <si>
    <t>ミラフォームパネルＰ　ラムダ35 + 合板2.5</t>
  </si>
  <si>
    <t>JP091023A</t>
  </si>
  <si>
    <t>ミラフォームパネルＰ　ラムダ35 + 合板3.0</t>
  </si>
  <si>
    <t>JP091024A</t>
  </si>
  <si>
    <t>ミラフォームパネルＰ　ラムダ35 + 合板4.0</t>
  </si>
  <si>
    <t>JP091025A</t>
  </si>
  <si>
    <t>ミラフォームパネルＰ　ラムダ35 + 合板5.5</t>
  </si>
  <si>
    <t>JP091026A</t>
  </si>
  <si>
    <t>ミラフォームパネルＰ　ラムダ35 + 合板9.0</t>
  </si>
  <si>
    <t>JP091027A</t>
  </si>
  <si>
    <t>ミラフォームパネルＰ　ラムダ35 + 合板12.0</t>
  </si>
  <si>
    <t>JP091028A</t>
  </si>
  <si>
    <t>ミラフォームパネルＰ　ラムダ40 + 合板2.5</t>
  </si>
  <si>
    <t>JP091029A</t>
  </si>
  <si>
    <t>ミラフォームパネルＰ　ラムダ40 + 合板3.0</t>
  </si>
  <si>
    <t>JP091030A</t>
  </si>
  <si>
    <t>ミラフォームパネルＰ　ラムダ40 + 合板4.0</t>
  </si>
  <si>
    <t>ミラフォームパネルＰ　ラムダ40 + 合板5.5</t>
  </si>
  <si>
    <t>JP091032A</t>
  </si>
  <si>
    <t>ミラフォームパネルＰ　ラムダ40 + 合板9.0</t>
  </si>
  <si>
    <t>JP091033A</t>
  </si>
  <si>
    <t>ミラフォームパネルＰ　ラムダ40 + 合板12.0</t>
  </si>
  <si>
    <t>JP109843A</t>
  </si>
  <si>
    <t>株式会社プレスボード</t>
  </si>
  <si>
    <t>プレスパネルKK 46mm</t>
  </si>
  <si>
    <t>JP109845A</t>
  </si>
  <si>
    <t>プレスパネルKK 56mm</t>
  </si>
  <si>
    <t>JP109846A</t>
  </si>
  <si>
    <t>プレスパネルKK 31mm</t>
  </si>
  <si>
    <t>JP109847A</t>
  </si>
  <si>
    <t>プレスパネルKK 36mm</t>
  </si>
  <si>
    <t>JP109861A</t>
  </si>
  <si>
    <t>プレスパネルPB 49.5mm</t>
  </si>
  <si>
    <t>JP109862A</t>
  </si>
  <si>
    <t>プレスパネルPB 52.5mm</t>
  </si>
  <si>
    <t>JP109863A</t>
  </si>
  <si>
    <t>プレスパネルPB 59.5mm</t>
  </si>
  <si>
    <t>JP109864A</t>
  </si>
  <si>
    <t>プレスパネルPB 62.5mm</t>
  </si>
  <si>
    <t>JP109865A</t>
  </si>
  <si>
    <t>プレスパネルPB 34.5mm</t>
  </si>
  <si>
    <t>JP109866A</t>
  </si>
  <si>
    <t>プレスパネルPB 39.5mm</t>
  </si>
  <si>
    <t>JP109867A</t>
  </si>
  <si>
    <t>プレスパネルPB 37.5mm</t>
  </si>
  <si>
    <t>JP109868A</t>
  </si>
  <si>
    <t>プレスパネルPB 42.5mm</t>
  </si>
  <si>
    <t>JP109871A</t>
  </si>
  <si>
    <t>プレスパネルPBSK 36mm</t>
  </si>
  <si>
    <t>JP109872A</t>
  </si>
  <si>
    <t>プレスパネルPBSK 41mm</t>
  </si>
  <si>
    <t>JP109873A</t>
  </si>
  <si>
    <t>プレスパネルPBSK 51mm</t>
  </si>
  <si>
    <t>JP109874A</t>
  </si>
  <si>
    <t>プレスパネルPBSK 61mm</t>
  </si>
  <si>
    <t>JP109875A</t>
  </si>
  <si>
    <t>プレスパネルPBSK 39mm</t>
  </si>
  <si>
    <t>JP109876A</t>
  </si>
  <si>
    <t>プレスパネルPBSK 44mm</t>
  </si>
  <si>
    <t>JP109877A</t>
  </si>
  <si>
    <t>プレスパネルPBSK 54mm</t>
  </si>
  <si>
    <t>JP109878A</t>
  </si>
  <si>
    <t>プレスパネルPBSK 64mm</t>
  </si>
  <si>
    <t>JP109888A</t>
  </si>
  <si>
    <t>プレスパネルSKV　35.5㎜</t>
  </si>
  <si>
    <t>JP120001A</t>
  </si>
  <si>
    <t>フクビ化学工業株式会社</t>
  </si>
  <si>
    <t>フェノバボードRS20</t>
  </si>
  <si>
    <t>フェノバボードRG20</t>
  </si>
  <si>
    <t>大建工業株式会社</t>
  </si>
  <si>
    <t>永大産業株式会社</t>
  </si>
  <si>
    <t>エコ熱プラス　フローリング　全面パネル</t>
  </si>
  <si>
    <t>エコ熱プラス　フローリング　右半面パネル</t>
  </si>
  <si>
    <t>エコ熱プラス　フローリング　左半面パネル</t>
  </si>
  <si>
    <t>三木理研工業株式会社</t>
  </si>
  <si>
    <t>PB-25-3</t>
  </si>
  <si>
    <t>JT041001</t>
  </si>
  <si>
    <t>PB-25-8</t>
  </si>
  <si>
    <t>JT041002</t>
  </si>
  <si>
    <t>PB-23-3</t>
  </si>
  <si>
    <t>JT041003</t>
  </si>
  <si>
    <t>PB-23-8</t>
  </si>
  <si>
    <t>PS-25</t>
  </si>
  <si>
    <t>JT041008</t>
  </si>
  <si>
    <t>PCM-G28-3</t>
  </si>
  <si>
    <t>JT041009</t>
  </si>
  <si>
    <t>PCM-G28-5</t>
  </si>
  <si>
    <t>JT041010</t>
  </si>
  <si>
    <t>PCM-G28-12</t>
  </si>
  <si>
    <t>JT077001</t>
  </si>
  <si>
    <t>千代田インテグレ株式会社</t>
  </si>
  <si>
    <t>蓄熱ボードPB-25-3(PET無)</t>
  </si>
  <si>
    <t>JT077002</t>
  </si>
  <si>
    <t>蓄熱ボードPB-25-8(PET有)</t>
  </si>
  <si>
    <t>JT077003</t>
  </si>
  <si>
    <t>蓄熱ボードPB-23-3</t>
  </si>
  <si>
    <t>JT077004</t>
  </si>
  <si>
    <t>蓄熱ボードPB-23-8</t>
  </si>
  <si>
    <t>JT082009</t>
  </si>
  <si>
    <t>株式会社ネギシ</t>
  </si>
  <si>
    <t>エナジーボードPS EB-20AL09</t>
  </si>
  <si>
    <t>エナジーボードPS EB-20AL15</t>
  </si>
  <si>
    <t>JT082509</t>
  </si>
  <si>
    <t>エナジーボードPS EB-25AL09</t>
  </si>
  <si>
    <t>JT082515</t>
  </si>
  <si>
    <t>エナジーボードPS EB-25AL15</t>
  </si>
  <si>
    <t>JT083009</t>
  </si>
  <si>
    <t>エナジーボードPS EB-30AL09</t>
  </si>
  <si>
    <t>JT083015</t>
  </si>
  <si>
    <t>エナジーボードPS EB-30AL15</t>
  </si>
  <si>
    <t>JT088031</t>
  </si>
  <si>
    <t>＠ゆかだんP-Lus AYP-800HPB-31</t>
  </si>
  <si>
    <t>JT088032</t>
  </si>
  <si>
    <t>＠ゆかだんP-Lus AYP-800HPB-32</t>
  </si>
  <si>
    <t>チヨダウーテ株式会社</t>
  </si>
  <si>
    <t>パッサーモシート SK25</t>
  </si>
  <si>
    <t>熱伝導率</t>
    <rPh sb="0" eb="4">
      <t>ネツデンドウリツ</t>
    </rPh>
    <phoneticPr fontId="47"/>
  </si>
  <si>
    <t>三協立山株式会社</t>
  </si>
  <si>
    <t>ＹＫＫ ＡＰ株式会社</t>
  </si>
  <si>
    <t>株式会社日本の窓</t>
  </si>
  <si>
    <t>GERMAN HOUSE株式会社</t>
  </si>
  <si>
    <t>窓</t>
  </si>
  <si>
    <t>防火ﾄﾞｱﾌｧﾉｰﾊﾞ K2</t>
  </si>
  <si>
    <t>防火ﾄﾞｱｱﾊﾟｰﾄﾄﾞｱAXII K2</t>
  </si>
  <si>
    <t>ﾌﾟﾛﾉｰﾊﾞ</t>
  </si>
  <si>
    <t>JD020101S</t>
  </si>
  <si>
    <t>アヴァントス11A型/11B型（イルミネーションガラス仕様除く）</t>
  </si>
  <si>
    <t>JD020102S</t>
  </si>
  <si>
    <t>アヴァントス13A型/13B型（イルミネーションガラス仕様除く）</t>
  </si>
  <si>
    <t>JD020103S</t>
  </si>
  <si>
    <t>アヴァントス14B型（イルミネーションガラス仕様除く）</t>
  </si>
  <si>
    <t>JD020104S</t>
  </si>
  <si>
    <t>アヴァントス15A型/15B型（イルミネーションガラス仕様除く）</t>
  </si>
  <si>
    <t>JD020105S</t>
  </si>
  <si>
    <t>アヴァントス16A型/16B型（イルミネーションガラス仕様除く）</t>
  </si>
  <si>
    <t>アヴァントス19A型/19B型（イルミネーションガラス仕様除く）</t>
  </si>
  <si>
    <t>JD020108S</t>
  </si>
  <si>
    <t>アヴァントス51型（イルミネーションガラス仕様除く）</t>
  </si>
  <si>
    <t>アヴァントス52型（イルミネーションガラス仕様除く）</t>
  </si>
  <si>
    <t>JD020110S</t>
  </si>
  <si>
    <t>アヴァントス53型（イルミネーションガラス仕様除く）</t>
  </si>
  <si>
    <t>JD020111S</t>
  </si>
  <si>
    <t>アヴァントス54型（イルミネーションガラス仕様除く）</t>
  </si>
  <si>
    <t>JD020112S</t>
  </si>
  <si>
    <t>アヴァントス56型（イルミネーションガラス仕様除く）</t>
  </si>
  <si>
    <t>JD020201A</t>
  </si>
  <si>
    <t>JD020301A</t>
  </si>
  <si>
    <t>リジェーロα防火戸ｋ２仕様</t>
  </si>
  <si>
    <t>JD020401A</t>
  </si>
  <si>
    <t>外部物置ドア防火戸ｋ２仕様</t>
  </si>
  <si>
    <t>JD020501S</t>
  </si>
  <si>
    <t>JD020601A</t>
  </si>
  <si>
    <t>JD020701S</t>
  </si>
  <si>
    <t>グランデル2 ハイグレード仕様 801型</t>
  </si>
  <si>
    <t>JD020702S</t>
  </si>
  <si>
    <t>グランデル2 ハイグレード仕様 802型</t>
  </si>
  <si>
    <t>JD020703S</t>
  </si>
  <si>
    <t>グランデル2 ハイグレード仕様 851型</t>
  </si>
  <si>
    <t>JD020704S</t>
  </si>
  <si>
    <t>グランデル２ スタンダード仕様 101型</t>
  </si>
  <si>
    <t>JD020705S</t>
  </si>
  <si>
    <t>グランデル２ スタンダード仕様 102型</t>
  </si>
  <si>
    <t>JD020706S</t>
  </si>
  <si>
    <t>グランデル２ スタンダード仕様 103型</t>
  </si>
  <si>
    <t>JD020707S</t>
  </si>
  <si>
    <t>グランデル２ スタンダード仕様 104型</t>
  </si>
  <si>
    <t>JD020708S</t>
  </si>
  <si>
    <t>グランデル２ スタンダード仕様 105型</t>
  </si>
  <si>
    <t>JD020709S</t>
  </si>
  <si>
    <t>グランデル２ スタンダード仕様 106型</t>
  </si>
  <si>
    <t>JD020710S</t>
  </si>
  <si>
    <t>グランデル２ スタンダード仕様 121型</t>
  </si>
  <si>
    <t>JD020711S</t>
  </si>
  <si>
    <t>グランデル２ スタンダード仕様 132型</t>
  </si>
  <si>
    <t>JD020712S</t>
  </si>
  <si>
    <t>グランデル２ スタンダード仕様 141型</t>
  </si>
  <si>
    <t>JD020713S</t>
  </si>
  <si>
    <t>グランデル２ スタンダード仕様 144型</t>
  </si>
  <si>
    <t>JD020714S</t>
  </si>
  <si>
    <t>グランデル２ スタンダード仕様 151型</t>
  </si>
  <si>
    <t>グランデル２ スタンダード仕様 152型</t>
  </si>
  <si>
    <t>JD020716S</t>
  </si>
  <si>
    <t>グランデル２ スタンダード仕様 153型</t>
  </si>
  <si>
    <t>JD020717S</t>
  </si>
  <si>
    <t>グランデル２ スタンダード仕様 154型</t>
  </si>
  <si>
    <t>JD020718S</t>
  </si>
  <si>
    <t>グランデル２ スタンダード仕様 155型</t>
  </si>
  <si>
    <t>JD020719S</t>
  </si>
  <si>
    <t>グランデル２ スタンダード仕様 156型</t>
  </si>
  <si>
    <t>JD020720S</t>
  </si>
  <si>
    <t>グランデル２ スタンダード仕様 171型</t>
  </si>
  <si>
    <t>JD020721S</t>
  </si>
  <si>
    <t>グランデル２ スタンダード仕様 172型</t>
  </si>
  <si>
    <t>JD020722S</t>
  </si>
  <si>
    <t>グランデル２ スタンダード仕様 173型</t>
  </si>
  <si>
    <t>JD020723S</t>
  </si>
  <si>
    <t>グランデル２ スタンダード仕様 174型</t>
  </si>
  <si>
    <t>JD020724S</t>
  </si>
  <si>
    <t>グランデル２ スタンダード仕様 181型</t>
  </si>
  <si>
    <t>JD020725S</t>
  </si>
  <si>
    <t>グランデル２ スタンダード仕様 182型</t>
  </si>
  <si>
    <t>JD020726S</t>
  </si>
  <si>
    <t>グランデル２ スタンダード仕様 183型</t>
  </si>
  <si>
    <t>JD020727S</t>
  </si>
  <si>
    <t>グランデル２ スタンダード仕様 191型</t>
  </si>
  <si>
    <t>玄関ドアDA防火戸ｋ２仕様</t>
  </si>
  <si>
    <t>JD031101S</t>
  </si>
  <si>
    <t>InnoBest D70</t>
  </si>
  <si>
    <t>JD032101S</t>
  </si>
  <si>
    <t>InnoBest D50 樹脂複合枠</t>
  </si>
  <si>
    <t>JD032201S</t>
  </si>
  <si>
    <t>InnoBest D50 形材断熱枠 片開き</t>
  </si>
  <si>
    <t>JD032202S</t>
  </si>
  <si>
    <t>InnoBest D50 形材断熱枠 両開き</t>
  </si>
  <si>
    <t>JD033201S</t>
  </si>
  <si>
    <t>InnoBest D50 防火ドア 形材断熱枠</t>
  </si>
  <si>
    <t>JD035201A</t>
  </si>
  <si>
    <t>ヴェナート Ｄ３０ 防火ドア（Ｄ２仕様）</t>
  </si>
  <si>
    <t>防火ドアＧシリーズ アパート用玄関ドア（Ｄ２仕様）</t>
  </si>
  <si>
    <t>GERMAN DOOR WOODYシリーズ</t>
  </si>
  <si>
    <t>さらりあ～と　シンプルクリーン</t>
  </si>
  <si>
    <t>JC011803</t>
  </si>
  <si>
    <t>さらりあ～と　セレクタッチ</t>
  </si>
  <si>
    <t>JC011804</t>
  </si>
  <si>
    <t>ダイロートン健康快適天井材　クリアトーン12SII</t>
  </si>
  <si>
    <t>JC011805</t>
  </si>
  <si>
    <t>ダイロートン健康快適天井材　クリアトーン12SIIラインアート</t>
  </si>
  <si>
    <t>さらりあ～と　シンプルパレット</t>
  </si>
  <si>
    <t>さらりあ～と　テキスタイル</t>
  </si>
  <si>
    <t>JC011814</t>
  </si>
  <si>
    <t>ダイケンボード　木質調湿天井材　しずかW</t>
  </si>
  <si>
    <t>JC021001</t>
  </si>
  <si>
    <t>アイカ工業株式会社</t>
  </si>
  <si>
    <t>モイスNT内装材</t>
  </si>
  <si>
    <t>JC021002</t>
  </si>
  <si>
    <t>JC021003</t>
  </si>
  <si>
    <t>モイスNT天井材　素地タイプ</t>
  </si>
  <si>
    <t>JC021004</t>
  </si>
  <si>
    <t>モイスNT小口梱包出荷品</t>
  </si>
  <si>
    <t>JC021005</t>
  </si>
  <si>
    <t>JC032014</t>
  </si>
  <si>
    <t>エコカラットプラス</t>
  </si>
  <si>
    <t>株式会社エーアンドエーマテリアル</t>
  </si>
  <si>
    <t>カラリッチ</t>
  </si>
  <si>
    <t>朝日ウッドテック株式会社</t>
  </si>
  <si>
    <t>JC080003</t>
  </si>
  <si>
    <t>吉野石膏株式会社</t>
  </si>
  <si>
    <t>ソーラトン・スカット（12mm）</t>
  </si>
  <si>
    <t>JC080004</t>
  </si>
  <si>
    <t>ソーラトン・スカット（9mm）</t>
  </si>
  <si>
    <t>JC080005</t>
  </si>
  <si>
    <t>タイガーハイクリン スカットボード（12.5mm）</t>
  </si>
  <si>
    <t>JC080006</t>
  </si>
  <si>
    <t>タイガーハイクリン スカットボード（9.5mm）</t>
  </si>
  <si>
    <t>JC080007</t>
  </si>
  <si>
    <t>タイガーハイクリン スカット押入ボード（12.5mm）</t>
  </si>
  <si>
    <t>JC080008</t>
  </si>
  <si>
    <t>タイガーハイクリン スカット押入ボード（9.5mm）</t>
  </si>
  <si>
    <t>JC090001</t>
  </si>
  <si>
    <t>さわやか押入れボード(9.5mm)</t>
  </si>
  <si>
    <t>さわやか押入れボード(12.5mm)</t>
  </si>
  <si>
    <t>キューワンボード</t>
  </si>
  <si>
    <t>JH013621</t>
  </si>
  <si>
    <t>キューワンボードＲＺ</t>
  </si>
  <si>
    <t>JH013622</t>
  </si>
  <si>
    <t>キューワンボードKISOウチ</t>
  </si>
  <si>
    <t>JH013623</t>
  </si>
  <si>
    <t>キューワンボードKISOソト</t>
  </si>
  <si>
    <t>JH013624</t>
  </si>
  <si>
    <t>ジーワンボード</t>
  </si>
  <si>
    <t>JH021111</t>
  </si>
  <si>
    <t>ネオマフォーム</t>
  </si>
  <si>
    <t>JH021112</t>
  </si>
  <si>
    <t>ネオマゼウス</t>
  </si>
  <si>
    <t>倉敷紡績株式会社</t>
  </si>
  <si>
    <t>クランゼロボード</t>
  </si>
  <si>
    <t>JH051000</t>
  </si>
  <si>
    <t>ミラフォームラムダ</t>
  </si>
  <si>
    <t>スタイロフォームFG</t>
  </si>
  <si>
    <t>JH080001</t>
  </si>
  <si>
    <t>フェノバボード</t>
  </si>
  <si>
    <t>JH080002</t>
  </si>
  <si>
    <t>フェノバボードJ</t>
  </si>
  <si>
    <t>JH080003</t>
  </si>
  <si>
    <t>フェノバボード遮熱</t>
  </si>
  <si>
    <t>ウレタン断熱パネル</t>
  </si>
  <si>
    <t>JH100001</t>
  </si>
  <si>
    <t>カネライトフォームＦＸ</t>
  </si>
  <si>
    <t>JH110001</t>
  </si>
  <si>
    <t>株式会社東北イノアック</t>
  </si>
  <si>
    <t>サーマックスRW-25</t>
  </si>
  <si>
    <t>JH110002</t>
  </si>
  <si>
    <t>サーマックスRW-30</t>
  </si>
  <si>
    <t>JH110003</t>
  </si>
  <si>
    <t>サーマックスRW-40</t>
  </si>
  <si>
    <t>JH110004</t>
  </si>
  <si>
    <t>サーマックスRW-45</t>
  </si>
  <si>
    <t>JH110005</t>
  </si>
  <si>
    <t>サーマックスRW-50</t>
  </si>
  <si>
    <t>JH110006</t>
  </si>
  <si>
    <t>サーマックスRW-66</t>
  </si>
  <si>
    <t>JH110007</t>
  </si>
  <si>
    <t>サーマックスRW-80</t>
  </si>
  <si>
    <t>JH110008</t>
  </si>
  <si>
    <t>サーマックスRW-100</t>
  </si>
  <si>
    <t>JH110009</t>
  </si>
  <si>
    <t>サーマックスRII</t>
  </si>
  <si>
    <t>JH110010</t>
  </si>
  <si>
    <t>サーマックスCW</t>
  </si>
  <si>
    <t>サーマックスSIII</t>
  </si>
  <si>
    <t>断熱パネル</t>
    <rPh sb="0" eb="2">
      <t>ダンネツ</t>
    </rPh>
    <phoneticPr fontId="47"/>
  </si>
  <si>
    <t>潜熱蓄熱建材</t>
    <rPh sb="0" eb="6">
      <t>センネツチクネツケンザイ</t>
    </rPh>
    <phoneticPr fontId="47"/>
  </si>
  <si>
    <t>断熱材</t>
    <rPh sb="0" eb="3">
      <t>ダンネツザイ</t>
    </rPh>
    <phoneticPr fontId="47"/>
  </si>
  <si>
    <t>窓・防災ガラス窓</t>
    <rPh sb="0" eb="1">
      <t>マド</t>
    </rPh>
    <rPh sb="2" eb="4">
      <t>ボウサイ</t>
    </rPh>
    <rPh sb="7" eb="8">
      <t>マド</t>
    </rPh>
    <phoneticPr fontId="47"/>
  </si>
  <si>
    <t>JD020107S</t>
  </si>
  <si>
    <t>JD020715S</t>
  </si>
  <si>
    <t>JD020801A</t>
  </si>
  <si>
    <t>玄関ドア</t>
    <rPh sb="0" eb="2">
      <t>ゲンカン</t>
    </rPh>
    <phoneticPr fontId="47"/>
  </si>
  <si>
    <t>調湿建材</t>
    <rPh sb="0" eb="4">
      <t>チョウシツケンザイ</t>
    </rPh>
    <phoneticPr fontId="47"/>
  </si>
  <si>
    <t>SII連絡事項</t>
    <phoneticPr fontId="47"/>
  </si>
  <si>
    <t>No.</t>
  </si>
  <si>
    <t>No.</t>
    <phoneticPr fontId="47"/>
  </si>
  <si>
    <t>No.</t>
    <phoneticPr fontId="39"/>
  </si>
  <si>
    <t>No.</t>
    <phoneticPr fontId="47"/>
  </si>
  <si>
    <t>No.</t>
    <phoneticPr fontId="39"/>
  </si>
  <si>
    <t>No.</t>
    <phoneticPr fontId="47"/>
  </si>
  <si>
    <t>カバー工法</t>
  </si>
  <si>
    <t>ダイロートン健康快適天井材　クリアトーン12SIIトイレ天井</t>
  </si>
  <si>
    <t>JC011812</t>
  </si>
  <si>
    <t>外窓交換（防火・防風・防犯仕様）</t>
  </si>
  <si>
    <t>防火窓ｱﾙｼﾞｵLow-E</t>
  </si>
  <si>
    <t>防火窓ｱﾙｼﾞｵLow-E(Ar)</t>
  </si>
  <si>
    <t>防火窓ｱﾙｼﾞｵﾃﾗｽﾄﾞｱLow-E</t>
  </si>
  <si>
    <t>防火窓ｱﾙｼﾞｵﾃﾗｽﾄﾞｱLow-E(Ar)</t>
  </si>
  <si>
    <t>防火窓ｱﾙｼﾞｵ勝手口ﾄﾞｱ（採風除く）Low-E</t>
  </si>
  <si>
    <t>防火窓ｱﾙｼﾞｵ勝手口ﾄﾞｱ（採風除く）Low-E(Ar)</t>
  </si>
  <si>
    <t>防火ｻｯｼF型ｱﾙﾐ樹脂複合Low-E(Ar)</t>
  </si>
  <si>
    <t>防災ガラス窓</t>
  </si>
  <si>
    <t>外窓交換</t>
  </si>
  <si>
    <t>JP060003A</t>
  </si>
  <si>
    <t>JT110001</t>
  </si>
  <si>
    <t>PRESEA-H（防火） Low-E</t>
  </si>
  <si>
    <t>防火戸FG-H Low-E（Ar）</t>
  </si>
  <si>
    <t>防火戸FG-H シャッター付引違い窓 Low-E（Ar）</t>
  </si>
  <si>
    <t>防火戸FG-L Low-E（Ar）</t>
  </si>
  <si>
    <t>防火戸FG-L シャッター付引違い窓 Low-E（Ar）</t>
  </si>
  <si>
    <t>防火戸FG-C シャッター付引違い窓 Low-E（Ar）</t>
  </si>
  <si>
    <t>防火戸サーモスX LowE（Ar）</t>
  </si>
  <si>
    <t>防火戸サーモスX シャッター付引違い窓 Low-E三層（Ar）</t>
  </si>
  <si>
    <t>防火戸サーモスX シャッター付引違い窓 Low-E三層（Kr）</t>
  </si>
  <si>
    <t>防火戸サーモスX シャッター付引違い窓 ダブルLow-E三層（Ar）</t>
  </si>
  <si>
    <t>防火戸サーモスX シャッター付引違い窓 ダブルLow-E三層（Kr）</t>
  </si>
  <si>
    <t>防火戸サーモスX 採風勝手口ドア Low-E（Ar）</t>
  </si>
  <si>
    <t>防火戸FG-F Low-E（Ar）</t>
  </si>
  <si>
    <t>カネライトパネルK　ＦＸ-25＋ケイカル板4</t>
  </si>
  <si>
    <t>カネライトパネルK　ＦＸ-25＋ケイカル板5</t>
  </si>
  <si>
    <t>カネライトパネルK　ＦＸ-25＋ケイカル板6</t>
  </si>
  <si>
    <t>カネライトパネルK　ＦＸ-25＋ケイカル板8</t>
  </si>
  <si>
    <t>カネライトパネルK　ＦＸ-30＋ケイカル板4</t>
  </si>
  <si>
    <t>カネライトパネルK　ＦＸ-30＋ケイカル板5</t>
  </si>
  <si>
    <t>カネライトパネルK　ＦＸ-30＋ケイカル板6</t>
  </si>
  <si>
    <t>カネライトパネルK　ＦＸ-30＋ケイカル板8</t>
  </si>
  <si>
    <t>カネライトパネルK　ＦＸ-35＋ケイカル板4</t>
  </si>
  <si>
    <t>カネライトパネルK　ＦＸ-35＋ケイカル板5</t>
  </si>
  <si>
    <t>カネライトパネルK　ＦＸ-35＋ケイカル板6</t>
  </si>
  <si>
    <t>カネライトパネルK　ＦＸ-35＋ケイカル板8</t>
  </si>
  <si>
    <t>APW330 防火窓（Ar）</t>
  </si>
  <si>
    <t>APW330 防火窓</t>
  </si>
  <si>
    <t>APW331 防火窓（Ar）</t>
  </si>
  <si>
    <t>APW331 防火窓</t>
  </si>
  <si>
    <t>APW331 防火窓 ｼｬｯﾀｰ付引違いﾃﾗｽ戸（Ar）</t>
  </si>
  <si>
    <t>APW331 防火窓 ｼｬｯﾀｰ付引違いﾃﾗｽ戸</t>
  </si>
  <si>
    <t>APW331 防火窓 開き窓ﾃﾗｽ（Ar）</t>
  </si>
  <si>
    <t>APW331 防火窓 開き窓ﾃﾗｽ</t>
  </si>
  <si>
    <t>APW330防火窓　木目仕様</t>
  </si>
  <si>
    <t>APW330防火窓　木目仕様（Ar）</t>
  </si>
  <si>
    <t>APW330防火窓　木目仕様（真空トリプル）</t>
  </si>
  <si>
    <t>APW331防火窓　木目仕様</t>
  </si>
  <si>
    <t>APW331防火窓　木目仕様（Ar）</t>
  </si>
  <si>
    <t>APW331防火窓　木目仕様（真空トリプル）</t>
  </si>
  <si>
    <t>APW331防火窓　木目仕様開き窓テラス（2シリンダー仕様）</t>
  </si>
  <si>
    <t>APW331防火窓　木目仕様開き窓テラス（2シリンダー仕様）（Ar）</t>
  </si>
  <si>
    <t>エピソードII防火窓GNEO　（Ar）（勝手口ﾄﾞｱ・開き窓ﾃﾗｽ・ﾌﾛｱ納まり片引き戸 除く）</t>
  </si>
  <si>
    <t>エピソードII防火窓GNEO　耐熱強化複層ガラス仕様　ガス無(A14)</t>
  </si>
  <si>
    <t>エピソードII防火窓GNEO-R　（Ar）（勝手口ﾄﾞｱ 除く）</t>
  </si>
  <si>
    <t>APW430防火窓</t>
  </si>
  <si>
    <t>APW431防火窓</t>
  </si>
  <si>
    <t>JP091031A</t>
  </si>
  <si>
    <t>株式会社エクセルシャノン</t>
  </si>
  <si>
    <t>ｼｬﾉﾝｳｲﾝﾄﾞTypeEB防火窓 Low-E(Ar)</t>
  </si>
  <si>
    <t>ｼｬﾉﾝｳｲﾝﾄﾞTypeEC防火窓 Low-E(Ar)</t>
  </si>
  <si>
    <t>ｼｬﾉﾝｳｲﾝﾄﾞTypeTG防火窓 ダブルLow-E(Ar)</t>
  </si>
  <si>
    <t>クレトイシ株式会社</t>
  </si>
  <si>
    <t>【防災】montage</t>
  </si>
  <si>
    <t>【防災】montage　トリプルガラス</t>
  </si>
  <si>
    <t>【防災】montage　防火窓</t>
  </si>
  <si>
    <t>montage　防火窓</t>
  </si>
  <si>
    <t>MADOBA　防火窓</t>
  </si>
  <si>
    <t>MADOBA　防火窓（Ar）</t>
  </si>
  <si>
    <t>【防災】MADOBA　ペア</t>
  </si>
  <si>
    <t>【防災】MADOBA　ペア（Ar）</t>
  </si>
  <si>
    <t>不二サッシ株式会社</t>
  </si>
  <si>
    <t>ＦＳＳＨ　引違い（防火）（特定得意先向け用）</t>
  </si>
  <si>
    <t>ＦＳＳＨ　ＦＩＸ（防火）（特定得意先向け用）</t>
  </si>
  <si>
    <t>【防災】FSSH　引違い（特定得意先向け用）</t>
  </si>
  <si>
    <t>【防災】FSSH　FIX（特定得意先向け用）</t>
  </si>
  <si>
    <t>JW011503A</t>
  </si>
  <si>
    <t>JW011504A</t>
  </si>
  <si>
    <t>JW011505A</t>
  </si>
  <si>
    <t>JW011506A</t>
  </si>
  <si>
    <t>JW011601A</t>
  </si>
  <si>
    <t>JW023101A</t>
  </si>
  <si>
    <t>JW024101A</t>
  </si>
  <si>
    <t>JW025101A</t>
  </si>
  <si>
    <t>JW025102A</t>
  </si>
  <si>
    <t>JW026101A</t>
  </si>
  <si>
    <t>JW027101A</t>
  </si>
  <si>
    <t>JW027103S</t>
  </si>
  <si>
    <t>JW027105S</t>
  </si>
  <si>
    <t>JW027106A</t>
  </si>
  <si>
    <t>JW028101A</t>
  </si>
  <si>
    <t>JW032201A</t>
  </si>
  <si>
    <t>JW032202A</t>
  </si>
  <si>
    <t>JW032203A</t>
  </si>
  <si>
    <t>JW032204A</t>
  </si>
  <si>
    <t>JW032206A</t>
  </si>
  <si>
    <t>JW032207S</t>
  </si>
  <si>
    <t>JW032208A</t>
  </si>
  <si>
    <t>JW032209A</t>
  </si>
  <si>
    <t>JW032210A</t>
  </si>
  <si>
    <t>JW032211S</t>
  </si>
  <si>
    <t>JW032212A</t>
  </si>
  <si>
    <t>JW032214S</t>
  </si>
  <si>
    <t>JW032215A</t>
  </si>
  <si>
    <t>JW032216A</t>
  </si>
  <si>
    <t>JW032301A</t>
  </si>
  <si>
    <t>JW032302A</t>
  </si>
  <si>
    <t>JW032303A</t>
  </si>
  <si>
    <t>JW032401S</t>
  </si>
  <si>
    <t>JW032402S</t>
  </si>
  <si>
    <t>JW040602S</t>
  </si>
  <si>
    <t>JW040701S</t>
  </si>
  <si>
    <t>JW111101S</t>
  </si>
  <si>
    <t>JW111102S</t>
  </si>
  <si>
    <t>JW131001S</t>
  </si>
  <si>
    <t>JW131002S</t>
  </si>
  <si>
    <t>窓・防災ガラス窓
型番検索用</t>
    <rPh sb="0" eb="1">
      <t>マド</t>
    </rPh>
    <rPh sb="2" eb="4">
      <t>ボウサイ</t>
    </rPh>
    <rPh sb="7" eb="8">
      <t>マド</t>
    </rPh>
    <rPh sb="9" eb="11">
      <t>カタバン</t>
    </rPh>
    <rPh sb="11" eb="14">
      <t>ケンサクヨウ</t>
    </rPh>
    <phoneticPr fontId="47"/>
  </si>
  <si>
    <t>断熱パネルの補助対象経費の合計</t>
    <rPh sb="0" eb="2">
      <t>ダンネツ</t>
    </rPh>
    <rPh sb="13" eb="15">
      <t>ゴウケイ</t>
    </rPh>
    <phoneticPr fontId="6"/>
  </si>
  <si>
    <t>断熱材の補助対象経費の合計</t>
    <rPh sb="0" eb="2">
      <t>ダンネツ</t>
    </rPh>
    <rPh sb="2" eb="3">
      <t>ザイ</t>
    </rPh>
    <rPh sb="11" eb="13">
      <t>ゴウケイ</t>
    </rPh>
    <phoneticPr fontId="6"/>
  </si>
  <si>
    <r>
      <rPr>
        <b/>
        <sz val="8"/>
        <color theme="0"/>
        <rFont val="ＭＳ Ｐゴシック"/>
        <family val="3"/>
        <charset val="128"/>
        <scheme val="minor"/>
      </rPr>
      <t>外窓交換（防火・防風・防犯仕様）</t>
    </r>
    <r>
      <rPr>
        <b/>
        <sz val="10"/>
        <color theme="0"/>
        <rFont val="ＭＳ Ｐゴシック"/>
        <family val="3"/>
        <charset val="128"/>
        <scheme val="minor"/>
      </rPr>
      <t xml:space="preserve">
型番検索用</t>
    </r>
    <phoneticPr fontId="47"/>
  </si>
  <si>
    <t>JW012005S</t>
  </si>
  <si>
    <t>【防災】ｱﾙｼﾞｵLow-E真空</t>
  </si>
  <si>
    <t>JW012006S</t>
  </si>
  <si>
    <t>【防災】ｱﾙｼﾞｵﾃﾗｽﾄﾞｱLow-E真空</t>
  </si>
  <si>
    <t>【防災】ｱﾙｼﾞｵ勝手口ﾄﾞｱ中無（採風除く）Low-E真空</t>
  </si>
  <si>
    <t>JW012008S</t>
  </si>
  <si>
    <t>【防災】ｱﾙｼﾞｵ勝手口ﾄﾞｱ中付（採風除く）Low-E真空</t>
  </si>
  <si>
    <t>JW012009S</t>
  </si>
  <si>
    <t>【防災】ｱﾙｼﾞｵLow-E(Ar)</t>
  </si>
  <si>
    <t>【防災】ｱﾙｼﾞｵﾃﾗｽﾄﾞｱLow-E(Ar)</t>
  </si>
  <si>
    <t>JW012011S</t>
  </si>
  <si>
    <t>【防災】ｱﾙｼﾞｵ勝手口ﾄﾞｱ中無（採風除く）Low-E(Ar)</t>
  </si>
  <si>
    <t>JW012012S</t>
  </si>
  <si>
    <t>【防災】ｱﾙｼﾞｵ勝手口ﾄﾞｱ中付（採風除く）Low-E(Ar)</t>
  </si>
  <si>
    <t>JW027102A</t>
  </si>
  <si>
    <t>JW029031S</t>
  </si>
  <si>
    <t>【防災】サーモスX Low-E複層（Ar）</t>
  </si>
  <si>
    <t>JW029032S</t>
  </si>
  <si>
    <t>【防災】サーモスX テラスドア Low-E複層（Ar）</t>
  </si>
  <si>
    <t>JW029033S</t>
  </si>
  <si>
    <t>【防災】サーモスX 採風勝手口ドア Low-E複層（Ar）</t>
  </si>
  <si>
    <t>JW029034S</t>
  </si>
  <si>
    <t>【防災】サーモスX 勝手口ドア Low-E複層（Ar）</t>
  </si>
  <si>
    <t>JW029041S</t>
  </si>
  <si>
    <t>【防災】防火戸サーモスX シャッター付引違い窓 Low-E複層（Ar）</t>
  </si>
  <si>
    <t>JW029051S</t>
  </si>
  <si>
    <t>【防災】LW Low-E複層（Ar）</t>
  </si>
  <si>
    <t>JW033111S</t>
  </si>
  <si>
    <t>【防災】ﾏﾄﾞﾘﾓ 樹脂窓 北海道(Ar)</t>
  </si>
  <si>
    <t>JW033112A</t>
  </si>
  <si>
    <t>【防災】ﾏﾄﾞﾘﾓ 樹脂窓 北海道</t>
  </si>
  <si>
    <t>【防災】ﾏﾄﾞﾘﾓ 樹脂窓 北海道(Ar)片開きﾄﾞｱ 全面ｶﾞﾗｽﾀｲﾌﾟ</t>
  </si>
  <si>
    <t>JW033114S</t>
  </si>
  <si>
    <t>【防災】ﾏﾄﾞﾘﾓ 断熱窓 樹脂窓(Ar)</t>
  </si>
  <si>
    <t>JW033115A</t>
  </si>
  <si>
    <t>【防災】ﾏﾄﾞﾘﾓ 断熱窓 樹脂窓</t>
  </si>
  <si>
    <t>JW033116A</t>
  </si>
  <si>
    <t>【防災】ﾏﾄﾞﾘﾓ 断熱窓 戸建用 ｱﾙﾐ樹脂複合窓 外部ｶﾊﾞｰ有(Ar)樹脂ｽﾍﾟｰｻｰ</t>
  </si>
  <si>
    <t>JW033117A</t>
  </si>
  <si>
    <t>【防災】ﾏﾄﾞﾘﾓ 断熱窓 マンション用 ｱﾙﾐ樹脂複合窓 (Ar)樹脂スペーサー</t>
  </si>
  <si>
    <t>【防災】ﾏﾄﾞﾘﾓ 断熱窓 戸建用 ｱﾙﾐ樹脂複合窓 ｴﾋﾟｿｰﾄﾞII NEO-B 外部ｶﾊﾞｰ有(Ar)</t>
  </si>
  <si>
    <t>JW033213S</t>
  </si>
  <si>
    <t>【防災】APW330 ﾂｰｱｸｼｮﾝ窓</t>
  </si>
  <si>
    <t>JW033214S</t>
  </si>
  <si>
    <t>【防災】APW330 ﾂｰｱｸｼｮﾝ窓(Ar)</t>
  </si>
  <si>
    <t>JW033228S</t>
  </si>
  <si>
    <t>【防災】ﾌﾟﾗﾏｰﾄﾞH (Ar)</t>
  </si>
  <si>
    <t>JW033229S</t>
  </si>
  <si>
    <t>【防災】ﾌﾟﾗﾏｰﾄﾞH ﾃﾗｽﾄﾞｱ(Ar)</t>
  </si>
  <si>
    <t>JW033231S</t>
  </si>
  <si>
    <t>【防災】ﾌﾟﾗﾏｰﾄﾞH ﾃﾗｽﾄﾞｱ+FIX連窓(Ar)</t>
  </si>
  <si>
    <t>JW033254S</t>
  </si>
  <si>
    <t>JW033256S</t>
  </si>
  <si>
    <t>【防災】ﾌﾟﾗﾏｰﾄﾞH (Ar)ﾃﾗｽﾄﾞｱ（断熱腰ﾊﾟﾈﾙ仕様除く）</t>
  </si>
  <si>
    <t>JW033257S</t>
  </si>
  <si>
    <t>【防災】APW430</t>
  </si>
  <si>
    <t>JW033258S</t>
  </si>
  <si>
    <t>【防災】APW431</t>
  </si>
  <si>
    <t>JW033259S</t>
  </si>
  <si>
    <t>【防災】APW430+</t>
  </si>
  <si>
    <t>JW033261S</t>
  </si>
  <si>
    <t>【防災】APW431+</t>
  </si>
  <si>
    <t>JW033262S</t>
  </si>
  <si>
    <t>【防災】APW430+(Kr)</t>
  </si>
  <si>
    <t>JW033263S</t>
  </si>
  <si>
    <t>【防災】APW431+(Kr)</t>
  </si>
  <si>
    <t>JW033264S</t>
  </si>
  <si>
    <t>【防災】APW430防火窓</t>
  </si>
  <si>
    <t>JW033265S</t>
  </si>
  <si>
    <t>【防災】APW431防火窓</t>
  </si>
  <si>
    <t>JW033266S</t>
  </si>
  <si>
    <t>【防災】APW431 ﾃﾗｽﾄﾞｱ</t>
  </si>
  <si>
    <t>JW033267S</t>
  </si>
  <si>
    <t>【防災】APW431 勝手口ﾄﾞｱ中桟無</t>
  </si>
  <si>
    <t>JW033268S</t>
  </si>
  <si>
    <t>【防災】APW431+ ﾃﾗｽﾄﾞｱ</t>
  </si>
  <si>
    <t>JW033269S</t>
  </si>
  <si>
    <t>【防災】APW431+ 勝手口ﾄﾞｱ中桟無</t>
  </si>
  <si>
    <t>JW033271S</t>
  </si>
  <si>
    <t>【防災】APW431+(Kr) ﾃﾗｽﾄﾞｱ</t>
  </si>
  <si>
    <t>JW033272S</t>
  </si>
  <si>
    <t>【防災】APW431+(Kr) 勝手口ﾄﾞｱ中桟無</t>
  </si>
  <si>
    <t>JW033315S</t>
  </si>
  <si>
    <t>【防災】APW511　Low-E複層ガラス（日射取得型）（Ar・樹脂SP）</t>
  </si>
  <si>
    <t>JW033318S</t>
  </si>
  <si>
    <t>【防災】APW511　Low-E複層ガラス（日射遮蔽型）（Ar）</t>
  </si>
  <si>
    <t>JW091015S</t>
  </si>
  <si>
    <t>JW091016S</t>
  </si>
  <si>
    <t>JW098400S</t>
  </si>
  <si>
    <t>JW114051S</t>
  </si>
  <si>
    <t>JW114052S</t>
  </si>
  <si>
    <t>JW133001S</t>
  </si>
  <si>
    <t>JW133002S</t>
  </si>
  <si>
    <t>JW133003S</t>
  </si>
  <si>
    <t>JW133004S</t>
  </si>
  <si>
    <t>JW133005S</t>
  </si>
  <si>
    <t>JW133006S</t>
  </si>
  <si>
    <t>JW133007S</t>
  </si>
  <si>
    <t>JW133008S</t>
  </si>
  <si>
    <t>改修工法</t>
  </si>
  <si>
    <t>グレード</t>
  </si>
  <si>
    <t>サイズ</t>
  </si>
  <si>
    <t>ｘ</t>
  </si>
  <si>
    <t>補助単価（円）</t>
  </si>
  <si>
    <t>補助対象経費（円）</t>
  </si>
  <si>
    <t>カバー工法窓取付</t>
  </si>
  <si>
    <t>S</t>
  </si>
  <si>
    <t>XS</t>
  </si>
  <si>
    <t>0.2㎡未満</t>
  </si>
  <si>
    <t>円</t>
  </si>
  <si>
    <t>0.2㎡以上1.6㎡未満</t>
  </si>
  <si>
    <t>M</t>
  </si>
  <si>
    <t>1.6㎡以上2.8㎡未満</t>
  </si>
  <si>
    <t>L</t>
  </si>
  <si>
    <t>2.8㎡以上</t>
  </si>
  <si>
    <t>A</t>
  </si>
  <si>
    <t>＜防災ガラス窓の補助対象経費の算出＞</t>
  </si>
  <si>
    <t>防災ガラス窓の補助対象経費の合計</t>
  </si>
  <si>
    <t>PCM蓄熱シート&lt;2枚入&gt;　HS70107300</t>
  </si>
  <si>
    <t>PCM蓄熱シート&lt;3枚入&gt;　HS70107400</t>
  </si>
  <si>
    <t>JP020002S</t>
  </si>
  <si>
    <t>JT021001</t>
  </si>
  <si>
    <t>JP020003S</t>
  </si>
  <si>
    <t>JT021002</t>
  </si>
  <si>
    <t>JD011201A</t>
  </si>
  <si>
    <t>JP030001A</t>
  </si>
  <si>
    <t>JD011301S</t>
  </si>
  <si>
    <t>JT041000</t>
  </si>
  <si>
    <t>JC011808</t>
  </si>
  <si>
    <t>JW011502A</t>
  </si>
  <si>
    <t>JD020109S</t>
  </si>
  <si>
    <t>JW012007S</t>
  </si>
  <si>
    <t>JP070540A</t>
  </si>
  <si>
    <t>JT082015</t>
  </si>
  <si>
    <t>JW012010S</t>
  </si>
  <si>
    <t>JW024102A</t>
  </si>
  <si>
    <t>JW027104S</t>
  </si>
  <si>
    <t>JP120002A</t>
  </si>
  <si>
    <t>JW033329S</t>
  </si>
  <si>
    <t>【防災】エピソードII NEO たてすべり出し窓・すべり出し窓・FIX窓・内倒し窓・外倒し窓(Ar)</t>
  </si>
  <si>
    <t>JW033331S</t>
  </si>
  <si>
    <t>【防災】エピソードII NEO-R たてすべり出し窓・すべり出し窓・FIX窓(Ar)</t>
  </si>
  <si>
    <t>JW034511S</t>
  </si>
  <si>
    <t>JW034512S</t>
  </si>
  <si>
    <t>JW034513A</t>
  </si>
  <si>
    <t>JW034514S</t>
  </si>
  <si>
    <t>エピソードII NEO 面格子付（Ar・中空層14mm以上）</t>
  </si>
  <si>
    <t>JW034515S</t>
  </si>
  <si>
    <t>エピソードII NEO 面格子付（Ar・日射遮蔽型・中空層13mm以上）</t>
  </si>
  <si>
    <t>JW034516A</t>
  </si>
  <si>
    <t>エピソードII NEO 面格子付（Ar）</t>
  </si>
  <si>
    <t>JW034517A</t>
  </si>
  <si>
    <t>エピソードII NEO 面格子付（乾燥空気・日射遮蔽型）</t>
  </si>
  <si>
    <t>JW034518A</t>
  </si>
  <si>
    <t>エピソードII NEO 面格子付（乾燥空気・日射取得型・中空層13mm以上）</t>
  </si>
  <si>
    <t>JW034519A</t>
  </si>
  <si>
    <t>エピソードII NEO 面格子付（乾燥空気・日射取得型・合わせガラス60mil）</t>
  </si>
  <si>
    <t>JW034521S</t>
  </si>
  <si>
    <t>エピソードII NEO-B シャッター付引違い窓・シャッター付両袖片引き窓（Ar）</t>
  </si>
  <si>
    <t>JW034522S</t>
  </si>
  <si>
    <t>エピソードII NEO-B シャッター付引違い窓・シャッター付両袖片引き窓（乾燥空気・中空層15mm以上）</t>
  </si>
  <si>
    <t>JW034523A</t>
  </si>
  <si>
    <t>エピソードII NEO-B シャッター付引違い窓・シャッター付両袖片引き窓（乾燥空気）</t>
  </si>
  <si>
    <t>JW034524S</t>
  </si>
  <si>
    <t>エピソードII NEO-B 面格子付（Ar）（中空層14mm以上）</t>
  </si>
  <si>
    <t>JW034525S</t>
  </si>
  <si>
    <t>エピソードII NEO-B 面格子付（Ar・日射遮蔽型・中空層13mm以上）</t>
  </si>
  <si>
    <t>JW034526A</t>
  </si>
  <si>
    <t>エピソードII NEO-B 面格子付（Ar）</t>
  </si>
  <si>
    <t>JW034527A</t>
  </si>
  <si>
    <t>エピソードII NEO-B 面格子付（乾燥空気）</t>
  </si>
  <si>
    <t>JW034528A</t>
  </si>
  <si>
    <t>エピソードII NEO-R シャッター付引違い窓（Ar）</t>
  </si>
  <si>
    <t>JW034529A</t>
  </si>
  <si>
    <t>エピソードII NEO-R シャッター付引違い窓（乾燥空気）</t>
  </si>
  <si>
    <t>JW034531A</t>
  </si>
  <si>
    <t>エピソードII 防火窓 GNEO 開き窓テラス（Ar)</t>
  </si>
  <si>
    <t>JW034532S</t>
  </si>
  <si>
    <t>エピソードII 防火窓 GNEO シャッター付引違い窓・シャッター付両袖片引き窓（Ar・中空層14mm以上）</t>
  </si>
  <si>
    <t>JW034533S</t>
  </si>
  <si>
    <t>エピソードII 防火窓 GNEO シャッター付引違い窓・シャッター付両袖片引き窓（Ar・日射遮蔽型・中空層13mm以上）</t>
  </si>
  <si>
    <t>JW034534A</t>
  </si>
  <si>
    <t>エピソード 雨戸付引違い窓（Ar）</t>
  </si>
  <si>
    <t>JW034535A</t>
  </si>
  <si>
    <t>エピソード 雨戸付引違い窓（乾燥空気）</t>
  </si>
  <si>
    <t>実績報告書</t>
    <rPh sb="0" eb="5">
      <t>ジッセキホウコクショ</t>
    </rPh>
    <phoneticPr fontId="6"/>
  </si>
  <si>
    <t>SII連絡事項</t>
    <rPh sb="3" eb="7">
      <t>レンラクジコウ</t>
    </rPh>
    <phoneticPr fontId="6"/>
  </si>
  <si>
    <t>１.補助事業者の氏名又は名称（法人にあっては名称及び代表者の氏名）及び住所</t>
    <rPh sb="2" eb="4">
      <t>ホジョ</t>
    </rPh>
    <rPh sb="4" eb="6">
      <t>ジギョウ</t>
    </rPh>
    <rPh sb="6" eb="7">
      <t>シャ</t>
    </rPh>
    <rPh sb="8" eb="10">
      <t>シメイ</t>
    </rPh>
    <rPh sb="10" eb="11">
      <t>マタ</t>
    </rPh>
    <rPh sb="12" eb="14">
      <t>メイショウ</t>
    </rPh>
    <rPh sb="15" eb="17">
      <t>ホウジン</t>
    </rPh>
    <rPh sb="22" eb="24">
      <t>メイショウ</t>
    </rPh>
    <rPh sb="24" eb="25">
      <t>オヨ</t>
    </rPh>
    <rPh sb="26" eb="29">
      <t>ダイヒョウシャ</t>
    </rPh>
    <rPh sb="30" eb="32">
      <t>シメイ</t>
    </rPh>
    <rPh sb="33" eb="34">
      <t>オヨ</t>
    </rPh>
    <rPh sb="35" eb="37">
      <t>ジュウショ</t>
    </rPh>
    <phoneticPr fontId="6"/>
  </si>
  <si>
    <t>氏名</t>
    <rPh sb="0" eb="2">
      <t>シメイ</t>
    </rPh>
    <phoneticPr fontId="47"/>
  </si>
  <si>
    <t>２.手続代行者の名称及び代表者等名および住所</t>
    <phoneticPr fontId="6"/>
  </si>
  <si>
    <t>３.交付決定番号</t>
    <rPh sb="2" eb="4">
      <t>コウフ</t>
    </rPh>
    <rPh sb="4" eb="6">
      <t>ケッテイ</t>
    </rPh>
    <rPh sb="6" eb="8">
      <t>バンゴウ</t>
    </rPh>
    <phoneticPr fontId="6"/>
  </si>
  <si>
    <t>４.事業完了日</t>
    <phoneticPr fontId="6"/>
  </si>
  <si>
    <t>５.実績報告の補助金の額</t>
    <phoneticPr fontId="6"/>
  </si>
  <si>
    <t>　 実績報告の補助金交付算定額</t>
    <phoneticPr fontId="47"/>
  </si>
  <si>
    <t>　 実績報告の補助金の額</t>
    <phoneticPr fontId="47"/>
  </si>
  <si>
    <t>６.補助事業の実施に係る契約先</t>
    <phoneticPr fontId="47"/>
  </si>
  <si>
    <t>明細書（実績）　【断熱パネル】</t>
    <rPh sb="0" eb="2">
      <t>メイサイ</t>
    </rPh>
    <rPh sb="2" eb="3">
      <t>ショ</t>
    </rPh>
    <rPh sb="9" eb="11">
      <t>ダンネツ</t>
    </rPh>
    <phoneticPr fontId="6"/>
  </si>
  <si>
    <t>明細書（実績）　【潜熱蓄熱建材】</t>
    <rPh sb="0" eb="3">
      <t>メイサイショ</t>
    </rPh>
    <rPh sb="4" eb="6">
      <t>ジッセキ</t>
    </rPh>
    <rPh sb="9" eb="11">
      <t>センネツ</t>
    </rPh>
    <rPh sb="11" eb="13">
      <t>チクネツ</t>
    </rPh>
    <rPh sb="13" eb="15">
      <t>ケンザイ</t>
    </rPh>
    <phoneticPr fontId="6"/>
  </si>
  <si>
    <t>＜補助対象経費＞</t>
    <phoneticPr fontId="6"/>
  </si>
  <si>
    <t>・必ず[税抜]で作成すること。</t>
    <rPh sb="1" eb="2">
      <t>カナラ</t>
    </rPh>
    <rPh sb="4" eb="5">
      <t>ゼイ</t>
    </rPh>
    <rPh sb="5" eb="6">
      <t>ヌ</t>
    </rPh>
    <rPh sb="8" eb="10">
      <t>サクセイ</t>
    </rPh>
    <phoneticPr fontId="6"/>
  </si>
  <si>
    <t>明細書（実績）　【断熱材】</t>
    <rPh sb="0" eb="3">
      <t>メイサイショ</t>
    </rPh>
    <rPh sb="4" eb="6">
      <t>ジッセキ</t>
    </rPh>
    <rPh sb="9" eb="11">
      <t>ダンネツ</t>
    </rPh>
    <rPh sb="11" eb="12">
      <t>ザイ</t>
    </rPh>
    <phoneticPr fontId="6"/>
  </si>
  <si>
    <t>…入力欄</t>
    <rPh sb="1" eb="3">
      <t>ニュウリョク</t>
    </rPh>
    <rPh sb="3" eb="4">
      <t>ラン</t>
    </rPh>
    <phoneticPr fontId="6"/>
  </si>
  <si>
    <t>明細書（実績）　【玄関ドア・調湿建材】</t>
    <rPh sb="13" eb="15">
      <t>ゲンカンチョウシツケンザイ</t>
    </rPh>
    <phoneticPr fontId="47"/>
  </si>
  <si>
    <t>総括表（実績）</t>
    <rPh sb="0" eb="3">
      <t>ソウカツヒョウ</t>
    </rPh>
    <rPh sb="4" eb="6">
      <t>ジッセキ</t>
    </rPh>
    <phoneticPr fontId="6"/>
  </si>
  <si>
    <t>住戸タイプ</t>
    <rPh sb="0" eb="2">
      <t>ジュウコ</t>
    </rPh>
    <phoneticPr fontId="6"/>
  </si>
  <si>
    <t>改修する戸数（a）</t>
    <rPh sb="0" eb="2">
      <t>カイシュウ</t>
    </rPh>
    <rPh sb="4" eb="6">
      <t>コスウ</t>
    </rPh>
    <phoneticPr fontId="6"/>
  </si>
  <si>
    <t>戸</t>
    <rPh sb="0" eb="1">
      <t>コ</t>
    </rPh>
    <phoneticPr fontId="6"/>
  </si>
  <si>
    <t>↑住戸タイプごとに
　改修する戸数を　
　記入してください。</t>
    <rPh sb="1" eb="3">
      <t>ジュウコ</t>
    </rPh>
    <rPh sb="11" eb="13">
      <t>カイシュウ</t>
    </rPh>
    <rPh sb="15" eb="17">
      <t>コスウ</t>
    </rPh>
    <rPh sb="21" eb="23">
      <t>キニュウ</t>
    </rPh>
    <phoneticPr fontId="47"/>
  </si>
  <si>
    <t>１．階建</t>
    <rPh sb="2" eb="4">
      <t>カイダテ</t>
    </rPh>
    <phoneticPr fontId="6"/>
  </si>
  <si>
    <t>階</t>
    <phoneticPr fontId="47"/>
  </si>
  <si>
    <t>↑複数住戸を改修する場合のみ
住戸タイプを記入してください。</t>
    <phoneticPr fontId="6"/>
  </si>
  <si>
    <t>２．総戸数</t>
    <rPh sb="2" eb="5">
      <t>ソウコスウ</t>
    </rPh>
    <phoneticPr fontId="6"/>
  </si>
  <si>
    <t>戸</t>
    <phoneticPr fontId="47"/>
  </si>
  <si>
    <r>
      <t xml:space="preserve">補助金交付算定額（E）
</t>
    </r>
    <r>
      <rPr>
        <sz val="12"/>
        <color rgb="FFFF0000"/>
        <rFont val="HGPｺﾞｼｯｸE"/>
        <family val="3"/>
        <charset val="128"/>
      </rPr>
      <t>（D）又は200万円のいずれか低い金額</t>
    </r>
    <rPh sb="0" eb="3">
      <t>ホジョキン</t>
    </rPh>
    <rPh sb="3" eb="5">
      <t>コウフ</t>
    </rPh>
    <rPh sb="5" eb="7">
      <t>サンテイ</t>
    </rPh>
    <rPh sb="7" eb="8">
      <t>ガク</t>
    </rPh>
    <rPh sb="8" eb="9">
      <t>テイガク</t>
    </rPh>
    <rPh sb="15" eb="16">
      <t>マタ</t>
    </rPh>
    <rPh sb="20" eb="22">
      <t>マンエン</t>
    </rPh>
    <rPh sb="27" eb="28">
      <t>ヒク</t>
    </rPh>
    <rPh sb="29" eb="30">
      <t>キン</t>
    </rPh>
    <rPh sb="30" eb="31">
      <t>ガク</t>
    </rPh>
    <phoneticPr fontId="6"/>
  </si>
  <si>
    <t>実績報告の補助金の額（Ｇ）
※（Ｅ）又は（Ｆ）のいずれか低い金額</t>
    <rPh sb="0" eb="2">
      <t>ジッセキ</t>
    </rPh>
    <rPh sb="2" eb="4">
      <t>ホウコク</t>
    </rPh>
    <rPh sb="5" eb="8">
      <t>ホジョキン</t>
    </rPh>
    <rPh sb="9" eb="10">
      <t>ガク</t>
    </rPh>
    <rPh sb="18" eb="19">
      <t>マタ</t>
    </rPh>
    <rPh sb="28" eb="29">
      <t>ヒク</t>
    </rPh>
    <rPh sb="30" eb="32">
      <t>キンガク</t>
    </rPh>
    <phoneticPr fontId="6"/>
  </si>
  <si>
    <t>←小数点第2位まで、3位切捨て↓</t>
    <phoneticPr fontId="39"/>
  </si>
  <si>
    <t>…自動入力（リンク含む）</t>
    <rPh sb="1" eb="3">
      <t>ジドウ</t>
    </rPh>
    <rPh sb="3" eb="5">
      <t>ニュウリョク</t>
    </rPh>
    <rPh sb="9" eb="10">
      <t>フク</t>
    </rPh>
    <phoneticPr fontId="6"/>
  </si>
  <si>
    <t>-A</t>
    <phoneticPr fontId="47"/>
  </si>
  <si>
    <t>役職名</t>
    <rPh sb="0" eb="3">
      <t>ヤクショクメイ</t>
    </rPh>
    <phoneticPr fontId="47"/>
  </si>
  <si>
    <t>　 補助金交付決定通知書の補助金の額</t>
    <rPh sb="2" eb="5">
      <t>ホジョキン</t>
    </rPh>
    <phoneticPr fontId="47"/>
  </si>
  <si>
    <t>精算払請求書</t>
    <rPh sb="0" eb="6">
      <t>セイサンバライセイキュウショ</t>
    </rPh>
    <phoneticPr fontId="6"/>
  </si>
  <si>
    <t>役職名</t>
    <phoneticPr fontId="47"/>
  </si>
  <si>
    <t>２.交付決定番号</t>
    <phoneticPr fontId="6"/>
  </si>
  <si>
    <t>３.精算払請求金額</t>
    <rPh sb="2" eb="4">
      <t>セイサン</t>
    </rPh>
    <rPh sb="4" eb="5">
      <t>バライ</t>
    </rPh>
    <rPh sb="5" eb="7">
      <t>セイキュウ</t>
    </rPh>
    <rPh sb="7" eb="9">
      <t>キンガク</t>
    </rPh>
    <phoneticPr fontId="6"/>
  </si>
  <si>
    <t>４.振込先</t>
    <phoneticPr fontId="6"/>
  </si>
  <si>
    <t xml:space="preserve"> 金融機関コード</t>
    <rPh sb="1" eb="3">
      <t>キンユウ</t>
    </rPh>
    <rPh sb="3" eb="5">
      <t>キカン</t>
    </rPh>
    <phoneticPr fontId="6"/>
  </si>
  <si>
    <t xml:space="preserve"> 金融機関名</t>
    <rPh sb="1" eb="3">
      <t>キンユウ</t>
    </rPh>
    <rPh sb="3" eb="5">
      <t>キカン</t>
    </rPh>
    <rPh sb="5" eb="6">
      <t>メイ</t>
    </rPh>
    <phoneticPr fontId="6"/>
  </si>
  <si>
    <t xml:space="preserve"> 支店コード</t>
    <rPh sb="1" eb="3">
      <t>シテン</t>
    </rPh>
    <phoneticPr fontId="6"/>
  </si>
  <si>
    <t xml:space="preserve"> 支店名</t>
    <rPh sb="1" eb="3">
      <t>シテン</t>
    </rPh>
    <rPh sb="3" eb="4">
      <t>メイ</t>
    </rPh>
    <phoneticPr fontId="6"/>
  </si>
  <si>
    <t xml:space="preserve"> 預金の種類（該当するものに■をつけること）</t>
    <rPh sb="1" eb="3">
      <t>ヨキン</t>
    </rPh>
    <rPh sb="4" eb="6">
      <t>シュルイ</t>
    </rPh>
    <phoneticPr fontId="6"/>
  </si>
  <si>
    <t>普通</t>
    <rPh sb="0" eb="2">
      <t>フツウ</t>
    </rPh>
    <phoneticPr fontId="47"/>
  </si>
  <si>
    <t>当座</t>
    <rPh sb="0" eb="2">
      <t>トウザ</t>
    </rPh>
    <phoneticPr fontId="47"/>
  </si>
  <si>
    <t>貯蓄</t>
    <rPh sb="0" eb="2">
      <t>チョチク</t>
    </rPh>
    <phoneticPr fontId="47"/>
  </si>
  <si>
    <t>その他（</t>
    <phoneticPr fontId="47"/>
  </si>
  <si>
    <t>）</t>
    <phoneticPr fontId="47"/>
  </si>
  <si>
    <t xml:space="preserve"> 口座番号（右詰めで記入）</t>
    <rPh sb="1" eb="3">
      <t>コウザ</t>
    </rPh>
    <rPh sb="3" eb="5">
      <t>バンゴウ</t>
    </rPh>
    <rPh sb="6" eb="8">
      <t>ミギヅメ</t>
    </rPh>
    <rPh sb="10" eb="12">
      <t>キニュウ</t>
    </rPh>
    <phoneticPr fontId="6"/>
  </si>
  <si>
    <t xml:space="preserve"> 口座名義人（カタカナで記入）</t>
    <rPh sb="1" eb="3">
      <t>コウザ</t>
    </rPh>
    <rPh sb="3" eb="5">
      <t>メイギ</t>
    </rPh>
    <rPh sb="5" eb="6">
      <t>ジン</t>
    </rPh>
    <rPh sb="12" eb="14">
      <t>キニュウ</t>
    </rPh>
    <phoneticPr fontId="6"/>
  </si>
  <si>
    <t>◆使用した複層ガラスの中空層の厚さが、SIIホームページの最小中空層厚さ以上であり、当該複層ガラスの総厚を確認し、取付可能であるか必ずご確認ください。
※上記の要件を満たしていない場合、補助対象外となりますのでご注意ください。</t>
    <rPh sb="36" eb="38">
      <t>イジョウ</t>
    </rPh>
    <rPh sb="42" eb="46">
      <t>トウガイフクソウ</t>
    </rPh>
    <rPh sb="50" eb="52">
      <t>ソウアツ</t>
    </rPh>
    <rPh sb="53" eb="55">
      <t>カクニン</t>
    </rPh>
    <rPh sb="57" eb="59">
      <t>トリツケ</t>
    </rPh>
    <rPh sb="59" eb="61">
      <t>カノウ</t>
    </rPh>
    <rPh sb="65" eb="66">
      <t>カナラ</t>
    </rPh>
    <rPh sb="68" eb="70">
      <t>カクニン</t>
    </rPh>
    <rPh sb="77" eb="79">
      <t>ジョウキ</t>
    </rPh>
    <rPh sb="80" eb="82">
      <t>ヨウケン</t>
    </rPh>
    <rPh sb="83" eb="84">
      <t>ミ</t>
    </rPh>
    <rPh sb="90" eb="92">
      <t>バアイ</t>
    </rPh>
    <rPh sb="93" eb="98">
      <t>ホジョタイショウガイ</t>
    </rPh>
    <rPh sb="106" eb="108">
      <t>チュウイ</t>
    </rPh>
    <phoneticPr fontId="47"/>
  </si>
  <si>
    <t>氏名または
代表者名等</t>
    <rPh sb="0" eb="2">
      <t>シメイ</t>
    </rPh>
    <rPh sb="6" eb="11">
      <t>ダイヒョウシャメイトウ</t>
    </rPh>
    <phoneticPr fontId="47"/>
  </si>
  <si>
    <t>所有者</t>
    <rPh sb="0" eb="3">
      <t>ショユウシャ</t>
    </rPh>
    <phoneticPr fontId="47"/>
  </si>
  <si>
    <t>個人</t>
    <rPh sb="0" eb="2">
      <t>コジン</t>
    </rPh>
    <phoneticPr fontId="6"/>
  </si>
  <si>
    <t>法人</t>
    <rPh sb="0" eb="2">
      <t>ホウジン</t>
    </rPh>
    <phoneticPr fontId="6"/>
  </si>
  <si>
    <t>交付決定日</t>
    <phoneticPr fontId="47"/>
  </si>
  <si>
    <t>工事契約日</t>
    <rPh sb="0" eb="5">
      <t>コウジケイヤクビ</t>
    </rPh>
    <phoneticPr fontId="47"/>
  </si>
  <si>
    <t>-A</t>
    <phoneticPr fontId="47"/>
  </si>
  <si>
    <t>年</t>
    <rPh sb="0" eb="1">
      <t>ネン</t>
    </rPh>
    <phoneticPr fontId="47"/>
  </si>
  <si>
    <t>月</t>
    <rPh sb="0" eb="1">
      <t>ツキ</t>
    </rPh>
    <phoneticPr fontId="47"/>
  </si>
  <si>
    <t>日</t>
    <rPh sb="0" eb="1">
      <t>ニチ</t>
    </rPh>
    <phoneticPr fontId="47"/>
  </si>
  <si>
    <t xml:space="preserve"> 補助事業の実施に係る契約先について、下記内容を確認すること。</t>
    <rPh sb="1" eb="3">
      <t>ホジョ</t>
    </rPh>
    <rPh sb="3" eb="5">
      <t>ジギョウ</t>
    </rPh>
    <rPh sb="6" eb="8">
      <t>ジッシ</t>
    </rPh>
    <rPh sb="9" eb="10">
      <t>カカワ</t>
    </rPh>
    <rPh sb="11" eb="13">
      <t>ケイヤク</t>
    </rPh>
    <rPh sb="13" eb="14">
      <t>サキ</t>
    </rPh>
    <rPh sb="19" eb="21">
      <t>カキ</t>
    </rPh>
    <rPh sb="21" eb="23">
      <t>ナイヨウ</t>
    </rPh>
    <rPh sb="24" eb="26">
      <t>カクニン</t>
    </rPh>
    <phoneticPr fontId="1"/>
  </si>
  <si>
    <t>JW013001A</t>
  </si>
  <si>
    <t>アルジオ 面格子付引違い窓Low-E</t>
  </si>
  <si>
    <t>JW013002A</t>
  </si>
  <si>
    <t>アルジオ シャッター付引違い窓Low-E</t>
  </si>
  <si>
    <t>アルジオ 面格子付片上げ下げ窓Low-E</t>
  </si>
  <si>
    <t>アルジオ 面格子付引違い窓Low-E(Ar／グリーン・ブロンズ)</t>
  </si>
  <si>
    <t>JW013012S</t>
  </si>
  <si>
    <t>アルジオ シャッター付引違い窓Low-E(Ar／グリーン・ブロンズ)</t>
  </si>
  <si>
    <t>JW013013S</t>
  </si>
  <si>
    <t>アルジオ 面格子付片上げ下げ窓Low-E(Ar／グリーン・ブロンズ)</t>
  </si>
  <si>
    <t>JW013021A</t>
  </si>
  <si>
    <t>アルジオ 面格子付引違い窓Low-E(Ar)</t>
  </si>
  <si>
    <t>JW013022A</t>
  </si>
  <si>
    <t>アルジオ シャッター付引違い窓Low-E(Ar)</t>
  </si>
  <si>
    <t>JW013023A</t>
  </si>
  <si>
    <t>アルジオ 面格子付片上げ下げ窓Low-E(Ar)</t>
  </si>
  <si>
    <t>JW013031S</t>
  </si>
  <si>
    <t>アルジオ 面格子付引違い窓Low-Eトリプル(Kr)</t>
  </si>
  <si>
    <t>JW013032S</t>
  </si>
  <si>
    <t>アルジオ シャッター付引違い窓Low-Eトリプル(Kr)</t>
  </si>
  <si>
    <t>JW013033S</t>
  </si>
  <si>
    <t>アルジオ 面格子付片上げ下げ窓Low-Eトリプル(Kr)</t>
  </si>
  <si>
    <t>JW013041S</t>
  </si>
  <si>
    <t>アルジオ 面格子付引違い窓Low-Eトリプル(Ar)</t>
  </si>
  <si>
    <t>JW013042S</t>
  </si>
  <si>
    <t>アルジオ シャッター付引違い窓Low-Eトリプル(Ar)</t>
  </si>
  <si>
    <t>JW013043S</t>
  </si>
  <si>
    <t>アルジオ 面格子付片上げ下げ窓Low-Eトリプル(Ar)</t>
  </si>
  <si>
    <t>JW013051S</t>
  </si>
  <si>
    <t>アルジオ 面格子付引違い窓Low-E(真空)</t>
  </si>
  <si>
    <t>JW013052S</t>
  </si>
  <si>
    <t>アルジオ シャッター付引違い窓Low-E(真空)</t>
  </si>
  <si>
    <t>JW013053S</t>
  </si>
  <si>
    <t>アルジオ 面格子付片上げ下げ窓Low-E(真空)</t>
  </si>
  <si>
    <t>JW013101A</t>
  </si>
  <si>
    <t>マディオＪ 面格子付引違い窓Low-E(Ar)</t>
  </si>
  <si>
    <t>JW013102A</t>
  </si>
  <si>
    <t>マディオＪ シャッター付引違い窓Low-E(Ar)</t>
  </si>
  <si>
    <t>JW013103A</t>
  </si>
  <si>
    <t>マディオJ 雨戸付引違い窓Low-E(Ar)</t>
  </si>
  <si>
    <t>JW013104A</t>
  </si>
  <si>
    <t>マディオＪ 面格子付片上げ下げ窓Low-E(Ar)</t>
  </si>
  <si>
    <t>JW013105S</t>
  </si>
  <si>
    <t>マディオＪ 面格子付引違い窓Low-E(Ar・ガラス中空層14㎜以上)</t>
  </si>
  <si>
    <t>JW013106S</t>
  </si>
  <si>
    <t>マディオＪ シャッター付引違い窓Low-E(Ar・ガラス中空層14㎜以上)</t>
  </si>
  <si>
    <t>JW013107S</t>
  </si>
  <si>
    <t>マディオJ 雨戸付引違い窓Low-E(Ar・ガラス中空層14㎜以上)</t>
  </si>
  <si>
    <t>JW013108S</t>
  </si>
  <si>
    <t>マディオＪ 面格子付片上げ下げ窓Low-E(Ar・ガラス中空層14㎜以上)</t>
  </si>
  <si>
    <t>JW013201A</t>
  </si>
  <si>
    <t>マディオＭ 面格子付引違い窓Low-E(Ar)</t>
  </si>
  <si>
    <t>JW013202A</t>
  </si>
  <si>
    <t>マディオＭ シャッター付引違い窓Low-E(Ar)</t>
  </si>
  <si>
    <t>JW013203A</t>
  </si>
  <si>
    <t>マディオＭ 雨戸付引違い窓Low-E(Ar)</t>
  </si>
  <si>
    <t>JW024201S</t>
  </si>
  <si>
    <t>サーモスL シャッター付引違い窓(Ar)</t>
  </si>
  <si>
    <t>JW024202S</t>
  </si>
  <si>
    <t>サーモスL シャッター付引違い窓(乾燥空気・中空層15mm以上)</t>
  </si>
  <si>
    <t>JW024203A</t>
  </si>
  <si>
    <t>サーモスL シャッター付引違い窓(乾燥空気)</t>
  </si>
  <si>
    <t>JW024204S</t>
  </si>
  <si>
    <t>サーモスL 雨戸付引違い窓(Ar)</t>
  </si>
  <si>
    <t>JW024205S</t>
  </si>
  <si>
    <t>サーモスL 雨戸付引違い窓(乾燥空気・中空層15mm以上)</t>
  </si>
  <si>
    <t>JW024206A</t>
  </si>
  <si>
    <t>サーモスL 雨戸付引違い窓(乾燥空気)</t>
  </si>
  <si>
    <t>JW024207S</t>
  </si>
  <si>
    <t>JW024208S</t>
  </si>
  <si>
    <t>JW024209A</t>
  </si>
  <si>
    <t>JW024210A</t>
  </si>
  <si>
    <t>JW024211S</t>
  </si>
  <si>
    <t>サーモスIIH シャッター付引違い窓(Ar)</t>
  </si>
  <si>
    <t>JW024212S</t>
  </si>
  <si>
    <t>サーモスIIH シャッター付引違い窓(乾燥空気・中空層15mm以上)</t>
  </si>
  <si>
    <t>JW024213A</t>
  </si>
  <si>
    <t>サーモスIIH シャッター付引違い窓(乾燥空気)</t>
  </si>
  <si>
    <t>JW024214S</t>
  </si>
  <si>
    <t>サーモスIIH 雨戸付引違い窓(Ar)</t>
  </si>
  <si>
    <t>JW024215S</t>
  </si>
  <si>
    <t>サーモスIIH 雨戸付引違い窓(乾燥空気・中空層15mm以上)</t>
  </si>
  <si>
    <t>JW024216A</t>
  </si>
  <si>
    <t>サーモスIIH 雨戸付引違い窓(乾燥空気)</t>
  </si>
  <si>
    <t>JW024217S</t>
  </si>
  <si>
    <t>JW024218S</t>
  </si>
  <si>
    <t>JW024219A</t>
  </si>
  <si>
    <t>JW024220A</t>
  </si>
  <si>
    <t>JW024221A</t>
  </si>
  <si>
    <t>防火戸FG-L 開き窓テラス Low-E(Ar)</t>
  </si>
  <si>
    <t>JW024222A</t>
  </si>
  <si>
    <t>防火戸FG-H 開き窓テラス Low-E(Ar)</t>
  </si>
  <si>
    <t>JW024223S</t>
  </si>
  <si>
    <t>TW シャッター付引違い窓ダブルLow-E三層(Kr)</t>
  </si>
  <si>
    <t>JW024224S</t>
  </si>
  <si>
    <t>TW シャッター付引違い窓ダブルLow-E三層(Ar)</t>
  </si>
  <si>
    <t>JW024225S</t>
  </si>
  <si>
    <t>TW シャッター付引違い窓複層ガラス(Ar)</t>
  </si>
  <si>
    <t>JW024226S</t>
  </si>
  <si>
    <t>JW024227S</t>
  </si>
  <si>
    <t>JW024228S</t>
  </si>
  <si>
    <t>JW024229S</t>
  </si>
  <si>
    <t>TW防火戸 シャッター付引違い窓 ダブルLow-E三層(Kr)</t>
  </si>
  <si>
    <t>JW024230S</t>
  </si>
  <si>
    <t>TW防火戸 シャッター付引違い窓 ダブルLow-E三層(Ar)</t>
  </si>
  <si>
    <t>JW024231S</t>
  </si>
  <si>
    <t>TW防火戸 シャッター付引違い窓 LowE(Ar)</t>
  </si>
  <si>
    <t>JW024232S</t>
  </si>
  <si>
    <t>TW防火戸 LowE(Ar)</t>
  </si>
  <si>
    <t>JW024233S</t>
  </si>
  <si>
    <t>TW防火戸 開き窓テラス Low-E(Ar)</t>
  </si>
  <si>
    <t>JW024234A</t>
  </si>
  <si>
    <t>TW防火戸 採風勝手口ドア Low-E(Ar)</t>
  </si>
  <si>
    <t>JW029071S</t>
  </si>
  <si>
    <t>【防災】PRESEA-H Low-Eグリーン複層（Ar）</t>
  </si>
  <si>
    <t>JW029081A</t>
  </si>
  <si>
    <t>【防災】PRESEA-H RF Low-E複層（Ar）</t>
  </si>
  <si>
    <t>JW029082A</t>
  </si>
  <si>
    <t>【防災】PRESEA-H RF Low-E複層</t>
  </si>
  <si>
    <t>JW029101S</t>
  </si>
  <si>
    <t>【防災】サーモスL 縦すべり出し窓・横すべり出し窓・高所用横すべり出し窓・FIX窓外押縁(Ar)</t>
  </si>
  <si>
    <t>JW029102S</t>
  </si>
  <si>
    <t>【防災】サーモスL FIX窓内押縁(Ar)</t>
  </si>
  <si>
    <t>JW029103S</t>
  </si>
  <si>
    <t>【防災】サーモスII 縦すべり出し窓・横すべり出し窓・高所用横すべり出し窓・FIX窓外押縁(Ar)</t>
  </si>
  <si>
    <t>JW029104S</t>
  </si>
  <si>
    <t>【防災】サーモスII FIX窓内押縁(Ar)</t>
  </si>
  <si>
    <t>JW029105S</t>
  </si>
  <si>
    <t>【防災】ＴＷ ダブルLow-E三層(Kr)</t>
  </si>
  <si>
    <t>JW029106S</t>
  </si>
  <si>
    <t>【防災】ＴＷ テラスドア・勝手口ドア ダブルLow-E三層(Kr)</t>
  </si>
  <si>
    <t>JW029107S</t>
  </si>
  <si>
    <t>【防災】ＴＷ 採風勝手口ドア ダブルLow-E三層(Kr)</t>
  </si>
  <si>
    <t>JW029108S</t>
  </si>
  <si>
    <t>【防災】ＴＷ ダブルLow-E三層(Ar)</t>
  </si>
  <si>
    <t>JW029109S</t>
  </si>
  <si>
    <t>【防災】ＴＷ テラスドア・勝手口ドア ダブルLow-E三層(Ar)</t>
  </si>
  <si>
    <t>JW029110S</t>
  </si>
  <si>
    <t>【防災】ＴＷ Low-E複層(Ar)</t>
  </si>
  <si>
    <t>JW029111S</t>
  </si>
  <si>
    <t>【防災】ＴＷ テラスドア・勝手口ドア Low-E複層(Ar)</t>
  </si>
  <si>
    <t>JW029112S</t>
  </si>
  <si>
    <t>【防災】ＴＷ防火戸 シャッター付引違い窓 ダブルLow-E三層(Kr)</t>
  </si>
  <si>
    <t>JW029113S</t>
  </si>
  <si>
    <t>【防災】ＴＷ防火戸 シャッター付引違い窓 ダブルLow-E三層(Ar)</t>
  </si>
  <si>
    <t>JW029114S</t>
  </si>
  <si>
    <t>【防災】ＴＷ防火戸 シャッター付引違い窓 Low-E複層(Ar)</t>
  </si>
  <si>
    <t>口座名義人</t>
    <rPh sb="0" eb="5">
      <t>コウザメイギニン</t>
    </rPh>
    <phoneticPr fontId="47"/>
  </si>
  <si>
    <t>SFDC登録用
口座名義人</t>
    <rPh sb="4" eb="7">
      <t>トウロクヨウ</t>
    </rPh>
    <rPh sb="8" eb="13">
      <t>コウザメイギニン</t>
    </rPh>
    <phoneticPr fontId="47"/>
  </si>
  <si>
    <t>サーモスL 面格子付(Ar・中空層14mm以上)</t>
  </si>
  <si>
    <t>サーモスL 面格子付(Ar・Low-Eグリーン・中空層13mm以上)</t>
  </si>
  <si>
    <t>サーモスL 面格子付(Ar)</t>
  </si>
  <si>
    <t>サーモスL 面格子付(乾燥空気)</t>
  </si>
  <si>
    <t>サーモスIIH 面格子付(Ar)(中空層14mm以上)</t>
  </si>
  <si>
    <t>サーモスIIH 面格子付(Ar・Low-Eグリーン・中空層13mm以上)</t>
  </si>
  <si>
    <t>サーモスIIH 面格子付(Ar)</t>
  </si>
  <si>
    <t>サーモスIIH 面格子付(乾燥空気)</t>
  </si>
  <si>
    <t>TW 面格子付ダブルLow-E三層(Kr)</t>
  </si>
  <si>
    <t>TW 面格子付ダブルLow-E三層(Ar)</t>
  </si>
  <si>
    <t>TW 面格子付複層ガラス(Ar)</t>
  </si>
  <si>
    <t>JD036201A</t>
  </si>
  <si>
    <t>JW033273S</t>
  </si>
  <si>
    <t>【防災】APW330 (Ar)</t>
  </si>
  <si>
    <t>JW033274S</t>
  </si>
  <si>
    <t>【防災】APW331 (Ar)</t>
  </si>
  <si>
    <t>JW033275S</t>
  </si>
  <si>
    <t>【防災】APW331 テラスドア(Ar)</t>
  </si>
  <si>
    <t>JW033276S</t>
  </si>
  <si>
    <t>【防災】APW331 勝手口ドア中桟無(Ar)</t>
  </si>
  <si>
    <t>JW033277S</t>
  </si>
  <si>
    <t>【防災】APW330 木目仕様(Ar)</t>
  </si>
  <si>
    <t>JW033278S</t>
  </si>
  <si>
    <t>【防災】APW331 木目仕様(Ar)</t>
  </si>
  <si>
    <t>JW033279S</t>
  </si>
  <si>
    <t>【防災】APW331 木目仕様 テラスドア(Ar)</t>
  </si>
  <si>
    <t>JW033280S</t>
  </si>
  <si>
    <t>【防災】APW331 木目仕様 勝手口ドア中桟無(Ar)</t>
  </si>
  <si>
    <t>JW034536A</t>
  </si>
  <si>
    <t>JW034537A</t>
  </si>
  <si>
    <t>エピソードII 防火窓 GNEO フロア納まり片引き戸（Ar)</t>
  </si>
  <si>
    <r>
      <t xml:space="preserve">法人名
</t>
    </r>
    <r>
      <rPr>
        <sz val="8"/>
        <color rgb="FFFF0000"/>
        <rFont val="HGSｺﾞｼｯｸM"/>
        <family val="3"/>
        <charset val="128"/>
      </rPr>
      <t>※個人申請の場合、
記入不要</t>
    </r>
    <rPh sb="0" eb="3">
      <t>ホウジンメイ</t>
    </rPh>
    <rPh sb="5" eb="9">
      <t>コジンシンセイ</t>
    </rPh>
    <rPh sb="10" eb="12">
      <t>バアイ</t>
    </rPh>
    <rPh sb="14" eb="16">
      <t>キニュウ</t>
    </rPh>
    <rPh sb="16" eb="18">
      <t>フヨウ</t>
    </rPh>
    <phoneticPr fontId="47"/>
  </si>
  <si>
    <t>エナジーボードPS　EB-19PP25PV</t>
  </si>
  <si>
    <t>JW034539A</t>
  </si>
  <si>
    <t>APW331 ﾊｲﾌﾞﾘｯﾄﾞｽﾗｲﾃﾞｨﾝｸﾞ ｼｬｯﾀｰ付引違いﾃﾗｽ戸</t>
  </si>
  <si>
    <t>JW034538S</t>
  </si>
  <si>
    <t>APW331 ﾊｲﾌﾞﾘｯﾄﾞｽﾗｲﾃﾞｨﾝｸﾞ ｼｬｯﾀｰ付引違いﾃﾗｽ戸(Ar)</t>
  </si>
  <si>
    <t>JW034540S</t>
  </si>
  <si>
    <t>APW331 ﾊｲﾌﾞﾘｯﾄﾞｽﾗｲﾃﾞｨﾝｸﾞ ｼｬｯﾀｰ付引違いﾃﾗｽ戸(真空ﾄﾘﾌﾟﾙ)</t>
  </si>
  <si>
    <t>JW033332S</t>
  </si>
  <si>
    <t>【防災】APW331 ﾊｲﾌﾞﾘｯﾄﾞｽﾗｲﾃﾞｨﾝｸﾞ (Ar)</t>
  </si>
  <si>
    <t>定型様式７
【戸建住宅】</t>
    <rPh sb="0" eb="4">
      <t>テイケイヨウシキ</t>
    </rPh>
    <rPh sb="7" eb="11">
      <t>コダテジュウタク</t>
    </rPh>
    <phoneticPr fontId="47"/>
  </si>
  <si>
    <t>　経済産業省からの住宅・建築物需給一体型等省エネルギー投資促進事業費交付要綱第３条に基づく国庫補助金に係る補助事業が完了しましたので、住宅・建築物需給一体型等省エネルギー投資促進事業費（次世代省エネ建材の実証支援事業）交付規程第１５条の規定に基づき、下記のとおり報告します。</t>
    <phoneticPr fontId="47"/>
  </si>
  <si>
    <t>上記メールアドレスに間違いがないか再度ご確認ください。
ご確認後チェックを入れてください。→</t>
    <rPh sb="0" eb="2">
      <t>ジョウキ</t>
    </rPh>
    <rPh sb="17" eb="19">
      <t>サイド</t>
    </rPh>
    <rPh sb="29" eb="31">
      <t>カクニン</t>
    </rPh>
    <rPh sb="34" eb="35">
      <t>イ</t>
    </rPh>
    <phoneticPr fontId="47"/>
  </si>
  <si>
    <r>
      <rPr>
        <sz val="11"/>
        <rFont val="HGSｺﾞｼｯｸM"/>
        <family val="3"/>
        <charset val="128"/>
      </rPr>
      <t>緊急連絡先
（携帯等</t>
    </r>
    <r>
      <rPr>
        <sz val="12"/>
        <rFont val="HGSｺﾞｼｯｸM"/>
        <family val="3"/>
        <charset val="128"/>
      </rPr>
      <t>）</t>
    </r>
    <rPh sb="0" eb="2">
      <t>キンキュウ</t>
    </rPh>
    <rPh sb="2" eb="5">
      <t>レンラクサキ</t>
    </rPh>
    <rPh sb="7" eb="9">
      <t>ケイタイ</t>
    </rPh>
    <rPh sb="9" eb="10">
      <t>ナド</t>
    </rPh>
    <phoneticPr fontId="6"/>
  </si>
  <si>
    <t>上記メールアドレスに間違いがないか再度ご確認ください。
ご確認後チェックを入れてください。→</t>
    <rPh sb="0" eb="2">
      <t>ジョウキ</t>
    </rPh>
    <rPh sb="10" eb="12">
      <t>マチガ</t>
    </rPh>
    <rPh sb="17" eb="19">
      <t>サイド</t>
    </rPh>
    <rPh sb="20" eb="22">
      <t>カクニン</t>
    </rPh>
    <rPh sb="29" eb="31">
      <t>カクニン</t>
    </rPh>
    <rPh sb="31" eb="32">
      <t>ゴ</t>
    </rPh>
    <rPh sb="37" eb="38">
      <t>イ</t>
    </rPh>
    <phoneticPr fontId="47"/>
  </si>
  <si>
    <t>SII-BBA230-03-</t>
    <phoneticPr fontId="47"/>
  </si>
  <si>
    <t>交付決定通知書の補助金の額（Ｆ）</t>
    <rPh sb="0" eb="2">
      <t>コウフ</t>
    </rPh>
    <rPh sb="2" eb="4">
      <t>ケッテイ</t>
    </rPh>
    <rPh sb="4" eb="7">
      <t>ツウチショ</t>
    </rPh>
    <rPh sb="8" eb="11">
      <t>ホジョキン</t>
    </rPh>
    <rPh sb="12" eb="13">
      <t>ガク</t>
    </rPh>
    <phoneticPr fontId="6"/>
  </si>
  <si>
    <t>【戸建】定型様式８</t>
    <rPh sb="1" eb="3">
      <t>コダテ</t>
    </rPh>
    <phoneticPr fontId="6"/>
  </si>
  <si>
    <t>明細書（実績）　【窓(防火・防風・防犯仕様)・防災ガラス窓】</t>
    <phoneticPr fontId="47"/>
  </si>
  <si>
    <t>窓(防火・防風・防犯仕様)の補助対象経費の合計</t>
    <phoneticPr fontId="47"/>
  </si>
  <si>
    <t>窓（防火・防風・防犯仕様）</t>
    <phoneticPr fontId="6"/>
  </si>
  <si>
    <t>【戸建】定型様式９</t>
    <rPh sb="1" eb="3">
      <t>コダテ</t>
    </rPh>
    <phoneticPr fontId="6"/>
  </si>
  <si>
    <t>定型様式１５</t>
    <rPh sb="0" eb="4">
      <t>テイケイヨウシキ</t>
    </rPh>
    <phoneticPr fontId="47"/>
  </si>
  <si>
    <t>令和５年度 
住宅・建築物需給一体型等省エネルギー投資促進事業費
（次世代省エネ建材の実証支援事業）</t>
    <rPh sb="0" eb="2">
      <t>レイワ</t>
    </rPh>
    <rPh sb="3" eb="5">
      <t>ネンド</t>
    </rPh>
    <phoneticPr fontId="47"/>
  </si>
  <si>
    <t>　経済産業省からの住宅・建築物需給一体型等省エネルギー投資促進事業費交付要綱第３条に基づく国庫補助金を受けたいので、住宅・建築物需給一体型等省エネルギー投資促進事業費（次世代省エネ建材の実証支援事業）交付規程第１８条第２項の規定に基づき、下記のとおり請求します。</t>
    <phoneticPr fontId="47"/>
  </si>
  <si>
    <t>the wall 無垢/挽き板 Qタイプ（クールジャパン　スクエアタイプ）</t>
  </si>
  <si>
    <t>JD020902S</t>
  </si>
  <si>
    <t>エルムーブ2 一本引き L16型</t>
  </si>
  <si>
    <t>JD020904S</t>
  </si>
  <si>
    <t>エルムーブ2 一本引き L27型</t>
  </si>
  <si>
    <t>JD020912S</t>
  </si>
  <si>
    <t>エルムーブ2防火戸 一本引き L16型</t>
  </si>
  <si>
    <t>JD020911S</t>
  </si>
  <si>
    <t>エルムーブ2防火戸 一本引き L15型</t>
  </si>
  <si>
    <t>JD020901S</t>
  </si>
  <si>
    <t>エルムーブ2 一本引き L15型</t>
  </si>
  <si>
    <t>JD020914S</t>
  </si>
  <si>
    <t>エルムーブ2防火戸 一本引き L27型</t>
  </si>
  <si>
    <t>JD020903S</t>
  </si>
  <si>
    <t>エルムーブ2 一本引き L25型</t>
  </si>
  <si>
    <t>JD020913S</t>
  </si>
  <si>
    <t>エルムーブ2防火戸 一本引き L25型</t>
  </si>
  <si>
    <t>JP111224S</t>
  </si>
  <si>
    <t>旭ファイバーグラス株式会社</t>
  </si>
  <si>
    <t>VIP-Build断熱パネル</t>
  </si>
  <si>
    <t>エピソードII NEO シャッター付引違い窓・シャッター付両袖片引き窓・雨戸付引違い窓（Ar）</t>
  </si>
  <si>
    <t>エピソードII NEO シャッター付引違い窓・シャッター付両袖片引き窓・雨戸付引違い窓（乾燥空気・中空層15mm以上）</t>
  </si>
  <si>
    <t>エピソードII NEO シャッター付引違い窓・シャッター付両袖片引き窓・雨戸付引違い窓（乾燥空気）</t>
  </si>
  <si>
    <t>JW032213S</t>
  </si>
  <si>
    <t>JW033113S</t>
  </si>
  <si>
    <t>JW032205S</t>
  </si>
  <si>
    <t>JW029210A</t>
  </si>
  <si>
    <t>【防災】リプラス専用枠（２３年４月発売）　Ｌｏｗ－Ｅ　複層ガラス　（Ａｒ）　樹脂スペーサー</t>
  </si>
  <si>
    <t>JW029205S</t>
  </si>
  <si>
    <t>【防災】リプラス高断熱汎用枠 ダブルLow-E三層 トリプルガラス（Ar）</t>
  </si>
  <si>
    <t>【防災】リプラス高断熱汎用枠 ダブルLow-E三層 トリプルガラス（Kr）</t>
  </si>
  <si>
    <t>当該補助事業において、補助事業の一部を第三者に請け負わせ、又は委託し、若しくは共同して実施する体制が何重であっても、住宅・建築物需給一体型等省エネルギー投資促進事業費（次世代省エネ建材の実証支援事業）交付規程（改正２０２３年４月３日ＳＩＩ-ＢＢＡ２３０-０３-０００００１-Ｒ）第１０条を満たすことを確認しています。</t>
    <rPh sb="105" eb="107">
      <t>カイセイ</t>
    </rPh>
    <phoneticPr fontId="47"/>
  </si>
  <si>
    <t>窓
(防火・防風・防犯仕様)</t>
    <phoneticPr fontId="47"/>
  </si>
  <si>
    <t>・断熱パネル、断熱材、窓（防火・防風・防犯仕様）、防災ガラス窓、玄関ドア、調湿建材は明細書にある</t>
    <rPh sb="1" eb="3">
      <t>ダンネツ</t>
    </rPh>
    <rPh sb="7" eb="10">
      <t>ダンネツザイ</t>
    </rPh>
    <rPh sb="11" eb="12">
      <t>マド</t>
    </rPh>
    <rPh sb="25" eb="27">
      <t>ボウサイ</t>
    </rPh>
    <rPh sb="30" eb="31">
      <t>マド</t>
    </rPh>
    <rPh sb="32" eb="34">
      <t>ゲンカン</t>
    </rPh>
    <rPh sb="37" eb="39">
      <t>チョウシツ</t>
    </rPh>
    <rPh sb="39" eb="41">
      <t>ケンザイ</t>
    </rPh>
    <rPh sb="42" eb="44">
      <t>メイサイ</t>
    </rPh>
    <rPh sb="44" eb="45">
      <t>ショ</t>
    </rPh>
    <phoneticPr fontId="6"/>
  </si>
  <si>
    <t>　＜補助対象経費の算出＞を基に、導入製品ごとの補助対象経費の合計を下表に記入すること。</t>
    <phoneticPr fontId="6"/>
  </si>
  <si>
    <t>【定型様式７　実績報告書】の「５.実績報告の補助金の額」に転記されます。↓</t>
    <rPh sb="1" eb="5">
      <t>テイケイヨウシキ</t>
    </rPh>
    <rPh sb="7" eb="9">
      <t>ジッセキ</t>
    </rPh>
    <rPh sb="9" eb="11">
      <t>ホウコク</t>
    </rPh>
    <rPh sb="27" eb="28">
      <t>テイガク</t>
    </rPh>
    <rPh sb="29" eb="31">
      <t>テンキ</t>
    </rPh>
    <phoneticPr fontId="6"/>
  </si>
  <si>
    <t>＜窓(防火・防風・防犯仕様)の補助対象経費の算出＞</t>
    <phoneticPr fontId="47"/>
  </si>
  <si>
    <t>ジエスタ２防火戸ｋ２仕様（本体：採光あり）</t>
  </si>
  <si>
    <t>リシェント玄関ドア3 高断熱仕様 17N型（子扉ガラス付組合せ、ポスト付、ランマ付を除く）</t>
  </si>
  <si>
    <t>リシェント玄関ドア3 防火戸断熱k2仕様 M17型（子扉ガラス付組合せ、ポスト付、ランマ付を除く）</t>
  </si>
  <si>
    <t>JD021301S</t>
  </si>
  <si>
    <t>ジエスタ２k２仕様(本体：採光無し)(片開き)</t>
  </si>
  <si>
    <t>玄関ドアXE シームレス仕様</t>
  </si>
  <si>
    <t>JD021002S</t>
  </si>
  <si>
    <t>リジェーロαｋ２仕様(本体：採光あり)(ランマ付を除く)</t>
  </si>
  <si>
    <t>JD021302S</t>
  </si>
  <si>
    <t>ジエスタ２k２仕様(本体：採光無し)(親子(子扉採光無し))</t>
  </si>
  <si>
    <t>JD020502S</t>
  </si>
  <si>
    <t>リシェント玄関ドア3 高断熱仕様(本体：採光あり)(ポスト付、ランマ付を除く)</t>
  </si>
  <si>
    <t>JD021101S</t>
  </si>
  <si>
    <t>外部物置ドアk２仕様</t>
  </si>
  <si>
    <t>JD021001S</t>
  </si>
  <si>
    <t>リジェーロαｋ２仕様(本体：採光無し)</t>
  </si>
  <si>
    <t>JD020303S</t>
  </si>
  <si>
    <t>ジエスタ２防火戸k２仕様(本体：採光無し)(親子(子扉採光無し))</t>
  </si>
  <si>
    <t>JD020304A</t>
  </si>
  <si>
    <t>ジエスタ２防火戸k２仕様(本体：採光無し)(親子(子扉採光あり))</t>
  </si>
  <si>
    <t>JD020402S</t>
  </si>
  <si>
    <t>JD020302S</t>
  </si>
  <si>
    <t>ジエスタ２防火戸k２仕様(本体：採光無し)(片開き)</t>
  </si>
  <si>
    <t>JD020503S</t>
  </si>
  <si>
    <t>リシェント玄関ドア3 ハイグレード仕様 17H型、34H型</t>
  </si>
  <si>
    <t>玄関ドアXE スタンダード仕様</t>
  </si>
  <si>
    <t>JP120004A</t>
  </si>
  <si>
    <t>フェノバボードRG30</t>
  </si>
  <si>
    <t>JP120003A</t>
  </si>
  <si>
    <t>フェノバボードRS30</t>
  </si>
  <si>
    <t>更新日：2023/8/28</t>
    <rPh sb="0" eb="3">
      <t>コウシンビ</t>
    </rPh>
    <phoneticPr fontId="47"/>
  </si>
  <si>
    <t>JT017300</t>
    <phoneticPr fontId="47"/>
  </si>
  <si>
    <t>JH013620</t>
    <phoneticPr fontId="47"/>
  </si>
  <si>
    <t>JW011501A</t>
    <phoneticPr fontId="47"/>
  </si>
  <si>
    <t>JD011101A</t>
    <phoneticPr fontId="47"/>
  </si>
  <si>
    <t>JC011802</t>
    <phoneticPr fontId="47"/>
  </si>
  <si>
    <t>JT017400</t>
    <phoneticPr fontId="47"/>
  </si>
  <si>
    <t>JT021003</t>
    <phoneticPr fontId="47"/>
  </si>
  <si>
    <t>JC011813</t>
    <phoneticPr fontId="47"/>
  </si>
  <si>
    <t>JH040021</t>
    <phoneticPr fontId="47"/>
  </si>
  <si>
    <t>JT041004</t>
    <phoneticPr fontId="47"/>
  </si>
  <si>
    <t>JH070022</t>
    <phoneticPr fontId="47"/>
  </si>
  <si>
    <t>JH090001</t>
    <phoneticPr fontId="47"/>
  </si>
  <si>
    <t>JC043246</t>
    <phoneticPr fontId="47"/>
  </si>
  <si>
    <t>JC070001</t>
    <phoneticPr fontId="47"/>
  </si>
  <si>
    <t>JW013003A</t>
    <phoneticPr fontId="47"/>
  </si>
  <si>
    <t>JW013011S</t>
    <phoneticPr fontId="47"/>
  </si>
  <si>
    <t>JC090002</t>
    <phoneticPr fontId="47"/>
  </si>
  <si>
    <t>JH110011</t>
    <phoneticPr fontId="47"/>
  </si>
  <si>
    <t>JT081925</t>
    <phoneticPr fontId="47"/>
  </si>
  <si>
    <t>JD040001S</t>
    <phoneticPr fontId="47"/>
  </si>
  <si>
    <t>JD021201S</t>
    <phoneticPr fontId="47"/>
  </si>
  <si>
    <t>JD021202S</t>
    <phoneticPr fontId="47"/>
  </si>
  <si>
    <t>JP080223A</t>
  </si>
  <si>
    <t>カネライトパネルＶ　ＦＸ-40＋合板9</t>
  </si>
  <si>
    <t>JP080220A</t>
  </si>
  <si>
    <t>カネライトパネルＶ　ＦＸ-40＋合板3</t>
  </si>
  <si>
    <t>JP080221A</t>
  </si>
  <si>
    <t>カネライトパネルＶ　ＦＸ-40＋合板4</t>
  </si>
  <si>
    <t>JP080222A</t>
  </si>
  <si>
    <t>カネライトパネルＶ　ＦＸ-40＋合板5.5</t>
  </si>
  <si>
    <t>JP080318A</t>
  </si>
  <si>
    <t>カネライトパネルK　ＦＸ-45＋ケイカル板5</t>
  </si>
  <si>
    <t>JP080316A</t>
  </si>
  <si>
    <t>カネライトパネルK　ＦＸ-40＋ケイカル板8</t>
  </si>
  <si>
    <t>JP080317A</t>
  </si>
  <si>
    <t>カネライトパネルK　ＦＸ-45＋ケイカル板4</t>
  </si>
  <si>
    <t>JP080319A</t>
  </si>
  <si>
    <t>カネライトパネルK　ＦＸ-45＋ケイカル板6</t>
  </si>
  <si>
    <t>JP080228A</t>
  </si>
  <si>
    <t>カネライトパネルＶ　ＦＸ-45＋合板5.5</t>
  </si>
  <si>
    <t>JP080226A</t>
  </si>
  <si>
    <t>カネライトパネルＶ　ＦＸ-45＋合板3</t>
  </si>
  <si>
    <t>JP080229A</t>
  </si>
  <si>
    <t>カネライトパネルＶ　ＦＸ-45＋合板9</t>
  </si>
  <si>
    <t>JP080227A</t>
  </si>
  <si>
    <t>カネライトパネルＶ　ＦＸ-45＋合板4</t>
  </si>
  <si>
    <t>JP080230A</t>
  </si>
  <si>
    <t>カネライトパネルＶ　ＦＸ-45＋合板12</t>
  </si>
  <si>
    <t>JP080236A</t>
  </si>
  <si>
    <t>カネライトパネルＶ　ＦＸ-50＋合板12</t>
  </si>
  <si>
    <t>JP080313A</t>
  </si>
  <si>
    <t>カネライトパネルK　ＦＸ-40＋ケイカル板4</t>
  </si>
  <si>
    <t>JP080234A</t>
  </si>
  <si>
    <t>カネライトパネルＶ　ＦＸ-50＋合板5.5</t>
  </si>
  <si>
    <t>JP080233A</t>
  </si>
  <si>
    <t>カネライトパネルＶ　ＦＸ-50＋合板4</t>
  </si>
  <si>
    <t>JW033118A</t>
    <phoneticPr fontId="47"/>
  </si>
  <si>
    <t>JP080314A</t>
  </si>
  <si>
    <t>カネライトパネルK　ＦＸ-40＋ケイカル板5</t>
  </si>
  <si>
    <t>JP080315A</t>
  </si>
  <si>
    <t>カネライトパネルK　ＦＸ-40＋ケイカル板6</t>
  </si>
  <si>
    <t>JP080235A</t>
  </si>
  <si>
    <t>カネライトパネルＶ　ＦＸ-50＋合板9</t>
  </si>
  <si>
    <t>JP080232A</t>
  </si>
  <si>
    <t>カネライトパネルＶ　ＦＸ-50＋合板3</t>
  </si>
  <si>
    <t>JP080323A</t>
  </si>
  <si>
    <t>カネライトパネルK　ＦＸ-50＋ケイカル板6</t>
  </si>
  <si>
    <t>JP080321A</t>
  </si>
  <si>
    <t>カネライトパネルK　ＦＸ-50＋ケイカル板4</t>
  </si>
  <si>
    <t>JP080324A</t>
  </si>
  <si>
    <t>カネライトパネルK　ＦＸ-50＋ケイカル板8</t>
  </si>
  <si>
    <t>JP080320A</t>
  </si>
  <si>
    <t>カネライトパネルK　ＦＸ-45＋ケイカル板8</t>
  </si>
  <si>
    <t>JP080322A</t>
  </si>
  <si>
    <t>カネライトパネルK　ＦＸ-50＋ケイカル板5</t>
  </si>
  <si>
    <t>JP080231A</t>
  </si>
  <si>
    <t>カネライトパネルＶ　ＦＸ-50＋合板2.5</t>
  </si>
  <si>
    <t>JP080224A</t>
  </si>
  <si>
    <t>カネライトパネルＶ　ＦＸ-40＋合板12</t>
  </si>
  <si>
    <t>JP080225A</t>
  </si>
  <si>
    <t>カネライトパネルＶ　ＦＸ-45＋合板2.5</t>
  </si>
  <si>
    <t>JP080219A</t>
  </si>
  <si>
    <t>カネライトパネルＶ　ＦＸ-40＋合板2.5</t>
  </si>
  <si>
    <t>JW040802S</t>
    <phoneticPr fontId="47"/>
  </si>
  <si>
    <t>JW091014S</t>
    <phoneticPr fontId="47"/>
  </si>
  <si>
    <t>JW029207S</t>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</si>
</sst>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00_ "/>
    <numFmt numFmtId="178" formatCode="#,##0.00_ ;[Red]\-#,##0.00\ "/>
    <numFmt numFmtId="179" formatCode="#,##0_ ;[Red]\-#,##0\ "/>
    <numFmt numFmtId="180" formatCode="0_);[Red]\(0\)"/>
    <numFmt numFmtId="181" formatCode="0_ "/>
    <numFmt numFmtId="182" formatCode="#,##0.000_ ;[Red]\-#,##0.000\ "/>
    <numFmt numFmtId="183" formatCode="#,##0.0_ ;[Red]\-#,##0.0\ "/>
    <numFmt numFmtId="184" formatCode="0.00_ ;[Red]\-0.00\ "/>
    <numFmt numFmtId="185" formatCode="0.000_ "/>
  </numFmts>
  <fonts count="127"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13"/>
      <name val="ＭＳ Ｐゴシック"/>
      <family val="3"/>
      <charset val="128"/>
    </font>
    <font>
      <b/>
      <sz val="18"/>
      <name val="ＭＳ Ｐゴシック"/>
      <family val="3"/>
      <charset val="128"/>
    </font>
    <font>
      <sz val="12"/>
      <name val="ＭＳ Ｐゴシック"/>
      <family val="3"/>
      <charset val="128"/>
    </font>
    <font>
      <sz val="10"/>
      <name val="ＭＳ Ｐゴシック"/>
      <family val="3"/>
      <charset val="128"/>
    </font>
    <font>
      <u/>
      <sz val="18"/>
      <name val="ＭＳ Ｐゴシック"/>
      <family val="3"/>
      <charset val="128"/>
    </font>
    <font>
      <b/>
      <sz val="16"/>
      <name val="ＭＳ Ｐゴシック"/>
      <family val="3"/>
      <charset val="128"/>
    </font>
    <font>
      <sz val="16"/>
      <name val="ＭＳ Ｐゴシック"/>
      <family val="3"/>
      <charset val="128"/>
    </font>
    <font>
      <sz val="14"/>
      <name val="ＭＳ Ｐゴシック"/>
      <family val="3"/>
      <charset val="128"/>
    </font>
    <font>
      <u/>
      <sz val="11"/>
      <color indexed="12"/>
      <name val="ＭＳ Ｐゴシック"/>
      <family val="3"/>
      <charset val="128"/>
    </font>
    <font>
      <b/>
      <sz val="14"/>
      <name val="ＭＳ Ｐゴシック"/>
      <family val="3"/>
      <charset val="128"/>
    </font>
    <font>
      <sz val="14"/>
      <name val="ＭＳ 明朝"/>
      <family val="1"/>
      <charset val="128"/>
    </font>
    <font>
      <sz val="18"/>
      <color indexed="9"/>
      <name val="HGP創英角ｺﾞｼｯｸUB"/>
      <family val="3"/>
      <charset val="128"/>
    </font>
    <font>
      <sz val="18"/>
      <name val="ＭＳ Ｐゴシック"/>
      <family val="3"/>
      <charset val="128"/>
    </font>
    <font>
      <sz val="20"/>
      <name val="ＭＳ Ｐゴシック"/>
      <family val="3"/>
      <charset val="128"/>
    </font>
    <font>
      <sz val="16"/>
      <name val="HGPｺﾞｼｯｸE"/>
      <family val="3"/>
      <charset val="128"/>
    </font>
    <font>
      <b/>
      <sz val="20"/>
      <name val="ＭＳ Ｐゴシック"/>
      <family val="3"/>
      <charset val="128"/>
    </font>
    <font>
      <b/>
      <sz val="11"/>
      <name val="ＭＳ Ｐゴシック"/>
      <family val="3"/>
      <charset val="128"/>
    </font>
    <font>
      <sz val="6"/>
      <name val="ＭＳ Ｐゴシック"/>
      <family val="3"/>
      <charset val="128"/>
    </font>
    <font>
      <sz val="22"/>
      <color indexed="9"/>
      <name val="HGP創英角ｺﾞｼｯｸUB"/>
      <family val="3"/>
      <charset val="128"/>
    </font>
    <font>
      <sz val="22"/>
      <name val="ＭＳ Ｐゴシック"/>
      <family val="3"/>
      <charset val="128"/>
    </font>
    <font>
      <sz val="24"/>
      <name val="ＭＳ Ｐゴシック"/>
      <family val="3"/>
      <charset val="128"/>
    </font>
    <font>
      <sz val="26"/>
      <name val="ＭＳ Ｐゴシック"/>
      <family val="3"/>
      <charset val="128"/>
    </font>
    <font>
      <sz val="6"/>
      <name val="ＭＳ Ｐゴシック"/>
      <family val="3"/>
      <charset val="128"/>
    </font>
    <font>
      <sz val="10"/>
      <name val="ＭＳ 明朝"/>
      <family val="1"/>
      <charset val="128"/>
    </font>
    <font>
      <sz val="12"/>
      <name val="ＭＳ 明朝"/>
      <family val="1"/>
      <charset val="128"/>
    </font>
    <font>
      <sz val="13"/>
      <name val="ＭＳ 明朝"/>
      <family val="1"/>
      <charset val="128"/>
    </font>
    <font>
      <u/>
      <sz val="12"/>
      <name val="ＭＳ 明朝"/>
      <family val="1"/>
      <charset val="128"/>
    </font>
    <font>
      <sz val="11"/>
      <name val="ＭＳ 明朝"/>
      <family val="1"/>
      <charset val="128"/>
    </font>
    <font>
      <sz val="9"/>
      <name val="ＭＳ 明朝"/>
      <family val="1"/>
      <charset val="128"/>
    </font>
    <font>
      <sz val="24"/>
      <name val="ＭＳ 明朝"/>
      <family val="1"/>
      <charset val="128"/>
    </font>
    <font>
      <b/>
      <sz val="26"/>
      <name val="ＭＳ Ｐゴシック"/>
      <family val="3"/>
      <charset val="128"/>
    </font>
    <font>
      <sz val="6"/>
      <name val="ＭＳ Ｐゴシック"/>
      <family val="3"/>
      <charset val="128"/>
    </font>
    <font>
      <b/>
      <sz val="24"/>
      <name val="ＭＳ Ｐゴシック"/>
      <family val="3"/>
      <charset val="128"/>
    </font>
    <font>
      <sz val="14"/>
      <color indexed="10"/>
      <name val="ＭＳ Ｐゴシック"/>
      <family val="3"/>
      <charset val="128"/>
    </font>
    <font>
      <sz val="18"/>
      <color indexed="10"/>
      <name val="ＭＳ Ｐゴシック"/>
      <family val="3"/>
      <charset val="128"/>
    </font>
    <font>
      <b/>
      <sz val="22"/>
      <name val="ＭＳ Ｐゴシック"/>
      <family val="3"/>
      <charset val="128"/>
    </font>
    <font>
      <sz val="11"/>
      <color theme="1"/>
      <name val="ＭＳ Ｐゴシック"/>
      <family val="3"/>
      <charset val="128"/>
      <scheme val="minor"/>
    </font>
    <font>
      <sz val="14"/>
      <color rgb="FFFF0000"/>
      <name val="ＭＳ Ｐゴシック"/>
      <family val="3"/>
      <charset val="128"/>
    </font>
    <font>
      <sz val="16"/>
      <color rgb="FFFF0000"/>
      <name val="HGP創英角ｺﾞｼｯｸUB"/>
      <family val="3"/>
      <charset val="128"/>
    </font>
    <font>
      <sz val="6"/>
      <name val="ＭＳ Ｐゴシック"/>
      <family val="3"/>
      <charset val="128"/>
      <scheme val="minor"/>
    </font>
    <font>
      <b/>
      <sz val="30"/>
      <name val="ＭＳ Ｐゴシック"/>
      <family val="3"/>
      <charset val="128"/>
    </font>
    <font>
      <sz val="18"/>
      <color theme="1"/>
      <name val="ＭＳ Ｐゴシック"/>
      <family val="3"/>
      <charset val="128"/>
    </font>
    <font>
      <sz val="22"/>
      <color theme="0"/>
      <name val="HGP創英角ｺﾞｼｯｸUB"/>
      <family val="3"/>
      <charset val="128"/>
    </font>
    <font>
      <sz val="30"/>
      <name val="ＭＳ Ｐゴシック"/>
      <family val="3"/>
      <charset val="128"/>
    </font>
    <font>
      <b/>
      <sz val="11"/>
      <color rgb="FFFF0000"/>
      <name val="ＭＳ Ｐゴシック"/>
      <family val="3"/>
      <charset val="128"/>
    </font>
    <font>
      <sz val="22"/>
      <color theme="1"/>
      <name val="ＭＳ Ｐゴシック"/>
      <family val="3"/>
      <charset val="128"/>
    </font>
    <font>
      <sz val="18"/>
      <color rgb="FFFF0000"/>
      <name val="ＭＳ Ｐゴシック"/>
      <family val="3"/>
      <charset val="128"/>
    </font>
    <font>
      <sz val="16"/>
      <color theme="1"/>
      <name val="ＭＳ Ｐゴシック"/>
      <family val="3"/>
      <charset val="128"/>
    </font>
    <font>
      <sz val="20"/>
      <color theme="1"/>
      <name val="ＭＳ Ｐゴシック"/>
      <family val="3"/>
      <charset val="128"/>
    </font>
    <font>
      <sz val="14"/>
      <color theme="1"/>
      <name val="ＭＳ Ｐゴシック"/>
      <family val="3"/>
      <charset val="128"/>
    </font>
    <font>
      <b/>
      <sz val="13"/>
      <color rgb="FFFF0000"/>
      <name val="ＭＳ Ｐゴシック"/>
      <family val="3"/>
      <charset val="128"/>
    </font>
    <font>
      <b/>
      <sz val="26"/>
      <color theme="1"/>
      <name val="ＭＳ Ｐゴシック"/>
      <family val="3"/>
      <charset val="128"/>
    </font>
    <font>
      <sz val="16"/>
      <color indexed="9"/>
      <name val="ＭＳ Ｐゴシック"/>
      <family val="3"/>
      <charset val="128"/>
      <scheme val="minor"/>
    </font>
    <font>
      <b/>
      <sz val="16"/>
      <name val="ＭＳ Ｐゴシック"/>
      <family val="3"/>
      <charset val="128"/>
      <scheme val="minor"/>
    </font>
    <font>
      <sz val="16"/>
      <color theme="1"/>
      <name val="ＭＳ Ｐゴシック"/>
      <family val="3"/>
      <charset val="128"/>
      <scheme val="minor"/>
    </font>
    <font>
      <sz val="12"/>
      <color theme="1"/>
      <name val="ＭＳ Ｐゴシック"/>
      <family val="3"/>
      <charset val="128"/>
      <scheme val="minor"/>
    </font>
    <font>
      <sz val="16"/>
      <name val="ＭＳ Ｐゴシック"/>
      <family val="3"/>
      <charset val="128"/>
      <scheme val="minor"/>
    </font>
    <font>
      <sz val="14"/>
      <color indexed="9"/>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rgb="FF4D5156"/>
      <name val="Arial"/>
      <family val="2"/>
    </font>
    <font>
      <sz val="10"/>
      <color theme="1"/>
      <name val="ＭＳ Ｐゴシック"/>
      <family val="3"/>
      <charset val="128"/>
      <scheme val="minor"/>
    </font>
    <font>
      <sz val="12"/>
      <color rgb="FFFF0000"/>
      <name val="HGPｺﾞｼｯｸE"/>
      <family val="3"/>
      <charset val="128"/>
    </font>
    <font>
      <b/>
      <sz val="18"/>
      <color rgb="FFFF0000"/>
      <name val="ＭＳ Ｐゴシック"/>
      <family val="3"/>
      <charset val="128"/>
    </font>
    <font>
      <b/>
      <sz val="10"/>
      <color theme="1"/>
      <name val="ＭＳ Ｐゴシック"/>
      <family val="3"/>
      <charset val="128"/>
      <scheme val="minor"/>
    </font>
    <font>
      <b/>
      <sz val="16"/>
      <color rgb="FFFF0000"/>
      <name val="ＭＳ Ｐゴシック"/>
      <family val="3"/>
      <charset val="128"/>
      <scheme val="minor"/>
    </font>
    <font>
      <sz val="12"/>
      <color theme="1"/>
      <name val="ＭＳ Ｐゴシック"/>
      <family val="3"/>
      <charset val="128"/>
    </font>
    <font>
      <sz val="11"/>
      <color theme="1"/>
      <name val="ＭＳ Ｐゴシック"/>
      <family val="3"/>
      <charset val="128"/>
    </font>
    <font>
      <sz val="13"/>
      <name val="メイリオ"/>
      <family val="3"/>
      <charset val="128"/>
    </font>
    <font>
      <sz val="16"/>
      <name val="メイリオ"/>
      <family val="3"/>
      <charset val="128"/>
    </font>
    <font>
      <sz val="12"/>
      <name val="ＭＳ Ｐゴシック"/>
      <family val="3"/>
      <charset val="128"/>
      <scheme val="major"/>
    </font>
    <font>
      <b/>
      <sz val="12"/>
      <name val="ＭＳ Ｐゴシック"/>
      <family val="3"/>
      <charset val="128"/>
      <scheme val="major"/>
    </font>
    <font>
      <u/>
      <sz val="14"/>
      <name val="ＭＳ Ｐゴシック"/>
      <family val="3"/>
      <charset val="128"/>
    </font>
    <font>
      <b/>
      <sz val="10"/>
      <color theme="0"/>
      <name val="ＭＳ Ｐゴシック"/>
      <family val="3"/>
      <charset val="128"/>
      <scheme val="minor"/>
    </font>
    <font>
      <b/>
      <sz val="8"/>
      <color theme="0"/>
      <name val="ＭＳ Ｐゴシック"/>
      <family val="3"/>
      <charset val="128"/>
      <scheme val="minor"/>
    </font>
    <font>
      <sz val="16"/>
      <color indexed="9"/>
      <name val="HGP創英角ｺﾞｼｯｸUB"/>
      <family val="3"/>
      <charset val="128"/>
    </font>
    <font>
      <b/>
      <sz val="16"/>
      <color rgb="FFFF0000"/>
      <name val="ＭＳ Ｐゴシック"/>
      <family val="3"/>
      <charset val="128"/>
    </font>
    <font>
      <sz val="16"/>
      <color theme="0"/>
      <name val="HGP創英角ｺﾞｼｯｸUB"/>
      <family val="3"/>
      <charset val="128"/>
    </font>
    <font>
      <sz val="22"/>
      <name val="HGP創英角ｺﾞｼｯｸUB"/>
      <family val="3"/>
      <charset val="128"/>
    </font>
    <font>
      <sz val="11"/>
      <color rgb="FFFF0000"/>
      <name val="ＭＳ Ｐゴシック"/>
      <family val="3"/>
      <charset val="128"/>
    </font>
    <font>
      <sz val="18"/>
      <name val="HGP創英角ｺﾞｼｯｸUB"/>
      <family val="3"/>
      <charset val="128"/>
    </font>
    <font>
      <sz val="16"/>
      <name val="ＭＳ 明朝"/>
      <family val="1"/>
      <charset val="128"/>
    </font>
    <font>
      <sz val="13"/>
      <color rgb="FFFF0000"/>
      <name val="ＭＳ 明朝"/>
      <family val="1"/>
      <charset val="128"/>
    </font>
    <font>
      <sz val="12"/>
      <name val="HGSｺﾞｼｯｸM"/>
      <family val="3"/>
      <charset val="128"/>
    </font>
    <font>
      <sz val="13"/>
      <name val="HGSｺﾞｼｯｸM"/>
      <family val="3"/>
      <charset val="128"/>
    </font>
    <font>
      <sz val="8"/>
      <color rgb="FFFF0000"/>
      <name val="HGSｺﾞｼｯｸM"/>
      <family val="3"/>
      <charset val="128"/>
    </font>
    <font>
      <sz val="16"/>
      <name val="HGSｺﾞｼｯｸM"/>
      <family val="3"/>
      <charset val="128"/>
    </font>
    <font>
      <sz val="24"/>
      <name val="HGSｺﾞｼｯｸM"/>
      <family val="3"/>
      <charset val="128"/>
    </font>
    <font>
      <sz val="10"/>
      <name val="HGSｺﾞｼｯｸM"/>
      <family val="3"/>
      <charset val="128"/>
    </font>
    <font>
      <sz val="11"/>
      <name val="HGSｺﾞｼｯｸM"/>
      <family val="3"/>
      <charset val="128"/>
    </font>
    <font>
      <sz val="14"/>
      <name val="HGSｺﾞｼｯｸM"/>
      <family val="3"/>
      <charset val="128"/>
    </font>
    <font>
      <sz val="22"/>
      <name val="HGSｺﾞｼｯｸM"/>
      <family val="3"/>
      <charset val="128"/>
    </font>
    <font>
      <u/>
      <sz val="12"/>
      <name val="ＭＳ Ｐゴシック"/>
      <family val="3"/>
      <charset val="128"/>
    </font>
    <font>
      <b/>
      <sz val="12"/>
      <color rgb="FFFF0000"/>
      <name val="ＭＳ Ｐゴシック"/>
      <family val="3"/>
      <charset val="128"/>
    </font>
    <font>
      <sz val="12"/>
      <color rgb="FFFF0000"/>
      <name val="HGSｺﾞｼｯｸM"/>
      <family val="3"/>
      <charset val="128"/>
    </font>
    <font>
      <b/>
      <sz val="20"/>
      <name val="HGSｺﾞｼｯｸM"/>
      <family val="3"/>
      <charset val="128"/>
    </font>
    <font>
      <sz val="12"/>
      <color rgb="FFFF0000"/>
      <name val="ＭＳ Ｐゴシック"/>
      <family val="3"/>
      <charset val="128"/>
    </font>
    <font>
      <b/>
      <sz val="14"/>
      <color indexed="10"/>
      <name val="HGSｺﾞｼｯｸM"/>
      <family val="3"/>
      <charset val="128"/>
    </font>
    <font>
      <b/>
      <sz val="16"/>
      <color rgb="FF0000FF"/>
      <name val="ＭＳ Ｐゴシック"/>
      <family val="3"/>
      <charset val="128"/>
      <scheme val="minor"/>
    </font>
    <font>
      <sz val="13"/>
      <color rgb="FFFF0000"/>
      <name val="ＭＳ Ｐゴシック"/>
      <family val="3"/>
      <charset val="128"/>
      <scheme val="major"/>
    </font>
    <font>
      <sz val="10"/>
      <name val="ＭＳ Ｐゴシック"/>
      <family val="3"/>
      <charset val="128"/>
      <scheme val="major"/>
    </font>
    <font>
      <b/>
      <sz val="14"/>
      <color rgb="FFFF0000"/>
      <name val="ＭＳ Ｐゴシック"/>
      <family val="3"/>
      <charset val="128"/>
      <scheme val="major"/>
    </font>
    <font>
      <sz val="13"/>
      <name val="ＭＳ Ｐゴシック"/>
      <family val="3"/>
      <charset val="128"/>
      <scheme val="major"/>
    </font>
  </fonts>
  <fills count="50">
    <fill>
      <patternFill patternType="none"/>
    </fill>
    <fill>
      <patternFill patternType="gray125"/>
    </fill>
    <fill>
      <patternFill patternType="solid">
        <fgColor indexed="9"/>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CC99"/>
        <bgColor indexed="64"/>
      </patternFill>
    </fill>
    <fill>
      <patternFill patternType="solid">
        <fgColor theme="7" tint="0.59999389629810485"/>
        <bgColor indexed="64"/>
      </patternFill>
    </fill>
    <fill>
      <patternFill patternType="solid">
        <fgColor rgb="FFFFCCCC"/>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0" tint="-0.499984740745262"/>
        <bgColor indexed="64"/>
      </patternFill>
    </fill>
  </fills>
  <borders count="21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top style="double">
        <color indexed="64"/>
      </top>
      <bottom style="hair">
        <color indexed="64"/>
      </bottom>
      <diagonal/>
    </border>
    <border>
      <left/>
      <right/>
      <top/>
      <bottom style="double">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style="hair">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double">
        <color indexed="64"/>
      </top>
      <bottom style="thin">
        <color indexed="64"/>
      </bottom>
      <diagonal/>
    </border>
    <border>
      <left/>
      <right style="hair">
        <color indexed="64"/>
      </right>
      <top/>
      <bottom style="thin">
        <color indexed="64"/>
      </bottom>
      <diagonal/>
    </border>
    <border>
      <left style="thin">
        <color indexed="64"/>
      </left>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diagonal/>
    </border>
    <border>
      <left/>
      <right style="thin">
        <color indexed="64"/>
      </right>
      <top style="double">
        <color indexed="64"/>
      </top>
      <bottom/>
      <diagonal/>
    </border>
    <border>
      <left style="hair">
        <color indexed="64"/>
      </left>
      <right/>
      <top style="thin">
        <color indexed="64"/>
      </top>
      <bottom style="double">
        <color indexed="64"/>
      </bottom>
      <diagonal/>
    </border>
    <border>
      <left/>
      <right style="hair">
        <color indexed="64"/>
      </right>
      <top style="double">
        <color indexed="64"/>
      </top>
      <bottom style="medium">
        <color indexed="64"/>
      </bottom>
      <diagonal/>
    </border>
    <border>
      <left/>
      <right style="hair">
        <color indexed="64"/>
      </right>
      <top style="thin">
        <color indexed="64"/>
      </top>
      <bottom/>
      <diagonal/>
    </border>
    <border>
      <left style="hair">
        <color indexed="64"/>
      </left>
      <right/>
      <top style="double">
        <color indexed="64"/>
      </top>
      <bottom style="medium">
        <color indexed="64"/>
      </bottom>
      <diagonal/>
    </border>
    <border>
      <left style="hair">
        <color indexed="64"/>
      </left>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top style="medium">
        <color indexed="64"/>
      </top>
      <bottom style="double">
        <color indexed="64"/>
      </bottom>
      <diagonal/>
    </border>
    <border>
      <left style="hair">
        <color indexed="64"/>
      </left>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hair">
        <color indexed="64"/>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medium">
        <color indexed="64"/>
      </top>
      <bottom style="double">
        <color indexed="64"/>
      </bottom>
      <diagonal/>
    </border>
    <border>
      <left style="thin">
        <color indexed="64"/>
      </left>
      <right/>
      <top style="double">
        <color indexed="64"/>
      </top>
      <bottom style="hair">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style="medium">
        <color indexed="64"/>
      </left>
      <right/>
      <top/>
      <bottom/>
      <diagonal/>
    </border>
    <border>
      <left style="medium">
        <color indexed="64"/>
      </left>
      <right/>
      <top/>
      <bottom style="thin">
        <color indexed="64"/>
      </bottom>
      <diagonal/>
    </border>
    <border>
      <left style="hair">
        <color indexed="64"/>
      </left>
      <right/>
      <top style="double">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diagonal/>
    </border>
    <border>
      <left/>
      <right style="hair">
        <color indexed="64"/>
      </right>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double">
        <color indexed="64"/>
      </top>
      <bottom style="hair">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double">
        <color indexed="64"/>
      </left>
      <right/>
      <top style="medium">
        <color indexed="64"/>
      </top>
      <bottom style="medium">
        <color indexed="64"/>
      </bottom>
      <diagonal/>
    </border>
    <border>
      <left style="hair">
        <color indexed="64"/>
      </left>
      <right style="hair">
        <color indexed="64"/>
      </right>
      <top style="hair">
        <color indexed="64"/>
      </top>
      <bottom/>
      <diagonal/>
    </border>
    <border>
      <left style="medium">
        <color indexed="64"/>
      </left>
      <right/>
      <top style="medium">
        <color indexed="64"/>
      </top>
      <bottom style="double">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medium">
        <color indexed="64"/>
      </top>
      <bottom style="double">
        <color indexed="64"/>
      </bottom>
      <diagonal/>
    </border>
    <border>
      <left/>
      <right style="medium">
        <color indexed="64"/>
      </right>
      <top style="thin">
        <color indexed="64"/>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style="double">
        <color indexed="64"/>
      </top>
      <bottom/>
      <diagonal/>
    </border>
    <border>
      <left style="thin">
        <color indexed="64"/>
      </left>
      <right/>
      <top style="thin">
        <color indexed="64"/>
      </top>
      <bottom style="hair">
        <color indexed="64"/>
      </bottom>
      <diagonal/>
    </border>
    <border>
      <left/>
      <right style="medium">
        <color indexed="64"/>
      </right>
      <top/>
      <bottom style="thin">
        <color indexed="64"/>
      </bottom>
      <diagonal/>
    </border>
    <border>
      <left/>
      <right style="thin">
        <color indexed="64"/>
      </right>
      <top/>
      <bottom style="hair">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medium">
        <color auto="1"/>
      </bottom>
      <diagonal/>
    </border>
    <border>
      <left/>
      <right style="thin">
        <color indexed="64"/>
      </right>
      <top style="hair">
        <color indexed="64"/>
      </top>
      <bottom style="medium">
        <color auto="1"/>
      </bottom>
      <diagonal/>
    </border>
    <border>
      <left/>
      <right style="medium">
        <color auto="1"/>
      </right>
      <top/>
      <bottom style="medium">
        <color auto="1"/>
      </bottom>
      <diagonal/>
    </border>
    <border>
      <left style="medium">
        <color auto="1"/>
      </left>
      <right/>
      <top style="hair">
        <color auto="1"/>
      </top>
      <bottom style="medium">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style="hair">
        <color indexed="64"/>
      </right>
      <top/>
      <bottom style="hair">
        <color indexed="64"/>
      </bottom>
      <diagonal/>
    </border>
    <border>
      <left style="hair">
        <color indexed="64"/>
      </left>
      <right style="medium">
        <color auto="1"/>
      </right>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tted">
        <color theme="0" tint="-0.24994659260841701"/>
      </bottom>
      <diagonal/>
    </border>
    <border>
      <left style="thin">
        <color indexed="64"/>
      </left>
      <right/>
      <top style="dotted">
        <color theme="0" tint="-0.24994659260841701"/>
      </top>
      <bottom style="hair">
        <color indexed="64"/>
      </bottom>
      <diagonal/>
    </border>
    <border>
      <left/>
      <right/>
      <top style="dotted">
        <color theme="0" tint="-0.24994659260841701"/>
      </top>
      <bottom style="hair">
        <color indexed="64"/>
      </bottom>
      <diagonal/>
    </border>
    <border>
      <left/>
      <right style="dotted">
        <color theme="0" tint="-0.24994659260841701"/>
      </right>
      <top style="dotted">
        <color theme="0" tint="-0.24994659260841701"/>
      </top>
      <bottom style="hair">
        <color indexed="64"/>
      </bottom>
      <diagonal/>
    </border>
    <border>
      <left style="dotted">
        <color theme="0" tint="-0.24994659260841701"/>
      </left>
      <right/>
      <top style="dotted">
        <color theme="0" tint="-0.24994659260841701"/>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dotted">
        <color theme="0" tint="-0.24994659260841701"/>
      </top>
      <bottom style="hair">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style="dotted">
        <color theme="0" tint="-0.24994659260841701"/>
      </bottom>
      <diagonal/>
    </border>
    <border>
      <left/>
      <right/>
      <top/>
      <bottom style="dotted">
        <color theme="0" tint="-0.24994659260841701"/>
      </bottom>
      <diagonal/>
    </border>
    <border>
      <left style="medium">
        <color indexed="64"/>
      </left>
      <right style="medium">
        <color indexed="64"/>
      </right>
      <top style="medium">
        <color indexed="64"/>
      </top>
      <bottom style="medium">
        <color indexed="64"/>
      </bottom>
      <diagonal/>
    </border>
    <border>
      <left style="medium">
        <color indexed="64"/>
      </left>
      <right/>
      <top style="hair">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hair">
        <color indexed="64"/>
      </right>
      <top style="hair">
        <color indexed="64"/>
      </top>
      <bottom/>
      <diagonal/>
    </border>
    <border>
      <left style="hair">
        <color indexed="64"/>
      </left>
      <right style="medium">
        <color auto="1"/>
      </right>
      <top style="hair">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auto="1"/>
      </right>
      <top/>
      <bottom style="medium">
        <color auto="1"/>
      </bottom>
      <diagonal/>
    </border>
    <border>
      <left style="medium">
        <color indexed="64"/>
      </left>
      <right style="hair">
        <color indexed="64"/>
      </right>
      <top style="hair">
        <color indexed="64"/>
      </top>
      <bottom style="hair">
        <color indexed="64"/>
      </bottom>
      <diagonal/>
    </border>
    <border>
      <left style="hair">
        <color indexed="64"/>
      </left>
      <right style="medium">
        <color auto="1"/>
      </right>
      <top style="hair">
        <color indexed="64"/>
      </top>
      <bottom style="hair">
        <color indexed="64"/>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hair">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142">
    <xf numFmtId="0" fontId="0" fillId="0" borderId="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xf numFmtId="0" fontId="16" fillId="0" borderId="0" applyNumberFormat="0" applyFill="0" applyBorder="0" applyAlignment="0" applyProtection="0">
      <alignment vertical="top"/>
      <protection locked="0"/>
    </xf>
    <xf numFmtId="38" fontId="5"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7"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7" fillId="0" borderId="0">
      <alignment vertical="center"/>
    </xf>
    <xf numFmtId="0" fontId="7" fillId="0" borderId="0">
      <alignment vertical="center"/>
    </xf>
    <xf numFmtId="0" fontId="5" fillId="0" borderId="0">
      <alignment vertical="center"/>
    </xf>
    <xf numFmtId="0" fontId="44" fillId="0" borderId="0">
      <alignment vertical="center"/>
    </xf>
    <xf numFmtId="0" fontId="44" fillId="0" borderId="0">
      <alignment vertical="center"/>
    </xf>
    <xf numFmtId="0" fontId="44"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44" fillId="0" borderId="0">
      <alignment vertical="center"/>
    </xf>
    <xf numFmtId="0" fontId="44" fillId="0" borderId="0">
      <alignment vertical="center"/>
    </xf>
    <xf numFmtId="0" fontId="7" fillId="0" borderId="0">
      <alignment vertical="center"/>
    </xf>
    <xf numFmtId="0" fontId="7" fillId="0" borderId="0">
      <alignment vertical="center"/>
    </xf>
    <xf numFmtId="0" fontId="5" fillId="0" borderId="0">
      <alignment vertical="center"/>
    </xf>
    <xf numFmtId="0" fontId="44"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44" fillId="0" borderId="0">
      <alignment vertical="center"/>
    </xf>
    <xf numFmtId="0" fontId="44" fillId="0" borderId="0">
      <alignment vertical="center"/>
    </xf>
    <xf numFmtId="0" fontId="44"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44" fillId="0" borderId="0">
      <alignment vertical="center"/>
    </xf>
    <xf numFmtId="0" fontId="7" fillId="0" borderId="0"/>
    <xf numFmtId="0" fontId="7" fillId="0" borderId="0"/>
    <xf numFmtId="0" fontId="7" fillId="0" borderId="0"/>
    <xf numFmtId="0" fontId="5" fillId="0" borderId="0">
      <alignment vertical="center"/>
    </xf>
    <xf numFmtId="0" fontId="44" fillId="0" borderId="0">
      <alignment vertical="center"/>
    </xf>
    <xf numFmtId="0" fontId="44" fillId="0" borderId="0">
      <alignment vertical="center"/>
    </xf>
    <xf numFmtId="0" fontId="7" fillId="0" borderId="0">
      <alignment vertical="center"/>
    </xf>
    <xf numFmtId="0" fontId="5" fillId="0" borderId="0">
      <alignment vertical="center"/>
    </xf>
    <xf numFmtId="0" fontId="44" fillId="0" borderId="0">
      <alignment vertical="center"/>
    </xf>
    <xf numFmtId="0" fontId="5" fillId="0" borderId="0">
      <alignment vertical="center"/>
    </xf>
    <xf numFmtId="0" fontId="7" fillId="0" borderId="0">
      <alignment vertical="center"/>
    </xf>
    <xf numFmtId="0" fontId="5" fillId="0" borderId="0">
      <alignment vertical="center"/>
    </xf>
    <xf numFmtId="0" fontId="44" fillId="0" borderId="0">
      <alignment vertical="center"/>
    </xf>
    <xf numFmtId="0" fontId="7" fillId="0" borderId="0">
      <alignment vertical="center"/>
    </xf>
    <xf numFmtId="0" fontId="7" fillId="0" borderId="0">
      <alignment vertical="center"/>
    </xf>
    <xf numFmtId="0" fontId="7" fillId="0" borderId="0">
      <alignment vertical="center"/>
    </xf>
    <xf numFmtId="0" fontId="44" fillId="0" borderId="0"/>
    <xf numFmtId="0" fontId="5" fillId="0" borderId="0">
      <alignment vertical="center"/>
    </xf>
    <xf numFmtId="38" fontId="5"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xf numFmtId="38" fontId="44" fillId="0" borderId="0" applyFont="0" applyFill="0" applyBorder="0" applyAlignment="0" applyProtection="0">
      <alignment vertical="center"/>
    </xf>
    <xf numFmtId="0" fontId="68" fillId="0" borderId="0" applyNumberFormat="0" applyFill="0" applyBorder="0" applyAlignment="0" applyProtection="0">
      <alignment vertical="center"/>
    </xf>
    <xf numFmtId="0" fontId="69" fillId="0" borderId="161" applyNumberFormat="0" applyFill="0" applyAlignment="0" applyProtection="0">
      <alignment vertical="center"/>
    </xf>
    <xf numFmtId="0" fontId="70" fillId="0" borderId="162" applyNumberFormat="0" applyFill="0" applyAlignment="0" applyProtection="0">
      <alignment vertical="center"/>
    </xf>
    <xf numFmtId="0" fontId="71" fillId="0" borderId="163" applyNumberFormat="0" applyFill="0" applyAlignment="0" applyProtection="0">
      <alignment vertical="center"/>
    </xf>
    <xf numFmtId="0" fontId="71" fillId="0" borderId="0" applyNumberFormat="0" applyFill="0" applyBorder="0" applyAlignment="0" applyProtection="0">
      <alignment vertical="center"/>
    </xf>
    <xf numFmtId="0" fontId="72" fillId="7" borderId="0" applyNumberFormat="0" applyBorder="0" applyAlignment="0" applyProtection="0">
      <alignment vertical="center"/>
    </xf>
    <xf numFmtId="0" fontId="73" fillId="8" borderId="0" applyNumberFormat="0" applyBorder="0" applyAlignment="0" applyProtection="0">
      <alignment vertical="center"/>
    </xf>
    <xf numFmtId="0" fontId="74" fillId="9" borderId="0" applyNumberFormat="0" applyBorder="0" applyAlignment="0" applyProtection="0">
      <alignment vertical="center"/>
    </xf>
    <xf numFmtId="0" fontId="75" fillId="10" borderId="164" applyNumberFormat="0" applyAlignment="0" applyProtection="0">
      <alignment vertical="center"/>
    </xf>
    <xf numFmtId="0" fontId="76" fillId="11" borderId="165" applyNumberFormat="0" applyAlignment="0" applyProtection="0">
      <alignment vertical="center"/>
    </xf>
    <xf numFmtId="0" fontId="77" fillId="11" borderId="164" applyNumberFormat="0" applyAlignment="0" applyProtection="0">
      <alignment vertical="center"/>
    </xf>
    <xf numFmtId="0" fontId="78" fillId="0" borderId="166" applyNumberFormat="0" applyFill="0" applyAlignment="0" applyProtection="0">
      <alignment vertical="center"/>
    </xf>
    <xf numFmtId="0" fontId="79" fillId="12" borderId="167" applyNumberFormat="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169" applyNumberFormat="0" applyFill="0" applyAlignment="0" applyProtection="0">
      <alignment vertical="center"/>
    </xf>
    <xf numFmtId="0" fontId="83"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83"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83" fillId="22" borderId="0" applyNumberFormat="0" applyBorder="0" applyAlignment="0" applyProtection="0">
      <alignment vertical="center"/>
    </xf>
    <xf numFmtId="0" fontId="4" fillId="23" borderId="0" applyNumberFormat="0" applyBorder="0" applyAlignment="0" applyProtection="0">
      <alignment vertical="center"/>
    </xf>
    <xf numFmtId="0" fontId="4" fillId="24" borderId="0" applyNumberFormat="0" applyBorder="0" applyAlignment="0" applyProtection="0">
      <alignment vertical="center"/>
    </xf>
    <xf numFmtId="0" fontId="4" fillId="25" borderId="0" applyNumberFormat="0" applyBorder="0" applyAlignment="0" applyProtection="0">
      <alignment vertical="center"/>
    </xf>
    <xf numFmtId="0" fontId="83" fillId="26" borderId="0" applyNumberFormat="0" applyBorder="0" applyAlignment="0" applyProtection="0">
      <alignment vertical="center"/>
    </xf>
    <xf numFmtId="0" fontId="4" fillId="27" borderId="0" applyNumberFormat="0" applyBorder="0" applyAlignment="0" applyProtection="0">
      <alignment vertical="center"/>
    </xf>
    <xf numFmtId="0" fontId="4" fillId="28" borderId="0" applyNumberFormat="0" applyBorder="0" applyAlignment="0" applyProtection="0">
      <alignment vertical="center"/>
    </xf>
    <xf numFmtId="0" fontId="4" fillId="29" borderId="0" applyNumberFormat="0" applyBorder="0" applyAlignment="0" applyProtection="0">
      <alignment vertical="center"/>
    </xf>
    <xf numFmtId="0" fontId="83" fillId="30" borderId="0" applyNumberFormat="0" applyBorder="0" applyAlignment="0" applyProtection="0">
      <alignment vertical="center"/>
    </xf>
    <xf numFmtId="0" fontId="4" fillId="31" borderId="0" applyNumberFormat="0" applyBorder="0" applyAlignment="0" applyProtection="0">
      <alignment vertical="center"/>
    </xf>
    <xf numFmtId="0" fontId="4" fillId="32" borderId="0" applyNumberFormat="0" applyBorder="0" applyAlignment="0" applyProtection="0">
      <alignment vertical="center"/>
    </xf>
    <xf numFmtId="0" fontId="4" fillId="33" borderId="0" applyNumberFormat="0" applyBorder="0" applyAlignment="0" applyProtection="0">
      <alignment vertical="center"/>
    </xf>
    <xf numFmtId="0" fontId="83" fillId="34" borderId="0" applyNumberFormat="0" applyBorder="0" applyAlignment="0" applyProtection="0">
      <alignment vertical="center"/>
    </xf>
    <xf numFmtId="0" fontId="4" fillId="35" borderId="0" applyNumberFormat="0" applyBorder="0" applyAlignment="0" applyProtection="0">
      <alignment vertical="center"/>
    </xf>
    <xf numFmtId="0" fontId="4" fillId="36" borderId="0" applyNumberFormat="0" applyBorder="0" applyAlignment="0" applyProtection="0">
      <alignment vertical="center"/>
    </xf>
    <xf numFmtId="0" fontId="4" fillId="37" borderId="0" applyNumberFormat="0" applyBorder="0" applyAlignment="0" applyProtection="0">
      <alignment vertical="center"/>
    </xf>
    <xf numFmtId="0" fontId="4" fillId="0" borderId="0">
      <alignment vertical="center"/>
    </xf>
    <xf numFmtId="0" fontId="4" fillId="0" borderId="0">
      <alignment vertical="center"/>
    </xf>
    <xf numFmtId="0" fontId="4" fillId="13" borderId="168" applyNumberFormat="0" applyFont="0" applyAlignment="0" applyProtection="0">
      <alignment vertical="center"/>
    </xf>
    <xf numFmtId="0" fontId="3" fillId="0" borderId="0">
      <alignment vertical="center"/>
    </xf>
    <xf numFmtId="0" fontId="3" fillId="13" borderId="168" applyNumberFormat="0" applyFont="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3" fillId="27"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3" fillId="31"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2" fillId="0" borderId="0">
      <alignment vertical="center"/>
    </xf>
    <xf numFmtId="38" fontId="44" fillId="0" borderId="0" applyFont="0" applyFill="0" applyBorder="0" applyAlignment="0" applyProtection="0">
      <alignment vertical="center"/>
    </xf>
  </cellStyleXfs>
  <cellXfs count="1609">
    <xf numFmtId="0" fontId="0" fillId="0" borderId="0" xfId="0">
      <alignment vertical="center"/>
    </xf>
    <xf numFmtId="0" fontId="7" fillId="2" borderId="0" xfId="0" applyFont="1" applyFill="1" applyProtection="1">
      <alignment vertical="center"/>
      <protection hidden="1"/>
    </xf>
    <xf numFmtId="0" fontId="7" fillId="2" borderId="0" xfId="0" applyFont="1" applyFill="1" applyAlignment="1" applyProtection="1">
      <alignment horizontal="center" vertical="center"/>
      <protection hidden="1"/>
    </xf>
    <xf numFmtId="38" fontId="7" fillId="2" borderId="0" xfId="6" applyFont="1" applyFill="1" applyProtection="1">
      <alignment vertical="center"/>
      <protection hidden="1"/>
    </xf>
    <xf numFmtId="0" fontId="7" fillId="0" borderId="0" xfId="0" applyFont="1" applyProtection="1">
      <alignment vertical="center"/>
      <protection hidden="1"/>
    </xf>
    <xf numFmtId="38" fontId="7" fillId="2" borderId="0" xfId="6" applyFont="1" applyFill="1" applyBorder="1" applyProtection="1">
      <alignment vertical="center"/>
      <protection hidden="1"/>
    </xf>
    <xf numFmtId="0" fontId="7" fillId="0" borderId="0" xfId="0" applyFont="1" applyAlignment="1" applyProtection="1">
      <alignment horizontal="center" vertical="center"/>
      <protection hidden="1"/>
    </xf>
    <xf numFmtId="38" fontId="7" fillId="0" borderId="0" xfId="6" applyFont="1" applyProtection="1">
      <alignment vertical="center"/>
      <protection hidden="1"/>
    </xf>
    <xf numFmtId="0" fontId="15" fillId="2" borderId="0" xfId="0" applyFont="1" applyFill="1" applyProtection="1">
      <alignment vertical="center"/>
      <protection hidden="1"/>
    </xf>
    <xf numFmtId="0" fontId="9" fillId="2"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2" borderId="0" xfId="0" applyFont="1" applyFill="1" applyProtection="1">
      <alignment vertical="center"/>
      <protection hidden="1"/>
    </xf>
    <xf numFmtId="0" fontId="7" fillId="2" borderId="0" xfId="0" applyFont="1" applyFill="1" applyAlignment="1" applyProtection="1">
      <alignment vertical="center" wrapText="1"/>
      <protection hidden="1"/>
    </xf>
    <xf numFmtId="0" fontId="8" fillId="0" borderId="0" xfId="0" applyFont="1" applyAlignment="1" applyProtection="1">
      <alignment horizontal="right" vertical="center"/>
      <protection hidden="1"/>
    </xf>
    <xf numFmtId="0" fontId="13" fillId="2" borderId="0" xfId="0" applyFont="1" applyFill="1" applyProtection="1">
      <alignment vertical="center"/>
      <protection hidden="1"/>
    </xf>
    <xf numFmtId="0" fontId="7" fillId="0" borderId="0" xfId="0" applyFont="1" applyAlignment="1" applyProtection="1">
      <alignment horizontal="right" vertical="center"/>
      <protection hidden="1"/>
    </xf>
    <xf numFmtId="38" fontId="7" fillId="0" borderId="0" xfId="14" applyFont="1" applyProtection="1">
      <alignment vertical="center"/>
      <protection hidden="1"/>
    </xf>
    <xf numFmtId="0" fontId="9" fillId="2" borderId="0" xfId="0" applyFont="1" applyFill="1" applyAlignment="1" applyProtection="1">
      <alignment horizontal="center"/>
      <protection hidden="1"/>
    </xf>
    <xf numFmtId="0" fontId="24" fillId="2" borderId="0" xfId="0" applyFont="1" applyFill="1" applyProtection="1">
      <alignment vertical="center"/>
      <protection hidden="1"/>
    </xf>
    <xf numFmtId="0" fontId="11" fillId="2" borderId="0" xfId="0" applyFont="1" applyFill="1" applyProtection="1">
      <alignment vertical="center"/>
      <protection hidden="1"/>
    </xf>
    <xf numFmtId="0" fontId="17" fillId="2" borderId="0" xfId="0" applyFont="1" applyFill="1" applyAlignment="1" applyProtection="1">
      <protection hidden="1"/>
    </xf>
    <xf numFmtId="0" fontId="15" fillId="0" borderId="0" xfId="0" applyFont="1" applyAlignment="1" applyProtection="1">
      <alignment horizontal="center" vertical="center" shrinkToFit="1"/>
      <protection hidden="1"/>
    </xf>
    <xf numFmtId="38" fontId="10" fillId="0" borderId="0" xfId="14" applyFont="1" applyFill="1" applyBorder="1" applyProtection="1">
      <alignment vertical="center"/>
      <protection hidden="1"/>
    </xf>
    <xf numFmtId="38" fontId="7" fillId="0" borderId="0" xfId="14" applyFont="1" applyFill="1" applyBorder="1" applyProtection="1">
      <alignment vertical="center"/>
      <protection hidden="1"/>
    </xf>
    <xf numFmtId="0" fontId="14" fillId="0" borderId="0" xfId="0" applyFont="1" applyProtection="1">
      <alignment vertical="center"/>
      <protection hidden="1"/>
    </xf>
    <xf numFmtId="0" fontId="14" fillId="2" borderId="0" xfId="0" applyFont="1" applyFill="1" applyProtection="1">
      <alignment vertical="center"/>
      <protection hidden="1"/>
    </xf>
    <xf numFmtId="0" fontId="9" fillId="0" borderId="0" xfId="0" applyFont="1" applyAlignment="1" applyProtection="1">
      <alignment horizontal="center" vertical="center"/>
      <protection hidden="1"/>
    </xf>
    <xf numFmtId="0" fontId="23" fillId="2" borderId="0" xfId="0" applyFont="1" applyFill="1" applyProtection="1">
      <alignment vertical="center"/>
      <protection hidden="1"/>
    </xf>
    <xf numFmtId="0" fontId="14" fillId="0" borderId="0" xfId="0" applyFont="1" applyAlignment="1" applyProtection="1">
      <alignment horizontal="center" vertical="center"/>
      <protection hidden="1"/>
    </xf>
    <xf numFmtId="38" fontId="7" fillId="0" borderId="0" xfId="14" applyFont="1" applyFill="1" applyBorder="1" applyAlignment="1" applyProtection="1">
      <alignment vertical="center"/>
      <protection hidden="1"/>
    </xf>
    <xf numFmtId="0" fontId="14" fillId="0" borderId="0" xfId="0" applyFont="1" applyAlignment="1" applyProtection="1">
      <alignment horizontal="right" vertical="center"/>
      <protection hidden="1"/>
    </xf>
    <xf numFmtId="38" fontId="7" fillId="2" borderId="0" xfId="11" applyFont="1" applyFill="1" applyProtection="1">
      <alignment vertical="center"/>
      <protection hidden="1"/>
    </xf>
    <xf numFmtId="0" fontId="18" fillId="2" borderId="0" xfId="0" applyFont="1" applyFill="1" applyAlignment="1" applyProtection="1">
      <alignment horizontal="distributed" vertical="center"/>
      <protection hidden="1"/>
    </xf>
    <xf numFmtId="38" fontId="31" fillId="0" borderId="0" xfId="6" applyFont="1" applyFill="1" applyAlignment="1" applyProtection="1">
      <alignment vertical="center"/>
      <protection hidden="1"/>
    </xf>
    <xf numFmtId="0" fontId="10" fillId="0" borderId="0" xfId="0" applyFont="1" applyProtection="1">
      <alignment vertical="center"/>
      <protection hidden="1"/>
    </xf>
    <xf numFmtId="0" fontId="23" fillId="0" borderId="0" xfId="0" applyFont="1" applyAlignment="1" applyProtection="1">
      <alignment horizontal="center" vertical="center"/>
      <protection hidden="1"/>
    </xf>
    <xf numFmtId="0" fontId="21" fillId="0" borderId="0" xfId="0" applyFont="1" applyProtection="1">
      <alignment vertical="center"/>
      <protection hidden="1"/>
    </xf>
    <xf numFmtId="0" fontId="15" fillId="0" borderId="0" xfId="0" applyFont="1" applyAlignment="1" applyProtection="1">
      <alignment horizontal="right" vertical="center"/>
      <protection hidden="1"/>
    </xf>
    <xf numFmtId="0" fontId="21" fillId="2" borderId="0" xfId="0" applyFont="1" applyFill="1" applyAlignment="1" applyProtection="1">
      <alignment horizontal="center" vertical="center"/>
      <protection hidden="1"/>
    </xf>
    <xf numFmtId="38" fontId="21" fillId="0" borderId="0" xfId="11" applyFont="1" applyFill="1" applyBorder="1" applyAlignment="1" applyProtection="1">
      <alignment horizontal="right" vertical="center" shrinkToFit="1"/>
      <protection hidden="1"/>
    </xf>
    <xf numFmtId="3" fontId="14" fillId="0" borderId="0" xfId="0" applyNumberFormat="1" applyFont="1" applyAlignment="1" applyProtection="1">
      <alignment horizontal="right" vertical="center" shrinkToFit="1"/>
      <protection hidden="1"/>
    </xf>
    <xf numFmtId="0" fontId="15" fillId="0" borderId="16" xfId="0" applyFont="1" applyBorder="1" applyAlignment="1" applyProtection="1">
      <alignment vertical="center" shrinkToFit="1"/>
      <protection hidden="1"/>
    </xf>
    <xf numFmtId="0" fontId="15" fillId="0" borderId="17" xfId="0" applyFont="1" applyBorder="1" applyAlignment="1" applyProtection="1">
      <alignment vertical="center" shrinkToFit="1"/>
      <protection hidden="1"/>
    </xf>
    <xf numFmtId="38" fontId="27" fillId="2" borderId="13" xfId="10" applyFont="1" applyFill="1" applyBorder="1" applyAlignment="1" applyProtection="1">
      <alignment vertical="center" shrinkToFit="1"/>
      <protection hidden="1"/>
    </xf>
    <xf numFmtId="38" fontId="15" fillId="0" borderId="0" xfId="14" applyFont="1" applyFill="1" applyBorder="1" applyAlignment="1" applyProtection="1">
      <alignment vertical="center"/>
      <protection hidden="1"/>
    </xf>
    <xf numFmtId="38" fontId="15" fillId="0" borderId="0" xfId="14" applyFont="1" applyFill="1" applyBorder="1" applyAlignment="1" applyProtection="1">
      <protection hidden="1"/>
    </xf>
    <xf numFmtId="3" fontId="13" fillId="0" borderId="20" xfId="0" applyNumberFormat="1" applyFont="1" applyBorder="1" applyAlignment="1" applyProtection="1">
      <alignment horizontal="right" vertical="center" shrinkToFit="1"/>
      <protection hidden="1"/>
    </xf>
    <xf numFmtId="3" fontId="13" fillId="0" borderId="21" xfId="0" applyNumberFormat="1" applyFont="1" applyBorder="1" applyAlignment="1" applyProtection="1">
      <alignment horizontal="right" vertical="center" shrinkToFit="1"/>
      <protection hidden="1"/>
    </xf>
    <xf numFmtId="3" fontId="13" fillId="0" borderId="21" xfId="0" applyNumberFormat="1" applyFont="1" applyBorder="1" applyAlignment="1" applyProtection="1">
      <alignment horizontal="center" vertical="center" shrinkToFit="1"/>
      <protection hidden="1"/>
    </xf>
    <xf numFmtId="3" fontId="14" fillId="0" borderId="21" xfId="0" applyNumberFormat="1" applyFont="1" applyBorder="1" applyAlignment="1" applyProtection="1">
      <alignment horizontal="center" vertical="center" shrinkToFit="1"/>
      <protection hidden="1"/>
    </xf>
    <xf numFmtId="38" fontId="40" fillId="0" borderId="21" xfId="11" applyFont="1" applyFill="1" applyBorder="1" applyAlignment="1" applyProtection="1">
      <alignment horizontal="center" vertical="center" shrinkToFit="1"/>
      <protection hidden="1"/>
    </xf>
    <xf numFmtId="0" fontId="7" fillId="2" borderId="22" xfId="0" applyFont="1" applyFill="1" applyBorder="1" applyProtection="1">
      <alignment vertical="center"/>
      <protection hidden="1"/>
    </xf>
    <xf numFmtId="38" fontId="15" fillId="0" borderId="22" xfId="14" applyFont="1" applyFill="1" applyBorder="1" applyAlignment="1" applyProtection="1">
      <protection hidden="1"/>
    </xf>
    <xf numFmtId="0" fontId="21" fillId="2" borderId="0" xfId="0" applyFont="1" applyFill="1" applyProtection="1">
      <alignment vertical="center"/>
      <protection hidden="1"/>
    </xf>
    <xf numFmtId="0" fontId="21" fillId="2" borderId="0" xfId="0" applyFont="1" applyFill="1" applyAlignment="1" applyProtection="1">
      <alignment horizontal="center" vertical="center"/>
      <protection locked="0"/>
    </xf>
    <xf numFmtId="38" fontId="10" fillId="0" borderId="0" xfId="14" applyFont="1" applyFill="1" applyBorder="1" applyAlignment="1" applyProtection="1">
      <alignment vertical="center"/>
      <protection hidden="1"/>
    </xf>
    <xf numFmtId="0" fontId="45" fillId="2" borderId="0" xfId="0" applyFont="1" applyFill="1" applyAlignment="1" applyProtection="1">
      <protection hidden="1"/>
    </xf>
    <xf numFmtId="3" fontId="13" fillId="0" borderId="22" xfId="0" applyNumberFormat="1" applyFont="1" applyBorder="1" applyAlignment="1" applyProtection="1">
      <alignment horizontal="right" vertical="center" shrinkToFit="1"/>
      <protection hidden="1"/>
    </xf>
    <xf numFmtId="38" fontId="15" fillId="0" borderId="0" xfId="14" applyFont="1" applyFill="1" applyBorder="1" applyAlignment="1" applyProtection="1">
      <alignment horizontal="left"/>
      <protection hidden="1"/>
    </xf>
    <xf numFmtId="0" fontId="10" fillId="0" borderId="0" xfId="0" applyFont="1" applyAlignment="1" applyProtection="1">
      <alignment horizontal="right" vertical="center" shrinkToFit="1"/>
      <protection hidden="1"/>
    </xf>
    <xf numFmtId="0" fontId="32" fillId="2" borderId="0" xfId="0" applyFont="1" applyFill="1" applyProtection="1">
      <alignment vertical="center"/>
      <protection hidden="1"/>
    </xf>
    <xf numFmtId="0" fontId="31" fillId="2" borderId="0" xfId="0" applyFont="1" applyFill="1" applyProtection="1">
      <alignment vertical="center"/>
      <protection hidden="1"/>
    </xf>
    <xf numFmtId="38" fontId="32" fillId="2" borderId="0" xfId="6" applyFont="1" applyFill="1" applyProtection="1">
      <alignment vertical="center"/>
      <protection hidden="1"/>
    </xf>
    <xf numFmtId="0" fontId="31" fillId="0" borderId="0" xfId="0" applyFont="1" applyAlignment="1" applyProtection="1">
      <alignment horizontal="center" vertical="center"/>
      <protection hidden="1"/>
    </xf>
    <xf numFmtId="0" fontId="31" fillId="0" borderId="0" xfId="0" applyFont="1" applyProtection="1">
      <alignment vertical="center"/>
      <protection hidden="1"/>
    </xf>
    <xf numFmtId="0" fontId="31" fillId="5" borderId="0" xfId="0" applyFont="1" applyFill="1" applyProtection="1">
      <alignment vertical="center"/>
      <protection hidden="1"/>
    </xf>
    <xf numFmtId="0" fontId="33" fillId="0" borderId="0" xfId="0" applyFont="1" applyAlignment="1" applyProtection="1">
      <alignment vertical="center" shrinkToFit="1"/>
      <protection hidden="1"/>
    </xf>
    <xf numFmtId="0" fontId="33" fillId="5" borderId="0" xfId="0" applyFont="1" applyFill="1" applyAlignment="1" applyProtection="1">
      <alignment horizontal="center" vertical="center" wrapText="1" shrinkToFit="1"/>
      <protection hidden="1"/>
    </xf>
    <xf numFmtId="0" fontId="33" fillId="5" borderId="0" xfId="0" applyFont="1" applyFill="1" applyAlignment="1" applyProtection="1">
      <alignment horizontal="center" vertical="center" shrinkToFit="1"/>
      <protection hidden="1"/>
    </xf>
    <xf numFmtId="0" fontId="32" fillId="5" borderId="0" xfId="0" applyFont="1" applyFill="1" applyAlignment="1" applyProtection="1">
      <alignment horizontal="center" vertical="center" shrinkToFit="1"/>
      <protection hidden="1"/>
    </xf>
    <xf numFmtId="49" fontId="32" fillId="5" borderId="0" xfId="0" applyNumberFormat="1" applyFont="1" applyFill="1" applyAlignment="1" applyProtection="1">
      <alignment horizontal="center" vertical="center" shrinkToFit="1"/>
      <protection hidden="1"/>
    </xf>
    <xf numFmtId="0" fontId="32" fillId="5" borderId="0" xfId="0" applyFont="1" applyFill="1" applyAlignment="1" applyProtection="1">
      <alignment vertical="center" shrinkToFit="1"/>
      <protection hidden="1"/>
    </xf>
    <xf numFmtId="0" fontId="15" fillId="0" borderId="57" xfId="0" applyFont="1" applyBorder="1" applyAlignment="1" applyProtection="1">
      <alignment vertical="center" shrinkToFit="1"/>
      <protection hidden="1"/>
    </xf>
    <xf numFmtId="0" fontId="15" fillId="0" borderId="54" xfId="0" applyFont="1" applyBorder="1" applyAlignment="1" applyProtection="1">
      <alignment vertical="center" shrinkToFit="1"/>
      <protection hidden="1"/>
    </xf>
    <xf numFmtId="0" fontId="15" fillId="0" borderId="72" xfId="0" applyFont="1" applyBorder="1" applyAlignment="1" applyProtection="1">
      <alignment vertical="center" shrinkToFit="1"/>
      <protection hidden="1"/>
    </xf>
    <xf numFmtId="0" fontId="15" fillId="0" borderId="123" xfId="0" applyFont="1" applyBorder="1" applyAlignment="1" applyProtection="1">
      <alignment vertical="center" shrinkToFit="1"/>
      <protection hidden="1"/>
    </xf>
    <xf numFmtId="0" fontId="15" fillId="0" borderId="109" xfId="0" applyFont="1" applyBorder="1" applyAlignment="1" applyProtection="1">
      <alignment vertical="center" shrinkToFit="1"/>
      <protection hidden="1"/>
    </xf>
    <xf numFmtId="0" fontId="15" fillId="0" borderId="130" xfId="0" applyFont="1" applyBorder="1" applyAlignment="1" applyProtection="1">
      <alignment vertical="center" shrinkToFit="1"/>
      <protection hidden="1"/>
    </xf>
    <xf numFmtId="0" fontId="15" fillId="0" borderId="102" xfId="0" applyFont="1" applyBorder="1" applyAlignment="1" applyProtection="1">
      <alignment horizontal="center" vertical="center"/>
      <protection hidden="1"/>
    </xf>
    <xf numFmtId="0" fontId="15" fillId="0" borderId="94" xfId="0" applyFont="1" applyBorder="1" applyAlignment="1" applyProtection="1">
      <alignment horizontal="center" vertical="center"/>
      <protection hidden="1"/>
    </xf>
    <xf numFmtId="0" fontId="15" fillId="0" borderId="120" xfId="0" applyFont="1" applyBorder="1" applyAlignment="1" applyProtection="1">
      <alignment horizontal="center" vertical="center"/>
      <protection hidden="1"/>
    </xf>
    <xf numFmtId="0" fontId="15" fillId="0" borderId="122" xfId="0" applyFont="1" applyBorder="1" applyAlignment="1" applyProtection="1">
      <alignment horizontal="center" vertical="center"/>
      <protection hidden="1"/>
    </xf>
    <xf numFmtId="0" fontId="15" fillId="0" borderId="135" xfId="0" applyFont="1" applyBorder="1" applyAlignment="1" applyProtection="1">
      <alignment horizontal="center" vertical="center"/>
      <protection hidden="1"/>
    </xf>
    <xf numFmtId="38" fontId="15" fillId="0" borderId="69" xfId="0" applyNumberFormat="1" applyFont="1" applyBorder="1" applyProtection="1">
      <alignment vertical="center"/>
      <protection hidden="1"/>
    </xf>
    <xf numFmtId="0" fontId="15" fillId="0" borderId="137" xfId="0" applyFont="1" applyBorder="1" applyAlignment="1" applyProtection="1">
      <alignment horizontal="center" vertical="center"/>
      <protection hidden="1"/>
    </xf>
    <xf numFmtId="0" fontId="15" fillId="0" borderId="139" xfId="0" applyFont="1" applyBorder="1" applyAlignment="1" applyProtection="1">
      <alignment horizontal="center" vertical="center"/>
      <protection hidden="1"/>
    </xf>
    <xf numFmtId="0" fontId="15" fillId="0" borderId="12" xfId="0" applyFont="1" applyBorder="1" applyAlignment="1" applyProtection="1">
      <alignment horizontal="center" vertical="center"/>
      <protection hidden="1"/>
    </xf>
    <xf numFmtId="0" fontId="15" fillId="0" borderId="126" xfId="0" applyFont="1" applyBorder="1" applyAlignment="1" applyProtection="1">
      <alignment horizontal="center" vertical="center"/>
      <protection hidden="1"/>
    </xf>
    <xf numFmtId="3" fontId="15" fillId="0" borderId="69" xfId="0" applyNumberFormat="1" applyFont="1" applyBorder="1" applyAlignment="1" applyProtection="1">
      <alignment vertical="center" shrinkToFit="1"/>
      <protection hidden="1"/>
    </xf>
    <xf numFmtId="0" fontId="52" fillId="0" borderId="0" xfId="0" applyFont="1" applyAlignment="1" applyProtection="1">
      <protection hidden="1"/>
    </xf>
    <xf numFmtId="0" fontId="12" fillId="2" borderId="0" xfId="0" applyFont="1" applyFill="1" applyAlignment="1" applyProtection="1">
      <alignment horizontal="center" vertical="center"/>
      <protection hidden="1"/>
    </xf>
    <xf numFmtId="0" fontId="15" fillId="0" borderId="0" xfId="0" applyFont="1" applyAlignment="1" applyProtection="1">
      <alignment horizontal="right" vertical="center" wrapText="1"/>
      <protection hidden="1"/>
    </xf>
    <xf numFmtId="0" fontId="15" fillId="0" borderId="0" xfId="0" applyFont="1" applyAlignment="1" applyProtection="1">
      <alignment horizontal="left" vertical="center" indent="2" shrinkToFit="1"/>
      <protection hidden="1"/>
    </xf>
    <xf numFmtId="0" fontId="10" fillId="0" borderId="0" xfId="0" applyFont="1" applyAlignment="1" applyProtection="1">
      <alignment horizontal="center" vertical="center"/>
      <protection hidden="1"/>
    </xf>
    <xf numFmtId="38" fontId="54" fillId="0" borderId="0" xfId="6" applyFont="1" applyFill="1" applyBorder="1" applyAlignment="1" applyProtection="1">
      <alignment vertical="center" shrinkToFit="1"/>
      <protection hidden="1"/>
    </xf>
    <xf numFmtId="0" fontId="11" fillId="0" borderId="0" xfId="0" applyFont="1" applyAlignment="1" applyProtection="1">
      <alignment horizontal="left" vertical="center" wrapText="1"/>
      <protection hidden="1"/>
    </xf>
    <xf numFmtId="38" fontId="29" fillId="0" borderId="0" xfId="6" applyFont="1" applyFill="1" applyBorder="1" applyAlignment="1" applyProtection="1">
      <alignment vertical="center"/>
      <protection hidden="1"/>
    </xf>
    <xf numFmtId="38" fontId="7" fillId="3" borderId="1" xfId="14" applyFont="1" applyFill="1" applyBorder="1" applyProtection="1">
      <alignment vertical="center"/>
      <protection hidden="1"/>
    </xf>
    <xf numFmtId="38" fontId="7" fillId="3" borderId="2" xfId="14" applyFont="1" applyFill="1" applyBorder="1" applyProtection="1">
      <alignment vertical="center"/>
      <protection hidden="1"/>
    </xf>
    <xf numFmtId="38" fontId="10" fillId="0" borderId="0" xfId="14" applyFont="1" applyProtection="1">
      <alignment vertical="center"/>
      <protection hidden="1"/>
    </xf>
    <xf numFmtId="38" fontId="7" fillId="4" borderId="1" xfId="14" applyFont="1" applyFill="1" applyBorder="1" applyProtection="1">
      <alignment vertical="center"/>
      <protection hidden="1"/>
    </xf>
    <xf numFmtId="38" fontId="7" fillId="4" borderId="2" xfId="14" applyFont="1" applyFill="1" applyBorder="1" applyProtection="1">
      <alignment vertical="center"/>
      <protection hidden="1"/>
    </xf>
    <xf numFmtId="0" fontId="15" fillId="0" borderId="29" xfId="0" applyFont="1" applyBorder="1" applyProtection="1">
      <alignment vertical="center"/>
      <protection hidden="1"/>
    </xf>
    <xf numFmtId="38" fontId="27" fillId="2" borderId="12" xfId="10" applyFont="1" applyFill="1" applyBorder="1" applyAlignment="1" applyProtection="1">
      <alignment vertical="center" shrinkToFit="1"/>
      <protection hidden="1"/>
    </xf>
    <xf numFmtId="0" fontId="15" fillId="0" borderId="0" xfId="0" applyFont="1" applyProtection="1">
      <alignment vertical="center"/>
      <protection hidden="1"/>
    </xf>
    <xf numFmtId="38" fontId="20" fillId="0" borderId="0" xfId="6" applyFont="1" applyFill="1" applyBorder="1" applyAlignment="1" applyProtection="1">
      <alignment vertical="center"/>
      <protection hidden="1"/>
    </xf>
    <xf numFmtId="38" fontId="20" fillId="0" borderId="0" xfId="6" applyFont="1" applyFill="1" applyBorder="1" applyAlignment="1" applyProtection="1">
      <alignment horizontal="right" vertical="center"/>
      <protection hidden="1"/>
    </xf>
    <xf numFmtId="0" fontId="15" fillId="0" borderId="0" xfId="0" applyFont="1" applyAlignment="1" applyProtection="1">
      <alignment horizontal="center" vertical="center" wrapText="1"/>
      <protection hidden="1"/>
    </xf>
    <xf numFmtId="0" fontId="19" fillId="0" borderId="0" xfId="0" applyFont="1" applyAlignment="1" applyProtection="1">
      <alignment horizontal="center" vertical="center"/>
      <protection hidden="1"/>
    </xf>
    <xf numFmtId="0" fontId="46" fillId="0" borderId="0" xfId="0" applyFont="1" applyAlignment="1" applyProtection="1">
      <alignment horizontal="left" vertical="center"/>
      <protection hidden="1"/>
    </xf>
    <xf numFmtId="0" fontId="7" fillId="0" borderId="0" xfId="0" applyFont="1" applyAlignment="1" applyProtection="1">
      <alignment vertical="center" wrapText="1"/>
      <protection hidden="1"/>
    </xf>
    <xf numFmtId="38" fontId="15" fillId="0" borderId="102" xfId="0" applyNumberFormat="1" applyFont="1" applyBorder="1" applyProtection="1">
      <alignment vertical="center"/>
      <protection hidden="1"/>
    </xf>
    <xf numFmtId="38" fontId="15" fillId="0" borderId="98" xfId="0" applyNumberFormat="1" applyFont="1" applyBorder="1" applyProtection="1">
      <alignment vertical="center"/>
      <protection hidden="1"/>
    </xf>
    <xf numFmtId="38" fontId="15" fillId="0" borderId="122" xfId="0" applyNumberFormat="1" applyFont="1" applyBorder="1" applyProtection="1">
      <alignment vertical="center"/>
      <protection hidden="1"/>
    </xf>
    <xf numFmtId="38" fontId="15" fillId="0" borderId="120" xfId="0" applyNumberFormat="1" applyFont="1" applyBorder="1" applyProtection="1">
      <alignment vertical="center"/>
      <protection hidden="1"/>
    </xf>
    <xf numFmtId="0" fontId="15" fillId="0" borderId="0" xfId="0" applyFont="1" applyAlignment="1" applyProtection="1">
      <alignment horizontal="center" vertical="center"/>
      <protection hidden="1"/>
    </xf>
    <xf numFmtId="0" fontId="15" fillId="0" borderId="113" xfId="0" applyFont="1" applyBorder="1" applyAlignment="1" applyProtection="1">
      <alignment vertical="center" shrinkToFit="1"/>
      <protection hidden="1"/>
    </xf>
    <xf numFmtId="49" fontId="21" fillId="0" borderId="0" xfId="0" applyNumberFormat="1" applyFont="1" applyAlignment="1" applyProtection="1">
      <alignment horizontal="center" vertical="center" shrinkToFit="1"/>
      <protection hidden="1"/>
    </xf>
    <xf numFmtId="179" fontId="27" fillId="0" borderId="0" xfId="10" applyNumberFormat="1" applyFont="1" applyFill="1" applyBorder="1" applyAlignment="1" applyProtection="1">
      <alignment horizontal="center" vertical="center" shrinkToFit="1"/>
      <protection hidden="1"/>
    </xf>
    <xf numFmtId="0" fontId="15" fillId="0" borderId="119" xfId="0" applyFont="1" applyBorder="1" applyProtection="1">
      <alignment vertical="center"/>
      <protection hidden="1"/>
    </xf>
    <xf numFmtId="0" fontId="15" fillId="0" borderId="101" xfId="0" applyFont="1" applyBorder="1" applyProtection="1">
      <alignment vertical="center"/>
      <protection hidden="1"/>
    </xf>
    <xf numFmtId="38" fontId="15" fillId="0" borderId="83" xfId="0" applyNumberFormat="1" applyFont="1" applyBorder="1" applyProtection="1">
      <alignment vertical="center"/>
      <protection hidden="1"/>
    </xf>
    <xf numFmtId="38" fontId="15" fillId="0" borderId="12" xfId="0" applyNumberFormat="1" applyFont="1" applyBorder="1" applyProtection="1">
      <alignment vertical="center"/>
      <protection hidden="1"/>
    </xf>
    <xf numFmtId="38" fontId="15" fillId="0" borderId="91" xfId="0" applyNumberFormat="1" applyFont="1" applyBorder="1" applyProtection="1">
      <alignment vertical="center"/>
      <protection hidden="1"/>
    </xf>
    <xf numFmtId="38" fontId="15" fillId="0" borderId="17" xfId="0" applyNumberFormat="1" applyFont="1" applyBorder="1" applyProtection="1">
      <alignment vertical="center"/>
      <protection hidden="1"/>
    </xf>
    <xf numFmtId="38" fontId="15" fillId="0" borderId="119" xfId="0" applyNumberFormat="1" applyFont="1" applyBorder="1" applyProtection="1">
      <alignment vertical="center"/>
      <protection hidden="1"/>
    </xf>
    <xf numFmtId="0" fontId="60" fillId="0" borderId="0" xfId="0" applyFont="1" applyAlignment="1" applyProtection="1">
      <alignment horizontal="center" vertical="center"/>
      <protection hidden="1"/>
    </xf>
    <xf numFmtId="0" fontId="61" fillId="2" borderId="0" xfId="0" applyFont="1" applyFill="1" applyProtection="1">
      <alignment vertical="center"/>
      <protection hidden="1"/>
    </xf>
    <xf numFmtId="0" fontId="62" fillId="0" borderId="0" xfId="0" applyFont="1" applyProtection="1">
      <alignment vertical="center"/>
      <protection hidden="1"/>
    </xf>
    <xf numFmtId="0" fontId="63" fillId="0" borderId="0" xfId="0" applyFont="1" applyAlignment="1" applyProtection="1">
      <alignment vertical="top" wrapText="1"/>
      <protection hidden="1"/>
    </xf>
    <xf numFmtId="0" fontId="64" fillId="0" borderId="0" xfId="0" applyFont="1" applyProtection="1">
      <alignment vertical="center"/>
      <protection hidden="1"/>
    </xf>
    <xf numFmtId="0" fontId="65" fillId="0" borderId="0" xfId="0" applyFont="1" applyAlignment="1" applyProtection="1">
      <alignment horizontal="center" vertical="center"/>
      <protection hidden="1"/>
    </xf>
    <xf numFmtId="0" fontId="66" fillId="0" borderId="0" xfId="0" applyFont="1" applyAlignment="1" applyProtection="1">
      <alignment horizontal="center" vertical="center"/>
      <protection hidden="1"/>
    </xf>
    <xf numFmtId="0" fontId="67" fillId="0" borderId="0" xfId="0" applyFont="1" applyProtection="1">
      <alignment vertical="center"/>
      <protection hidden="1"/>
    </xf>
    <xf numFmtId="0" fontId="65" fillId="0" borderId="0" xfId="0" applyFont="1" applyAlignment="1" applyProtection="1">
      <alignment horizontal="center" vertical="distributed"/>
      <protection hidden="1"/>
    </xf>
    <xf numFmtId="0" fontId="10" fillId="0" borderId="0" xfId="0" applyFont="1" applyAlignment="1" applyProtection="1">
      <alignment horizontal="right" vertical="center"/>
      <protection hidden="1"/>
    </xf>
    <xf numFmtId="0" fontId="10" fillId="0" borderId="0" xfId="0" applyFont="1" applyAlignment="1" applyProtection="1">
      <alignment horizontal="center" vertical="center" shrinkToFit="1"/>
      <protection locked="0"/>
    </xf>
    <xf numFmtId="0" fontId="84" fillId="0" borderId="0" xfId="0" applyFont="1">
      <alignment vertical="center"/>
    </xf>
    <xf numFmtId="38" fontId="15" fillId="0" borderId="135" xfId="0" applyNumberFormat="1" applyFont="1" applyBorder="1" applyProtection="1">
      <alignment vertical="center"/>
      <protection hidden="1"/>
    </xf>
    <xf numFmtId="0" fontId="10" fillId="0" borderId="0" xfId="0" applyFont="1" applyAlignment="1" applyProtection="1">
      <alignment horizontal="center" vertical="center" shrinkToFit="1"/>
      <protection hidden="1"/>
    </xf>
    <xf numFmtId="38" fontId="27" fillId="2" borderId="126" xfId="10" applyFont="1" applyFill="1" applyBorder="1" applyAlignment="1" applyProtection="1">
      <alignment vertical="center" shrinkToFit="1"/>
      <protection hidden="1"/>
    </xf>
    <xf numFmtId="0" fontId="87" fillId="0" borderId="0" xfId="0" applyFont="1" applyAlignment="1" applyProtection="1">
      <alignment horizontal="left" vertical="center" wrapText="1" shrinkToFit="1"/>
      <protection hidden="1"/>
    </xf>
    <xf numFmtId="0" fontId="87" fillId="0" borderId="0" xfId="0" applyFont="1" applyAlignment="1" applyProtection="1">
      <alignment horizontal="left" vertical="center" shrinkToFit="1"/>
      <protection hidden="1"/>
    </xf>
    <xf numFmtId="38" fontId="58" fillId="0" borderId="0" xfId="14" applyFont="1" applyFill="1" applyBorder="1" applyAlignment="1" applyProtection="1">
      <alignment horizontal="left"/>
      <protection hidden="1"/>
    </xf>
    <xf numFmtId="3" fontId="15" fillId="0" borderId="0" xfId="0" applyNumberFormat="1" applyFont="1" applyAlignment="1" applyProtection="1">
      <alignment vertical="center" shrinkToFit="1"/>
      <protection hidden="1"/>
    </xf>
    <xf numFmtId="0" fontId="15" fillId="0" borderId="0" xfId="0" applyFont="1" applyAlignment="1" applyProtection="1">
      <alignment vertical="center" shrinkToFit="1"/>
      <protection hidden="1"/>
    </xf>
    <xf numFmtId="0" fontId="15" fillId="2" borderId="0" xfId="0" applyFont="1" applyFill="1" applyAlignment="1" applyProtection="1">
      <alignment horizontal="left" vertical="center"/>
      <protection hidden="1"/>
    </xf>
    <xf numFmtId="0" fontId="15" fillId="0" borderId="0" xfId="0" applyFont="1" applyAlignment="1" applyProtection="1">
      <protection hidden="1"/>
    </xf>
    <xf numFmtId="0" fontId="15" fillId="0" borderId="0" xfId="0" applyFont="1" applyAlignment="1" applyProtection="1">
      <alignment horizontal="left"/>
      <protection hidden="1"/>
    </xf>
    <xf numFmtId="38" fontId="15" fillId="0" borderId="102" xfId="6" applyFont="1" applyBorder="1" applyAlignment="1" applyProtection="1">
      <alignment vertical="center"/>
      <protection hidden="1"/>
    </xf>
    <xf numFmtId="38" fontId="15" fillId="0" borderId="98" xfId="6" applyFont="1" applyBorder="1" applyAlignment="1" applyProtection="1">
      <alignment vertical="center"/>
      <protection hidden="1"/>
    </xf>
    <xf numFmtId="38" fontId="15" fillId="0" borderId="122" xfId="6" applyFont="1" applyBorder="1" applyAlignment="1" applyProtection="1">
      <alignment vertical="center"/>
      <protection hidden="1"/>
    </xf>
    <xf numFmtId="38" fontId="15" fillId="0" borderId="135" xfId="6" applyFont="1" applyBorder="1" applyAlignment="1" applyProtection="1">
      <alignment vertical="center"/>
      <protection hidden="1"/>
    </xf>
    <xf numFmtId="38" fontId="15" fillId="0" borderId="120" xfId="6" applyFont="1" applyBorder="1" applyAlignment="1" applyProtection="1">
      <alignment vertical="center"/>
      <protection hidden="1"/>
    </xf>
    <xf numFmtId="38" fontId="15" fillId="0" borderId="137" xfId="0" applyNumberFormat="1" applyFont="1" applyBorder="1" applyProtection="1">
      <alignment vertical="center"/>
      <protection hidden="1"/>
    </xf>
    <xf numFmtId="0" fontId="85" fillId="0" borderId="0" xfId="0" applyFont="1">
      <alignment vertical="center"/>
    </xf>
    <xf numFmtId="0" fontId="14" fillId="0" borderId="67"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38" fontId="15" fillId="0" borderId="140" xfId="0" applyNumberFormat="1" applyFont="1" applyBorder="1" applyProtection="1">
      <alignment vertical="center"/>
      <protection hidden="1"/>
    </xf>
    <xf numFmtId="0" fontId="85" fillId="0" borderId="0" xfId="0" applyFont="1" applyProtection="1">
      <alignment vertical="center"/>
      <protection locked="0"/>
    </xf>
    <xf numFmtId="0" fontId="85" fillId="38" borderId="0" xfId="0" applyFont="1" applyFill="1" applyProtection="1">
      <alignment vertical="center"/>
      <protection locked="0"/>
    </xf>
    <xf numFmtId="0" fontId="0" fillId="38" borderId="0" xfId="0" applyFill="1" applyProtection="1">
      <alignment vertical="center"/>
      <protection locked="0"/>
    </xf>
    <xf numFmtId="0" fontId="85" fillId="46" borderId="0" xfId="0" applyFont="1" applyFill="1">
      <alignment vertical="center"/>
    </xf>
    <xf numFmtId="0" fontId="0" fillId="0" borderId="0" xfId="0" applyProtection="1">
      <alignment vertical="center"/>
      <protection locked="0"/>
    </xf>
    <xf numFmtId="0" fontId="94" fillId="2" borderId="0" xfId="0" applyFont="1" applyFill="1" applyAlignment="1" applyProtection="1">
      <alignment horizontal="right" vertical="center"/>
      <protection locked="0"/>
    </xf>
    <xf numFmtId="0" fontId="94" fillId="0" borderId="23" xfId="0" applyFont="1" applyBorder="1" applyAlignment="1" applyProtection="1">
      <alignment horizontal="right" vertical="center"/>
      <protection locked="0"/>
    </xf>
    <xf numFmtId="0" fontId="94" fillId="0" borderId="0" xfId="0" applyFont="1" applyAlignment="1" applyProtection="1">
      <alignment horizontal="right" vertical="center"/>
      <protection locked="0"/>
    </xf>
    <xf numFmtId="0" fontId="15" fillId="0" borderId="0" xfId="0" applyFont="1" applyAlignment="1" applyProtection="1">
      <alignment horizontal="right" vertical="center"/>
      <protection locked="0"/>
    </xf>
    <xf numFmtId="0" fontId="67" fillId="0" borderId="23" xfId="0" applyFont="1" applyBorder="1" applyAlignment="1" applyProtection="1">
      <alignment horizontal="right" vertical="top" wrapText="1"/>
      <protection locked="0"/>
    </xf>
    <xf numFmtId="0" fontId="15" fillId="0" borderId="23" xfId="0" applyFont="1" applyBorder="1" applyAlignment="1" applyProtection="1">
      <alignment horizontal="right" vertical="center"/>
      <protection locked="0"/>
    </xf>
    <xf numFmtId="38" fontId="15" fillId="0" borderId="23" xfId="6" applyFont="1" applyFill="1" applyBorder="1" applyAlignment="1" applyProtection="1">
      <alignment horizontal="right" vertical="center"/>
      <protection locked="0"/>
    </xf>
    <xf numFmtId="0" fontId="85" fillId="48" borderId="0" xfId="0" applyFont="1" applyFill="1">
      <alignment vertical="center"/>
    </xf>
    <xf numFmtId="0" fontId="14" fillId="0" borderId="0" xfId="0" applyFont="1" applyAlignment="1" applyProtection="1">
      <alignment horizontal="right" vertical="center"/>
      <protection locked="0"/>
    </xf>
    <xf numFmtId="0" fontId="99" fillId="0" borderId="0" xfId="0" applyFont="1" applyAlignment="1" applyProtection="1">
      <alignment horizontal="right" vertical="center" wrapText="1"/>
      <protection locked="0"/>
    </xf>
    <xf numFmtId="0" fontId="13" fillId="2" borderId="0" xfId="0" applyFont="1" applyFill="1" applyAlignment="1" applyProtection="1">
      <alignment horizontal="right" vertical="center"/>
      <protection locked="0"/>
    </xf>
    <xf numFmtId="0" fontId="14" fillId="0" borderId="0" xfId="0" applyFont="1" applyAlignment="1" applyProtection="1">
      <alignment horizontal="right" vertical="center" shrinkToFit="1"/>
      <protection locked="0"/>
    </xf>
    <xf numFmtId="38" fontId="100" fillId="0" borderId="0" xfId="14" applyFont="1" applyFill="1" applyBorder="1" applyAlignment="1" applyProtection="1">
      <alignment horizontal="right"/>
      <protection locked="0"/>
    </xf>
    <xf numFmtId="0" fontId="64" fillId="0" borderId="0" xfId="0" applyFont="1" applyAlignment="1" applyProtection="1">
      <alignment horizontal="right" vertical="center"/>
      <protection hidden="1"/>
    </xf>
    <xf numFmtId="0" fontId="60" fillId="0" borderId="0" xfId="0" applyFont="1" applyAlignment="1" applyProtection="1">
      <alignment horizontal="right" vertical="center" wrapText="1"/>
      <protection hidden="1"/>
    </xf>
    <xf numFmtId="3" fontId="64" fillId="0" borderId="23" xfId="0" applyNumberFormat="1" applyFont="1" applyBorder="1" applyAlignment="1" applyProtection="1">
      <alignment horizontal="right" vertical="center" shrinkToFit="1"/>
      <protection hidden="1"/>
    </xf>
    <xf numFmtId="0" fontId="64" fillId="0" borderId="0" xfId="0" applyFont="1" applyAlignment="1" applyProtection="1">
      <alignment horizontal="right" vertical="center" shrinkToFit="1"/>
      <protection hidden="1"/>
    </xf>
    <xf numFmtId="0" fontId="64" fillId="0" borderId="23" xfId="0" applyFont="1" applyBorder="1" applyAlignment="1" applyProtection="1">
      <alignment horizontal="right" vertical="center"/>
      <protection hidden="1"/>
    </xf>
    <xf numFmtId="0" fontId="64" fillId="0" borderId="0" xfId="0" applyFont="1" applyAlignment="1" applyProtection="1">
      <alignment horizontal="right" vertical="center" wrapText="1"/>
      <protection hidden="1"/>
    </xf>
    <xf numFmtId="38" fontId="64" fillId="0" borderId="0" xfId="11" applyFont="1" applyFill="1" applyBorder="1" applyAlignment="1" applyProtection="1">
      <alignment horizontal="right" vertical="center" shrinkToFit="1"/>
      <protection hidden="1"/>
    </xf>
    <xf numFmtId="0" fontId="14" fillId="0" borderId="0" xfId="0" applyFont="1" applyProtection="1">
      <alignment vertical="center"/>
      <protection locked="0"/>
    </xf>
    <xf numFmtId="0" fontId="99" fillId="0" borderId="0" xfId="0" applyFont="1" applyAlignment="1" applyProtection="1">
      <alignment vertical="center" wrapText="1"/>
      <protection locked="0"/>
    </xf>
    <xf numFmtId="0" fontId="13" fillId="0" borderId="0" xfId="0" applyFont="1" applyProtection="1">
      <alignment vertical="center"/>
      <protection locked="0"/>
    </xf>
    <xf numFmtId="38" fontId="100" fillId="0" borderId="0" xfId="14" applyFont="1" applyFill="1" applyBorder="1" applyAlignment="1" applyProtection="1">
      <alignment wrapText="1"/>
      <protection locked="0"/>
    </xf>
    <xf numFmtId="0" fontId="101" fillId="0" borderId="0" xfId="0" applyFont="1" applyAlignment="1" applyProtection="1">
      <alignment vertical="center" wrapText="1"/>
      <protection locked="0"/>
    </xf>
    <xf numFmtId="0" fontId="13" fillId="2" borderId="0" xfId="0" applyFont="1" applyFill="1" applyAlignment="1" applyProtection="1">
      <protection locked="0"/>
    </xf>
    <xf numFmtId="0" fontId="100" fillId="0" borderId="0" xfId="0" applyFont="1" applyAlignment="1" applyProtection="1">
      <alignment vertical="center" shrinkToFit="1"/>
      <protection locked="0"/>
    </xf>
    <xf numFmtId="0" fontId="14" fillId="0" borderId="0" xfId="0" applyFont="1" applyAlignment="1" applyProtection="1">
      <alignment vertical="center" shrinkToFit="1"/>
      <protection locked="0"/>
    </xf>
    <xf numFmtId="0" fontId="14" fillId="0" borderId="23" xfId="0" applyFont="1" applyBorder="1" applyAlignment="1" applyProtection="1">
      <alignment horizontal="right" vertical="center"/>
      <protection locked="0"/>
    </xf>
    <xf numFmtId="179" fontId="14" fillId="0" borderId="0" xfId="10" applyNumberFormat="1" applyFont="1" applyFill="1" applyBorder="1" applyAlignment="1" applyProtection="1">
      <alignment vertical="center" shrinkToFit="1"/>
      <protection locked="0"/>
    </xf>
    <xf numFmtId="0" fontId="26" fillId="0" borderId="0" xfId="0" applyFont="1" applyAlignment="1" applyProtection="1">
      <alignment horizontal="center" vertical="center" wrapText="1"/>
      <protection hidden="1"/>
    </xf>
    <xf numFmtId="0" fontId="9" fillId="0" borderId="0" xfId="0" applyFont="1" applyProtection="1">
      <alignment vertical="center"/>
      <protection hidden="1"/>
    </xf>
    <xf numFmtId="0" fontId="13" fillId="0" borderId="0" xfId="0" applyFont="1" applyAlignment="1" applyProtection="1">
      <alignment horizontal="right" vertical="center"/>
      <protection locked="0"/>
    </xf>
    <xf numFmtId="38" fontId="90" fillId="0" borderId="0" xfId="14" applyFont="1" applyFill="1" applyBorder="1" applyAlignment="1" applyProtection="1">
      <alignment horizontal="left" wrapText="1"/>
      <protection hidden="1"/>
    </xf>
    <xf numFmtId="0" fontId="23" fillId="3" borderId="42" xfId="0" applyFont="1" applyFill="1" applyBorder="1" applyAlignment="1" applyProtection="1">
      <alignment horizontal="right" vertical="center"/>
      <protection hidden="1"/>
    </xf>
    <xf numFmtId="38" fontId="15" fillId="0" borderId="67" xfId="0" applyNumberFormat="1" applyFont="1" applyBorder="1" applyAlignment="1" applyProtection="1">
      <alignment horizontal="center" vertical="center"/>
      <protection hidden="1"/>
    </xf>
    <xf numFmtId="38" fontId="27" fillId="0" borderId="0" xfId="11" applyFont="1" applyFill="1" applyBorder="1" applyAlignment="1" applyProtection="1">
      <alignment horizontal="right" vertical="center" shrinkToFit="1"/>
      <protection locked="0"/>
    </xf>
    <xf numFmtId="0" fontId="23" fillId="3" borderId="22" xfId="0" applyFont="1" applyFill="1" applyBorder="1" applyAlignment="1" applyProtection="1">
      <alignment horizontal="right" vertical="center"/>
      <protection hidden="1"/>
    </xf>
    <xf numFmtId="38" fontId="90" fillId="0" borderId="0" xfId="14" applyFont="1" applyFill="1" applyBorder="1" applyAlignment="1" applyProtection="1">
      <alignment horizontal="left"/>
      <protection hidden="1"/>
    </xf>
    <xf numFmtId="0" fontId="94" fillId="2" borderId="23" xfId="0" applyFont="1" applyFill="1" applyBorder="1" applyAlignment="1" applyProtection="1">
      <alignment horizontal="right" vertical="distributed" wrapText="1"/>
      <protection locked="0"/>
    </xf>
    <xf numFmtId="38" fontId="15" fillId="0" borderId="0" xfId="0" applyNumberFormat="1" applyFont="1" applyAlignment="1" applyProtection="1">
      <alignment horizontal="center" vertical="center"/>
      <protection hidden="1"/>
    </xf>
    <xf numFmtId="38" fontId="15" fillId="0" borderId="0" xfId="0" applyNumberFormat="1" applyFont="1" applyProtection="1">
      <alignment vertical="center"/>
      <protection hidden="1"/>
    </xf>
    <xf numFmtId="0" fontId="14" fillId="0" borderId="23" xfId="0" applyFont="1" applyBorder="1" applyAlignment="1" applyProtection="1">
      <alignment horizontal="right" vertical="center" shrinkToFit="1"/>
      <protection locked="0"/>
    </xf>
    <xf numFmtId="38" fontId="14" fillId="0" borderId="23" xfId="0" applyNumberFormat="1" applyFont="1" applyBorder="1" applyAlignment="1" applyProtection="1">
      <alignment horizontal="right" vertical="center"/>
      <protection locked="0"/>
    </xf>
    <xf numFmtId="38" fontId="15" fillId="0" borderId="84" xfId="0" applyNumberFormat="1" applyFont="1" applyBorder="1" applyAlignment="1" applyProtection="1">
      <alignment horizontal="center" vertical="center"/>
      <protection hidden="1"/>
    </xf>
    <xf numFmtId="38" fontId="15" fillId="0" borderId="10" xfId="0" applyNumberFormat="1" applyFont="1" applyBorder="1" applyAlignment="1" applyProtection="1">
      <alignment horizontal="center" vertical="center"/>
      <protection hidden="1"/>
    </xf>
    <xf numFmtId="0" fontId="15" fillId="0" borderId="84" xfId="0" applyFont="1" applyBorder="1" applyAlignment="1" applyProtection="1">
      <alignment vertical="center" shrinkToFit="1"/>
      <protection hidden="1"/>
    </xf>
    <xf numFmtId="0" fontId="15" fillId="0" borderId="10" xfId="0" applyFont="1" applyBorder="1" applyAlignment="1" applyProtection="1">
      <alignment vertical="center" shrinkToFit="1"/>
      <protection hidden="1"/>
    </xf>
    <xf numFmtId="3" fontId="17" fillId="0" borderId="0" xfId="0" applyNumberFormat="1" applyFont="1" applyAlignment="1" applyProtection="1">
      <alignment horizontal="center" vertical="center" shrinkToFit="1"/>
      <protection hidden="1"/>
    </xf>
    <xf numFmtId="38" fontId="40" fillId="0" borderId="0" xfId="11" applyFont="1" applyFill="1" applyBorder="1" applyAlignment="1" applyProtection="1">
      <alignment horizontal="right" vertical="center" shrinkToFit="1"/>
      <protection hidden="1"/>
    </xf>
    <xf numFmtId="38" fontId="40" fillId="0" borderId="0" xfId="11" applyFont="1" applyFill="1" applyBorder="1" applyAlignment="1" applyProtection="1">
      <alignment horizontal="center" vertical="center" shrinkToFit="1"/>
      <protection hidden="1"/>
    </xf>
    <xf numFmtId="38" fontId="38" fillId="0" borderId="0" xfId="11" applyFont="1" applyFill="1" applyBorder="1" applyAlignment="1" applyProtection="1">
      <alignment vertical="center" shrinkToFit="1"/>
      <protection hidden="1"/>
    </xf>
    <xf numFmtId="0" fontId="14" fillId="0" borderId="0" xfId="0" applyFont="1" applyAlignment="1" applyProtection="1">
      <alignment horizontal="center" vertical="center" wrapText="1"/>
      <protection hidden="1"/>
    </xf>
    <xf numFmtId="38" fontId="27" fillId="0" borderId="84" xfId="10" applyFont="1" applyFill="1" applyBorder="1" applyAlignment="1" applyProtection="1">
      <alignment horizontal="right" vertical="center" shrinkToFit="1"/>
      <protection hidden="1"/>
    </xf>
    <xf numFmtId="38" fontId="27" fillId="0" borderId="0" xfId="10" applyFont="1" applyFill="1" applyBorder="1" applyAlignment="1" applyProtection="1">
      <alignment horizontal="right" vertical="center" shrinkToFit="1"/>
      <protection hidden="1"/>
    </xf>
    <xf numFmtId="38" fontId="64" fillId="0" borderId="23" xfId="11" applyFont="1" applyFill="1" applyBorder="1" applyAlignment="1" applyProtection="1">
      <alignment horizontal="right" vertical="center" shrinkToFit="1"/>
      <protection locked="0"/>
    </xf>
    <xf numFmtId="0" fontId="64" fillId="0" borderId="23" xfId="0" applyFont="1" applyBorder="1" applyAlignment="1" applyProtection="1">
      <alignment horizontal="right" vertical="center" wrapText="1"/>
      <protection hidden="1"/>
    </xf>
    <xf numFmtId="38" fontId="27" fillId="0" borderId="10" xfId="10" applyFont="1" applyFill="1" applyBorder="1" applyAlignment="1" applyProtection="1">
      <alignment horizontal="right" vertical="center" shrinkToFit="1"/>
      <protection hidden="1"/>
    </xf>
    <xf numFmtId="38" fontId="64" fillId="0" borderId="23" xfId="10" applyFont="1" applyFill="1" applyBorder="1" applyAlignment="1" applyProtection="1">
      <alignment horizontal="right" vertical="center" shrinkToFit="1"/>
      <protection hidden="1"/>
    </xf>
    <xf numFmtId="38" fontId="64" fillId="0" borderId="23" xfId="11" applyFont="1" applyFill="1" applyBorder="1" applyAlignment="1" applyProtection="1">
      <alignment horizontal="right" vertical="center" shrinkToFit="1"/>
      <protection hidden="1"/>
    </xf>
    <xf numFmtId="0" fontId="57" fillId="0" borderId="0" xfId="0" applyFont="1" applyAlignment="1" applyProtection="1">
      <alignment horizontal="center" vertical="center" shrinkToFit="1"/>
      <protection hidden="1"/>
    </xf>
    <xf numFmtId="0" fontId="14" fillId="0" borderId="23" xfId="0" applyFont="1" applyBorder="1" applyProtection="1">
      <alignment vertical="center"/>
      <protection locked="0"/>
    </xf>
    <xf numFmtId="0" fontId="55" fillId="0" borderId="23" xfId="0" applyFont="1" applyBorder="1" applyAlignment="1" applyProtection="1">
      <alignment vertical="center" shrinkToFit="1"/>
      <protection locked="0"/>
    </xf>
    <xf numFmtId="38" fontId="14" fillId="0" borderId="23" xfId="0" applyNumberFormat="1" applyFont="1" applyBorder="1" applyProtection="1">
      <alignment vertical="center"/>
      <protection locked="0"/>
    </xf>
    <xf numFmtId="179" fontId="27" fillId="0" borderId="0" xfId="10" applyNumberFormat="1" applyFont="1" applyFill="1" applyBorder="1" applyAlignment="1" applyProtection="1">
      <alignment horizontal="center" vertical="center" shrinkToFit="1"/>
      <protection locked="0"/>
    </xf>
    <xf numFmtId="0" fontId="50" fillId="0" borderId="0" xfId="0" applyFont="1" applyAlignment="1" applyProtection="1">
      <alignment horizontal="center" vertical="center" wrapText="1"/>
      <protection hidden="1"/>
    </xf>
    <xf numFmtId="0" fontId="9" fillId="0" borderId="0" xfId="0" applyFont="1" applyAlignment="1" applyProtection="1">
      <alignment horizontal="center"/>
      <protection hidden="1"/>
    </xf>
    <xf numFmtId="38" fontId="14" fillId="0" borderId="11" xfId="0" applyNumberFormat="1" applyFont="1" applyBorder="1" applyProtection="1">
      <alignment vertical="center"/>
      <protection locked="0"/>
    </xf>
    <xf numFmtId="0" fontId="27" fillId="0" borderId="0" xfId="0" applyFont="1" applyAlignment="1" applyProtection="1">
      <alignment horizontal="center" vertical="center"/>
      <protection locked="0"/>
    </xf>
    <xf numFmtId="3" fontId="14" fillId="0" borderId="23" xfId="0" applyNumberFormat="1" applyFont="1" applyBorder="1" applyAlignment="1" applyProtection="1">
      <alignment horizontal="right" vertical="center" shrinkToFit="1"/>
      <protection locked="0"/>
    </xf>
    <xf numFmtId="0" fontId="12" fillId="0" borderId="0" xfId="0" applyFont="1" applyAlignment="1" applyProtection="1">
      <alignment horizontal="center" vertical="center"/>
      <protection hidden="1"/>
    </xf>
    <xf numFmtId="0" fontId="32" fillId="2" borderId="0" xfId="0" applyFont="1" applyFill="1" applyAlignment="1" applyProtection="1">
      <alignment horizontal="right" vertical="center"/>
      <protection hidden="1"/>
    </xf>
    <xf numFmtId="0" fontId="32" fillId="2" borderId="0" xfId="0" applyFont="1" applyFill="1" applyAlignment="1" applyProtection="1">
      <alignment vertical="center" wrapText="1"/>
      <protection hidden="1"/>
    </xf>
    <xf numFmtId="0" fontId="32" fillId="0" borderId="0" xfId="0" applyFont="1" applyAlignment="1" applyProtection="1">
      <alignment vertical="center" wrapText="1"/>
      <protection hidden="1"/>
    </xf>
    <xf numFmtId="0" fontId="32" fillId="0" borderId="0" xfId="0" applyFont="1" applyAlignment="1" applyProtection="1">
      <alignment horizontal="center" vertical="center" wrapText="1"/>
      <protection hidden="1"/>
    </xf>
    <xf numFmtId="49" fontId="33" fillId="0" borderId="0" xfId="0" applyNumberFormat="1" applyFont="1" applyAlignment="1" applyProtection="1">
      <alignment horizontal="center" vertical="center" shrinkToFit="1"/>
      <protection locked="0"/>
    </xf>
    <xf numFmtId="0" fontId="103" fillId="2" borderId="0" xfId="0" applyFont="1" applyFill="1" applyAlignment="1" applyProtection="1">
      <alignment horizontal="center" vertical="center"/>
      <protection hidden="1"/>
    </xf>
    <xf numFmtId="0" fontId="32" fillId="0" borderId="0" xfId="0" applyFont="1" applyAlignment="1" applyProtection="1">
      <alignment vertical="distributed" wrapText="1"/>
      <protection hidden="1"/>
    </xf>
    <xf numFmtId="0" fontId="33" fillId="0" borderId="0" xfId="0" applyFont="1" applyProtection="1">
      <alignment vertical="center"/>
      <protection hidden="1"/>
    </xf>
    <xf numFmtId="49" fontId="92" fillId="0" borderId="0" xfId="0" applyNumberFormat="1" applyFont="1" applyAlignment="1" applyProtection="1">
      <alignment horizontal="center" vertical="center" shrinkToFit="1"/>
      <protection locked="0"/>
    </xf>
    <xf numFmtId="0" fontId="33" fillId="0" borderId="0" xfId="0" applyFont="1" applyAlignment="1" applyProtection="1">
      <alignment horizontal="left" vertical="distributed" shrinkToFit="1"/>
      <protection hidden="1"/>
    </xf>
    <xf numFmtId="49" fontId="32" fillId="0" borderId="0" xfId="0" applyNumberFormat="1" applyFont="1" applyAlignment="1" applyProtection="1">
      <alignment horizontal="center" vertical="center" shrinkToFit="1"/>
      <protection hidden="1"/>
    </xf>
    <xf numFmtId="0" fontId="18" fillId="0" borderId="0" xfId="0" applyFont="1" applyProtection="1">
      <alignment vertical="center"/>
      <protection hidden="1"/>
    </xf>
    <xf numFmtId="0" fontId="31" fillId="0" borderId="0" xfId="0" applyFont="1" applyAlignment="1" applyProtection="1">
      <alignment vertical="center" wrapText="1" shrinkToFit="1"/>
      <protection hidden="1"/>
    </xf>
    <xf numFmtId="0" fontId="32" fillId="0" borderId="0" xfId="0" applyFont="1" applyProtection="1">
      <alignment vertical="center"/>
      <protection hidden="1"/>
    </xf>
    <xf numFmtId="0" fontId="34" fillId="0" borderId="0" xfId="0" applyFont="1" applyAlignment="1" applyProtection="1">
      <alignment horizontal="center" vertical="center"/>
      <protection hidden="1"/>
    </xf>
    <xf numFmtId="0" fontId="36" fillId="0" borderId="0" xfId="0" applyFont="1" applyAlignment="1" applyProtection="1">
      <alignment vertical="center" wrapText="1"/>
      <protection hidden="1"/>
    </xf>
    <xf numFmtId="38" fontId="31" fillId="0" borderId="0" xfId="6" applyFont="1" applyFill="1" applyBorder="1" applyAlignment="1" applyProtection="1">
      <alignment vertical="center"/>
      <protection hidden="1"/>
    </xf>
    <xf numFmtId="0" fontId="64" fillId="0" borderId="0" xfId="0" applyFont="1" applyAlignment="1" applyProtection="1">
      <alignment horizontal="right" vertical="center"/>
      <protection locked="0"/>
    </xf>
    <xf numFmtId="0" fontId="15" fillId="0" borderId="0" xfId="0" applyFont="1" applyProtection="1">
      <alignment vertical="center"/>
      <protection locked="0"/>
    </xf>
    <xf numFmtId="0" fontId="15" fillId="2" borderId="0" xfId="0" applyFont="1" applyFill="1" applyAlignment="1" applyProtection="1">
      <alignment vertical="top"/>
      <protection hidden="1"/>
    </xf>
    <xf numFmtId="0" fontId="7" fillId="2" borderId="0" xfId="0" applyFont="1" applyFill="1" applyAlignment="1" applyProtection="1">
      <alignment vertical="top"/>
      <protection hidden="1"/>
    </xf>
    <xf numFmtId="0" fontId="64" fillId="0" borderId="0" xfId="0" applyFont="1" applyAlignment="1" applyProtection="1">
      <alignment horizontal="center" vertical="center"/>
      <protection locked="0"/>
    </xf>
    <xf numFmtId="0" fontId="61" fillId="2" borderId="0" xfId="0" applyFont="1" applyFill="1" applyAlignment="1" applyProtection="1">
      <alignment vertical="top"/>
      <protection hidden="1"/>
    </xf>
    <xf numFmtId="0" fontId="67" fillId="0" borderId="2" xfId="0" applyFont="1" applyBorder="1" applyProtection="1">
      <alignment vertical="center"/>
      <protection hidden="1"/>
    </xf>
    <xf numFmtId="0" fontId="67" fillId="0" borderId="23" xfId="0" applyFont="1" applyBorder="1" applyProtection="1">
      <alignment vertical="center"/>
      <protection hidden="1"/>
    </xf>
    <xf numFmtId="0" fontId="85" fillId="0" borderId="0" xfId="0" applyFont="1" applyAlignment="1" applyProtection="1">
      <alignment horizontal="left" vertical="top" wrapText="1"/>
      <protection hidden="1"/>
    </xf>
    <xf numFmtId="0" fontId="67" fillId="0" borderId="0" xfId="0" applyFont="1" applyAlignment="1" applyProtection="1">
      <alignment vertical="center" wrapText="1"/>
      <protection hidden="1"/>
    </xf>
    <xf numFmtId="0" fontId="67" fillId="0" borderId="23" xfId="0" applyFont="1" applyBorder="1" applyAlignment="1" applyProtection="1">
      <alignment vertical="center" wrapText="1"/>
      <protection hidden="1"/>
    </xf>
    <xf numFmtId="0" fontId="66" fillId="0" borderId="0" xfId="0" applyFont="1" applyProtection="1">
      <alignment vertical="center"/>
      <protection locked="0"/>
    </xf>
    <xf numFmtId="0" fontId="65" fillId="0" borderId="0" xfId="0" applyFont="1" applyAlignment="1" applyProtection="1">
      <alignment horizontal="center" vertical="center" wrapText="1"/>
      <protection hidden="1"/>
    </xf>
    <xf numFmtId="0" fontId="67" fillId="2" borderId="0" xfId="0" applyFont="1" applyFill="1" applyAlignment="1" applyProtection="1">
      <alignment vertical="distributed"/>
      <protection hidden="1"/>
    </xf>
    <xf numFmtId="38" fontId="15" fillId="0" borderId="23" xfId="6" applyFont="1" applyFill="1" applyBorder="1" applyAlignment="1" applyProtection="1">
      <alignment vertical="center"/>
      <protection hidden="1"/>
    </xf>
    <xf numFmtId="0" fontId="45" fillId="0" borderId="0" xfId="0" applyFont="1" applyAlignment="1" applyProtection="1">
      <alignment shrinkToFit="1"/>
      <protection hidden="1"/>
    </xf>
    <xf numFmtId="0" fontId="7" fillId="2" borderId="0" xfId="0" applyFont="1" applyFill="1" applyAlignment="1" applyProtection="1">
      <protection hidden="1"/>
    </xf>
    <xf numFmtId="0" fontId="67" fillId="0" borderId="64" xfId="0" applyFont="1" applyBorder="1" applyAlignment="1" applyProtection="1">
      <alignment horizontal="right" vertical="top" wrapText="1"/>
      <protection hidden="1"/>
    </xf>
    <xf numFmtId="38" fontId="7" fillId="0" borderId="0" xfId="6" applyFont="1" applyBorder="1" applyProtection="1">
      <alignment vertical="center"/>
      <protection hidden="1"/>
    </xf>
    <xf numFmtId="38" fontId="7" fillId="3" borderId="1" xfId="14" applyFont="1" applyFill="1" applyBorder="1" applyAlignment="1" applyProtection="1">
      <alignment vertical="center"/>
      <protection hidden="1"/>
    </xf>
    <xf numFmtId="38" fontId="7" fillId="3" borderId="2" xfId="14" applyFont="1" applyFill="1" applyBorder="1" applyAlignment="1" applyProtection="1">
      <alignment vertical="center"/>
      <protection hidden="1"/>
    </xf>
    <xf numFmtId="38" fontId="7" fillId="4" borderId="1" xfId="14" applyFont="1" applyFill="1" applyBorder="1" applyAlignment="1" applyProtection="1">
      <alignment vertical="center"/>
      <protection hidden="1"/>
    </xf>
    <xf numFmtId="38" fontId="7" fillId="4" borderId="2" xfId="14" applyFont="1" applyFill="1" applyBorder="1" applyAlignment="1" applyProtection="1">
      <alignment vertical="center"/>
      <protection hidden="1"/>
    </xf>
    <xf numFmtId="0" fontId="32" fillId="0" borderId="0" xfId="0" applyFont="1" applyAlignment="1" applyProtection="1">
      <alignment horizontal="center" vertical="center"/>
      <protection hidden="1"/>
    </xf>
    <xf numFmtId="0" fontId="31" fillId="0" borderId="0" xfId="0" applyFont="1" applyAlignment="1" applyProtection="1">
      <alignment horizontal="left" vertical="center" wrapText="1"/>
      <protection hidden="1"/>
    </xf>
    <xf numFmtId="0" fontId="33" fillId="0" borderId="0" xfId="0" applyFont="1" applyAlignment="1" applyProtection="1">
      <alignment horizontal="center" vertical="center" shrinkToFit="1"/>
      <protection hidden="1"/>
    </xf>
    <xf numFmtId="0" fontId="33" fillId="0" borderId="0" xfId="0" applyFont="1" applyAlignment="1" applyProtection="1">
      <alignment horizontal="left" vertical="center" shrinkToFit="1"/>
      <protection hidden="1"/>
    </xf>
    <xf numFmtId="49" fontId="33" fillId="0" borderId="0" xfId="0" applyNumberFormat="1" applyFont="1" applyAlignment="1" applyProtection="1">
      <alignment horizontal="center" shrinkToFit="1"/>
      <protection locked="0"/>
    </xf>
    <xf numFmtId="0" fontId="32" fillId="2" borderId="0" xfId="0" applyFont="1" applyFill="1" applyAlignment="1" applyProtection="1">
      <alignment horizontal="center" vertical="center"/>
      <protection hidden="1"/>
    </xf>
    <xf numFmtId="0" fontId="35" fillId="0" borderId="0" xfId="0" applyFont="1" applyAlignment="1" applyProtection="1">
      <alignment horizontal="right" vertical="top"/>
      <protection hidden="1"/>
    </xf>
    <xf numFmtId="0" fontId="18" fillId="0" borderId="0" xfId="0" applyFont="1" applyAlignment="1" applyProtection="1">
      <alignment horizontal="center" vertical="center"/>
      <protection hidden="1"/>
    </xf>
    <xf numFmtId="0" fontId="94" fillId="2" borderId="23" xfId="0" applyFont="1" applyFill="1" applyBorder="1" applyAlignment="1" applyProtection="1">
      <alignment horizontal="right" vertical="center"/>
      <protection locked="0"/>
    </xf>
    <xf numFmtId="0" fontId="32" fillId="2" borderId="0" xfId="0" applyFont="1" applyFill="1" applyAlignment="1" applyProtection="1">
      <alignment horizontal="left" vertical="center" wrapText="1"/>
      <protection hidden="1"/>
    </xf>
    <xf numFmtId="0" fontId="94" fillId="0" borderId="115" xfId="0" applyFont="1" applyBorder="1" applyAlignment="1" applyProtection="1">
      <alignment horizontal="right" vertical="center"/>
      <protection locked="0"/>
    </xf>
    <xf numFmtId="0" fontId="94" fillId="0" borderId="7" xfId="0" applyFont="1" applyBorder="1" applyAlignment="1" applyProtection="1">
      <alignment horizontal="right" vertical="center"/>
      <protection locked="0"/>
    </xf>
    <xf numFmtId="0" fontId="94" fillId="0" borderId="64" xfId="0" applyFont="1" applyBorder="1" applyAlignment="1" applyProtection="1">
      <alignment horizontal="right" vertical="center"/>
      <protection locked="0"/>
    </xf>
    <xf numFmtId="38" fontId="37" fillId="0" borderId="0" xfId="6" applyFont="1" applyFill="1" applyBorder="1" applyAlignment="1" applyProtection="1">
      <alignment horizontal="center" vertical="center" shrinkToFit="1"/>
      <protection hidden="1"/>
    </xf>
    <xf numFmtId="0" fontId="33" fillId="0" borderId="0" xfId="0" applyFont="1" applyAlignment="1" applyProtection="1">
      <alignment horizontal="left" shrinkToFit="1"/>
      <protection hidden="1"/>
    </xf>
    <xf numFmtId="0" fontId="37" fillId="0" borderId="0" xfId="0" applyFont="1" applyProtection="1">
      <alignment vertical="center"/>
      <protection hidden="1"/>
    </xf>
    <xf numFmtId="49" fontId="37" fillId="0" borderId="0" xfId="0" applyNumberFormat="1" applyFont="1" applyProtection="1">
      <alignment vertical="center"/>
      <protection hidden="1"/>
    </xf>
    <xf numFmtId="0" fontId="89" fillId="0" borderId="0" xfId="0" applyFont="1" applyAlignment="1" applyProtection="1">
      <alignment vertical="center" wrapText="1"/>
      <protection locked="0"/>
    </xf>
    <xf numFmtId="0" fontId="32" fillId="2" borderId="0" xfId="0" applyFont="1" applyFill="1" applyAlignment="1" applyProtection="1">
      <alignment horizontal="center" vertical="center" wrapText="1"/>
      <protection hidden="1"/>
    </xf>
    <xf numFmtId="49" fontId="37" fillId="0" borderId="0" xfId="0" applyNumberFormat="1" applyFont="1">
      <alignment vertical="center"/>
    </xf>
    <xf numFmtId="49" fontId="37" fillId="0" borderId="0" xfId="0" applyNumberFormat="1" applyFont="1" applyAlignment="1">
      <alignment horizontal="center" vertical="center"/>
    </xf>
    <xf numFmtId="181" fontId="33" fillId="0" borderId="0" xfId="0" applyNumberFormat="1" applyFont="1" applyAlignment="1">
      <alignment horizontal="center" vertical="center" shrinkToFit="1"/>
    </xf>
    <xf numFmtId="0" fontId="94" fillId="0" borderId="0" xfId="0" applyFont="1" applyAlignment="1">
      <alignment horizontal="right" vertical="center"/>
    </xf>
    <xf numFmtId="49" fontId="7" fillId="2" borderId="0" xfId="0" applyNumberFormat="1" applyFont="1" applyFill="1" applyAlignment="1">
      <alignment horizontal="center" vertical="center"/>
    </xf>
    <xf numFmtId="0" fontId="7" fillId="0" borderId="0" xfId="0" applyFont="1">
      <alignment vertical="center"/>
    </xf>
    <xf numFmtId="0" fontId="7" fillId="2" borderId="0" xfId="0" applyFont="1" applyFill="1">
      <alignment vertical="center"/>
    </xf>
    <xf numFmtId="0" fontId="10" fillId="0" borderId="0" xfId="0" applyFont="1" applyAlignment="1">
      <alignment horizontal="center" vertical="center" shrinkToFit="1"/>
    </xf>
    <xf numFmtId="0" fontId="21" fillId="0" borderId="0" xfId="0" applyFont="1" applyAlignment="1">
      <alignment horizontal="center" vertical="center"/>
    </xf>
    <xf numFmtId="0" fontId="15" fillId="0" borderId="0" xfId="0" applyFont="1">
      <alignment vertical="center"/>
    </xf>
    <xf numFmtId="0" fontId="96" fillId="0" borderId="0" xfId="0" applyFont="1" applyAlignment="1">
      <alignment horizontal="center" vertical="center"/>
    </xf>
    <xf numFmtId="0" fontId="108" fillId="0" borderId="149" xfId="0" applyFont="1" applyBorder="1" applyAlignment="1" applyProtection="1">
      <alignment horizontal="left" vertical="center" shrinkToFit="1"/>
      <protection hidden="1"/>
    </xf>
    <xf numFmtId="0" fontId="108" fillId="0" borderId="22" xfId="0" applyFont="1" applyBorder="1" applyAlignment="1" applyProtection="1">
      <alignment horizontal="left" vertical="center" shrinkToFit="1"/>
      <protection hidden="1"/>
    </xf>
    <xf numFmtId="0" fontId="108" fillId="0" borderId="0" xfId="0" applyFont="1" applyAlignment="1" applyProtection="1">
      <alignment horizontal="left" vertical="center" shrinkToFit="1"/>
      <protection hidden="1"/>
    </xf>
    <xf numFmtId="0" fontId="108" fillId="0" borderId="0" xfId="0" applyFont="1" applyAlignment="1" applyProtection="1">
      <alignment vertical="center" shrinkToFit="1"/>
      <protection hidden="1"/>
    </xf>
    <xf numFmtId="0" fontId="108" fillId="0" borderId="84" xfId="0" applyFont="1" applyBorder="1" applyProtection="1">
      <alignment vertical="center"/>
      <protection hidden="1"/>
    </xf>
    <xf numFmtId="0" fontId="108" fillId="0" borderId="0" xfId="0" applyFont="1" applyProtection="1">
      <alignment vertical="center"/>
      <protection hidden="1"/>
    </xf>
    <xf numFmtId="0" fontId="108" fillId="0" borderId="149" xfId="0" applyFont="1" applyBorder="1" applyProtection="1">
      <alignment vertical="center"/>
      <protection hidden="1"/>
    </xf>
    <xf numFmtId="0" fontId="108" fillId="0" borderId="22" xfId="0" applyFont="1" applyBorder="1" applyProtection="1">
      <alignment vertical="center"/>
      <protection hidden="1"/>
    </xf>
    <xf numFmtId="0" fontId="108" fillId="0" borderId="189" xfId="0" applyFont="1" applyBorder="1" applyAlignment="1" applyProtection="1">
      <alignment vertical="center" shrinkToFit="1"/>
      <protection hidden="1"/>
    </xf>
    <xf numFmtId="49" fontId="108" fillId="0" borderId="189" xfId="0" applyNumberFormat="1" applyFont="1" applyBorder="1" applyAlignment="1">
      <alignment vertical="center" shrinkToFit="1"/>
    </xf>
    <xf numFmtId="0" fontId="108" fillId="0" borderId="0" xfId="0" applyFont="1" applyAlignment="1" applyProtection="1">
      <alignment horizontal="center" vertical="center"/>
      <protection hidden="1"/>
    </xf>
    <xf numFmtId="0" fontId="108" fillId="0" borderId="67" xfId="0" applyFont="1" applyBorder="1" applyProtection="1">
      <alignment vertical="center"/>
      <protection hidden="1"/>
    </xf>
    <xf numFmtId="49" fontId="108" fillId="0" borderId="189" xfId="0" applyNumberFormat="1" applyFont="1" applyBorder="1" applyAlignment="1" applyProtection="1">
      <alignment vertical="center" shrinkToFit="1"/>
      <protection hidden="1"/>
    </xf>
    <xf numFmtId="0" fontId="108" fillId="0" borderId="0" xfId="0" applyFont="1" applyAlignment="1" applyProtection="1">
      <alignment horizontal="center" vertical="center" shrinkToFit="1"/>
      <protection hidden="1"/>
    </xf>
    <xf numFmtId="0" fontId="108" fillId="0" borderId="67" xfId="0" applyFont="1" applyBorder="1" applyAlignment="1" applyProtection="1">
      <alignment vertical="center" shrinkToFit="1"/>
      <protection hidden="1"/>
    </xf>
    <xf numFmtId="0" fontId="108" fillId="0" borderId="116" xfId="0" applyFont="1" applyBorder="1" applyAlignment="1" applyProtection="1">
      <alignment vertical="distributed" shrinkToFit="1"/>
      <protection hidden="1"/>
    </xf>
    <xf numFmtId="49" fontId="110" fillId="0" borderId="0" xfId="0" applyNumberFormat="1" applyFont="1" applyAlignment="1">
      <alignment horizontal="center" vertical="center"/>
    </xf>
    <xf numFmtId="0" fontId="108" fillId="0" borderId="84" xfId="0" applyFont="1" applyBorder="1" applyAlignment="1" applyProtection="1">
      <alignment vertical="center" shrinkToFit="1"/>
      <protection hidden="1"/>
    </xf>
    <xf numFmtId="0" fontId="112" fillId="0" borderId="0" xfId="0" applyFont="1" applyProtection="1">
      <alignment vertical="center"/>
      <protection hidden="1"/>
    </xf>
    <xf numFmtId="0" fontId="112" fillId="0" borderId="0" xfId="0" applyFont="1" applyAlignment="1" applyProtection="1">
      <alignment vertical="center" wrapText="1" shrinkToFit="1"/>
      <protection hidden="1"/>
    </xf>
    <xf numFmtId="0" fontId="113" fillId="0" borderId="0" xfId="0" applyFont="1" applyProtection="1">
      <alignment vertical="center"/>
      <protection hidden="1"/>
    </xf>
    <xf numFmtId="38" fontId="111" fillId="0" borderId="0" xfId="6" applyFont="1" applyFill="1" applyBorder="1" applyAlignment="1" applyProtection="1">
      <alignment horizontal="center" vertical="center" shrinkToFit="1"/>
      <protection hidden="1"/>
    </xf>
    <xf numFmtId="0" fontId="108" fillId="0" borderId="0" xfId="0" applyFont="1" applyAlignment="1" applyProtection="1">
      <alignment horizontal="left" shrinkToFit="1"/>
      <protection hidden="1"/>
    </xf>
    <xf numFmtId="0" fontId="112" fillId="0" borderId="0" xfId="0" applyFont="1" applyAlignment="1" applyProtection="1">
      <alignment horizontal="left" vertical="center" wrapText="1"/>
      <protection hidden="1"/>
    </xf>
    <xf numFmtId="0" fontId="114" fillId="0" borderId="0" xfId="0" applyFont="1" applyProtection="1">
      <alignment vertical="center"/>
      <protection hidden="1"/>
    </xf>
    <xf numFmtId="0" fontId="115" fillId="0" borderId="35" xfId="0" applyFont="1" applyBorder="1" applyProtection="1">
      <alignment vertical="center"/>
      <protection hidden="1"/>
    </xf>
    <xf numFmtId="0" fontId="115" fillId="0" borderId="20" xfId="0" applyFont="1" applyBorder="1" applyProtection="1">
      <alignment vertical="center"/>
      <protection hidden="1"/>
    </xf>
    <xf numFmtId="49" fontId="115" fillId="0" borderId="20" xfId="0" applyNumberFormat="1" applyFont="1" applyBorder="1" applyProtection="1">
      <alignment vertical="center"/>
      <protection hidden="1"/>
    </xf>
    <xf numFmtId="49" fontId="115" fillId="0" borderId="33" xfId="0" applyNumberFormat="1" applyFont="1" applyBorder="1" applyProtection="1">
      <alignment vertical="center"/>
      <protection hidden="1"/>
    </xf>
    <xf numFmtId="0" fontId="10" fillId="2" borderId="0" xfId="0" applyFont="1" applyFill="1" applyProtection="1">
      <alignment vertical="center"/>
      <protection hidden="1"/>
    </xf>
    <xf numFmtId="0" fontId="10" fillId="2" borderId="0" xfId="0" applyFont="1" applyFill="1" applyAlignment="1" applyProtection="1">
      <alignment horizontal="center" vertical="center"/>
      <protection hidden="1"/>
    </xf>
    <xf numFmtId="0" fontId="10" fillId="2" borderId="0" xfId="0" applyFont="1" applyFill="1" applyAlignment="1">
      <alignment horizontal="center" vertical="center"/>
    </xf>
    <xf numFmtId="0" fontId="10" fillId="2" borderId="0" xfId="0" applyFont="1" applyFill="1" applyAlignment="1" applyProtection="1">
      <alignment horizontal="right" vertical="center"/>
      <protection locked="0"/>
    </xf>
    <xf numFmtId="0" fontId="116" fillId="2" borderId="0" xfId="0" applyFont="1" applyFill="1" applyAlignment="1" applyProtection="1">
      <alignment horizontal="center" vertical="center"/>
      <protection hidden="1"/>
    </xf>
    <xf numFmtId="38" fontId="10" fillId="2" borderId="0" xfId="6" applyFont="1" applyFill="1" applyProtection="1">
      <alignment vertical="center"/>
      <protection hidden="1"/>
    </xf>
    <xf numFmtId="0" fontId="10" fillId="0" borderId="0" xfId="0" applyFont="1" applyAlignment="1" applyProtection="1">
      <alignment vertical="center" wrapText="1"/>
      <protection hidden="1"/>
    </xf>
    <xf numFmtId="0" fontId="10" fillId="2" borderId="0" xfId="0" applyFont="1" applyFill="1" applyAlignment="1" applyProtection="1">
      <alignment horizontal="left" vertical="center" wrapText="1"/>
      <protection hidden="1"/>
    </xf>
    <xf numFmtId="0" fontId="10" fillId="0" borderId="0" xfId="0" applyFont="1" applyAlignment="1" applyProtection="1">
      <alignment horizontal="center" vertical="center" wrapText="1"/>
      <protection hidden="1"/>
    </xf>
    <xf numFmtId="0" fontId="11" fillId="0" borderId="0" xfId="0" applyFont="1" applyProtection="1">
      <alignment vertical="center"/>
      <protection hidden="1"/>
    </xf>
    <xf numFmtId="0" fontId="94" fillId="0" borderId="0" xfId="0" applyFont="1" applyAlignment="1" applyProtection="1">
      <alignment horizontal="center" vertical="center" shrinkToFit="1"/>
      <protection locked="0"/>
    </xf>
    <xf numFmtId="0" fontId="94" fillId="0" borderId="23" xfId="0" applyFont="1" applyBorder="1" applyAlignment="1" applyProtection="1">
      <alignment horizontal="center" vertical="center" shrinkToFit="1"/>
      <protection locked="0"/>
    </xf>
    <xf numFmtId="0" fontId="95" fillId="0" borderId="23" xfId="0" applyFont="1" applyBorder="1" applyAlignment="1" applyProtection="1">
      <alignment horizontal="center" vertical="center" shrinkToFit="1"/>
      <protection locked="0"/>
    </xf>
    <xf numFmtId="0" fontId="94" fillId="2" borderId="23" xfId="0" applyFont="1" applyFill="1" applyBorder="1" applyAlignment="1" applyProtection="1">
      <alignment horizontal="center" vertical="center" shrinkToFit="1"/>
      <protection locked="0"/>
    </xf>
    <xf numFmtId="0" fontId="95" fillId="0" borderId="0" xfId="0" applyFont="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3" fillId="0" borderId="23" xfId="0" applyFont="1" applyBorder="1" applyAlignment="1" applyProtection="1">
      <alignment horizontal="center" vertical="center" shrinkToFit="1"/>
      <protection locked="0"/>
    </xf>
    <xf numFmtId="0" fontId="14" fillId="2" borderId="23" xfId="0" applyFont="1" applyFill="1" applyBorder="1" applyAlignment="1" applyProtection="1">
      <alignment horizontal="center" vertical="center" shrinkToFit="1"/>
      <protection locked="0"/>
    </xf>
    <xf numFmtId="0" fontId="14" fillId="2" borderId="0" xfId="0" applyFont="1" applyFill="1" applyAlignment="1" applyProtection="1">
      <alignment horizontal="center" vertical="center" shrinkToFit="1"/>
      <protection locked="0"/>
    </xf>
    <xf numFmtId="0" fontId="14" fillId="0" borderId="23" xfId="0" applyFont="1" applyBorder="1" applyAlignment="1" applyProtection="1">
      <alignment horizontal="center" vertical="center" shrinkToFit="1"/>
      <protection locked="0"/>
    </xf>
    <xf numFmtId="0" fontId="13" fillId="0" borderId="0" xfId="0" applyFont="1" applyAlignment="1" applyProtection="1">
      <alignment horizontal="center" vertical="center" shrinkToFit="1"/>
      <protection locked="0"/>
    </xf>
    <xf numFmtId="0" fontId="14" fillId="0" borderId="5" xfId="0" applyFont="1" applyBorder="1" applyAlignment="1" applyProtection="1">
      <alignment horizontal="center" vertical="center" shrinkToFit="1"/>
      <protection locked="0"/>
    </xf>
    <xf numFmtId="0" fontId="14" fillId="0" borderId="3" xfId="0" applyFont="1" applyBorder="1" applyAlignment="1" applyProtection="1">
      <alignment horizontal="center" vertical="center" shrinkToFit="1"/>
      <protection locked="0"/>
    </xf>
    <xf numFmtId="0" fontId="13" fillId="0" borderId="115" xfId="0" applyFont="1" applyBorder="1" applyAlignment="1" applyProtection="1">
      <alignment horizontal="center" vertical="center" shrinkToFit="1"/>
      <protection locked="0"/>
    </xf>
    <xf numFmtId="38" fontId="15" fillId="49" borderId="102" xfId="6" applyFont="1" applyFill="1" applyBorder="1" applyAlignment="1" applyProtection="1">
      <alignment vertical="center"/>
      <protection hidden="1"/>
    </xf>
    <xf numFmtId="38" fontId="15" fillId="49" borderId="102" xfId="0" applyNumberFormat="1" applyFont="1" applyFill="1" applyBorder="1" applyProtection="1">
      <alignment vertical="center"/>
      <protection hidden="1"/>
    </xf>
    <xf numFmtId="38" fontId="15" fillId="49" borderId="98" xfId="6" applyFont="1" applyFill="1" applyBorder="1" applyAlignment="1" applyProtection="1">
      <alignment vertical="center"/>
      <protection hidden="1"/>
    </xf>
    <xf numFmtId="38" fontId="15" fillId="49" borderId="98" xfId="0" applyNumberFormat="1" applyFont="1" applyFill="1" applyBorder="1" applyProtection="1">
      <alignment vertical="center"/>
      <protection hidden="1"/>
    </xf>
    <xf numFmtId="38" fontId="15" fillId="49" borderId="122" xfId="6" applyFont="1" applyFill="1" applyBorder="1" applyAlignment="1" applyProtection="1">
      <alignment vertical="center"/>
      <protection hidden="1"/>
    </xf>
    <xf numFmtId="38" fontId="15" fillId="49" borderId="122" xfId="0" applyNumberFormat="1" applyFont="1" applyFill="1" applyBorder="1" applyProtection="1">
      <alignment vertical="center"/>
      <protection hidden="1"/>
    </xf>
    <xf numFmtId="38" fontId="15" fillId="49" borderId="135" xfId="6" applyFont="1" applyFill="1" applyBorder="1" applyAlignment="1" applyProtection="1">
      <alignment vertical="center"/>
      <protection hidden="1"/>
    </xf>
    <xf numFmtId="38" fontId="15" fillId="49" borderId="135" xfId="0" applyNumberFormat="1" applyFont="1" applyFill="1" applyBorder="1" applyProtection="1">
      <alignment vertical="center"/>
      <protection hidden="1"/>
    </xf>
    <xf numFmtId="0" fontId="55" fillId="49" borderId="23" xfId="0" applyFont="1" applyFill="1" applyBorder="1" applyAlignment="1" applyProtection="1">
      <alignment vertical="center" shrinkToFit="1"/>
      <protection locked="0"/>
    </xf>
    <xf numFmtId="38" fontId="15" fillId="49" borderId="137" xfId="6" applyFont="1" applyFill="1" applyBorder="1" applyAlignment="1" applyProtection="1">
      <alignment vertical="center"/>
      <protection hidden="1"/>
    </xf>
    <xf numFmtId="0" fontId="14" fillId="49" borderId="23" xfId="0" applyFont="1" applyFill="1" applyBorder="1" applyAlignment="1" applyProtection="1">
      <alignment horizontal="center" vertical="center" shrinkToFit="1"/>
      <protection locked="0"/>
    </xf>
    <xf numFmtId="0" fontId="15" fillId="2" borderId="0" xfId="0" applyFont="1" applyFill="1" applyAlignment="1" applyProtection="1">
      <alignment horizontal="center" vertical="center" shrinkToFit="1"/>
      <protection locked="0" hidden="1"/>
    </xf>
    <xf numFmtId="0" fontId="15" fillId="0" borderId="64" xfId="0" applyFont="1" applyBorder="1" applyAlignment="1" applyProtection="1">
      <alignment horizontal="center" vertical="center" shrinkToFit="1"/>
      <protection locked="0" hidden="1"/>
    </xf>
    <xf numFmtId="0" fontId="15" fillId="2" borderId="23" xfId="0" applyFont="1" applyFill="1" applyBorder="1" applyAlignment="1" applyProtection="1">
      <alignment horizontal="center" vertical="center" shrinkToFit="1"/>
      <protection locked="0" hidden="1"/>
    </xf>
    <xf numFmtId="0" fontId="65" fillId="0" borderId="0" xfId="0" applyFont="1" applyAlignment="1" applyProtection="1">
      <alignment horizontal="center" vertical="center" shrinkToFit="1"/>
      <protection locked="0" hidden="1"/>
    </xf>
    <xf numFmtId="0" fontId="15" fillId="0" borderId="0" xfId="0" applyFont="1" applyAlignment="1" applyProtection="1">
      <alignment horizontal="center" vertical="center" shrinkToFit="1"/>
      <protection locked="0" hidden="1"/>
    </xf>
    <xf numFmtId="0" fontId="7" fillId="0" borderId="0" xfId="0" applyFont="1" applyAlignment="1" applyProtection="1">
      <alignment horizontal="center" vertical="center" shrinkToFit="1"/>
      <protection locked="0" hidden="1"/>
    </xf>
    <xf numFmtId="0" fontId="17" fillId="0" borderId="23" xfId="0" applyFont="1" applyBorder="1" applyAlignment="1" applyProtection="1">
      <alignment horizontal="center" vertical="center" shrinkToFit="1"/>
      <protection locked="0" hidden="1"/>
    </xf>
    <xf numFmtId="0" fontId="32" fillId="2" borderId="0" xfId="0" applyFont="1" applyFill="1" applyAlignment="1">
      <alignment horizontal="center" vertical="center"/>
    </xf>
    <xf numFmtId="0" fontId="94" fillId="0" borderId="115" xfId="0" applyFont="1" applyBorder="1" applyAlignment="1" applyProtection="1">
      <alignment horizontal="center" vertical="center" shrinkToFit="1"/>
      <protection locked="0"/>
    </xf>
    <xf numFmtId="0" fontId="94" fillId="0" borderId="7" xfId="0" applyFont="1" applyBorder="1" applyAlignment="1" applyProtection="1">
      <alignment horizontal="center" vertical="center" shrinkToFit="1"/>
      <protection locked="0"/>
    </xf>
    <xf numFmtId="0" fontId="94" fillId="0" borderId="64" xfId="0" applyFont="1" applyBorder="1" applyAlignment="1" applyProtection="1">
      <alignment horizontal="center" vertical="center" shrinkToFit="1"/>
      <protection locked="0"/>
    </xf>
    <xf numFmtId="0" fontId="7" fillId="0" borderId="0" xfId="0" applyFont="1" applyAlignment="1" applyProtection="1">
      <alignment vertical="top"/>
      <protection hidden="1"/>
    </xf>
    <xf numFmtId="0" fontId="15" fillId="2" borderId="23" xfId="0" applyFont="1" applyFill="1" applyBorder="1" applyAlignment="1" applyProtection="1">
      <alignment horizontal="center" vertical="center" shrinkToFit="1"/>
      <protection locked="0"/>
    </xf>
    <xf numFmtId="38" fontId="15" fillId="0" borderId="23" xfId="6" applyFont="1" applyFill="1" applyBorder="1" applyAlignment="1" applyProtection="1">
      <alignment horizontal="center" vertical="center" shrinkToFit="1"/>
      <protection locked="0"/>
    </xf>
    <xf numFmtId="14" fontId="66" fillId="0" borderId="0" xfId="0" applyNumberFormat="1" applyFont="1" applyAlignment="1" applyProtection="1">
      <alignment horizontal="left" vertical="center"/>
      <protection locked="0"/>
    </xf>
    <xf numFmtId="0" fontId="123" fillId="0" borderId="0" xfId="0" applyFont="1" applyAlignment="1" applyProtection="1">
      <alignment vertical="center" wrapText="1" shrinkToFit="1"/>
      <protection hidden="1"/>
    </xf>
    <xf numFmtId="0" fontId="124" fillId="0" borderId="0" xfId="0" applyFont="1" applyAlignment="1" applyProtection="1">
      <alignment vertical="center" wrapText="1" shrinkToFit="1"/>
      <protection hidden="1"/>
    </xf>
    <xf numFmtId="0" fontId="124" fillId="0" borderId="0" xfId="0" applyFont="1" applyAlignment="1" applyProtection="1">
      <alignment horizontal="left" vertical="center" wrapText="1"/>
      <protection hidden="1"/>
    </xf>
    <xf numFmtId="0" fontId="124" fillId="0" borderId="0" xfId="0" applyFont="1" applyProtection="1">
      <alignment vertical="center"/>
      <protection hidden="1"/>
    </xf>
    <xf numFmtId="0" fontId="126" fillId="0" borderId="0" xfId="0" applyFont="1" applyAlignment="1" applyProtection="1">
      <alignment horizontal="center" vertical="center" shrinkToFit="1"/>
      <protection hidden="1"/>
    </xf>
    <xf numFmtId="181" fontId="126" fillId="0" borderId="0" xfId="0" applyNumberFormat="1" applyFont="1" applyAlignment="1">
      <alignment horizontal="center" vertical="center" shrinkToFit="1"/>
    </xf>
    <xf numFmtId="0" fontId="126" fillId="0" borderId="0" xfId="0" applyFont="1" applyAlignment="1" applyProtection="1">
      <alignment vertical="center" shrinkToFit="1"/>
      <protection hidden="1"/>
    </xf>
    <xf numFmtId="0" fontId="108" fillId="5" borderId="76" xfId="0" applyFont="1" applyFill="1" applyBorder="1" applyProtection="1">
      <alignment vertical="center"/>
      <protection hidden="1"/>
    </xf>
    <xf numFmtId="0" fontId="108" fillId="5" borderId="88" xfId="0" applyFont="1" applyFill="1" applyBorder="1" applyProtection="1">
      <alignment vertical="center"/>
      <protection hidden="1"/>
    </xf>
    <xf numFmtId="0" fontId="113" fillId="0" borderId="0" xfId="0" applyFont="1" applyAlignment="1" applyProtection="1">
      <alignment horizontal="left" vertical="center" shrinkToFit="1"/>
      <protection hidden="1"/>
    </xf>
    <xf numFmtId="38" fontId="111" fillId="0" borderId="35" xfId="6" applyFont="1" applyFill="1" applyBorder="1" applyAlignment="1" applyProtection="1">
      <alignment horizontal="center" vertical="center" shrinkToFit="1"/>
      <protection hidden="1"/>
    </xf>
    <xf numFmtId="38" fontId="111" fillId="0" borderId="20" xfId="6" applyFont="1" applyFill="1" applyBorder="1" applyAlignment="1" applyProtection="1">
      <alignment horizontal="center" vertical="center" shrinkToFit="1"/>
      <protection hidden="1"/>
    </xf>
    <xf numFmtId="38" fontId="111" fillId="0" borderId="33" xfId="6" applyFont="1" applyFill="1" applyBorder="1" applyAlignment="1" applyProtection="1">
      <alignment horizontal="center" vertical="center" shrinkToFit="1"/>
      <protection hidden="1"/>
    </xf>
    <xf numFmtId="0" fontId="108" fillId="0" borderId="0" xfId="0" applyFont="1" applyAlignment="1" applyProtection="1">
      <alignment horizontal="left" shrinkToFit="1"/>
      <protection hidden="1"/>
    </xf>
    <xf numFmtId="0" fontId="112" fillId="0" borderId="0" xfId="0" applyFont="1" applyAlignment="1" applyProtection="1">
      <alignment horizontal="left" vertical="center" wrapText="1"/>
      <protection hidden="1"/>
    </xf>
    <xf numFmtId="0" fontId="108" fillId="0" borderId="0" xfId="0" applyFont="1" applyAlignment="1" applyProtection="1">
      <alignment horizontal="left" vertical="center" wrapText="1"/>
      <protection hidden="1"/>
    </xf>
    <xf numFmtId="49" fontId="108" fillId="0" borderId="170" xfId="0" applyNumberFormat="1" applyFont="1" applyBorder="1" applyAlignment="1" applyProtection="1">
      <alignment horizontal="center" vertical="center" shrinkToFit="1"/>
      <protection hidden="1"/>
    </xf>
    <xf numFmtId="49" fontId="107" fillId="0" borderId="1" xfId="0" applyNumberFormat="1" applyFont="1" applyBorder="1" applyAlignment="1" applyProtection="1">
      <alignment horizontal="center" vertical="center" shrinkToFit="1"/>
      <protection hidden="1"/>
    </xf>
    <xf numFmtId="49" fontId="107" fillId="0" borderId="7" xfId="0" applyNumberFormat="1" applyFont="1" applyBorder="1" applyAlignment="1" applyProtection="1">
      <alignment horizontal="center" vertical="center" shrinkToFit="1"/>
      <protection hidden="1"/>
    </xf>
    <xf numFmtId="0" fontId="108" fillId="6" borderId="175" xfId="0" applyFont="1" applyFill="1" applyBorder="1" applyAlignment="1" applyProtection="1">
      <alignment horizontal="center" vertical="center" shrinkToFit="1"/>
      <protection hidden="1"/>
    </xf>
    <xf numFmtId="0" fontId="108" fillId="6" borderId="7" xfId="0" applyFont="1" applyFill="1" applyBorder="1" applyAlignment="1" applyProtection="1">
      <alignment horizontal="center" vertical="center" shrinkToFit="1"/>
      <protection hidden="1"/>
    </xf>
    <xf numFmtId="0" fontId="108" fillId="6" borderId="2" xfId="0" applyFont="1" applyFill="1" applyBorder="1" applyAlignment="1" applyProtection="1">
      <alignment horizontal="center" vertical="center" shrinkToFit="1"/>
      <protection hidden="1"/>
    </xf>
    <xf numFmtId="49" fontId="108" fillId="0" borderId="7" xfId="0" applyNumberFormat="1" applyFont="1" applyBorder="1" applyAlignment="1" applyProtection="1">
      <alignment horizontal="center" vertical="center" shrinkToFit="1"/>
      <protection locked="0"/>
    </xf>
    <xf numFmtId="0" fontId="108" fillId="0" borderId="0" xfId="0" applyFont="1" applyAlignment="1" applyProtection="1">
      <alignment horizontal="left" vertical="center" shrinkToFit="1"/>
      <protection hidden="1"/>
    </xf>
    <xf numFmtId="0" fontId="108" fillId="6" borderId="190" xfId="0" applyFont="1" applyFill="1" applyBorder="1" applyAlignment="1" applyProtection="1">
      <alignment horizontal="center" vertical="center" wrapText="1"/>
      <protection hidden="1"/>
    </xf>
    <xf numFmtId="0" fontId="108" fillId="6" borderId="193" xfId="0" applyFont="1" applyFill="1" applyBorder="1" applyAlignment="1" applyProtection="1">
      <alignment horizontal="center" vertical="center" wrapText="1"/>
      <protection hidden="1"/>
    </xf>
    <xf numFmtId="49" fontId="108" fillId="2" borderId="183" xfId="0" applyNumberFormat="1" applyFont="1" applyFill="1" applyBorder="1" applyAlignment="1" applyProtection="1">
      <alignment horizontal="center" vertical="center" shrinkToFit="1"/>
      <protection locked="0"/>
    </xf>
    <xf numFmtId="49" fontId="108" fillId="2" borderId="184" xfId="0" applyNumberFormat="1" applyFont="1" applyFill="1" applyBorder="1" applyAlignment="1" applyProtection="1">
      <alignment horizontal="center" vertical="center" shrinkToFit="1"/>
      <protection locked="0"/>
    </xf>
    <xf numFmtId="0" fontId="108" fillId="6" borderId="7" xfId="0" applyFont="1" applyFill="1" applyBorder="1" applyAlignment="1" applyProtection="1">
      <alignment horizontal="center" vertical="center" wrapText="1"/>
      <protection hidden="1"/>
    </xf>
    <xf numFmtId="0" fontId="108" fillId="6" borderId="2" xfId="0" applyFont="1" applyFill="1" applyBorder="1" applyAlignment="1" applyProtection="1">
      <alignment horizontal="center" vertical="center" wrapText="1"/>
      <protection hidden="1"/>
    </xf>
    <xf numFmtId="49" fontId="108" fillId="0" borderId="11" xfId="0" applyNumberFormat="1" applyFont="1" applyBorder="1" applyAlignment="1" applyProtection="1">
      <alignment horizontal="center" shrinkToFit="1"/>
      <protection locked="0"/>
    </xf>
    <xf numFmtId="49" fontId="108" fillId="0" borderId="0" xfId="0" applyNumberFormat="1" applyFont="1" applyAlignment="1" applyProtection="1">
      <alignment horizontal="center" shrinkToFit="1"/>
      <protection locked="0"/>
    </xf>
    <xf numFmtId="49" fontId="108" fillId="0" borderId="67" xfId="0" applyNumberFormat="1" applyFont="1" applyBorder="1" applyAlignment="1" applyProtection="1">
      <alignment horizontal="center" shrinkToFit="1"/>
      <protection locked="0"/>
    </xf>
    <xf numFmtId="49" fontId="92" fillId="0" borderId="1" xfId="0" applyNumberFormat="1" applyFont="1" applyBorder="1" applyAlignment="1" applyProtection="1">
      <alignment horizontal="center" vertical="center" shrinkToFit="1"/>
      <protection locked="0"/>
    </xf>
    <xf numFmtId="49" fontId="92" fillId="0" borderId="7" xfId="0" applyNumberFormat="1" applyFont="1" applyBorder="1" applyAlignment="1" applyProtection="1">
      <alignment horizontal="center" vertical="center" shrinkToFit="1"/>
      <protection locked="0"/>
    </xf>
    <xf numFmtId="49" fontId="93" fillId="0" borderId="7" xfId="0" applyNumberFormat="1" applyFont="1" applyBorder="1" applyAlignment="1" applyProtection="1">
      <alignment horizontal="center" vertical="center" shrinkToFit="1"/>
      <protection hidden="1"/>
    </xf>
    <xf numFmtId="49" fontId="92" fillId="0" borderId="65" xfId="0" applyNumberFormat="1" applyFont="1" applyBorder="1" applyAlignment="1" applyProtection="1">
      <alignment horizontal="center" vertical="center" shrinkToFit="1"/>
      <protection locked="0"/>
    </xf>
    <xf numFmtId="0" fontId="108" fillId="6" borderId="62" xfId="0" applyFont="1" applyFill="1" applyBorder="1" applyAlignment="1" applyProtection="1">
      <alignment horizontal="center" vertical="distributed"/>
      <protection hidden="1"/>
    </xf>
    <xf numFmtId="0" fontId="108" fillId="6" borderId="63" xfId="0" applyFont="1" applyFill="1" applyBorder="1" applyAlignment="1" applyProtection="1">
      <alignment horizontal="center" vertical="distributed"/>
      <protection hidden="1"/>
    </xf>
    <xf numFmtId="49" fontId="107" fillId="2" borderId="56" xfId="0" applyNumberFormat="1" applyFont="1" applyFill="1" applyBorder="1" applyAlignment="1" applyProtection="1">
      <alignment horizontal="center" vertical="center" shrinkToFit="1"/>
      <protection locked="0"/>
    </xf>
    <xf numFmtId="49" fontId="107" fillId="2" borderId="12" xfId="0" applyNumberFormat="1" applyFont="1" applyFill="1" applyBorder="1" applyAlignment="1" applyProtection="1">
      <alignment horizontal="center" vertical="center" shrinkToFit="1"/>
      <protection locked="0"/>
    </xf>
    <xf numFmtId="49" fontId="107" fillId="2" borderId="113" xfId="0" applyNumberFormat="1" applyFont="1" applyFill="1" applyBorder="1" applyAlignment="1" applyProtection="1">
      <alignment horizontal="center" vertical="center" shrinkToFit="1"/>
      <protection locked="0"/>
    </xf>
    <xf numFmtId="0" fontId="8" fillId="0" borderId="0" xfId="0" applyFont="1" applyAlignment="1" applyProtection="1">
      <alignment horizontal="left" vertical="center"/>
      <protection hidden="1"/>
    </xf>
    <xf numFmtId="0" fontId="10" fillId="0" borderId="0" xfId="0" applyFont="1" applyAlignment="1" applyProtection="1">
      <alignment horizontal="center" vertical="center"/>
      <protection locked="0"/>
    </xf>
    <xf numFmtId="0" fontId="8" fillId="0" borderId="0" xfId="0" applyFont="1" applyAlignment="1" applyProtection="1">
      <alignment horizontal="left" vertical="top" wrapText="1"/>
      <protection hidden="1"/>
    </xf>
    <xf numFmtId="181" fontId="108" fillId="0" borderId="35" xfId="0" applyNumberFormat="1" applyFont="1" applyBorder="1" applyAlignment="1" applyProtection="1">
      <alignment horizontal="center" vertical="center" shrinkToFit="1"/>
      <protection locked="0"/>
    </xf>
    <xf numFmtId="181" fontId="108" fillId="0" borderId="20" xfId="0" applyNumberFormat="1" applyFont="1" applyBorder="1" applyAlignment="1" applyProtection="1">
      <alignment horizontal="center" vertical="center" shrinkToFit="1"/>
      <protection locked="0"/>
    </xf>
    <xf numFmtId="0" fontId="108" fillId="0" borderId="20" xfId="0" applyFont="1" applyBorder="1" applyAlignment="1" applyProtection="1">
      <alignment horizontal="center" vertical="center"/>
      <protection hidden="1"/>
    </xf>
    <xf numFmtId="0" fontId="108" fillId="0" borderId="20" xfId="0" applyFont="1" applyBorder="1" applyAlignment="1" applyProtection="1">
      <alignment horizontal="center" vertical="center" shrinkToFit="1"/>
      <protection hidden="1"/>
    </xf>
    <xf numFmtId="181" fontId="108" fillId="0" borderId="0" xfId="0" applyNumberFormat="1" applyFont="1" applyAlignment="1">
      <alignment horizontal="center" vertical="center" shrinkToFit="1"/>
    </xf>
    <xf numFmtId="0" fontId="108" fillId="0" borderId="0" xfId="0" applyFont="1" applyAlignment="1" applyProtection="1">
      <alignment horizontal="center" vertical="center" shrinkToFit="1"/>
      <protection hidden="1"/>
    </xf>
    <xf numFmtId="0" fontId="123" fillId="0" borderId="0" xfId="0" applyFont="1" applyAlignment="1" applyProtection="1">
      <alignment horizontal="center" vertical="center" wrapText="1" shrinkToFit="1"/>
      <protection hidden="1"/>
    </xf>
    <xf numFmtId="0" fontId="106" fillId="0" borderId="0" xfId="0" applyFont="1" applyAlignment="1" applyProtection="1">
      <alignment horizontal="center" vertical="center" wrapText="1" shrinkToFit="1"/>
      <protection hidden="1"/>
    </xf>
    <xf numFmtId="0" fontId="15" fillId="0" borderId="0" xfId="0" applyFont="1" applyAlignment="1" applyProtection="1">
      <alignment horizontal="center" vertical="center" wrapText="1"/>
      <protection hidden="1"/>
    </xf>
    <xf numFmtId="0" fontId="15" fillId="0" borderId="0" xfId="0" applyFont="1" applyAlignment="1" applyProtection="1">
      <alignment horizontal="center" vertical="center"/>
      <protection hidden="1"/>
    </xf>
    <xf numFmtId="0" fontId="102" fillId="5" borderId="1" xfId="0" applyFont="1" applyFill="1" applyBorder="1" applyAlignment="1" applyProtection="1">
      <alignment horizontal="center" vertical="center" wrapText="1"/>
      <protection hidden="1"/>
    </xf>
    <xf numFmtId="0" fontId="102" fillId="5" borderId="7" xfId="0" applyFont="1" applyFill="1" applyBorder="1" applyAlignment="1" applyProtection="1">
      <alignment horizontal="center" vertical="center" wrapText="1"/>
      <protection hidden="1"/>
    </xf>
    <xf numFmtId="0" fontId="102" fillId="5" borderId="2" xfId="0" applyFont="1" applyFill="1" applyBorder="1" applyAlignment="1" applyProtection="1">
      <alignment horizontal="center" vertical="center" wrapText="1"/>
      <protection hidden="1"/>
    </xf>
    <xf numFmtId="0" fontId="94" fillId="2" borderId="23" xfId="0" applyFont="1" applyFill="1" applyBorder="1" applyAlignment="1" applyProtection="1">
      <alignment horizontal="right" vertical="center"/>
      <protection locked="0"/>
    </xf>
    <xf numFmtId="0" fontId="95" fillId="0" borderId="23" xfId="0" applyFont="1" applyBorder="1" applyAlignment="1" applyProtection="1">
      <alignment horizontal="center" vertical="center" shrinkToFit="1"/>
      <protection locked="0"/>
    </xf>
    <xf numFmtId="0" fontId="9" fillId="0" borderId="0" xfId="0" applyFont="1" applyAlignment="1" applyProtection="1">
      <alignment horizontal="center" vertical="center"/>
      <protection hidden="1"/>
    </xf>
    <xf numFmtId="0" fontId="108" fillId="6" borderId="85" xfId="0" applyFont="1" applyFill="1" applyBorder="1" applyAlignment="1" applyProtection="1">
      <alignment horizontal="center" vertical="center" wrapText="1" shrinkToFit="1"/>
      <protection hidden="1"/>
    </xf>
    <xf numFmtId="0" fontId="108" fillId="6" borderId="3" xfId="0" applyFont="1" applyFill="1" applyBorder="1" applyAlignment="1" applyProtection="1">
      <alignment horizontal="center" vertical="center" wrapText="1" shrinkToFit="1"/>
      <protection hidden="1"/>
    </xf>
    <xf numFmtId="0" fontId="108" fillId="6" borderId="4" xfId="0" applyFont="1" applyFill="1" applyBorder="1" applyAlignment="1" applyProtection="1">
      <alignment horizontal="center" vertical="center" wrapText="1" shrinkToFit="1"/>
      <protection hidden="1"/>
    </xf>
    <xf numFmtId="49" fontId="108" fillId="0" borderId="9" xfId="0" applyNumberFormat="1" applyFont="1" applyBorder="1" applyAlignment="1" applyProtection="1">
      <alignment horizontal="center" vertical="center" shrinkToFit="1"/>
      <protection locked="0"/>
    </xf>
    <xf numFmtId="49" fontId="108" fillId="0" borderId="3" xfId="0" applyNumberFormat="1" applyFont="1" applyBorder="1" applyAlignment="1" applyProtection="1">
      <alignment horizontal="center" vertical="center" shrinkToFit="1"/>
      <protection locked="0"/>
    </xf>
    <xf numFmtId="49" fontId="108" fillId="0" borderId="76" xfId="0" applyNumberFormat="1" applyFont="1" applyBorder="1" applyAlignment="1" applyProtection="1">
      <alignment horizontal="center" vertical="center" shrinkToFit="1"/>
      <protection locked="0"/>
    </xf>
    <xf numFmtId="49" fontId="108" fillId="0" borderId="88" xfId="0" applyNumberFormat="1" applyFont="1" applyBorder="1" applyAlignment="1" applyProtection="1">
      <alignment horizontal="center" vertical="center" shrinkToFit="1"/>
      <protection locked="0"/>
    </xf>
    <xf numFmtId="0" fontId="107" fillId="2" borderId="0" xfId="0" applyFont="1" applyFill="1" applyAlignment="1" applyProtection="1">
      <alignment horizontal="center" vertical="center"/>
      <protection hidden="1"/>
    </xf>
    <xf numFmtId="0" fontId="117" fillId="2" borderId="0" xfId="0" applyFont="1" applyFill="1" applyAlignment="1" applyProtection="1">
      <alignment horizontal="right" vertical="center"/>
      <protection hidden="1"/>
    </xf>
    <xf numFmtId="0" fontId="10" fillId="2" borderId="0" xfId="0" applyFont="1" applyFill="1" applyAlignment="1" applyProtection="1">
      <alignment horizontal="right" vertical="center" shrinkToFit="1"/>
      <protection hidden="1"/>
    </xf>
    <xf numFmtId="0" fontId="10" fillId="2" borderId="0" xfId="0" applyFont="1" applyFill="1" applyAlignment="1" applyProtection="1">
      <alignment horizontal="left" vertical="center" wrapText="1"/>
      <protection hidden="1"/>
    </xf>
    <xf numFmtId="0" fontId="10" fillId="2" borderId="0" xfId="0" applyFont="1" applyFill="1" applyAlignment="1" applyProtection="1">
      <alignment horizontal="center" vertical="center" wrapText="1"/>
      <protection hidden="1"/>
    </xf>
    <xf numFmtId="181" fontId="107" fillId="2" borderId="0" xfId="0" applyNumberFormat="1" applyFont="1" applyFill="1" applyAlignment="1" applyProtection="1">
      <alignment horizontal="center" vertical="center"/>
      <protection locked="0"/>
    </xf>
    <xf numFmtId="0" fontId="108" fillId="6" borderId="75" xfId="0" applyFont="1" applyFill="1" applyBorder="1" applyAlignment="1" applyProtection="1">
      <alignment horizontal="center" vertical="center"/>
      <protection hidden="1"/>
    </xf>
    <xf numFmtId="0" fontId="108" fillId="6" borderId="76" xfId="0" applyFont="1" applyFill="1" applyBorder="1" applyAlignment="1" applyProtection="1">
      <alignment horizontal="center" vertical="center"/>
      <protection hidden="1"/>
    </xf>
    <xf numFmtId="0" fontId="108" fillId="6" borderId="77" xfId="0" applyFont="1" applyFill="1" applyBorder="1" applyAlignment="1" applyProtection="1">
      <alignment horizontal="center" vertical="center"/>
      <protection hidden="1"/>
    </xf>
    <xf numFmtId="0" fontId="108" fillId="0" borderId="87" xfId="0" applyFont="1" applyBorder="1" applyAlignment="1" applyProtection="1">
      <alignment horizontal="center" vertical="center" shrinkToFit="1"/>
      <protection locked="0"/>
    </xf>
    <xf numFmtId="0" fontId="108" fillId="0" borderId="76" xfId="0" applyFont="1" applyBorder="1" applyAlignment="1" applyProtection="1">
      <alignment horizontal="center" vertical="center" shrinkToFit="1"/>
      <protection locked="0"/>
    </xf>
    <xf numFmtId="0" fontId="108" fillId="0" borderId="76" xfId="0" applyFont="1" applyBorder="1" applyProtection="1">
      <alignment vertical="center"/>
      <protection hidden="1"/>
    </xf>
    <xf numFmtId="0" fontId="108" fillId="0" borderId="208" xfId="0" applyFont="1" applyBorder="1" applyProtection="1">
      <alignment vertical="center"/>
      <protection hidden="1"/>
    </xf>
    <xf numFmtId="0" fontId="108" fillId="5" borderId="209" xfId="0" applyFont="1" applyFill="1" applyBorder="1" applyAlignment="1" applyProtection="1">
      <alignment horizontal="center" vertical="center" shrinkToFit="1"/>
      <protection locked="0"/>
    </xf>
    <xf numFmtId="0" fontId="108" fillId="5" borderId="76" xfId="0" applyFont="1" applyFill="1" applyBorder="1" applyAlignment="1" applyProtection="1">
      <alignment horizontal="center" vertical="center" shrinkToFit="1"/>
      <protection locked="0"/>
    </xf>
    <xf numFmtId="49" fontId="107" fillId="2" borderId="89" xfId="0" applyNumberFormat="1" applyFont="1" applyFill="1" applyBorder="1" applyAlignment="1" applyProtection="1">
      <alignment horizontal="center" vertical="center" shrinkToFit="1"/>
      <protection locked="0"/>
    </xf>
    <xf numFmtId="49" fontId="107" fillId="2" borderId="0" xfId="0" applyNumberFormat="1" applyFont="1" applyFill="1" applyAlignment="1" applyProtection="1">
      <alignment horizontal="center" vertical="center" shrinkToFit="1"/>
      <protection locked="0"/>
    </xf>
    <xf numFmtId="49" fontId="107" fillId="2" borderId="67" xfId="0" applyNumberFormat="1" applyFont="1" applyFill="1" applyBorder="1" applyAlignment="1" applyProtection="1">
      <alignment horizontal="center" vertical="center" shrinkToFit="1"/>
      <protection locked="0"/>
    </xf>
    <xf numFmtId="49" fontId="108" fillId="0" borderId="134" xfId="0" applyNumberFormat="1" applyFont="1" applyBorder="1" applyAlignment="1" applyProtection="1">
      <alignment horizontal="center" vertical="center" shrinkToFit="1"/>
      <protection locked="0"/>
    </xf>
    <xf numFmtId="0" fontId="108" fillId="6" borderId="121" xfId="0" applyFont="1" applyFill="1" applyBorder="1" applyAlignment="1" applyProtection="1">
      <alignment horizontal="center" vertical="center" wrapText="1"/>
      <protection hidden="1"/>
    </xf>
    <xf numFmtId="0" fontId="108" fillId="6" borderId="64" xfId="0" applyFont="1" applyFill="1" applyBorder="1" applyAlignment="1" applyProtection="1">
      <alignment horizontal="center" vertical="center" wrapText="1"/>
      <protection hidden="1"/>
    </xf>
    <xf numFmtId="49" fontId="108" fillId="2" borderId="108" xfId="0" applyNumberFormat="1" applyFont="1" applyFill="1" applyBorder="1" applyAlignment="1" applyProtection="1">
      <alignment horizontal="center" shrinkToFit="1"/>
      <protection locked="0"/>
    </xf>
    <xf numFmtId="49" fontId="108" fillId="2" borderId="93" xfId="0" applyNumberFormat="1" applyFont="1" applyFill="1" applyBorder="1" applyAlignment="1" applyProtection="1">
      <alignment horizontal="center" shrinkToFit="1"/>
      <protection locked="0"/>
    </xf>
    <xf numFmtId="49" fontId="108" fillId="2" borderId="91" xfId="0" applyNumberFormat="1" applyFont="1" applyFill="1" applyBorder="1" applyAlignment="1" applyProtection="1">
      <alignment horizontal="center" shrinkToFit="1"/>
      <protection locked="0"/>
    </xf>
    <xf numFmtId="49" fontId="108" fillId="2" borderId="92" xfId="0" applyNumberFormat="1" applyFont="1" applyFill="1" applyBorder="1" applyAlignment="1" applyProtection="1">
      <alignment horizontal="center" shrinkToFit="1"/>
      <protection locked="0"/>
    </xf>
    <xf numFmtId="49" fontId="107" fillId="0" borderId="170" xfId="0" applyNumberFormat="1" applyFont="1" applyBorder="1" applyAlignment="1" applyProtection="1">
      <alignment horizontal="center" vertical="center" shrinkToFit="1"/>
      <protection locked="0"/>
    </xf>
    <xf numFmtId="0" fontId="33" fillId="0" borderId="0" xfId="0" applyFont="1" applyAlignment="1" applyProtection="1">
      <alignment horizontal="center" vertical="center" shrinkToFit="1"/>
      <protection hidden="1"/>
    </xf>
    <xf numFmtId="0" fontId="107" fillId="6" borderId="177" xfId="0" applyFont="1" applyFill="1" applyBorder="1" applyAlignment="1" applyProtection="1">
      <alignment horizontal="center" vertical="center" wrapText="1" shrinkToFit="1"/>
      <protection hidden="1"/>
    </xf>
    <xf numFmtId="0" fontId="108" fillId="6" borderId="177" xfId="0" applyFont="1" applyFill="1" applyBorder="1" applyAlignment="1" applyProtection="1">
      <alignment horizontal="center" vertical="center" wrapText="1" shrinkToFit="1"/>
      <protection hidden="1"/>
    </xf>
    <xf numFmtId="0" fontId="108" fillId="6" borderId="178" xfId="0" applyFont="1" applyFill="1" applyBorder="1" applyAlignment="1" applyProtection="1">
      <alignment horizontal="center" vertical="center" wrapText="1" shrinkToFit="1"/>
      <protection hidden="1"/>
    </xf>
    <xf numFmtId="49" fontId="107" fillId="0" borderId="176" xfId="0" applyNumberFormat="1" applyFont="1" applyBorder="1" applyAlignment="1" applyProtection="1">
      <alignment horizontal="center" vertical="center" shrinkToFit="1"/>
      <protection hidden="1"/>
    </xf>
    <xf numFmtId="49" fontId="107" fillId="0" borderId="177" xfId="0" applyNumberFormat="1" applyFont="1" applyBorder="1" applyAlignment="1" applyProtection="1">
      <alignment horizontal="center" vertical="center" shrinkToFit="1"/>
      <protection hidden="1"/>
    </xf>
    <xf numFmtId="49" fontId="108" fillId="0" borderId="177" xfId="0" applyNumberFormat="1" applyFont="1" applyBorder="1" applyAlignment="1" applyProtection="1">
      <alignment horizontal="center" vertical="center" shrinkToFit="1"/>
      <protection locked="0"/>
    </xf>
    <xf numFmtId="49" fontId="108" fillId="0" borderId="171" xfId="0" applyNumberFormat="1" applyFont="1" applyBorder="1" applyAlignment="1" applyProtection="1">
      <alignment horizontal="center" shrinkToFit="1"/>
      <protection locked="0"/>
    </xf>
    <xf numFmtId="49" fontId="108" fillId="0" borderId="172" xfId="0" applyNumberFormat="1" applyFont="1" applyBorder="1" applyAlignment="1" applyProtection="1">
      <alignment horizontal="center" shrinkToFit="1"/>
      <protection locked="0"/>
    </xf>
    <xf numFmtId="49" fontId="108" fillId="0" borderId="173" xfId="0" applyNumberFormat="1" applyFont="1" applyBorder="1" applyAlignment="1" applyProtection="1">
      <alignment horizontal="center" shrinkToFit="1"/>
      <protection locked="0"/>
    </xf>
    <xf numFmtId="49" fontId="108" fillId="0" borderId="174" xfId="0" applyNumberFormat="1" applyFont="1" applyBorder="1" applyAlignment="1" applyProtection="1">
      <alignment horizontal="center" shrinkToFit="1"/>
      <protection locked="0"/>
    </xf>
    <xf numFmtId="0" fontId="107" fillId="6" borderId="181" xfId="0" applyFont="1" applyFill="1" applyBorder="1" applyAlignment="1" applyProtection="1">
      <alignment horizontal="center" vertical="center" wrapText="1" shrinkToFit="1"/>
      <protection hidden="1"/>
    </xf>
    <xf numFmtId="0" fontId="107" fillId="6" borderId="178" xfId="0" applyFont="1" applyFill="1" applyBorder="1" applyAlignment="1" applyProtection="1">
      <alignment horizontal="center" vertical="center" wrapText="1" shrinkToFit="1"/>
      <protection hidden="1"/>
    </xf>
    <xf numFmtId="0" fontId="108" fillId="6" borderId="93" xfId="0" applyFont="1" applyFill="1" applyBorder="1" applyAlignment="1" applyProtection="1">
      <alignment horizontal="center" vertical="center" wrapText="1" shrinkToFit="1"/>
      <protection hidden="1"/>
    </xf>
    <xf numFmtId="0" fontId="108" fillId="6" borderId="122" xfId="0" applyFont="1" applyFill="1" applyBorder="1" applyAlignment="1" applyProtection="1">
      <alignment horizontal="center" vertical="center" wrapText="1" shrinkToFit="1"/>
      <protection hidden="1"/>
    </xf>
    <xf numFmtId="0" fontId="108" fillId="6" borderId="126" xfId="0" applyFont="1" applyFill="1" applyBorder="1" applyAlignment="1" applyProtection="1">
      <alignment horizontal="center" vertical="center" wrapText="1" shrinkToFit="1"/>
      <protection hidden="1"/>
    </xf>
    <xf numFmtId="0" fontId="108" fillId="6" borderId="139" xfId="0" applyFont="1" applyFill="1" applyBorder="1" applyAlignment="1" applyProtection="1">
      <alignment horizontal="center" vertical="center" wrapText="1" shrinkToFit="1"/>
      <protection hidden="1"/>
    </xf>
    <xf numFmtId="0" fontId="108" fillId="6" borderId="76" xfId="0" applyFont="1" applyFill="1" applyBorder="1" applyAlignment="1" applyProtection="1">
      <alignment horizontal="center" vertical="distributed" wrapText="1"/>
      <protection hidden="1"/>
    </xf>
    <xf numFmtId="0" fontId="108" fillId="6" borderId="77" xfId="0" applyFont="1" applyFill="1" applyBorder="1" applyAlignment="1" applyProtection="1">
      <alignment horizontal="center" vertical="distributed" wrapText="1"/>
      <protection hidden="1"/>
    </xf>
    <xf numFmtId="0" fontId="118" fillId="0" borderId="212" xfId="0" applyFont="1" applyBorder="1" applyAlignment="1" applyProtection="1">
      <alignment horizontal="left" vertical="center" wrapText="1" shrinkToFit="1"/>
      <protection hidden="1"/>
    </xf>
    <xf numFmtId="0" fontId="118" fillId="0" borderId="213" xfId="0" applyFont="1" applyBorder="1" applyAlignment="1" applyProtection="1">
      <alignment horizontal="left" vertical="center" shrinkToFit="1"/>
      <protection hidden="1"/>
    </xf>
    <xf numFmtId="0" fontId="118" fillId="0" borderId="214" xfId="0" applyFont="1" applyBorder="1" applyAlignment="1" applyProtection="1">
      <alignment horizontal="left" vertical="center" shrinkToFit="1"/>
      <protection hidden="1"/>
    </xf>
    <xf numFmtId="49" fontId="108" fillId="2" borderId="1" xfId="0" applyNumberFormat="1" applyFont="1" applyFill="1" applyBorder="1" applyAlignment="1" applyProtection="1">
      <alignment horizontal="center" vertical="center" shrinkToFit="1"/>
      <protection locked="0"/>
    </xf>
    <xf numFmtId="49" fontId="108" fillId="2" borderId="7" xfId="0" applyNumberFormat="1" applyFont="1" applyFill="1" applyBorder="1" applyAlignment="1" applyProtection="1">
      <alignment horizontal="center" vertical="center" shrinkToFit="1"/>
      <protection locked="0"/>
    </xf>
    <xf numFmtId="49" fontId="108" fillId="2" borderId="25" xfId="0" applyNumberFormat="1" applyFont="1" applyFill="1" applyBorder="1" applyAlignment="1" applyProtection="1">
      <alignment horizontal="center" vertical="center" shrinkToFit="1"/>
      <protection locked="0"/>
    </xf>
    <xf numFmtId="49" fontId="108" fillId="2" borderId="24" xfId="0" applyNumberFormat="1" applyFont="1" applyFill="1" applyBorder="1" applyAlignment="1" applyProtection="1">
      <alignment horizontal="center" vertical="center" shrinkToFit="1"/>
      <protection locked="0"/>
    </xf>
    <xf numFmtId="49" fontId="108" fillId="2" borderId="2" xfId="0" applyNumberFormat="1" applyFont="1" applyFill="1" applyBorder="1" applyAlignment="1" applyProtection="1">
      <alignment horizontal="center" vertical="center" shrinkToFit="1"/>
      <protection locked="0"/>
    </xf>
    <xf numFmtId="0" fontId="108" fillId="6" borderId="5" xfId="0" applyFont="1" applyFill="1" applyBorder="1" applyAlignment="1" applyProtection="1">
      <alignment horizontal="center" vertical="center" wrapText="1" shrinkToFit="1"/>
      <protection hidden="1"/>
    </xf>
    <xf numFmtId="0" fontId="108" fillId="6" borderId="6" xfId="0" applyFont="1" applyFill="1" applyBorder="1" applyAlignment="1" applyProtection="1">
      <alignment horizontal="center" vertical="center" wrapText="1" shrinkToFit="1"/>
      <protection hidden="1"/>
    </xf>
    <xf numFmtId="0" fontId="108" fillId="6" borderId="12" xfId="0" applyFont="1" applyFill="1" applyBorder="1" applyAlignment="1" applyProtection="1">
      <alignment horizontal="center" vertical="center" wrapText="1" shrinkToFit="1"/>
      <protection hidden="1"/>
    </xf>
    <xf numFmtId="0" fontId="108" fillId="6" borderId="135" xfId="0" applyFont="1" applyFill="1" applyBorder="1" applyAlignment="1" applyProtection="1">
      <alignment horizontal="center" vertical="center" wrapText="1" shrinkToFit="1"/>
      <protection hidden="1"/>
    </xf>
    <xf numFmtId="0" fontId="108" fillId="0" borderId="188" xfId="0" applyFont="1" applyBorder="1" applyAlignment="1" applyProtection="1">
      <alignment horizontal="center" vertical="center" shrinkToFit="1"/>
      <protection hidden="1"/>
    </xf>
    <xf numFmtId="0" fontId="108" fillId="0" borderId="189" xfId="0" applyFont="1" applyBorder="1" applyAlignment="1" applyProtection="1">
      <alignment horizontal="center" vertical="center" shrinkToFit="1"/>
      <protection hidden="1"/>
    </xf>
    <xf numFmtId="0" fontId="108" fillId="6" borderId="1" xfId="0" applyFont="1" applyFill="1" applyBorder="1" applyAlignment="1" applyProtection="1">
      <alignment horizontal="center" vertical="center" shrinkToFit="1"/>
      <protection hidden="1"/>
    </xf>
    <xf numFmtId="49" fontId="108" fillId="0" borderId="2" xfId="0" applyNumberFormat="1" applyFont="1" applyBorder="1" applyAlignment="1" applyProtection="1">
      <alignment horizontal="center" vertical="center" shrinkToFit="1"/>
      <protection locked="0"/>
    </xf>
    <xf numFmtId="0" fontId="119" fillId="0" borderId="213" xfId="0" applyFont="1" applyBorder="1" applyAlignment="1" applyProtection="1">
      <alignment horizontal="center" vertical="center" wrapText="1" shrinkToFit="1"/>
      <protection locked="0" hidden="1"/>
    </xf>
    <xf numFmtId="0" fontId="119" fillId="0" borderId="215" xfId="0" applyFont="1" applyBorder="1" applyAlignment="1" applyProtection="1">
      <alignment horizontal="center" vertical="center" wrapText="1" shrinkToFit="1"/>
      <protection locked="0" hidden="1"/>
    </xf>
    <xf numFmtId="0" fontId="108" fillId="0" borderId="133" xfId="0" applyFont="1" applyBorder="1" applyAlignment="1" applyProtection="1">
      <alignment horizontal="center" vertical="center" shrinkToFit="1"/>
      <protection locked="0"/>
    </xf>
    <xf numFmtId="0" fontId="108" fillId="0" borderId="116" xfId="0" applyFont="1" applyBorder="1" applyAlignment="1" applyProtection="1">
      <alignment horizontal="center" vertical="center" shrinkToFit="1"/>
      <protection locked="0"/>
    </xf>
    <xf numFmtId="49" fontId="108" fillId="0" borderId="179" xfId="0" applyNumberFormat="1" applyFont="1" applyBorder="1" applyAlignment="1" applyProtection="1">
      <alignment horizontal="center" shrinkToFit="1"/>
      <protection locked="0"/>
    </xf>
    <xf numFmtId="49" fontId="108" fillId="0" borderId="108" xfId="0" applyNumberFormat="1" applyFont="1" applyBorder="1" applyAlignment="1" applyProtection="1">
      <alignment horizontal="center" shrinkToFit="1"/>
      <protection locked="0"/>
    </xf>
    <xf numFmtId="49" fontId="108" fillId="0" borderId="93" xfId="0" applyNumberFormat="1" applyFont="1" applyBorder="1" applyAlignment="1" applyProtection="1">
      <alignment horizontal="center" shrinkToFit="1"/>
      <protection locked="0"/>
    </xf>
    <xf numFmtId="49" fontId="108" fillId="0" borderId="109" xfId="0" applyNumberFormat="1" applyFont="1" applyBorder="1" applyAlignment="1" applyProtection="1">
      <alignment horizontal="center" shrinkToFit="1"/>
      <protection locked="0"/>
    </xf>
    <xf numFmtId="49" fontId="107" fillId="0" borderId="177" xfId="0" applyNumberFormat="1" applyFont="1" applyBorder="1" applyAlignment="1" applyProtection="1">
      <alignment horizontal="center" vertical="center" shrinkToFit="1"/>
      <protection locked="0"/>
    </xf>
    <xf numFmtId="0" fontId="108" fillId="6" borderId="2" xfId="0" applyFont="1" applyFill="1" applyBorder="1" applyAlignment="1" applyProtection="1">
      <alignment horizontal="center" vertical="distributed" shrinkToFit="1"/>
      <protection hidden="1"/>
    </xf>
    <xf numFmtId="0" fontId="108" fillId="6" borderId="23" xfId="0" applyFont="1" applyFill="1" applyBorder="1" applyAlignment="1" applyProtection="1">
      <alignment horizontal="center" vertical="distributed" shrinkToFit="1"/>
      <protection hidden="1"/>
    </xf>
    <xf numFmtId="49" fontId="108" fillId="2" borderId="65" xfId="0" applyNumberFormat="1" applyFont="1" applyFill="1" applyBorder="1" applyAlignment="1" applyProtection="1">
      <alignment horizontal="center" vertical="center" shrinkToFit="1"/>
      <protection locked="0"/>
    </xf>
    <xf numFmtId="0" fontId="123" fillId="0" borderId="21" xfId="0" applyFont="1" applyBorder="1" applyAlignment="1" applyProtection="1">
      <alignment horizontal="center" vertical="center" wrapText="1" shrinkToFit="1"/>
      <protection hidden="1"/>
    </xf>
    <xf numFmtId="38" fontId="111" fillId="0" borderId="0" xfId="6" applyFont="1" applyFill="1" applyBorder="1" applyAlignment="1" applyProtection="1">
      <alignment horizontal="center" vertical="center" shrinkToFit="1"/>
      <protection hidden="1"/>
    </xf>
    <xf numFmtId="0" fontId="33" fillId="6" borderId="185" xfId="0" applyFont="1" applyFill="1" applyBorder="1" applyAlignment="1" applyProtection="1">
      <alignment horizontal="center" vertical="center" wrapText="1" shrinkToFit="1"/>
      <protection hidden="1"/>
    </xf>
    <xf numFmtId="0" fontId="33" fillId="6" borderId="93" xfId="0" applyFont="1" applyFill="1" applyBorder="1" applyAlignment="1" applyProtection="1">
      <alignment horizontal="center" vertical="center" wrapText="1" shrinkToFit="1"/>
      <protection hidden="1"/>
    </xf>
    <xf numFmtId="0" fontId="33" fillId="6" borderId="122" xfId="0" applyFont="1" applyFill="1" applyBorder="1" applyAlignment="1" applyProtection="1">
      <alignment horizontal="center" vertical="center" wrapText="1" shrinkToFit="1"/>
      <protection hidden="1"/>
    </xf>
    <xf numFmtId="0" fontId="108" fillId="6" borderId="84" xfId="0" applyFont="1" applyFill="1" applyBorder="1" applyAlignment="1" applyProtection="1">
      <alignment horizontal="center" vertical="center" wrapText="1" shrinkToFit="1"/>
      <protection hidden="1"/>
    </xf>
    <xf numFmtId="0" fontId="108" fillId="6" borderId="0" xfId="0" applyFont="1" applyFill="1" applyAlignment="1" applyProtection="1">
      <alignment horizontal="center" vertical="center" wrapText="1" shrinkToFit="1"/>
      <protection hidden="1"/>
    </xf>
    <xf numFmtId="0" fontId="108" fillId="6" borderId="10" xfId="0" applyFont="1" applyFill="1" applyBorder="1" applyAlignment="1" applyProtection="1">
      <alignment horizontal="center" vertical="center" wrapText="1" shrinkToFit="1"/>
      <protection hidden="1"/>
    </xf>
    <xf numFmtId="0" fontId="108" fillId="6" borderId="146" xfId="0" applyFont="1" applyFill="1" applyBorder="1" applyAlignment="1" applyProtection="1">
      <alignment horizontal="center" vertical="center" wrapText="1" shrinkToFit="1"/>
      <protection hidden="1"/>
    </xf>
    <xf numFmtId="49" fontId="108" fillId="0" borderId="182" xfId="0" applyNumberFormat="1" applyFont="1" applyBorder="1" applyAlignment="1" applyProtection="1">
      <alignment horizontal="center" shrinkToFit="1"/>
      <protection locked="0"/>
    </xf>
    <xf numFmtId="49" fontId="108" fillId="0" borderId="22" xfId="0" applyNumberFormat="1" applyFont="1" applyBorder="1" applyAlignment="1" applyProtection="1">
      <alignment horizontal="center" shrinkToFit="1"/>
      <protection locked="0"/>
    </xf>
    <xf numFmtId="49" fontId="108" fillId="0" borderId="140" xfId="0" applyNumberFormat="1" applyFont="1" applyBorder="1" applyAlignment="1" applyProtection="1">
      <alignment horizontal="center" shrinkToFit="1"/>
      <protection locked="0"/>
    </xf>
    <xf numFmtId="0" fontId="108" fillId="6" borderId="192" xfId="0" applyFont="1" applyFill="1" applyBorder="1" applyAlignment="1" applyProtection="1">
      <alignment horizontal="center" vertical="center" wrapText="1"/>
      <protection hidden="1"/>
    </xf>
    <xf numFmtId="0" fontId="108" fillId="6" borderId="124" xfId="0" applyFont="1" applyFill="1" applyBorder="1" applyAlignment="1" applyProtection="1">
      <alignment horizontal="center" vertical="center" wrapText="1"/>
      <protection hidden="1"/>
    </xf>
    <xf numFmtId="0" fontId="108" fillId="6" borderId="9" xfId="0" applyFont="1" applyFill="1" applyBorder="1" applyAlignment="1" applyProtection="1">
      <alignment horizontal="center" vertical="center" wrapText="1"/>
      <protection hidden="1"/>
    </xf>
    <xf numFmtId="0" fontId="108" fillId="6" borderId="3" xfId="0" applyFont="1" applyFill="1" applyBorder="1" applyAlignment="1" applyProtection="1">
      <alignment horizontal="center" vertical="center" wrapText="1"/>
      <protection hidden="1"/>
    </xf>
    <xf numFmtId="0" fontId="108" fillId="6" borderId="4" xfId="0" applyFont="1" applyFill="1" applyBorder="1" applyAlignment="1" applyProtection="1">
      <alignment horizontal="center" vertical="center" wrapText="1"/>
      <protection hidden="1"/>
    </xf>
    <xf numFmtId="49" fontId="108" fillId="2" borderId="9" xfId="0" applyNumberFormat="1" applyFont="1" applyFill="1" applyBorder="1" applyAlignment="1" applyProtection="1">
      <alignment horizontal="center" vertical="center" shrinkToFit="1"/>
      <protection locked="0"/>
    </xf>
    <xf numFmtId="49" fontId="108" fillId="2" borderId="3" xfId="0" applyNumberFormat="1" applyFont="1" applyFill="1" applyBorder="1" applyAlignment="1" applyProtection="1">
      <alignment horizontal="center" vertical="center" shrinkToFit="1"/>
      <protection locked="0"/>
    </xf>
    <xf numFmtId="49" fontId="108" fillId="2" borderId="38" xfId="0" applyNumberFormat="1" applyFont="1" applyFill="1" applyBorder="1" applyAlignment="1" applyProtection="1">
      <alignment horizontal="center" vertical="center" shrinkToFit="1"/>
      <protection locked="0"/>
    </xf>
    <xf numFmtId="49" fontId="108" fillId="2" borderId="32" xfId="0" applyNumberFormat="1" applyFont="1" applyFill="1" applyBorder="1" applyAlignment="1" applyProtection="1">
      <alignment horizontal="center" vertical="center" shrinkToFit="1"/>
      <protection locked="0"/>
    </xf>
    <xf numFmtId="49" fontId="108" fillId="2" borderId="4" xfId="0" applyNumberFormat="1" applyFont="1" applyFill="1" applyBorder="1" applyAlignment="1" applyProtection="1">
      <alignment horizontal="center" vertical="center" shrinkToFit="1"/>
      <protection locked="0"/>
    </xf>
    <xf numFmtId="0" fontId="108" fillId="6" borderId="4" xfId="0" applyFont="1" applyFill="1" applyBorder="1" applyAlignment="1" applyProtection="1">
      <alignment horizontal="center" vertical="distributed" shrinkToFit="1"/>
      <protection hidden="1"/>
    </xf>
    <xf numFmtId="0" fontId="108" fillId="6" borderId="64" xfId="0" applyFont="1" applyFill="1" applyBorder="1" applyAlignment="1" applyProtection="1">
      <alignment horizontal="center" vertical="distributed" shrinkToFit="1"/>
      <protection hidden="1"/>
    </xf>
    <xf numFmtId="49" fontId="108" fillId="2" borderId="134" xfId="0" applyNumberFormat="1" applyFont="1" applyFill="1" applyBorder="1" applyAlignment="1" applyProtection="1">
      <alignment horizontal="center" vertical="center" shrinkToFit="1"/>
      <protection locked="0"/>
    </xf>
    <xf numFmtId="0" fontId="108" fillId="6" borderId="8" xfId="0" applyFont="1" applyFill="1" applyBorder="1" applyAlignment="1" applyProtection="1">
      <alignment horizontal="center" vertical="center" wrapText="1" shrinkToFit="1"/>
      <protection hidden="1"/>
    </xf>
    <xf numFmtId="0" fontId="108" fillId="6" borderId="11" xfId="0" applyFont="1" applyFill="1" applyBorder="1" applyAlignment="1" applyProtection="1">
      <alignment horizontal="center" vertical="center" wrapText="1" shrinkToFit="1"/>
      <protection hidden="1"/>
    </xf>
    <xf numFmtId="0" fontId="108" fillId="6" borderId="56" xfId="0" applyFont="1" applyFill="1" applyBorder="1" applyAlignment="1" applyProtection="1">
      <alignment horizontal="center" vertical="center" wrapText="1" shrinkToFit="1"/>
      <protection hidden="1"/>
    </xf>
    <xf numFmtId="0" fontId="108" fillId="0" borderId="116" xfId="0" applyFont="1" applyBorder="1" applyAlignment="1" applyProtection="1">
      <alignment horizontal="left" vertical="distributed" shrinkToFit="1"/>
      <protection hidden="1"/>
    </xf>
    <xf numFmtId="0" fontId="108" fillId="0" borderId="123" xfId="0" applyFont="1" applyBorder="1" applyAlignment="1" applyProtection="1">
      <alignment horizontal="left" vertical="distributed" shrinkToFit="1"/>
      <protection hidden="1"/>
    </xf>
    <xf numFmtId="49" fontId="107" fillId="0" borderId="189" xfId="0" applyNumberFormat="1" applyFont="1" applyBorder="1" applyAlignment="1" applyProtection="1">
      <alignment horizontal="center" vertical="center" shrinkToFit="1"/>
      <protection locked="0"/>
    </xf>
    <xf numFmtId="49" fontId="108" fillId="0" borderId="189" xfId="0" applyNumberFormat="1" applyFont="1" applyBorder="1" applyAlignment="1" applyProtection="1">
      <alignment horizontal="center" vertical="center" shrinkToFit="1"/>
      <protection hidden="1"/>
    </xf>
    <xf numFmtId="0" fontId="8" fillId="2" borderId="0" xfId="0" applyFont="1" applyFill="1" applyAlignment="1" applyProtection="1">
      <alignment horizontal="right" vertical="center"/>
      <protection hidden="1"/>
    </xf>
    <xf numFmtId="0" fontId="7" fillId="0" borderId="0" xfId="0" applyFont="1" applyAlignment="1" applyProtection="1">
      <alignment horizontal="right" vertical="top" wrapText="1"/>
      <protection hidden="1"/>
    </xf>
    <xf numFmtId="0" fontId="125" fillId="0" borderId="0" xfId="0" applyFont="1" applyAlignment="1" applyProtection="1">
      <alignment horizontal="center" vertical="center" wrapText="1" shrinkToFit="1"/>
      <protection hidden="1"/>
    </xf>
    <xf numFmtId="0" fontId="108" fillId="0" borderId="22" xfId="0" applyFont="1" applyBorder="1" applyAlignment="1" applyProtection="1">
      <alignment horizontal="left" vertical="center" shrinkToFit="1"/>
      <protection hidden="1"/>
    </xf>
    <xf numFmtId="0" fontId="110" fillId="0" borderId="35" xfId="0" applyFont="1" applyBorder="1" applyAlignment="1" applyProtection="1">
      <alignment horizontal="center" vertical="center"/>
      <protection hidden="1"/>
    </xf>
    <xf numFmtId="0" fontId="110" fillId="0" borderId="20" xfId="0" applyFont="1" applyBorder="1" applyAlignment="1" applyProtection="1">
      <alignment horizontal="center" vertical="center"/>
      <protection hidden="1"/>
    </xf>
    <xf numFmtId="49" fontId="110" fillId="0" borderId="20" xfId="0" applyNumberFormat="1" applyFont="1" applyBorder="1" applyAlignment="1" applyProtection="1">
      <alignment horizontal="center" vertical="center"/>
      <protection locked="0"/>
    </xf>
    <xf numFmtId="49" fontId="110" fillId="0" borderId="20" xfId="0" applyNumberFormat="1" applyFont="1" applyBorder="1" applyAlignment="1" applyProtection="1">
      <alignment horizontal="left" vertical="center"/>
      <protection hidden="1"/>
    </xf>
    <xf numFmtId="49" fontId="110" fillId="0" borderId="33" xfId="0" applyNumberFormat="1" applyFont="1" applyBorder="1" applyAlignment="1" applyProtection="1">
      <alignment horizontal="left" vertical="center"/>
      <protection hidden="1"/>
    </xf>
    <xf numFmtId="181" fontId="108" fillId="0" borderId="35" xfId="0" applyNumberFormat="1" applyFont="1" applyBorder="1" applyAlignment="1">
      <alignment horizontal="center" vertical="center" shrinkToFit="1"/>
    </xf>
    <xf numFmtId="181" fontId="108" fillId="0" borderId="20" xfId="0" applyNumberFormat="1" applyFont="1" applyBorder="1" applyAlignment="1">
      <alignment horizontal="center" vertical="center" shrinkToFit="1"/>
    </xf>
    <xf numFmtId="49" fontId="108" fillId="0" borderId="20" xfId="0" applyNumberFormat="1" applyFont="1" applyBorder="1" applyAlignment="1" applyProtection="1">
      <alignment horizontal="center" vertical="center"/>
      <protection hidden="1"/>
    </xf>
    <xf numFmtId="181" fontId="108" fillId="0" borderId="20" xfId="0" applyNumberFormat="1" applyFont="1" applyBorder="1" applyAlignment="1" applyProtection="1">
      <alignment horizontal="center" vertical="center"/>
      <protection locked="0"/>
    </xf>
    <xf numFmtId="49" fontId="108" fillId="0" borderId="20" xfId="0" applyNumberFormat="1" applyFont="1" applyBorder="1" applyAlignment="1" applyProtection="1">
      <alignment horizontal="left" vertical="center"/>
      <protection hidden="1"/>
    </xf>
    <xf numFmtId="49" fontId="108" fillId="0" borderId="33" xfId="0" applyNumberFormat="1" applyFont="1" applyBorder="1" applyAlignment="1" applyProtection="1">
      <alignment horizontal="left" vertical="center"/>
      <protection hidden="1"/>
    </xf>
    <xf numFmtId="0" fontId="27" fillId="0" borderId="118" xfId="0" applyFont="1" applyBorder="1" applyAlignment="1" applyProtection="1">
      <alignment horizontal="center" vertical="center" shrinkToFit="1"/>
      <protection hidden="1"/>
    </xf>
    <xf numFmtId="0" fontId="27" fillId="0" borderId="116" xfId="0" applyFont="1" applyBorder="1" applyAlignment="1" applyProtection="1">
      <alignment horizontal="center" vertical="center" shrinkToFit="1"/>
      <protection hidden="1"/>
    </xf>
    <xf numFmtId="0" fontId="27" fillId="0" borderId="119" xfId="0" applyFont="1" applyBorder="1" applyAlignment="1" applyProtection="1">
      <alignment horizontal="center" vertical="center" shrinkToFit="1"/>
      <protection hidden="1"/>
    </xf>
    <xf numFmtId="0" fontId="23" fillId="3" borderId="68" xfId="0" applyFont="1" applyFill="1" applyBorder="1" applyAlignment="1" applyProtection="1">
      <alignment horizontal="right" vertical="center"/>
      <protection hidden="1"/>
    </xf>
    <xf numFmtId="0" fontId="23" fillId="3" borderId="42" xfId="0" applyFont="1" applyFill="1" applyBorder="1" applyAlignment="1" applyProtection="1">
      <alignment horizontal="right" vertical="center"/>
      <protection hidden="1"/>
    </xf>
    <xf numFmtId="0" fontId="23" fillId="3" borderId="43" xfId="0" applyFont="1" applyFill="1" applyBorder="1" applyAlignment="1" applyProtection="1">
      <alignment horizontal="right" vertical="center"/>
      <protection hidden="1"/>
    </xf>
    <xf numFmtId="38" fontId="48" fillId="0" borderId="42" xfId="0" applyNumberFormat="1" applyFont="1" applyBorder="1" applyProtection="1">
      <alignment vertical="center"/>
      <protection hidden="1"/>
    </xf>
    <xf numFmtId="0" fontId="20" fillId="3" borderId="60" xfId="0" applyFont="1" applyFill="1" applyBorder="1" applyAlignment="1" applyProtection="1">
      <alignment horizontal="center" vertical="center"/>
      <protection hidden="1"/>
    </xf>
    <xf numFmtId="0" fontId="20" fillId="3" borderId="58" xfId="0" applyFont="1" applyFill="1" applyBorder="1" applyAlignment="1" applyProtection="1">
      <alignment horizontal="center" vertical="center"/>
      <protection hidden="1"/>
    </xf>
    <xf numFmtId="0" fontId="20" fillId="3" borderId="61" xfId="0" applyFont="1" applyFill="1" applyBorder="1" applyAlignment="1" applyProtection="1">
      <alignment horizontal="center" vertical="center"/>
      <protection hidden="1"/>
    </xf>
    <xf numFmtId="38" fontId="28" fillId="0" borderId="18" xfId="0" applyNumberFormat="1" applyFont="1" applyBorder="1" applyProtection="1">
      <alignment vertical="center"/>
      <protection hidden="1"/>
    </xf>
    <xf numFmtId="38" fontId="48" fillId="0" borderId="83" xfId="0" applyNumberFormat="1" applyFont="1" applyBorder="1" applyProtection="1">
      <alignment vertical="center"/>
      <protection hidden="1"/>
    </xf>
    <xf numFmtId="38" fontId="48" fillId="0" borderId="0" xfId="0" applyNumberFormat="1" applyFont="1" applyProtection="1">
      <alignment vertical="center"/>
      <protection hidden="1"/>
    </xf>
    <xf numFmtId="38" fontId="28" fillId="0" borderId="93" xfId="0" applyNumberFormat="1" applyFont="1" applyBorder="1" applyProtection="1">
      <alignment vertical="center"/>
      <protection hidden="1"/>
    </xf>
    <xf numFmtId="38" fontId="28" fillId="0" borderId="116" xfId="0" applyNumberFormat="1" applyFont="1" applyBorder="1" applyProtection="1">
      <alignment vertical="center"/>
      <protection hidden="1"/>
    </xf>
    <xf numFmtId="38" fontId="48" fillId="0" borderId="8" xfId="0" applyNumberFormat="1" applyFont="1" applyBorder="1" applyProtection="1">
      <alignment vertical="center"/>
      <protection hidden="1"/>
    </xf>
    <xf numFmtId="38" fontId="48" fillId="0" borderId="5" xfId="0" applyNumberFormat="1" applyFont="1" applyBorder="1" applyProtection="1">
      <alignment vertical="center"/>
      <protection hidden="1"/>
    </xf>
    <xf numFmtId="38" fontId="48" fillId="0" borderId="9" xfId="0" applyNumberFormat="1" applyFont="1" applyBorder="1" applyProtection="1">
      <alignment vertical="center"/>
      <protection hidden="1"/>
    </xf>
    <xf numFmtId="38" fontId="48" fillId="0" borderId="3" xfId="0" applyNumberFormat="1" applyFont="1" applyBorder="1" applyProtection="1">
      <alignment vertical="center"/>
      <protection hidden="1"/>
    </xf>
    <xf numFmtId="38" fontId="28" fillId="0" borderId="100" xfId="0" applyNumberFormat="1" applyFont="1" applyBorder="1" applyProtection="1">
      <alignment vertical="center"/>
      <protection hidden="1"/>
    </xf>
    <xf numFmtId="0" fontId="14" fillId="6" borderId="10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110" xfId="0" applyFont="1" applyFill="1" applyBorder="1" applyAlignment="1" applyProtection="1">
      <alignment horizontal="center" vertical="center"/>
      <protection hidden="1"/>
    </xf>
    <xf numFmtId="0" fontId="14" fillId="0" borderId="82" xfId="0" applyFont="1" applyBorder="1" applyAlignment="1" applyProtection="1">
      <alignment horizontal="center" vertical="center"/>
      <protection hidden="1"/>
    </xf>
    <xf numFmtId="0" fontId="14" fillId="0" borderId="83" xfId="0" applyFont="1" applyBorder="1" applyAlignment="1" applyProtection="1">
      <alignment horizontal="center" vertical="center"/>
      <protection hidden="1"/>
    </xf>
    <xf numFmtId="0" fontId="14" fillId="0" borderId="45" xfId="0" applyFont="1" applyBorder="1" applyAlignment="1" applyProtection="1">
      <alignment horizontal="center" vertical="center"/>
      <protection hidden="1"/>
    </xf>
    <xf numFmtId="0" fontId="14" fillId="0" borderId="85" xfId="0" applyFont="1" applyBorder="1" applyAlignment="1" applyProtection="1">
      <alignment horizontal="center" vertical="center"/>
      <protection hidden="1"/>
    </xf>
    <xf numFmtId="0" fontId="14" fillId="0" borderId="3" xfId="0" applyFont="1" applyBorder="1" applyAlignment="1" applyProtection="1">
      <alignment horizontal="center" vertical="center"/>
      <protection hidden="1"/>
    </xf>
    <xf numFmtId="0" fontId="14" fillId="0" borderId="4" xfId="0" applyFont="1" applyBorder="1" applyAlignment="1" applyProtection="1">
      <alignment horizontal="center" vertical="center"/>
      <protection hidden="1"/>
    </xf>
    <xf numFmtId="0" fontId="14" fillId="0" borderId="66" xfId="0" applyFont="1" applyBorder="1" applyAlignment="1" applyProtection="1">
      <alignment horizontal="center" vertical="center"/>
      <protection hidden="1"/>
    </xf>
    <xf numFmtId="0" fontId="14" fillId="0" borderId="5" xfId="0" applyFont="1" applyBorder="1" applyAlignment="1" applyProtection="1">
      <alignment horizontal="center" vertical="center"/>
      <protection hidden="1"/>
    </xf>
    <xf numFmtId="0" fontId="14" fillId="0" borderId="6" xfId="0" applyFont="1" applyBorder="1" applyAlignment="1" applyProtection="1">
      <alignment horizontal="center" vertical="center"/>
      <protection hidden="1"/>
    </xf>
    <xf numFmtId="0" fontId="14" fillId="0" borderId="80" xfId="0" applyFont="1" applyBorder="1" applyAlignment="1" applyProtection="1">
      <alignment horizontal="center" vertical="center"/>
      <protection hidden="1"/>
    </xf>
    <xf numFmtId="0" fontId="14" fillId="0" borderId="19" xfId="0" applyFont="1" applyBorder="1" applyAlignment="1" applyProtection="1">
      <alignment horizontal="center" vertical="center"/>
      <protection hidden="1"/>
    </xf>
    <xf numFmtId="0" fontId="14" fillId="0" borderId="81" xfId="0" applyFont="1" applyBorder="1" applyAlignment="1" applyProtection="1">
      <alignment horizontal="center" vertical="center"/>
      <protection hidden="1"/>
    </xf>
    <xf numFmtId="38" fontId="15" fillId="0" borderId="67" xfId="0" applyNumberFormat="1" applyFont="1" applyBorder="1" applyAlignment="1" applyProtection="1">
      <alignment horizontal="center" vertical="center"/>
      <protection hidden="1"/>
    </xf>
    <xf numFmtId="38" fontId="15" fillId="0" borderId="134" xfId="0" applyNumberFormat="1" applyFont="1" applyBorder="1" applyAlignment="1" applyProtection="1">
      <alignment horizontal="center" vertical="center"/>
      <protection hidden="1"/>
    </xf>
    <xf numFmtId="38" fontId="15" fillId="0" borderId="111" xfId="0" applyNumberFormat="1" applyFont="1" applyBorder="1" applyAlignment="1" applyProtection="1">
      <alignment horizontal="center" vertical="center"/>
      <protection hidden="1"/>
    </xf>
    <xf numFmtId="38" fontId="15" fillId="0" borderId="132" xfId="0" applyNumberFormat="1" applyFont="1" applyBorder="1" applyAlignment="1" applyProtection="1">
      <alignment horizontal="center" vertical="center"/>
      <protection hidden="1"/>
    </xf>
    <xf numFmtId="38" fontId="15" fillId="0" borderId="86" xfId="0" applyNumberFormat="1" applyFont="1" applyBorder="1" applyAlignment="1" applyProtection="1">
      <alignment horizontal="center" vertical="center"/>
      <protection hidden="1"/>
    </xf>
    <xf numFmtId="38" fontId="15" fillId="0" borderId="15" xfId="0" applyNumberFormat="1" applyFont="1" applyBorder="1" applyAlignment="1" applyProtection="1">
      <alignment horizontal="center" vertical="center"/>
      <protection hidden="1"/>
    </xf>
    <xf numFmtId="0" fontId="20" fillId="3" borderId="110" xfId="0" applyFont="1" applyFill="1" applyBorder="1" applyAlignment="1" applyProtection="1">
      <alignment horizontal="center" vertical="center"/>
      <protection hidden="1"/>
    </xf>
    <xf numFmtId="0" fontId="20" fillId="3" borderId="60" xfId="0" applyFont="1" applyFill="1" applyBorder="1" applyAlignment="1" applyProtection="1">
      <alignment horizontal="center" vertical="center" wrapText="1"/>
      <protection hidden="1"/>
    </xf>
    <xf numFmtId="0" fontId="20" fillId="3" borderId="58" xfId="0" applyFont="1" applyFill="1" applyBorder="1" applyAlignment="1" applyProtection="1">
      <alignment horizontal="center" vertical="center" wrapText="1"/>
      <protection hidden="1"/>
    </xf>
    <xf numFmtId="0" fontId="20" fillId="3" borderId="78" xfId="0" applyFont="1" applyFill="1" applyBorder="1" applyAlignment="1" applyProtection="1">
      <alignment horizontal="center" vertical="center" wrapText="1"/>
      <protection hidden="1"/>
    </xf>
    <xf numFmtId="181" fontId="53" fillId="0" borderId="108" xfId="0" applyNumberFormat="1" applyFont="1" applyBorder="1" applyAlignment="1" applyProtection="1">
      <alignment horizontal="center" vertical="center"/>
      <protection hidden="1"/>
    </xf>
    <xf numFmtId="181" fontId="53" fillId="0" borderId="93" xfId="0" applyNumberFormat="1" applyFont="1" applyBorder="1" applyAlignment="1" applyProtection="1">
      <alignment horizontal="center" vertical="center"/>
      <protection hidden="1"/>
    </xf>
    <xf numFmtId="181" fontId="53" fillId="0" borderId="91" xfId="0" applyNumberFormat="1" applyFont="1" applyBorder="1" applyAlignment="1" applyProtection="1">
      <alignment horizontal="center" vertical="center"/>
      <protection hidden="1"/>
    </xf>
    <xf numFmtId="0" fontId="14" fillId="3" borderId="153" xfId="0" applyFont="1" applyFill="1" applyBorder="1" applyAlignment="1" applyProtection="1">
      <alignment horizontal="center" vertical="center" wrapText="1"/>
      <protection hidden="1"/>
    </xf>
    <xf numFmtId="0" fontId="14" fillId="4" borderId="95" xfId="0" applyFont="1" applyFill="1" applyBorder="1" applyAlignment="1" applyProtection="1">
      <alignment horizontal="center" vertical="center"/>
      <protection hidden="1"/>
    </xf>
    <xf numFmtId="0" fontId="14" fillId="4" borderId="96" xfId="0" applyFont="1" applyFill="1" applyBorder="1" applyAlignment="1" applyProtection="1">
      <alignment horizontal="center" vertical="center"/>
      <protection hidden="1"/>
    </xf>
    <xf numFmtId="0" fontId="14" fillId="4" borderId="154" xfId="0" applyFont="1" applyFill="1" applyBorder="1" applyAlignment="1" applyProtection="1">
      <alignment horizontal="center" vertical="center"/>
      <protection hidden="1"/>
    </xf>
    <xf numFmtId="0" fontId="14" fillId="0" borderId="62" xfId="0" applyFont="1" applyBorder="1" applyAlignment="1" applyProtection="1">
      <alignment horizontal="center" vertical="center" wrapText="1" shrinkToFit="1"/>
      <protection hidden="1"/>
    </xf>
    <xf numFmtId="0" fontId="14" fillId="0" borderId="10" xfId="0" applyFont="1" applyBorder="1" applyAlignment="1" applyProtection="1">
      <alignment horizontal="center" vertical="center" wrapText="1" shrinkToFit="1"/>
      <protection hidden="1"/>
    </xf>
    <xf numFmtId="0" fontId="14" fillId="0" borderId="63" xfId="0" applyFont="1" applyBorder="1" applyAlignment="1" applyProtection="1">
      <alignment horizontal="center" vertical="center" wrapText="1" shrinkToFit="1"/>
      <protection hidden="1"/>
    </xf>
    <xf numFmtId="0" fontId="21" fillId="0" borderId="112" xfId="0" applyFont="1" applyBorder="1" applyAlignment="1" applyProtection="1">
      <alignment horizontal="left" vertical="center" shrinkToFit="1"/>
      <protection hidden="1"/>
    </xf>
    <xf numFmtId="178" fontId="27" fillId="0" borderId="55" xfId="11" applyNumberFormat="1" applyFont="1" applyFill="1" applyBorder="1" applyAlignment="1" applyProtection="1">
      <alignment horizontal="right" vertical="center" shrinkToFit="1"/>
      <protection locked="0"/>
    </xf>
    <xf numFmtId="178" fontId="27" fillId="0" borderId="12" xfId="11" applyNumberFormat="1" applyFont="1" applyFill="1" applyBorder="1" applyAlignment="1" applyProtection="1">
      <alignment horizontal="right" vertical="center" shrinkToFit="1"/>
      <protection locked="0"/>
    </xf>
    <xf numFmtId="49" fontId="21" fillId="0" borderId="112" xfId="0" applyNumberFormat="1" applyFont="1" applyBorder="1" applyAlignment="1" applyProtection="1">
      <alignment horizontal="center" vertical="center" shrinkToFit="1"/>
      <protection locked="0"/>
    </xf>
    <xf numFmtId="0" fontId="14" fillId="6" borderId="150" xfId="0" applyFont="1" applyFill="1" applyBorder="1" applyAlignment="1" applyProtection="1">
      <alignment horizontal="center" vertical="center"/>
      <protection hidden="1"/>
    </xf>
    <xf numFmtId="0" fontId="14" fillId="6" borderId="151" xfId="0" applyFont="1" applyFill="1" applyBorder="1" applyAlignment="1" applyProtection="1">
      <alignment horizontal="center" vertical="center"/>
      <protection hidden="1"/>
    </xf>
    <xf numFmtId="0" fontId="14" fillId="6" borderId="152" xfId="0" applyFont="1" applyFill="1" applyBorder="1" applyAlignment="1" applyProtection="1">
      <alignment horizontal="center" vertical="center"/>
      <protection hidden="1"/>
    </xf>
    <xf numFmtId="0" fontId="14" fillId="4" borderId="153" xfId="0" applyFont="1" applyFill="1" applyBorder="1" applyAlignment="1" applyProtection="1">
      <alignment horizontal="center" vertical="center" wrapText="1"/>
      <protection hidden="1"/>
    </xf>
    <xf numFmtId="49" fontId="21" fillId="0" borderId="51" xfId="0" applyNumberFormat="1" applyFont="1" applyBorder="1" applyAlignment="1" applyProtection="1">
      <alignment horizontal="center" vertical="center" shrinkToFit="1"/>
      <protection locked="0"/>
    </xf>
    <xf numFmtId="49" fontId="21" fillId="0" borderId="51" xfId="0" applyNumberFormat="1" applyFont="1" applyBorder="1" applyAlignment="1" applyProtection="1">
      <alignment horizontal="left" vertical="center" shrinkToFit="1"/>
      <protection hidden="1"/>
    </xf>
    <xf numFmtId="178" fontId="27" fillId="0" borderId="52" xfId="11" applyNumberFormat="1" applyFont="1" applyFill="1" applyBorder="1" applyAlignment="1" applyProtection="1">
      <alignment horizontal="right" vertical="center" shrinkToFit="1"/>
      <protection locked="0"/>
    </xf>
    <xf numFmtId="178" fontId="27" fillId="0" borderId="13" xfId="11" applyNumberFormat="1" applyFont="1" applyFill="1" applyBorder="1" applyAlignment="1" applyProtection="1">
      <alignment horizontal="right" vertical="center" shrinkToFit="1"/>
      <protection locked="0"/>
    </xf>
    <xf numFmtId="38" fontId="90" fillId="0" borderId="0" xfId="14" applyFont="1" applyFill="1" applyBorder="1" applyAlignment="1" applyProtection="1">
      <alignment horizontal="left" wrapText="1"/>
      <protection hidden="1"/>
    </xf>
    <xf numFmtId="38" fontId="90" fillId="0" borderId="22" xfId="14" applyFont="1" applyFill="1" applyBorder="1" applyAlignment="1" applyProtection="1">
      <alignment horizontal="left" wrapText="1"/>
      <protection hidden="1"/>
    </xf>
    <xf numFmtId="0" fontId="27" fillId="0" borderId="52" xfId="0" applyFont="1" applyBorder="1" applyAlignment="1" applyProtection="1">
      <alignment horizontal="center" vertical="center" shrinkToFit="1"/>
      <protection hidden="1"/>
    </xf>
    <xf numFmtId="0" fontId="27" fillId="0" borderId="13" xfId="0" applyFont="1" applyBorder="1" applyAlignment="1" applyProtection="1">
      <alignment horizontal="center" vertical="center" shrinkToFit="1"/>
      <protection hidden="1"/>
    </xf>
    <xf numFmtId="0" fontId="27" fillId="0" borderId="16" xfId="0" applyFont="1" applyBorder="1" applyAlignment="1" applyProtection="1">
      <alignment horizontal="center" vertical="center" shrinkToFit="1"/>
      <protection hidden="1"/>
    </xf>
    <xf numFmtId="0" fontId="27" fillId="0" borderId="70" xfId="0" applyFont="1" applyBorder="1" applyAlignment="1" applyProtection="1">
      <alignment horizontal="center" vertical="center" shrinkToFit="1"/>
      <protection hidden="1"/>
    </xf>
    <xf numFmtId="0" fontId="27" fillId="0" borderId="14" xfId="0" applyFont="1" applyBorder="1" applyAlignment="1" applyProtection="1">
      <alignment horizontal="center" vertical="center" shrinkToFit="1"/>
      <protection hidden="1"/>
    </xf>
    <xf numFmtId="0" fontId="27" fillId="0" borderId="17" xfId="0" applyFont="1" applyBorder="1" applyAlignment="1" applyProtection="1">
      <alignment horizontal="center" vertical="center" shrinkToFit="1"/>
      <protection hidden="1"/>
    </xf>
    <xf numFmtId="49" fontId="21" fillId="0" borderId="106" xfId="0" applyNumberFormat="1" applyFont="1" applyBorder="1" applyAlignment="1" applyProtection="1">
      <alignment horizontal="center" vertical="center" shrinkToFit="1"/>
      <protection locked="0"/>
    </xf>
    <xf numFmtId="178" fontId="27" fillId="0" borderId="70" xfId="11" applyNumberFormat="1" applyFont="1" applyFill="1" applyBorder="1" applyAlignment="1" applyProtection="1">
      <alignment horizontal="right" vertical="center" shrinkToFit="1"/>
      <protection locked="0"/>
    </xf>
    <xf numFmtId="178" fontId="27" fillId="0" borderId="14" xfId="11" applyNumberFormat="1" applyFont="1" applyFill="1" applyBorder="1" applyAlignment="1" applyProtection="1">
      <alignment horizontal="right" vertical="center" shrinkToFit="1"/>
      <protection locked="0"/>
    </xf>
    <xf numFmtId="0" fontId="14" fillId="0" borderId="124" xfId="0" applyFont="1" applyBorder="1" applyAlignment="1" applyProtection="1">
      <alignment horizontal="center" vertical="center" wrapText="1" shrinkToFit="1"/>
      <protection hidden="1"/>
    </xf>
    <xf numFmtId="0" fontId="14" fillId="0" borderId="131" xfId="0" applyFont="1" applyBorder="1" applyAlignment="1" applyProtection="1">
      <alignment horizontal="center" vertical="center" wrapText="1" shrinkToFit="1"/>
      <protection hidden="1"/>
    </xf>
    <xf numFmtId="0" fontId="14" fillId="0" borderId="125" xfId="0" applyFont="1" applyBorder="1" applyAlignment="1" applyProtection="1">
      <alignment horizontal="center" vertical="center" wrapText="1" shrinkToFit="1"/>
      <protection hidden="1"/>
    </xf>
    <xf numFmtId="49" fontId="21" fillId="0" borderId="127" xfId="0" applyNumberFormat="1" applyFont="1" applyBorder="1" applyAlignment="1" applyProtection="1">
      <alignment horizontal="center" vertical="center" shrinkToFit="1"/>
      <protection locked="0"/>
    </xf>
    <xf numFmtId="49" fontId="21" fillId="0" borderId="127" xfId="0" applyNumberFormat="1" applyFont="1" applyBorder="1" applyAlignment="1" applyProtection="1">
      <alignment horizontal="left" vertical="center" shrinkToFit="1"/>
      <protection hidden="1"/>
    </xf>
    <xf numFmtId="0" fontId="14" fillId="0" borderId="114" xfId="0" applyFont="1" applyBorder="1" applyAlignment="1" applyProtection="1">
      <alignment horizontal="center" vertical="center" wrapText="1" shrinkToFit="1"/>
      <protection hidden="1"/>
    </xf>
    <xf numFmtId="0" fontId="14" fillId="0" borderId="6" xfId="0" applyFont="1" applyBorder="1" applyAlignment="1" applyProtection="1">
      <alignment horizontal="center" vertical="center" wrapText="1" shrinkToFit="1"/>
      <protection hidden="1"/>
    </xf>
    <xf numFmtId="0" fontId="14" fillId="0" borderId="115" xfId="0" applyFont="1" applyBorder="1" applyAlignment="1" applyProtection="1">
      <alignment horizontal="center" vertical="center" wrapText="1" shrinkToFit="1"/>
      <protection hidden="1"/>
    </xf>
    <xf numFmtId="0" fontId="14" fillId="0" borderId="121" xfId="0" applyFont="1" applyBorder="1" applyAlignment="1" applyProtection="1">
      <alignment horizontal="center" vertical="center" wrapText="1" shrinkToFit="1"/>
      <protection hidden="1"/>
    </xf>
    <xf numFmtId="0" fontId="14" fillId="0" borderId="4" xfId="0" applyFont="1" applyBorder="1" applyAlignment="1" applyProtection="1">
      <alignment horizontal="center" vertical="center" wrapText="1" shrinkToFit="1"/>
      <protection hidden="1"/>
    </xf>
    <xf numFmtId="0" fontId="14" fillId="0" borderId="64" xfId="0" applyFont="1" applyBorder="1" applyAlignment="1" applyProtection="1">
      <alignment horizontal="center" vertical="center" wrapText="1" shrinkToFit="1"/>
      <protection hidden="1"/>
    </xf>
    <xf numFmtId="49" fontId="21" fillId="0" borderId="117" xfId="0" applyNumberFormat="1" applyFont="1" applyBorder="1" applyAlignment="1" applyProtection="1">
      <alignment horizontal="center" vertical="center" shrinkToFit="1"/>
      <protection locked="0"/>
    </xf>
    <xf numFmtId="178" fontId="27" fillId="0" borderId="118" xfId="11" applyNumberFormat="1" applyFont="1" applyFill="1" applyBorder="1" applyAlignment="1" applyProtection="1">
      <alignment horizontal="right" vertical="center" shrinkToFit="1"/>
      <protection locked="0"/>
    </xf>
    <xf numFmtId="178" fontId="27" fillId="0" borderId="116" xfId="11" applyNumberFormat="1" applyFont="1" applyFill="1" applyBorder="1" applyAlignment="1" applyProtection="1">
      <alignment horizontal="right" vertical="center" shrinkToFit="1"/>
      <protection locked="0"/>
    </xf>
    <xf numFmtId="49" fontId="21" fillId="0" borderId="117" xfId="0" applyNumberFormat="1" applyFont="1" applyBorder="1" applyAlignment="1" applyProtection="1">
      <alignment horizontal="left" vertical="center" shrinkToFit="1"/>
      <protection hidden="1"/>
    </xf>
    <xf numFmtId="0" fontId="14" fillId="3" borderId="95" xfId="0" applyFont="1" applyFill="1" applyBorder="1" applyAlignment="1" applyProtection="1">
      <alignment horizontal="center" vertical="center" wrapText="1"/>
      <protection hidden="1"/>
    </xf>
    <xf numFmtId="0" fontId="14" fillId="3" borderId="96" xfId="0" applyFont="1" applyFill="1" applyBorder="1" applyAlignment="1" applyProtection="1">
      <alignment horizontal="center" vertical="center" wrapText="1"/>
      <protection hidden="1"/>
    </xf>
    <xf numFmtId="0" fontId="14" fillId="3" borderId="97" xfId="0" applyFont="1" applyFill="1" applyBorder="1" applyAlignment="1" applyProtection="1">
      <alignment horizontal="center" vertical="center" wrapText="1"/>
      <protection hidden="1"/>
    </xf>
    <xf numFmtId="0" fontId="27" fillId="0" borderId="55" xfId="0" applyFont="1" applyBorder="1" applyAlignment="1" applyProtection="1">
      <alignment horizontal="center" vertical="center" shrinkToFit="1"/>
      <protection hidden="1"/>
    </xf>
    <xf numFmtId="0" fontId="27" fillId="0" borderId="12" xfId="0" applyFont="1" applyBorder="1" applyAlignment="1" applyProtection="1">
      <alignment horizontal="center" vertical="center" shrinkToFit="1"/>
      <protection hidden="1"/>
    </xf>
    <xf numFmtId="0" fontId="27" fillId="0" borderId="113" xfId="0" applyFont="1" applyBorder="1" applyAlignment="1" applyProtection="1">
      <alignment horizontal="center" vertical="center" shrinkToFit="1"/>
      <protection hidden="1"/>
    </xf>
    <xf numFmtId="49" fontId="21" fillId="0" borderId="108" xfId="0" applyNumberFormat="1" applyFont="1" applyBorder="1" applyAlignment="1" applyProtection="1">
      <alignment horizontal="center" vertical="center" shrinkToFit="1"/>
      <protection locked="0"/>
    </xf>
    <xf numFmtId="49" fontId="21" fillId="0" borderId="93" xfId="0" applyNumberFormat="1" applyFont="1" applyBorder="1" applyAlignment="1" applyProtection="1">
      <alignment horizontal="center" vertical="center" shrinkToFit="1"/>
      <protection locked="0"/>
    </xf>
    <xf numFmtId="49" fontId="21" fillId="0" borderId="91" xfId="0" applyNumberFormat="1" applyFont="1" applyBorder="1" applyAlignment="1" applyProtection="1">
      <alignment horizontal="center" vertical="center" shrinkToFit="1"/>
      <protection locked="0"/>
    </xf>
    <xf numFmtId="49" fontId="21" fillId="0" borderId="92" xfId="0" applyNumberFormat="1" applyFont="1" applyBorder="1" applyAlignment="1" applyProtection="1">
      <alignment horizontal="left" vertical="center" shrinkToFit="1"/>
      <protection hidden="1"/>
    </xf>
    <xf numFmtId="49" fontId="21" fillId="0" borderId="93" xfId="0" applyNumberFormat="1" applyFont="1" applyBorder="1" applyAlignment="1" applyProtection="1">
      <alignment horizontal="left" vertical="center" shrinkToFit="1"/>
      <protection hidden="1"/>
    </xf>
    <xf numFmtId="49" fontId="21" fillId="0" borderId="91" xfId="0" applyNumberFormat="1" applyFont="1" applyBorder="1" applyAlignment="1" applyProtection="1">
      <alignment horizontal="left" vertical="center" shrinkToFit="1"/>
      <protection hidden="1"/>
    </xf>
    <xf numFmtId="49" fontId="21" fillId="0" borderId="112" xfId="0" applyNumberFormat="1" applyFont="1" applyBorder="1" applyAlignment="1" applyProtection="1">
      <alignment horizontal="left" vertical="center" shrinkToFit="1"/>
      <protection hidden="1"/>
    </xf>
    <xf numFmtId="181" fontId="53" fillId="0" borderId="133" xfId="0" applyNumberFormat="1" applyFont="1" applyBorder="1" applyAlignment="1" applyProtection="1">
      <alignment horizontal="center" vertical="center"/>
      <protection hidden="1"/>
    </xf>
    <xf numFmtId="181" fontId="53" fillId="0" borderId="116" xfId="0" applyNumberFormat="1" applyFont="1" applyBorder="1" applyAlignment="1" applyProtection="1">
      <alignment horizontal="center" vertical="center"/>
      <protection hidden="1"/>
    </xf>
    <xf numFmtId="181" fontId="53" fillId="0" borderId="119" xfId="0" applyNumberFormat="1" applyFont="1" applyBorder="1" applyAlignment="1" applyProtection="1">
      <alignment horizontal="center" vertical="center"/>
      <protection hidden="1"/>
    </xf>
    <xf numFmtId="178" fontId="27" fillId="0" borderId="128" xfId="11" applyNumberFormat="1" applyFont="1" applyFill="1" applyBorder="1" applyAlignment="1" applyProtection="1">
      <alignment horizontal="right" vertical="center" shrinkToFit="1"/>
      <protection locked="0"/>
    </xf>
    <xf numFmtId="178" fontId="27" fillId="0" borderId="126" xfId="11" applyNumberFormat="1" applyFont="1" applyFill="1" applyBorder="1" applyAlignment="1" applyProtection="1">
      <alignment horizontal="right" vertical="center" shrinkToFit="1"/>
      <protection locked="0"/>
    </xf>
    <xf numFmtId="181" fontId="53" fillId="0" borderId="136" xfId="0" applyNumberFormat="1" applyFont="1" applyBorder="1" applyAlignment="1" applyProtection="1">
      <alignment horizontal="center" vertical="center"/>
      <protection hidden="1"/>
    </xf>
    <xf numFmtId="181" fontId="53" fillId="0" borderId="100" xfId="0" applyNumberFormat="1" applyFont="1" applyBorder="1" applyAlignment="1" applyProtection="1">
      <alignment horizontal="center" vertical="center"/>
      <protection hidden="1"/>
    </xf>
    <xf numFmtId="181" fontId="53" fillId="0" borderId="101" xfId="0" applyNumberFormat="1" applyFont="1" applyBorder="1" applyAlignment="1" applyProtection="1">
      <alignment horizontal="center" vertical="center"/>
      <protection hidden="1"/>
    </xf>
    <xf numFmtId="38" fontId="15" fillId="0" borderId="99" xfId="0" applyNumberFormat="1" applyFont="1" applyBorder="1" applyAlignment="1" applyProtection="1">
      <alignment horizontal="center" vertical="center"/>
      <protection hidden="1"/>
    </xf>
    <xf numFmtId="38" fontId="15" fillId="0" borderId="101" xfId="0" applyNumberFormat="1" applyFont="1" applyBorder="1" applyAlignment="1" applyProtection="1">
      <alignment horizontal="center" vertical="center"/>
      <protection hidden="1"/>
    </xf>
    <xf numFmtId="38" fontId="27" fillId="0" borderId="86" xfId="0" applyNumberFormat="1" applyFont="1" applyBorder="1" applyAlignment="1" applyProtection="1">
      <alignment horizontal="right" vertical="center"/>
      <protection hidden="1"/>
    </xf>
    <xf numFmtId="38" fontId="27" fillId="0" borderId="18" xfId="0" applyNumberFormat="1" applyFont="1" applyBorder="1" applyAlignment="1" applyProtection="1">
      <alignment horizontal="right" vertical="center"/>
      <protection hidden="1"/>
    </xf>
    <xf numFmtId="38" fontId="27" fillId="0" borderId="92" xfId="0" applyNumberFormat="1" applyFont="1" applyBorder="1" applyAlignment="1" applyProtection="1">
      <alignment horizontal="right" vertical="center"/>
      <protection hidden="1"/>
    </xf>
    <xf numFmtId="38" fontId="27" fillId="0" borderId="93" xfId="0" applyNumberFormat="1" applyFont="1" applyBorder="1" applyAlignment="1" applyProtection="1">
      <alignment horizontal="right" vertical="center"/>
      <protection hidden="1"/>
    </xf>
    <xf numFmtId="38" fontId="27" fillId="0" borderId="118" xfId="0" applyNumberFormat="1" applyFont="1" applyBorder="1" applyAlignment="1" applyProtection="1">
      <alignment horizontal="right" vertical="center"/>
      <protection hidden="1"/>
    </xf>
    <xf numFmtId="38" fontId="27" fillId="0" borderId="116" xfId="0" applyNumberFormat="1" applyFont="1" applyBorder="1" applyAlignment="1" applyProtection="1">
      <alignment horizontal="right" vertical="center"/>
      <protection hidden="1"/>
    </xf>
    <xf numFmtId="38" fontId="27" fillId="0" borderId="99" xfId="0" applyNumberFormat="1" applyFont="1" applyBorder="1" applyAlignment="1" applyProtection="1">
      <alignment horizontal="right" vertical="center"/>
      <protection hidden="1"/>
    </xf>
    <xf numFmtId="38" fontId="27" fillId="0" borderId="100" xfId="0" applyNumberFormat="1" applyFont="1" applyBorder="1" applyAlignment="1" applyProtection="1">
      <alignment horizontal="right" vertical="center"/>
      <protection hidden="1"/>
    </xf>
    <xf numFmtId="38" fontId="15" fillId="0" borderId="92" xfId="0" applyNumberFormat="1" applyFont="1" applyBorder="1" applyAlignment="1" applyProtection="1">
      <alignment horizontal="center" vertical="center"/>
      <protection hidden="1"/>
    </xf>
    <xf numFmtId="38" fontId="15" fillId="0" borderId="91" xfId="0" applyNumberFormat="1" applyFont="1" applyBorder="1" applyAlignment="1" applyProtection="1">
      <alignment horizontal="center" vertical="center"/>
      <protection hidden="1"/>
    </xf>
    <xf numFmtId="181" fontId="53" fillId="0" borderId="86" xfId="0" applyNumberFormat="1" applyFont="1" applyBorder="1" applyAlignment="1" applyProtection="1">
      <alignment horizontal="right" vertical="center"/>
      <protection hidden="1"/>
    </xf>
    <xf numFmtId="181" fontId="53" fillId="0" borderId="18" xfId="0" applyNumberFormat="1" applyFont="1" applyBorder="1" applyAlignment="1" applyProtection="1">
      <alignment horizontal="right" vertical="center"/>
      <protection hidden="1"/>
    </xf>
    <xf numFmtId="181" fontId="53" fillId="0" borderId="92" xfId="0" applyNumberFormat="1" applyFont="1" applyBorder="1" applyAlignment="1" applyProtection="1">
      <alignment horizontal="right" vertical="center"/>
      <protection hidden="1"/>
    </xf>
    <xf numFmtId="181" fontId="53" fillId="0" borderId="93" xfId="0" applyNumberFormat="1" applyFont="1" applyBorder="1" applyAlignment="1" applyProtection="1">
      <alignment horizontal="right" vertical="center"/>
      <protection hidden="1"/>
    </xf>
    <xf numFmtId="181" fontId="53" fillId="0" borderId="118" xfId="0" applyNumberFormat="1" applyFont="1" applyBorder="1" applyAlignment="1" applyProtection="1">
      <alignment horizontal="right" vertical="center"/>
      <protection hidden="1"/>
    </xf>
    <xf numFmtId="181" fontId="53" fillId="0" borderId="116" xfId="0" applyNumberFormat="1" applyFont="1" applyBorder="1" applyAlignment="1" applyProtection="1">
      <alignment horizontal="right" vertical="center"/>
      <protection hidden="1"/>
    </xf>
    <xf numFmtId="181" fontId="53" fillId="0" borderId="99" xfId="0" applyNumberFormat="1" applyFont="1" applyBorder="1" applyAlignment="1" applyProtection="1">
      <alignment horizontal="right" vertical="center"/>
      <protection hidden="1"/>
    </xf>
    <xf numFmtId="181" fontId="53" fillId="0" borderId="100" xfId="0" applyNumberFormat="1" applyFont="1" applyBorder="1" applyAlignment="1" applyProtection="1">
      <alignment horizontal="right" vertical="center"/>
      <protection hidden="1"/>
    </xf>
    <xf numFmtId="181" fontId="53" fillId="0" borderId="79" xfId="0" applyNumberFormat="1" applyFont="1" applyBorder="1" applyAlignment="1" applyProtection="1">
      <alignment horizontal="center" vertical="center"/>
      <protection hidden="1"/>
    </xf>
    <xf numFmtId="181" fontId="53" fillId="0" borderId="18" xfId="0" applyNumberFormat="1" applyFont="1" applyBorder="1" applyAlignment="1" applyProtection="1">
      <alignment horizontal="center" vertical="center"/>
      <protection hidden="1"/>
    </xf>
    <xf numFmtId="181" fontId="53" fillId="0" borderId="15" xfId="0" applyNumberFormat="1" applyFont="1" applyBorder="1" applyAlignment="1" applyProtection="1">
      <alignment horizontal="center" vertical="center"/>
      <protection hidden="1"/>
    </xf>
    <xf numFmtId="38" fontId="15" fillId="0" borderId="118" xfId="0" applyNumberFormat="1" applyFont="1" applyBorder="1" applyAlignment="1" applyProtection="1">
      <alignment horizontal="center" vertical="center"/>
      <protection hidden="1"/>
    </xf>
    <xf numFmtId="38" fontId="15" fillId="0" borderId="119" xfId="0" applyNumberFormat="1" applyFont="1" applyBorder="1" applyAlignment="1" applyProtection="1">
      <alignment horizontal="center" vertical="center"/>
      <protection hidden="1"/>
    </xf>
    <xf numFmtId="0" fontId="20" fillId="3" borderId="59" xfId="0" applyFont="1" applyFill="1" applyBorder="1" applyAlignment="1" applyProtection="1">
      <alignment horizontal="center" vertical="center"/>
      <protection hidden="1"/>
    </xf>
    <xf numFmtId="0" fontId="20" fillId="3" borderId="78" xfId="0" applyFont="1" applyFill="1" applyBorder="1" applyAlignment="1" applyProtection="1">
      <alignment horizontal="center" vertical="center"/>
      <protection hidden="1"/>
    </xf>
    <xf numFmtId="0" fontId="27" fillId="0" borderId="128" xfId="0" applyFont="1" applyBorder="1" applyAlignment="1" applyProtection="1">
      <alignment horizontal="center" vertical="center" shrinkToFit="1"/>
      <protection hidden="1"/>
    </xf>
    <xf numFmtId="0" fontId="27" fillId="0" borderId="126" xfId="0" applyFont="1" applyBorder="1" applyAlignment="1" applyProtection="1">
      <alignment horizontal="center" vertical="center" shrinkToFit="1"/>
      <protection hidden="1"/>
    </xf>
    <xf numFmtId="0" fontId="27" fillId="0" borderId="129" xfId="0" applyFont="1" applyBorder="1" applyAlignment="1" applyProtection="1">
      <alignment horizontal="center" vertical="center" shrinkToFit="1"/>
      <protection hidden="1"/>
    </xf>
    <xf numFmtId="49" fontId="21" fillId="0" borderId="106" xfId="0" applyNumberFormat="1" applyFont="1" applyBorder="1" applyAlignment="1" applyProtection="1">
      <alignment horizontal="left" vertical="center" shrinkToFit="1"/>
      <protection hidden="1"/>
    </xf>
    <xf numFmtId="0" fontId="20" fillId="3" borderId="59" xfId="0" applyFont="1" applyFill="1" applyBorder="1" applyAlignment="1" applyProtection="1">
      <alignment horizontal="center" vertical="center" wrapText="1"/>
      <protection hidden="1"/>
    </xf>
    <xf numFmtId="178" fontId="27" fillId="0" borderId="92" xfId="11" applyNumberFormat="1" applyFont="1" applyFill="1" applyBorder="1" applyAlignment="1" applyProtection="1">
      <alignment horizontal="right" vertical="center" shrinkToFit="1"/>
      <protection locked="0"/>
    </xf>
    <xf numFmtId="178" fontId="27" fillId="0" borderId="93" xfId="11" applyNumberFormat="1" applyFont="1" applyFill="1" applyBorder="1" applyAlignment="1" applyProtection="1">
      <alignment horizontal="right" vertical="center" shrinkToFit="1"/>
      <protection locked="0"/>
    </xf>
    <xf numFmtId="0" fontId="27" fillId="0" borderId="92" xfId="0" applyFont="1" applyBorder="1" applyAlignment="1" applyProtection="1">
      <alignment horizontal="center" vertical="center" shrinkToFit="1"/>
      <protection hidden="1"/>
    </xf>
    <xf numFmtId="0" fontId="27" fillId="0" borderId="93" xfId="0" applyFont="1" applyBorder="1" applyAlignment="1" applyProtection="1">
      <alignment horizontal="center" vertical="center" shrinkToFit="1"/>
      <protection hidden="1"/>
    </xf>
    <xf numFmtId="0" fontId="27" fillId="0" borderId="91" xfId="0" applyFont="1" applyBorder="1" applyAlignment="1" applyProtection="1">
      <alignment horizontal="center" vertical="center" shrinkToFit="1"/>
      <protection hidden="1"/>
    </xf>
    <xf numFmtId="0" fontId="13" fillId="0" borderId="23" xfId="0" applyFont="1" applyBorder="1" applyAlignment="1" applyProtection="1">
      <alignment horizontal="center" vertical="center" shrinkToFit="1"/>
      <protection locked="0"/>
    </xf>
    <xf numFmtId="0" fontId="27" fillId="0" borderId="70" xfId="11" applyNumberFormat="1" applyFont="1" applyFill="1" applyBorder="1" applyAlignment="1" applyProtection="1">
      <alignment horizontal="center" vertical="center" shrinkToFit="1"/>
      <protection locked="0"/>
    </xf>
    <xf numFmtId="0" fontId="27" fillId="0" borderId="14" xfId="11" applyNumberFormat="1" applyFont="1" applyFill="1" applyBorder="1" applyAlignment="1" applyProtection="1">
      <alignment horizontal="center" vertical="center" shrinkToFit="1"/>
      <protection locked="0"/>
    </xf>
    <xf numFmtId="0" fontId="27" fillId="0" borderId="17" xfId="11" applyNumberFormat="1" applyFont="1" applyFill="1" applyBorder="1" applyAlignment="1" applyProtection="1">
      <alignment horizontal="center" vertical="center" shrinkToFit="1"/>
      <protection locked="0"/>
    </xf>
    <xf numFmtId="38" fontId="27" fillId="0" borderId="71" xfId="11" applyFont="1" applyFill="1" applyBorder="1" applyAlignment="1" applyProtection="1">
      <alignment horizontal="right" vertical="center" shrinkToFit="1"/>
      <protection locked="0"/>
    </xf>
    <xf numFmtId="38" fontId="27" fillId="0" borderId="14" xfId="11" applyFont="1" applyFill="1" applyBorder="1" applyAlignment="1" applyProtection="1">
      <alignment horizontal="right" vertical="center" shrinkToFit="1"/>
      <protection locked="0"/>
    </xf>
    <xf numFmtId="38" fontId="27" fillId="0" borderId="72" xfId="11" applyFont="1" applyFill="1" applyBorder="1" applyAlignment="1" applyProtection="1">
      <alignment horizontal="right" vertical="center" shrinkToFit="1"/>
      <protection locked="0"/>
    </xf>
    <xf numFmtId="38" fontId="27" fillId="0" borderId="56" xfId="11" applyFont="1" applyFill="1" applyBorder="1" applyAlignment="1" applyProtection="1">
      <alignment horizontal="right" vertical="center" shrinkToFit="1"/>
      <protection locked="0"/>
    </xf>
    <xf numFmtId="38" fontId="27" fillId="0" borderId="12" xfId="11" applyFont="1" applyFill="1" applyBorder="1" applyAlignment="1" applyProtection="1">
      <alignment horizontal="right" vertical="center" shrinkToFit="1"/>
      <protection locked="0"/>
    </xf>
    <xf numFmtId="38" fontId="27" fillId="0" borderId="57" xfId="11" applyFont="1" applyFill="1" applyBorder="1" applyAlignment="1" applyProtection="1">
      <alignment horizontal="right" vertical="center" shrinkToFit="1"/>
      <protection locked="0"/>
    </xf>
    <xf numFmtId="0" fontId="14" fillId="0" borderId="66" xfId="0" applyFont="1" applyBorder="1" applyAlignment="1" applyProtection="1">
      <alignment horizontal="center" vertical="center" shrinkToFit="1"/>
      <protection hidden="1"/>
    </xf>
    <xf numFmtId="0" fontId="14" fillId="0" borderId="5" xfId="0" applyFont="1" applyBorder="1" applyAlignment="1" applyProtection="1">
      <alignment horizontal="center" vertical="center" shrinkToFit="1"/>
      <protection hidden="1"/>
    </xf>
    <xf numFmtId="0" fontId="14" fillId="0" borderId="6" xfId="0" applyFont="1" applyBorder="1" applyAlignment="1" applyProtection="1">
      <alignment horizontal="center" vertical="center" shrinkToFit="1"/>
      <protection hidden="1"/>
    </xf>
    <xf numFmtId="38" fontId="27" fillId="0" borderId="11" xfId="11" applyFont="1" applyFill="1" applyBorder="1" applyAlignment="1" applyProtection="1">
      <alignment horizontal="right" vertical="center" shrinkToFit="1"/>
      <protection locked="0"/>
    </xf>
    <xf numFmtId="38" fontId="27" fillId="0" borderId="0" xfId="11" applyFont="1" applyFill="1" applyBorder="1" applyAlignment="1" applyProtection="1">
      <alignment horizontal="right" vertical="center" shrinkToFit="1"/>
      <protection locked="0"/>
    </xf>
    <xf numFmtId="38" fontId="27" fillId="0" borderId="67" xfId="11" applyFont="1" applyFill="1" applyBorder="1" applyAlignment="1" applyProtection="1">
      <alignment horizontal="right" vertical="center" shrinkToFit="1"/>
      <protection locked="0"/>
    </xf>
    <xf numFmtId="3" fontId="13" fillId="3" borderId="68" xfId="0" applyNumberFormat="1" applyFont="1" applyFill="1" applyBorder="1" applyAlignment="1" applyProtection="1">
      <alignment horizontal="right" vertical="center" shrinkToFit="1"/>
      <protection hidden="1"/>
    </xf>
    <xf numFmtId="3" fontId="13" fillId="3" borderId="42" xfId="0" applyNumberFormat="1" applyFont="1" applyFill="1" applyBorder="1" applyAlignment="1" applyProtection="1">
      <alignment horizontal="right" vertical="center" shrinkToFit="1"/>
      <protection hidden="1"/>
    </xf>
    <xf numFmtId="38" fontId="40" fillId="0" borderId="41" xfId="11" applyFont="1" applyFill="1" applyBorder="1" applyAlignment="1" applyProtection="1">
      <alignment horizontal="right" vertical="center" shrinkToFit="1"/>
      <protection hidden="1"/>
    </xf>
    <xf numFmtId="38" fontId="40" fillId="0" borderId="42" xfId="11" applyFont="1" applyFill="1" applyBorder="1" applyAlignment="1" applyProtection="1">
      <alignment horizontal="right" vertical="center" shrinkToFit="1"/>
      <protection hidden="1"/>
    </xf>
    <xf numFmtId="38" fontId="40" fillId="0" borderId="69" xfId="11" applyFont="1" applyFill="1" applyBorder="1" applyAlignment="1" applyProtection="1">
      <alignment horizontal="right" vertical="center" shrinkToFit="1"/>
      <protection hidden="1"/>
    </xf>
    <xf numFmtId="0" fontId="13" fillId="4" borderId="8" xfId="0" applyFont="1" applyFill="1" applyBorder="1" applyAlignment="1" applyProtection="1">
      <alignment horizontal="right" vertical="center" wrapText="1" shrinkToFit="1"/>
      <protection hidden="1"/>
    </xf>
    <xf numFmtId="0" fontId="13" fillId="4" borderId="5" xfId="0" applyFont="1" applyFill="1" applyBorder="1" applyAlignment="1" applyProtection="1">
      <alignment horizontal="right" vertical="center" wrapText="1" shrinkToFit="1"/>
      <protection hidden="1"/>
    </xf>
    <xf numFmtId="0" fontId="13" fillId="4" borderId="6" xfId="0" applyFont="1" applyFill="1" applyBorder="1" applyAlignment="1" applyProtection="1">
      <alignment horizontal="right" vertical="center" wrapText="1" shrinkToFit="1"/>
      <protection hidden="1"/>
    </xf>
    <xf numFmtId="49" fontId="21" fillId="0" borderId="70" xfId="0" applyNumberFormat="1" applyFont="1" applyBorder="1" applyAlignment="1" applyProtection="1">
      <alignment horizontal="center" vertical="center" shrinkToFit="1"/>
      <protection locked="0"/>
    </xf>
    <xf numFmtId="49" fontId="21" fillId="0" borderId="17" xfId="0" applyNumberFormat="1" applyFont="1" applyBorder="1" applyAlignment="1" applyProtection="1">
      <alignment horizontal="center" vertical="center" shrinkToFit="1"/>
      <protection locked="0"/>
    </xf>
    <xf numFmtId="0" fontId="13" fillId="3" borderId="1" xfId="0" applyFont="1" applyFill="1" applyBorder="1" applyAlignment="1" applyProtection="1">
      <alignment horizontal="right" vertical="center"/>
      <protection hidden="1"/>
    </xf>
    <xf numFmtId="0" fontId="13" fillId="3" borderId="7" xfId="0" applyFont="1" applyFill="1" applyBorder="1" applyAlignment="1" applyProtection="1">
      <alignment horizontal="right" vertical="center"/>
      <protection hidden="1"/>
    </xf>
    <xf numFmtId="179" fontId="27" fillId="0" borderId="73" xfId="10" applyNumberFormat="1" applyFont="1" applyBorder="1" applyAlignment="1" applyProtection="1">
      <alignment horizontal="center" vertical="center" shrinkToFit="1"/>
      <protection hidden="1"/>
    </xf>
    <xf numFmtId="179" fontId="27" fillId="0" borderId="23" xfId="10" applyNumberFormat="1" applyFont="1" applyBorder="1" applyAlignment="1" applyProtection="1">
      <alignment horizontal="center" vertical="center" shrinkToFit="1"/>
      <protection hidden="1"/>
    </xf>
    <xf numFmtId="179" fontId="27" fillId="0" borderId="74" xfId="10" applyNumberFormat="1" applyFont="1" applyBorder="1" applyAlignment="1" applyProtection="1">
      <alignment horizontal="center" vertical="center" shrinkToFit="1"/>
      <protection hidden="1"/>
    </xf>
    <xf numFmtId="178" fontId="13" fillId="3" borderId="2" xfId="10" applyNumberFormat="1" applyFont="1" applyFill="1" applyBorder="1" applyAlignment="1" applyProtection="1">
      <alignment horizontal="right" vertical="center" shrinkToFit="1"/>
      <protection hidden="1"/>
    </xf>
    <xf numFmtId="178" fontId="13" fillId="3" borderId="23" xfId="10" applyNumberFormat="1" applyFont="1" applyFill="1" applyBorder="1" applyAlignment="1" applyProtection="1">
      <alignment horizontal="right" vertical="center" shrinkToFit="1"/>
      <protection hidden="1"/>
    </xf>
    <xf numFmtId="38" fontId="27" fillId="0" borderId="7" xfId="10" applyFont="1" applyFill="1" applyBorder="1" applyAlignment="1" applyProtection="1">
      <alignment horizontal="right" vertical="center" shrinkToFit="1"/>
      <protection hidden="1"/>
    </xf>
    <xf numFmtId="38" fontId="27" fillId="0" borderId="65" xfId="10" applyFont="1" applyFill="1" applyBorder="1" applyAlignment="1" applyProtection="1">
      <alignment horizontal="right" vertical="center" shrinkToFit="1"/>
      <protection hidden="1"/>
    </xf>
    <xf numFmtId="49" fontId="21" fillId="0" borderId="52" xfId="0" applyNumberFormat="1" applyFont="1" applyBorder="1" applyAlignment="1" applyProtection="1">
      <alignment horizontal="center" vertical="center" shrinkToFit="1"/>
      <protection locked="0"/>
    </xf>
    <xf numFmtId="49" fontId="21" fillId="0" borderId="16" xfId="0" applyNumberFormat="1" applyFont="1" applyBorder="1" applyAlignment="1" applyProtection="1">
      <alignment horizontal="center" vertical="center" shrinkToFit="1"/>
      <protection locked="0"/>
    </xf>
    <xf numFmtId="38" fontId="27" fillId="0" borderId="53" xfId="11" applyFont="1" applyFill="1" applyBorder="1" applyAlignment="1" applyProtection="1">
      <alignment horizontal="right" vertical="center" shrinkToFit="1"/>
      <protection locked="0"/>
    </xf>
    <xf numFmtId="38" fontId="27" fillId="0" borderId="13" xfId="11" applyFont="1" applyFill="1" applyBorder="1" applyAlignment="1" applyProtection="1">
      <alignment horizontal="right" vertical="center" shrinkToFit="1"/>
      <protection locked="0"/>
    </xf>
    <xf numFmtId="38" fontId="27" fillId="0" borderId="54" xfId="11" applyFont="1" applyFill="1" applyBorder="1" applyAlignment="1" applyProtection="1">
      <alignment horizontal="right" vertical="center" shrinkToFit="1"/>
      <protection locked="0"/>
    </xf>
    <xf numFmtId="0" fontId="21" fillId="0" borderId="14" xfId="0" applyFont="1" applyBorder="1" applyAlignment="1" applyProtection="1">
      <alignment horizontal="center" vertical="center" shrinkToFit="1"/>
      <protection locked="0"/>
    </xf>
    <xf numFmtId="0" fontId="21" fillId="0" borderId="17" xfId="0" applyFont="1" applyBorder="1" applyAlignment="1" applyProtection="1">
      <alignment horizontal="center" vertical="center" shrinkToFit="1"/>
      <protection locked="0"/>
    </xf>
    <xf numFmtId="0" fontId="21" fillId="0" borderId="70" xfId="0" applyFont="1" applyBorder="1" applyAlignment="1" applyProtection="1">
      <alignment horizontal="center" vertical="center" shrinkToFit="1"/>
      <protection locked="0"/>
    </xf>
    <xf numFmtId="49" fontId="21" fillId="0" borderId="14" xfId="0" applyNumberFormat="1" applyFont="1" applyBorder="1" applyAlignment="1" applyProtection="1">
      <alignment horizontal="center" vertical="center" shrinkToFit="1"/>
      <protection locked="0"/>
    </xf>
    <xf numFmtId="49" fontId="21" fillId="0" borderId="70" xfId="0" applyNumberFormat="1" applyFont="1" applyBorder="1" applyAlignment="1" applyProtection="1">
      <alignment horizontal="left" vertical="center" shrinkToFit="1"/>
      <protection hidden="1"/>
    </xf>
    <xf numFmtId="49" fontId="21" fillId="0" borderId="14" xfId="0" applyNumberFormat="1" applyFont="1" applyBorder="1" applyAlignment="1" applyProtection="1">
      <alignment horizontal="left" vertical="center" shrinkToFit="1"/>
      <protection hidden="1"/>
    </xf>
    <xf numFmtId="49" fontId="21" fillId="0" borderId="17" xfId="0" applyNumberFormat="1" applyFont="1" applyBorder="1" applyAlignment="1" applyProtection="1">
      <alignment horizontal="left" vertical="center" shrinkToFit="1"/>
      <protection hidden="1"/>
    </xf>
    <xf numFmtId="179" fontId="27" fillId="0" borderId="70" xfId="0" applyNumberFormat="1" applyFont="1" applyBorder="1" applyAlignment="1" applyProtection="1">
      <alignment horizontal="center" vertical="center" shrinkToFit="1"/>
      <protection locked="0"/>
    </xf>
    <xf numFmtId="179" fontId="27" fillId="0" borderId="14" xfId="0" applyNumberFormat="1" applyFont="1" applyBorder="1" applyAlignment="1" applyProtection="1">
      <alignment horizontal="center" vertical="center" shrinkToFit="1"/>
      <protection locked="0"/>
    </xf>
    <xf numFmtId="179" fontId="27" fillId="0" borderId="17" xfId="0" applyNumberFormat="1" applyFont="1" applyBorder="1" applyAlignment="1" applyProtection="1">
      <alignment horizontal="center" vertical="center" shrinkToFit="1"/>
      <protection locked="0"/>
    </xf>
    <xf numFmtId="49" fontId="21" fillId="0" borderId="52" xfId="0" applyNumberFormat="1" applyFont="1" applyBorder="1" applyAlignment="1" applyProtection="1">
      <alignment horizontal="left" vertical="center" shrinkToFit="1"/>
      <protection hidden="1"/>
    </xf>
    <xf numFmtId="49" fontId="21" fillId="0" borderId="13" xfId="0" applyNumberFormat="1" applyFont="1" applyBorder="1" applyAlignment="1" applyProtection="1">
      <alignment horizontal="left" vertical="center" shrinkToFit="1"/>
      <protection hidden="1"/>
    </xf>
    <xf numFmtId="49" fontId="21" fillId="0" borderId="16" xfId="0" applyNumberFormat="1" applyFont="1" applyBorder="1" applyAlignment="1" applyProtection="1">
      <alignment horizontal="left" vertical="center" shrinkToFit="1"/>
      <protection hidden="1"/>
    </xf>
    <xf numFmtId="179" fontId="27" fillId="0" borderId="52" xfId="0" applyNumberFormat="1" applyFont="1" applyBorder="1" applyAlignment="1" applyProtection="1">
      <alignment horizontal="center" vertical="center" shrinkToFit="1"/>
      <protection locked="0"/>
    </xf>
    <xf numFmtId="179" fontId="27" fillId="0" borderId="13" xfId="0" applyNumberFormat="1" applyFont="1" applyBorder="1" applyAlignment="1" applyProtection="1">
      <alignment horizontal="center" vertical="center" shrinkToFit="1"/>
      <protection locked="0"/>
    </xf>
    <xf numFmtId="179" fontId="27" fillId="0" borderId="16" xfId="0" applyNumberFormat="1" applyFont="1" applyBorder="1" applyAlignment="1" applyProtection="1">
      <alignment horizontal="center" vertical="center" shrinkToFit="1"/>
      <protection locked="0"/>
    </xf>
    <xf numFmtId="0" fontId="21" fillId="0" borderId="13" xfId="0" applyFont="1" applyBorder="1" applyAlignment="1" applyProtection="1">
      <alignment horizontal="center" vertical="center" shrinkToFit="1"/>
      <protection locked="0"/>
    </xf>
    <xf numFmtId="0" fontId="21" fillId="0" borderId="16" xfId="0" applyFont="1" applyBorder="1" applyAlignment="1" applyProtection="1">
      <alignment horizontal="center" vertical="center" shrinkToFit="1"/>
      <protection locked="0"/>
    </xf>
    <xf numFmtId="0" fontId="21" fillId="0" borderId="52" xfId="0" applyFont="1" applyBorder="1" applyAlignment="1" applyProtection="1">
      <alignment horizontal="center" vertical="center" shrinkToFit="1"/>
      <protection locked="0"/>
    </xf>
    <xf numFmtId="49" fontId="21" fillId="0" borderId="13" xfId="0" applyNumberFormat="1" applyFont="1" applyBorder="1" applyAlignment="1" applyProtection="1">
      <alignment horizontal="center" vertical="center" shrinkToFit="1"/>
      <protection locked="0"/>
    </xf>
    <xf numFmtId="0" fontId="14" fillId="4" borderId="75" xfId="0" applyFont="1" applyFill="1" applyBorder="1" applyAlignment="1" applyProtection="1">
      <alignment horizontal="center" vertical="center" wrapText="1"/>
      <protection hidden="1"/>
    </xf>
    <xf numFmtId="0" fontId="14" fillId="4" borderId="76" xfId="0" applyFont="1" applyFill="1" applyBorder="1" applyAlignment="1" applyProtection="1">
      <alignment horizontal="center" vertical="center" wrapText="1"/>
      <protection hidden="1"/>
    </xf>
    <xf numFmtId="0" fontId="14" fillId="4" borderId="77" xfId="0" applyFont="1" applyFill="1" applyBorder="1" applyAlignment="1" applyProtection="1">
      <alignment horizontal="center" vertical="center" wrapText="1"/>
      <protection hidden="1"/>
    </xf>
    <xf numFmtId="49" fontId="21" fillId="0" borderId="55" xfId="0" applyNumberFormat="1" applyFont="1" applyBorder="1" applyAlignment="1" applyProtection="1">
      <alignment horizontal="center" vertical="center" shrinkToFit="1"/>
      <protection locked="0"/>
    </xf>
    <xf numFmtId="49" fontId="21" fillId="0" borderId="12" xfId="0" applyNumberFormat="1" applyFont="1" applyBorder="1" applyAlignment="1" applyProtection="1">
      <alignment horizontal="center" vertical="center" shrinkToFit="1"/>
      <protection locked="0"/>
    </xf>
    <xf numFmtId="49" fontId="21" fillId="0" borderId="113" xfId="0" applyNumberFormat="1" applyFont="1" applyBorder="1" applyAlignment="1" applyProtection="1">
      <alignment horizontal="center" vertical="center" shrinkToFit="1"/>
      <protection locked="0"/>
    </xf>
    <xf numFmtId="0" fontId="14" fillId="4" borderId="76" xfId="0" applyFont="1" applyFill="1" applyBorder="1" applyAlignment="1" applyProtection="1">
      <alignment horizontal="center" vertical="center"/>
      <protection hidden="1"/>
    </xf>
    <xf numFmtId="0" fontId="14" fillId="4" borderId="55" xfId="0" applyFont="1" applyFill="1" applyBorder="1" applyAlignment="1" applyProtection="1">
      <alignment horizontal="center" vertical="center" wrapText="1"/>
      <protection hidden="1"/>
    </xf>
    <xf numFmtId="0" fontId="14" fillId="4" borderId="12" xfId="0" applyFont="1" applyFill="1" applyBorder="1" applyAlignment="1" applyProtection="1">
      <alignment horizontal="center" vertical="center" wrapText="1"/>
      <protection hidden="1"/>
    </xf>
    <xf numFmtId="0" fontId="14" fillId="4" borderId="113" xfId="0" applyFont="1" applyFill="1" applyBorder="1" applyAlignment="1" applyProtection="1">
      <alignment horizontal="center" vertical="center" wrapText="1"/>
      <protection hidden="1"/>
    </xf>
    <xf numFmtId="0" fontId="14" fillId="0" borderId="84" xfId="0" applyFont="1" applyBorder="1" applyAlignment="1" applyProtection="1">
      <alignment horizontal="center" vertical="center" shrinkToFit="1"/>
      <protection hidden="1"/>
    </xf>
    <xf numFmtId="0" fontId="14" fillId="0" borderId="0" xfId="0" applyFont="1" applyAlignment="1" applyProtection="1">
      <alignment horizontal="center" vertical="center" shrinkToFit="1"/>
      <protection hidden="1"/>
    </xf>
    <xf numFmtId="0" fontId="14" fillId="0" borderId="10" xfId="0" applyFont="1" applyBorder="1" applyAlignment="1" applyProtection="1">
      <alignment horizontal="center" vertical="center" shrinkToFit="1"/>
      <protection hidden="1"/>
    </xf>
    <xf numFmtId="0" fontId="14" fillId="0" borderId="85" xfId="0" applyFont="1" applyBorder="1" applyAlignment="1" applyProtection="1">
      <alignment horizontal="center" vertical="center" shrinkToFit="1"/>
      <protection hidden="1"/>
    </xf>
    <xf numFmtId="0" fontId="14" fillId="0" borderId="3" xfId="0" applyFont="1" applyBorder="1" applyAlignment="1" applyProtection="1">
      <alignment horizontal="center" vertical="center" shrinkToFit="1"/>
      <protection hidden="1"/>
    </xf>
    <xf numFmtId="0" fontId="14" fillId="0" borderId="4" xfId="0" applyFont="1" applyBorder="1" applyAlignment="1" applyProtection="1">
      <alignment horizontal="center" vertical="center" shrinkToFit="1"/>
      <protection hidden="1"/>
    </xf>
    <xf numFmtId="49" fontId="21" fillId="0" borderId="55" xfId="0" applyNumberFormat="1" applyFont="1" applyBorder="1" applyAlignment="1" applyProtection="1">
      <alignment horizontal="left" vertical="center" shrinkToFit="1"/>
      <protection hidden="1"/>
    </xf>
    <xf numFmtId="49" fontId="21" fillId="0" borderId="12" xfId="0" applyNumberFormat="1" applyFont="1" applyBorder="1" applyAlignment="1" applyProtection="1">
      <alignment horizontal="left" vertical="center" shrinkToFit="1"/>
      <protection hidden="1"/>
    </xf>
    <xf numFmtId="49" fontId="21" fillId="0" borderId="113" xfId="0" applyNumberFormat="1" applyFont="1" applyBorder="1" applyAlignment="1" applyProtection="1">
      <alignment horizontal="left" vertical="center" shrinkToFit="1"/>
      <protection hidden="1"/>
    </xf>
    <xf numFmtId="0" fontId="21" fillId="0" borderId="52" xfId="0" applyFont="1" applyBorder="1" applyAlignment="1" applyProtection="1">
      <alignment horizontal="left" vertical="center" shrinkToFit="1"/>
      <protection hidden="1"/>
    </xf>
    <xf numFmtId="0" fontId="21" fillId="0" borderId="13" xfId="0" applyFont="1" applyBorder="1" applyAlignment="1" applyProtection="1">
      <alignment horizontal="left" vertical="center" shrinkToFit="1"/>
      <protection hidden="1"/>
    </xf>
    <xf numFmtId="0" fontId="21" fillId="0" borderId="16" xfId="0" applyFont="1" applyBorder="1" applyAlignment="1" applyProtection="1">
      <alignment horizontal="left" vertical="center" shrinkToFit="1"/>
      <protection hidden="1"/>
    </xf>
    <xf numFmtId="0" fontId="15" fillId="2" borderId="76" xfId="0" applyFont="1" applyFill="1" applyBorder="1" applyAlignment="1" applyProtection="1">
      <alignment horizontal="center" vertical="center"/>
      <protection hidden="1"/>
    </xf>
    <xf numFmtId="0" fontId="15" fillId="2" borderId="88" xfId="0" applyFont="1" applyFill="1" applyBorder="1" applyAlignment="1" applyProtection="1">
      <alignment horizontal="center" vertical="center"/>
      <protection hidden="1"/>
    </xf>
    <xf numFmtId="0" fontId="14" fillId="3" borderId="55" xfId="0" applyFont="1" applyFill="1" applyBorder="1" applyAlignment="1" applyProtection="1">
      <alignment horizontal="center" vertical="center" wrapText="1"/>
      <protection hidden="1"/>
    </xf>
    <xf numFmtId="0" fontId="14" fillId="3" borderId="12" xfId="0" applyFont="1" applyFill="1" applyBorder="1" applyAlignment="1" applyProtection="1">
      <alignment horizontal="center" vertical="center" wrapText="1"/>
      <protection hidden="1"/>
    </xf>
    <xf numFmtId="0" fontId="14" fillId="3" borderId="113" xfId="0" applyFont="1" applyFill="1" applyBorder="1" applyAlignment="1" applyProtection="1">
      <alignment horizontal="center" vertical="center" wrapText="1"/>
      <protection hidden="1"/>
    </xf>
    <xf numFmtId="0" fontId="21" fillId="0" borderId="76" xfId="0" applyFont="1" applyBorder="1" applyAlignment="1" applyProtection="1">
      <alignment horizontal="center" vertical="center" shrinkToFit="1"/>
      <protection locked="0"/>
    </xf>
    <xf numFmtId="0" fontId="21" fillId="0" borderId="77" xfId="0" applyFont="1" applyBorder="1" applyAlignment="1" applyProtection="1">
      <alignment horizontal="center" vertical="center" shrinkToFit="1"/>
      <protection locked="0"/>
    </xf>
    <xf numFmtId="0" fontId="14" fillId="4" borderId="95" xfId="0" applyFont="1" applyFill="1" applyBorder="1" applyAlignment="1" applyProtection="1">
      <alignment horizontal="center" vertical="center" wrapText="1"/>
      <protection hidden="1"/>
    </xf>
    <xf numFmtId="0" fontId="14" fillId="4" borderId="97" xfId="0" applyFont="1" applyFill="1" applyBorder="1" applyAlignment="1" applyProtection="1">
      <alignment horizontal="center" vertical="center" wrapText="1"/>
      <protection hidden="1"/>
    </xf>
    <xf numFmtId="0" fontId="14" fillId="6" borderId="146" xfId="0" applyFont="1" applyFill="1" applyBorder="1" applyAlignment="1" applyProtection="1">
      <alignment horizontal="center" vertical="center"/>
      <protection hidden="1"/>
    </xf>
    <xf numFmtId="0" fontId="14" fillId="6" borderId="12" xfId="0" applyFont="1" applyFill="1" applyBorder="1" applyAlignment="1" applyProtection="1">
      <alignment horizontal="center" vertical="center"/>
      <protection hidden="1"/>
    </xf>
    <xf numFmtId="0" fontId="14" fillId="6" borderId="135" xfId="0" applyFont="1" applyFill="1" applyBorder="1" applyAlignment="1" applyProtection="1">
      <alignment horizontal="center" vertical="center"/>
      <protection hidden="1"/>
    </xf>
    <xf numFmtId="0" fontId="21" fillId="2" borderId="0" xfId="0" applyFont="1" applyFill="1" applyAlignment="1" applyProtection="1">
      <alignment horizontal="left" vertical="center"/>
      <protection hidden="1"/>
    </xf>
    <xf numFmtId="3" fontId="23" fillId="0" borderId="22" xfId="0" applyNumberFormat="1" applyFont="1" applyBorder="1" applyAlignment="1" applyProtection="1">
      <alignment horizontal="center" vertical="center" shrinkToFit="1"/>
      <protection hidden="1"/>
    </xf>
    <xf numFmtId="177" fontId="43" fillId="0" borderId="22" xfId="0" applyNumberFormat="1" applyFont="1" applyBorder="1" applyAlignment="1" applyProtection="1">
      <alignment horizontal="center" vertical="center" shrinkToFit="1"/>
      <protection locked="0"/>
    </xf>
    <xf numFmtId="3" fontId="17" fillId="0" borderId="22" xfId="0" applyNumberFormat="1" applyFont="1" applyBorder="1" applyAlignment="1" applyProtection="1">
      <alignment horizontal="center" vertical="center" shrinkToFit="1"/>
      <protection hidden="1"/>
    </xf>
    <xf numFmtId="0" fontId="21" fillId="0" borderId="70" xfId="0" applyFont="1" applyBorder="1" applyAlignment="1" applyProtection="1">
      <alignment horizontal="left" vertical="center" shrinkToFit="1"/>
      <protection hidden="1"/>
    </xf>
    <xf numFmtId="0" fontId="21" fillId="0" borderId="14" xfId="0" applyFont="1" applyBorder="1" applyAlignment="1" applyProtection="1">
      <alignment horizontal="left" vertical="center" shrinkToFit="1"/>
      <protection hidden="1"/>
    </xf>
    <xf numFmtId="0" fontId="21" fillId="0" borderId="17" xfId="0" applyFont="1" applyBorder="1" applyAlignment="1" applyProtection="1">
      <alignment horizontal="left" vertical="center" shrinkToFit="1"/>
      <protection hidden="1"/>
    </xf>
    <xf numFmtId="3" fontId="43" fillId="0" borderId="22" xfId="0" applyNumberFormat="1" applyFont="1" applyBorder="1" applyAlignment="1" applyProtection="1">
      <alignment horizontal="center" vertical="center" shrinkToFit="1"/>
      <protection hidden="1"/>
    </xf>
    <xf numFmtId="177" fontId="27" fillId="2" borderId="87" xfId="0" applyNumberFormat="1" applyFont="1" applyFill="1" applyBorder="1" applyAlignment="1" applyProtection="1">
      <alignment horizontal="right" vertical="center" shrinkToFit="1"/>
      <protection locked="0"/>
    </xf>
    <xf numFmtId="177" fontId="27" fillId="2" borderId="76" xfId="0" applyNumberFormat="1" applyFont="1" applyFill="1" applyBorder="1" applyAlignment="1" applyProtection="1">
      <alignment horizontal="right" vertical="center" shrinkToFit="1"/>
      <protection locked="0"/>
    </xf>
    <xf numFmtId="0" fontId="21" fillId="0" borderId="55" xfId="0" applyFont="1" applyBorder="1" applyAlignment="1" applyProtection="1">
      <alignment horizontal="left" vertical="center" shrinkToFit="1"/>
      <protection hidden="1"/>
    </xf>
    <xf numFmtId="0" fontId="21" fillId="0" borderId="12" xfId="0" applyFont="1" applyBorder="1" applyAlignment="1" applyProtection="1">
      <alignment horizontal="left" vertical="center" shrinkToFit="1"/>
      <protection hidden="1"/>
    </xf>
    <xf numFmtId="0" fontId="21" fillId="0" borderId="113" xfId="0" applyFont="1" applyBorder="1" applyAlignment="1" applyProtection="1">
      <alignment horizontal="left" vertical="center" shrinkToFit="1"/>
      <protection hidden="1"/>
    </xf>
    <xf numFmtId="38" fontId="38" fillId="0" borderId="35" xfId="11" applyFont="1" applyFill="1" applyBorder="1" applyAlignment="1" applyProtection="1">
      <alignment vertical="center" shrinkToFit="1"/>
      <protection hidden="1"/>
    </xf>
    <xf numFmtId="38" fontId="38" fillId="0" borderId="20" xfId="11" applyFont="1" applyFill="1" applyBorder="1" applyAlignment="1" applyProtection="1">
      <alignment vertical="center" shrinkToFit="1"/>
      <protection hidden="1"/>
    </xf>
    <xf numFmtId="38" fontId="38" fillId="0" borderId="33" xfId="11" applyFont="1" applyFill="1" applyBorder="1" applyAlignment="1" applyProtection="1">
      <alignment vertical="center" shrinkToFit="1"/>
      <protection hidden="1"/>
    </xf>
    <xf numFmtId="0" fontId="8" fillId="4" borderId="95" xfId="0" applyFont="1" applyFill="1" applyBorder="1" applyAlignment="1" applyProtection="1">
      <alignment horizontal="center" vertical="center" wrapText="1"/>
      <protection hidden="1"/>
    </xf>
    <xf numFmtId="0" fontId="8" fillId="4" borderId="96" xfId="0" applyFont="1" applyFill="1" applyBorder="1" applyAlignment="1" applyProtection="1">
      <alignment horizontal="center" vertical="center"/>
      <protection hidden="1"/>
    </xf>
    <xf numFmtId="0" fontId="8" fillId="4" borderId="97" xfId="0" applyFont="1" applyFill="1" applyBorder="1" applyAlignment="1" applyProtection="1">
      <alignment horizontal="center" vertical="center"/>
      <protection hidden="1"/>
    </xf>
    <xf numFmtId="0" fontId="15" fillId="3" borderId="95"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protection hidden="1"/>
    </xf>
    <xf numFmtId="0" fontId="15" fillId="3" borderId="97" xfId="0" applyFont="1" applyFill="1" applyBorder="1" applyAlignment="1" applyProtection="1">
      <alignment horizontal="center" vertical="center"/>
      <protection hidden="1"/>
    </xf>
    <xf numFmtId="0" fontId="14" fillId="4" borderId="155" xfId="0" applyFont="1" applyFill="1" applyBorder="1" applyAlignment="1" applyProtection="1">
      <alignment horizontal="center" vertical="center" wrapText="1"/>
      <protection hidden="1"/>
    </xf>
    <xf numFmtId="0" fontId="14" fillId="4" borderId="96" xfId="0" applyFont="1" applyFill="1" applyBorder="1" applyAlignment="1" applyProtection="1">
      <alignment horizontal="center" vertical="center" wrapText="1"/>
      <protection hidden="1"/>
    </xf>
    <xf numFmtId="0" fontId="14" fillId="4" borderId="154" xfId="0" applyFont="1" applyFill="1" applyBorder="1" applyAlignment="1" applyProtection="1">
      <alignment horizontal="center" vertical="center" wrapText="1"/>
      <protection hidden="1"/>
    </xf>
    <xf numFmtId="3" fontId="23" fillId="3" borderId="35" xfId="0" applyNumberFormat="1" applyFont="1" applyFill="1" applyBorder="1" applyAlignment="1" applyProtection="1">
      <alignment horizontal="right" vertical="center" shrinkToFit="1"/>
      <protection hidden="1"/>
    </xf>
    <xf numFmtId="3" fontId="23" fillId="3" borderId="20" xfId="0" applyNumberFormat="1" applyFont="1" applyFill="1" applyBorder="1" applyAlignment="1" applyProtection="1">
      <alignment horizontal="right" vertical="center" shrinkToFit="1"/>
      <protection hidden="1"/>
    </xf>
    <xf numFmtId="179" fontId="27" fillId="0" borderId="55" xfId="0" applyNumberFormat="1" applyFont="1" applyBorder="1" applyAlignment="1" applyProtection="1">
      <alignment horizontal="center" vertical="center" shrinkToFit="1"/>
      <protection locked="0"/>
    </xf>
    <xf numFmtId="179" fontId="27" fillId="0" borderId="12" xfId="0" applyNumberFormat="1" applyFont="1" applyBorder="1" applyAlignment="1" applyProtection="1">
      <alignment horizontal="center" vertical="center" shrinkToFit="1"/>
      <protection locked="0"/>
    </xf>
    <xf numFmtId="179" fontId="27" fillId="0" borderId="113" xfId="0" applyNumberFormat="1" applyFont="1" applyBorder="1" applyAlignment="1" applyProtection="1">
      <alignment horizontal="center" vertical="center" shrinkToFit="1"/>
      <protection locked="0"/>
    </xf>
    <xf numFmtId="176" fontId="27" fillId="0" borderId="89" xfId="0" applyNumberFormat="1" applyFont="1" applyBorder="1" applyAlignment="1" applyProtection="1">
      <alignment horizontal="center" vertical="center" shrinkToFit="1"/>
      <protection hidden="1"/>
    </xf>
    <xf numFmtId="176" fontId="27" fillId="0" borderId="0" xfId="0" applyNumberFormat="1" applyFont="1" applyAlignment="1" applyProtection="1">
      <alignment horizontal="center" vertical="center" shrinkToFit="1"/>
      <protection hidden="1"/>
    </xf>
    <xf numFmtId="176" fontId="27" fillId="0" borderId="90" xfId="0" applyNumberFormat="1" applyFont="1" applyBorder="1" applyAlignment="1" applyProtection="1">
      <alignment horizontal="center" vertical="center" shrinkToFit="1"/>
      <protection hidden="1"/>
    </xf>
    <xf numFmtId="0" fontId="8" fillId="4" borderId="96" xfId="0" applyFont="1" applyFill="1" applyBorder="1" applyAlignment="1" applyProtection="1">
      <alignment horizontal="center" vertical="center" wrapText="1"/>
      <protection hidden="1"/>
    </xf>
    <xf numFmtId="0" fontId="8" fillId="4" borderId="97" xfId="0" applyFont="1" applyFill="1" applyBorder="1" applyAlignment="1" applyProtection="1">
      <alignment horizontal="center" vertical="center" wrapText="1"/>
      <protection hidden="1"/>
    </xf>
    <xf numFmtId="0" fontId="27" fillId="0" borderId="52" xfId="11" applyNumberFormat="1" applyFont="1" applyFill="1" applyBorder="1" applyAlignment="1" applyProtection="1">
      <alignment horizontal="center" vertical="center" shrinkToFit="1"/>
      <protection locked="0"/>
    </xf>
    <xf numFmtId="0" fontId="27" fillId="0" borderId="13" xfId="11" applyNumberFormat="1" applyFont="1" applyFill="1" applyBorder="1" applyAlignment="1" applyProtection="1">
      <alignment horizontal="center" vertical="center" shrinkToFit="1"/>
      <protection locked="0"/>
    </xf>
    <xf numFmtId="0" fontId="27" fillId="0" borderId="16" xfId="11" applyNumberFormat="1" applyFont="1" applyFill="1" applyBorder="1" applyAlignment="1" applyProtection="1">
      <alignment horizontal="center" vertical="center" shrinkToFit="1"/>
      <protection locked="0"/>
    </xf>
    <xf numFmtId="0" fontId="27" fillId="0" borderId="55" xfId="11" applyNumberFormat="1" applyFont="1" applyFill="1" applyBorder="1" applyAlignment="1" applyProtection="1">
      <alignment horizontal="center" vertical="center" shrinkToFit="1"/>
      <protection locked="0"/>
    </xf>
    <xf numFmtId="0" fontId="27" fillId="0" borderId="12" xfId="11" applyNumberFormat="1" applyFont="1" applyFill="1" applyBorder="1" applyAlignment="1" applyProtection="1">
      <alignment horizontal="center" vertical="center" shrinkToFit="1"/>
      <protection locked="0"/>
    </xf>
    <xf numFmtId="0" fontId="27" fillId="0" borderId="113" xfId="11" applyNumberFormat="1" applyFont="1" applyFill="1" applyBorder="1" applyAlignment="1" applyProtection="1">
      <alignment horizontal="center" vertical="center" shrinkToFit="1"/>
      <protection locked="0"/>
    </xf>
    <xf numFmtId="0" fontId="10" fillId="0" borderId="0" xfId="0" applyFont="1" applyAlignment="1" applyProtection="1">
      <alignment horizontal="center" vertical="center" shrinkToFit="1"/>
      <protection hidden="1"/>
    </xf>
    <xf numFmtId="0" fontId="27" fillId="0" borderId="92" xfId="11" applyNumberFormat="1" applyFont="1" applyFill="1" applyBorder="1" applyAlignment="1" applyProtection="1">
      <alignment horizontal="center" vertical="center" shrinkToFit="1"/>
      <protection locked="0"/>
    </xf>
    <xf numFmtId="0" fontId="27" fillId="0" borderId="93" xfId="11" applyNumberFormat="1" applyFont="1" applyFill="1" applyBorder="1" applyAlignment="1" applyProtection="1">
      <alignment horizontal="center" vertical="center" shrinkToFit="1"/>
      <protection locked="0"/>
    </xf>
    <xf numFmtId="0" fontId="27" fillId="0" borderId="91" xfId="11" applyNumberFormat="1" applyFont="1" applyFill="1" applyBorder="1" applyAlignment="1" applyProtection="1">
      <alignment horizontal="center" vertical="center" shrinkToFit="1"/>
      <protection locked="0"/>
    </xf>
    <xf numFmtId="0" fontId="64" fillId="0" borderId="23" xfId="0" applyFont="1" applyBorder="1" applyAlignment="1" applyProtection="1">
      <alignment horizontal="right" vertical="center" shrinkToFit="1"/>
      <protection hidden="1"/>
    </xf>
    <xf numFmtId="0" fontId="13" fillId="0" borderId="115" xfId="0" applyFont="1" applyBorder="1" applyAlignment="1" applyProtection="1">
      <alignment horizontal="center" vertical="center" shrinkToFit="1"/>
      <protection locked="0"/>
    </xf>
    <xf numFmtId="0" fontId="13" fillId="0" borderId="63" xfId="0" applyFont="1" applyBorder="1" applyAlignment="1" applyProtection="1">
      <alignment horizontal="center" vertical="center" shrinkToFit="1"/>
      <protection locked="0"/>
    </xf>
    <xf numFmtId="0" fontId="14" fillId="2" borderId="0" xfId="0" applyFont="1" applyFill="1" applyAlignment="1" applyProtection="1">
      <alignment horizontal="center" vertical="center" shrinkToFit="1"/>
      <protection locked="0"/>
    </xf>
    <xf numFmtId="178" fontId="53" fillId="0" borderId="50" xfId="11" applyNumberFormat="1" applyFont="1" applyFill="1" applyBorder="1" applyAlignment="1" applyProtection="1">
      <alignment horizontal="center" vertical="center" shrinkToFit="1"/>
      <protection locked="0"/>
    </xf>
    <xf numFmtId="178" fontId="53" fillId="0" borderId="5" xfId="11" applyNumberFormat="1" applyFont="1" applyFill="1" applyBorder="1" applyAlignment="1" applyProtection="1">
      <alignment horizontal="center" vertical="center" shrinkToFit="1"/>
      <protection locked="0"/>
    </xf>
    <xf numFmtId="178" fontId="53" fillId="0" borderId="32" xfId="11" applyNumberFormat="1" applyFont="1" applyFill="1" applyBorder="1" applyAlignment="1" applyProtection="1">
      <alignment horizontal="center" vertical="center" shrinkToFit="1"/>
      <protection locked="0"/>
    </xf>
    <xf numFmtId="178" fontId="53" fillId="0" borderId="3" xfId="11" applyNumberFormat="1" applyFont="1" applyFill="1" applyBorder="1" applyAlignment="1" applyProtection="1">
      <alignment horizontal="center" vertical="center" shrinkToFit="1"/>
      <protection locked="0"/>
    </xf>
    <xf numFmtId="0" fontId="57" fillId="0" borderId="111" xfId="0" applyFont="1" applyBorder="1" applyAlignment="1" applyProtection="1">
      <alignment horizontal="center" vertical="center" shrinkToFit="1"/>
      <protection hidden="1"/>
    </xf>
    <xf numFmtId="0" fontId="57" fillId="0" borderId="134" xfId="0" applyFont="1" applyBorder="1" applyAlignment="1" applyProtection="1">
      <alignment horizontal="center" vertical="center" shrinkToFit="1"/>
      <protection hidden="1"/>
    </xf>
    <xf numFmtId="0" fontId="56" fillId="0" borderId="92" xfId="0" applyFont="1" applyBorder="1" applyAlignment="1" applyProtection="1">
      <alignment horizontal="center" vertical="center" shrinkToFit="1"/>
      <protection hidden="1"/>
    </xf>
    <xf numFmtId="0" fontId="56" fillId="0" borderId="93" xfId="0" applyFont="1" applyBorder="1" applyAlignment="1" applyProtection="1">
      <alignment horizontal="center" vertical="center" shrinkToFit="1"/>
      <protection hidden="1"/>
    </xf>
    <xf numFmtId="0" fontId="56" fillId="0" borderId="91" xfId="0" applyFont="1" applyBorder="1" applyAlignment="1" applyProtection="1">
      <alignment horizontal="center" vertical="center" shrinkToFit="1"/>
      <protection hidden="1"/>
    </xf>
    <xf numFmtId="49" fontId="56" fillId="0" borderId="92" xfId="0" applyNumberFormat="1" applyFont="1" applyBorder="1" applyAlignment="1" applyProtection="1">
      <alignment horizontal="center" vertical="center" shrinkToFit="1"/>
      <protection locked="0"/>
    </xf>
    <xf numFmtId="49" fontId="56" fillId="0" borderId="93" xfId="0" applyNumberFormat="1" applyFont="1" applyBorder="1" applyAlignment="1" applyProtection="1">
      <alignment horizontal="center" vertical="center" shrinkToFit="1"/>
      <protection locked="0"/>
    </xf>
    <xf numFmtId="49" fontId="56" fillId="0" borderId="91" xfId="0" applyNumberFormat="1" applyFont="1" applyBorder="1" applyAlignment="1" applyProtection="1">
      <alignment horizontal="center" vertical="center" shrinkToFit="1"/>
      <protection locked="0"/>
    </xf>
    <xf numFmtId="49" fontId="56" fillId="0" borderId="92" xfId="0" applyNumberFormat="1" applyFont="1" applyBorder="1" applyAlignment="1" applyProtection="1">
      <alignment horizontal="left" vertical="center" shrinkToFit="1"/>
      <protection hidden="1"/>
    </xf>
    <xf numFmtId="49" fontId="56" fillId="0" borderId="93" xfId="0" applyNumberFormat="1" applyFont="1" applyBorder="1" applyAlignment="1" applyProtection="1">
      <alignment horizontal="left" vertical="center" shrinkToFit="1"/>
      <protection hidden="1"/>
    </xf>
    <xf numFmtId="49" fontId="56" fillId="0" borderId="91" xfId="0" applyNumberFormat="1" applyFont="1" applyBorder="1" applyAlignment="1" applyProtection="1">
      <alignment horizontal="left" vertical="center" shrinkToFit="1"/>
      <protection hidden="1"/>
    </xf>
    <xf numFmtId="182" fontId="49" fillId="0" borderId="92" xfId="0" applyNumberFormat="1" applyFont="1" applyBorder="1" applyAlignment="1" applyProtection="1">
      <alignment horizontal="right" vertical="center" shrinkToFit="1"/>
      <protection hidden="1"/>
    </xf>
    <xf numFmtId="182" fontId="49" fillId="0" borderId="93" xfId="0" applyNumberFormat="1" applyFont="1" applyBorder="1" applyAlignment="1" applyProtection="1">
      <alignment horizontal="right" vertical="center" shrinkToFit="1"/>
      <protection hidden="1"/>
    </xf>
    <xf numFmtId="182" fontId="49" fillId="0" borderId="91" xfId="0" applyNumberFormat="1" applyFont="1" applyBorder="1" applyAlignment="1" applyProtection="1">
      <alignment horizontal="right" vertical="center" shrinkToFit="1"/>
      <protection hidden="1"/>
    </xf>
    <xf numFmtId="179" fontId="49" fillId="0" borderId="92" xfId="0" applyNumberFormat="1" applyFont="1" applyBorder="1" applyAlignment="1" applyProtection="1">
      <alignment horizontal="right" vertical="center" shrinkToFit="1"/>
      <protection locked="0"/>
    </xf>
    <xf numFmtId="179" fontId="49" fillId="0" borderId="91" xfId="0" applyNumberFormat="1" applyFont="1" applyBorder="1" applyAlignment="1" applyProtection="1">
      <alignment horizontal="right" vertical="center" shrinkToFit="1"/>
      <protection locked="0"/>
    </xf>
    <xf numFmtId="183" fontId="49" fillId="0" borderId="92" xfId="0" applyNumberFormat="1" applyFont="1" applyBorder="1" applyAlignment="1" applyProtection="1">
      <alignment horizontal="right" vertical="center" shrinkToFit="1"/>
      <protection hidden="1"/>
    </xf>
    <xf numFmtId="183" fontId="49" fillId="0" borderId="93" xfId="0" applyNumberFormat="1" applyFont="1" applyBorder="1" applyAlignment="1" applyProtection="1">
      <alignment horizontal="right" vertical="center" shrinkToFit="1"/>
      <protection hidden="1"/>
    </xf>
    <xf numFmtId="183" fontId="49" fillId="0" borderId="91" xfId="0" applyNumberFormat="1" applyFont="1" applyBorder="1" applyAlignment="1" applyProtection="1">
      <alignment horizontal="right" vertical="center" shrinkToFit="1"/>
      <protection hidden="1"/>
    </xf>
    <xf numFmtId="0" fontId="56" fillId="0" borderId="118" xfId="0" applyFont="1" applyBorder="1" applyAlignment="1" applyProtection="1">
      <alignment horizontal="center" vertical="center" shrinkToFit="1"/>
      <protection hidden="1"/>
    </xf>
    <xf numFmtId="0" fontId="56" fillId="0" borderId="116" xfId="0" applyFont="1" applyBorder="1" applyAlignment="1" applyProtection="1">
      <alignment horizontal="center" vertical="center" shrinkToFit="1"/>
      <protection hidden="1"/>
    </xf>
    <xf numFmtId="0" fontId="56" fillId="0" borderId="119" xfId="0" applyFont="1" applyBorder="1" applyAlignment="1" applyProtection="1">
      <alignment horizontal="center" vertical="center" shrinkToFit="1"/>
      <protection hidden="1"/>
    </xf>
    <xf numFmtId="49" fontId="56" fillId="0" borderId="118" xfId="0" applyNumberFormat="1" applyFont="1" applyBorder="1" applyAlignment="1" applyProtection="1">
      <alignment horizontal="center" vertical="center" shrinkToFit="1"/>
      <protection locked="0"/>
    </xf>
    <xf numFmtId="49" fontId="56" fillId="0" borderId="116" xfId="0" applyNumberFormat="1" applyFont="1" applyBorder="1" applyAlignment="1" applyProtection="1">
      <alignment horizontal="center" vertical="center" shrinkToFit="1"/>
      <protection locked="0"/>
    </xf>
    <xf numFmtId="49" fontId="56" fillId="0" borderId="119" xfId="0" applyNumberFormat="1" applyFont="1" applyBorder="1" applyAlignment="1" applyProtection="1">
      <alignment horizontal="center" vertical="center" shrinkToFit="1"/>
      <protection locked="0"/>
    </xf>
    <xf numFmtId="49" fontId="56" fillId="0" borderId="118" xfId="0" applyNumberFormat="1" applyFont="1" applyBorder="1" applyAlignment="1" applyProtection="1">
      <alignment horizontal="left" vertical="center" shrinkToFit="1"/>
      <protection hidden="1"/>
    </xf>
    <xf numFmtId="49" fontId="56" fillId="0" borderId="116" xfId="0" applyNumberFormat="1" applyFont="1" applyBorder="1" applyAlignment="1" applyProtection="1">
      <alignment horizontal="left" vertical="center" shrinkToFit="1"/>
      <protection hidden="1"/>
    </xf>
    <xf numFmtId="49" fontId="56" fillId="0" borderId="119" xfId="0" applyNumberFormat="1" applyFont="1" applyBorder="1" applyAlignment="1" applyProtection="1">
      <alignment horizontal="left" vertical="center" shrinkToFit="1"/>
      <protection hidden="1"/>
    </xf>
    <xf numFmtId="182" fontId="49" fillId="0" borderId="118" xfId="0" applyNumberFormat="1" applyFont="1" applyBorder="1" applyAlignment="1" applyProtection="1">
      <alignment horizontal="right" vertical="center" shrinkToFit="1"/>
      <protection hidden="1"/>
    </xf>
    <xf numFmtId="182" fontId="49" fillId="0" borderId="116" xfId="0" applyNumberFormat="1" applyFont="1" applyBorder="1" applyAlignment="1" applyProtection="1">
      <alignment horizontal="right" vertical="center" shrinkToFit="1"/>
      <protection hidden="1"/>
    </xf>
    <xf numFmtId="182" fontId="49" fillId="0" borderId="119" xfId="0" applyNumberFormat="1" applyFont="1" applyBorder="1" applyAlignment="1" applyProtection="1">
      <alignment horizontal="right" vertical="center" shrinkToFit="1"/>
      <protection hidden="1"/>
    </xf>
    <xf numFmtId="179" fontId="49" fillId="0" borderId="118" xfId="0" applyNumberFormat="1" applyFont="1" applyBorder="1" applyAlignment="1" applyProtection="1">
      <alignment horizontal="right" vertical="center" shrinkToFit="1"/>
      <protection locked="0"/>
    </xf>
    <xf numFmtId="179" fontId="49" fillId="0" borderId="119" xfId="0" applyNumberFormat="1" applyFont="1" applyBorder="1" applyAlignment="1" applyProtection="1">
      <alignment horizontal="right" vertical="center" shrinkToFit="1"/>
      <protection locked="0"/>
    </xf>
    <xf numFmtId="183" fontId="49" fillId="0" borderId="118" xfId="0" applyNumberFormat="1" applyFont="1" applyBorder="1" applyAlignment="1" applyProtection="1">
      <alignment horizontal="right" vertical="center" shrinkToFit="1"/>
      <protection hidden="1"/>
    </xf>
    <xf numFmtId="183" fontId="49" fillId="0" borderId="116" xfId="0" applyNumberFormat="1" applyFont="1" applyBorder="1" applyAlignment="1" applyProtection="1">
      <alignment horizontal="right" vertical="center" shrinkToFit="1"/>
      <protection hidden="1"/>
    </xf>
    <xf numFmtId="183" fontId="49" fillId="0" borderId="119" xfId="0" applyNumberFormat="1" applyFont="1" applyBorder="1" applyAlignment="1" applyProtection="1">
      <alignment horizontal="right" vertical="center" shrinkToFit="1"/>
      <protection hidden="1"/>
    </xf>
    <xf numFmtId="183" fontId="49" fillId="0" borderId="50" xfId="0" applyNumberFormat="1" applyFont="1" applyBorder="1" applyAlignment="1" applyProtection="1">
      <alignment horizontal="center" vertical="center" shrinkToFit="1"/>
      <protection hidden="1"/>
    </xf>
    <xf numFmtId="183" fontId="49" fillId="0" borderId="5" xfId="0" applyNumberFormat="1" applyFont="1" applyBorder="1" applyAlignment="1" applyProtection="1">
      <alignment horizontal="center" vertical="center" shrinkToFit="1"/>
      <protection hidden="1"/>
    </xf>
    <xf numFmtId="183" fontId="49" fillId="0" borderId="48" xfId="0" applyNumberFormat="1" applyFont="1" applyBorder="1" applyAlignment="1" applyProtection="1">
      <alignment horizontal="center" vertical="center" shrinkToFit="1"/>
      <protection hidden="1"/>
    </xf>
    <xf numFmtId="183" fontId="49" fillId="0" borderId="32" xfId="0" applyNumberFormat="1" applyFont="1" applyBorder="1" applyAlignment="1" applyProtection="1">
      <alignment horizontal="center" vertical="center" shrinkToFit="1"/>
      <protection hidden="1"/>
    </xf>
    <xf numFmtId="183" fontId="49" fillId="0" borderId="3" xfId="0" applyNumberFormat="1" applyFont="1" applyBorder="1" applyAlignment="1" applyProtection="1">
      <alignment horizontal="center" vertical="center" shrinkToFit="1"/>
      <protection hidden="1"/>
    </xf>
    <xf numFmtId="183" fontId="49" fillId="0" borderId="38" xfId="0" applyNumberFormat="1" applyFont="1" applyBorder="1" applyAlignment="1" applyProtection="1">
      <alignment horizontal="center" vertical="center" shrinkToFit="1"/>
      <protection hidden="1"/>
    </xf>
    <xf numFmtId="183" fontId="49" fillId="0" borderId="148" xfId="0" applyNumberFormat="1" applyFont="1" applyBorder="1" applyAlignment="1" applyProtection="1">
      <alignment horizontal="center" vertical="center" shrinkToFit="1"/>
      <protection hidden="1"/>
    </xf>
    <xf numFmtId="183" fontId="49" fillId="0" borderId="22" xfId="0" applyNumberFormat="1" applyFont="1" applyBorder="1" applyAlignment="1" applyProtection="1">
      <alignment horizontal="center" vertical="center" shrinkToFit="1"/>
      <protection hidden="1"/>
    </xf>
    <xf numFmtId="183" fontId="49" fillId="0" borderId="147" xfId="0" applyNumberFormat="1" applyFont="1" applyBorder="1" applyAlignment="1" applyProtection="1">
      <alignment horizontal="center" vertical="center" shrinkToFit="1"/>
      <protection hidden="1"/>
    </xf>
    <xf numFmtId="178" fontId="53" fillId="0" borderId="148" xfId="11" applyNumberFormat="1" applyFont="1" applyFill="1" applyBorder="1" applyAlignment="1" applyProtection="1">
      <alignment horizontal="center" vertical="center" shrinkToFit="1"/>
      <protection locked="0"/>
    </xf>
    <xf numFmtId="178" fontId="53" fillId="0" borderId="22" xfId="11" applyNumberFormat="1" applyFont="1" applyFill="1" applyBorder="1" applyAlignment="1" applyProtection="1">
      <alignment horizontal="center" vertical="center" shrinkToFit="1"/>
      <protection locked="0"/>
    </xf>
    <xf numFmtId="49" fontId="56" fillId="0" borderId="128" xfId="0" applyNumberFormat="1" applyFont="1" applyBorder="1" applyAlignment="1" applyProtection="1">
      <alignment horizontal="center" vertical="center" shrinkToFit="1"/>
      <protection locked="0"/>
    </xf>
    <xf numFmtId="49" fontId="56" fillId="0" borderId="126" xfId="0" applyNumberFormat="1" applyFont="1" applyBorder="1" applyAlignment="1" applyProtection="1">
      <alignment horizontal="center" vertical="center" shrinkToFit="1"/>
      <protection locked="0"/>
    </xf>
    <xf numFmtId="49" fontId="56" fillId="0" borderId="129" xfId="0" applyNumberFormat="1" applyFont="1" applyBorder="1" applyAlignment="1" applyProtection="1">
      <alignment horizontal="center" vertical="center" shrinkToFit="1"/>
      <protection locked="0"/>
    </xf>
    <xf numFmtId="49" fontId="56" fillId="0" borderId="128" xfId="0" applyNumberFormat="1" applyFont="1" applyBorder="1" applyAlignment="1" applyProtection="1">
      <alignment horizontal="left" vertical="center" shrinkToFit="1"/>
      <protection hidden="1"/>
    </xf>
    <xf numFmtId="49" fontId="56" fillId="0" borderId="126" xfId="0" applyNumberFormat="1" applyFont="1" applyBorder="1" applyAlignment="1" applyProtection="1">
      <alignment horizontal="left" vertical="center" shrinkToFit="1"/>
      <protection hidden="1"/>
    </xf>
    <xf numFmtId="49" fontId="56" fillId="0" borderId="129" xfId="0" applyNumberFormat="1" applyFont="1" applyBorder="1" applyAlignment="1" applyProtection="1">
      <alignment horizontal="left" vertical="center" shrinkToFit="1"/>
      <protection hidden="1"/>
    </xf>
    <xf numFmtId="182" fontId="49" fillId="0" borderId="128" xfId="0" applyNumberFormat="1" applyFont="1" applyBorder="1" applyAlignment="1" applyProtection="1">
      <alignment horizontal="right" vertical="center" shrinkToFit="1"/>
      <protection hidden="1"/>
    </xf>
    <xf numFmtId="182" fontId="49" fillId="0" borderId="126" xfId="0" applyNumberFormat="1" applyFont="1" applyBorder="1" applyAlignment="1" applyProtection="1">
      <alignment horizontal="right" vertical="center" shrinkToFit="1"/>
      <protection hidden="1"/>
    </xf>
    <xf numFmtId="182" fontId="49" fillId="0" borderId="129" xfId="0" applyNumberFormat="1" applyFont="1" applyBorder="1" applyAlignment="1" applyProtection="1">
      <alignment horizontal="right" vertical="center" shrinkToFit="1"/>
      <protection hidden="1"/>
    </xf>
    <xf numFmtId="183" fontId="49" fillId="0" borderId="128" xfId="0" applyNumberFormat="1" applyFont="1" applyBorder="1" applyAlignment="1" applyProtection="1">
      <alignment horizontal="right" vertical="center" shrinkToFit="1"/>
      <protection hidden="1"/>
    </xf>
    <xf numFmtId="183" fontId="49" fillId="0" borderId="126" xfId="0" applyNumberFormat="1" applyFont="1" applyBorder="1" applyAlignment="1" applyProtection="1">
      <alignment horizontal="right" vertical="center" shrinkToFit="1"/>
      <protection hidden="1"/>
    </xf>
    <xf numFmtId="183" fontId="49" fillId="0" borderId="129" xfId="0" applyNumberFormat="1" applyFont="1" applyBorder="1" applyAlignment="1" applyProtection="1">
      <alignment horizontal="right" vertical="center" shrinkToFit="1"/>
      <protection hidden="1"/>
    </xf>
    <xf numFmtId="179" fontId="49" fillId="0" borderId="128" xfId="0" applyNumberFormat="1" applyFont="1" applyBorder="1" applyAlignment="1" applyProtection="1">
      <alignment horizontal="right" vertical="center" shrinkToFit="1"/>
      <protection locked="0"/>
    </xf>
    <xf numFmtId="179" fontId="49" fillId="0" borderId="129" xfId="0" applyNumberFormat="1" applyFont="1" applyBorder="1" applyAlignment="1" applyProtection="1">
      <alignment horizontal="right" vertical="center" shrinkToFit="1"/>
      <protection locked="0"/>
    </xf>
    <xf numFmtId="0" fontId="57" fillId="0" borderId="140" xfId="0" applyFont="1" applyBorder="1" applyAlignment="1" applyProtection="1">
      <alignment horizontal="center" vertical="center" shrinkToFit="1"/>
      <protection hidden="1"/>
    </xf>
    <xf numFmtId="0" fontId="56" fillId="0" borderId="128" xfId="0" applyFont="1" applyBorder="1" applyAlignment="1" applyProtection="1">
      <alignment horizontal="center" vertical="center" shrinkToFit="1"/>
      <protection hidden="1"/>
    </xf>
    <xf numFmtId="0" fontId="56" fillId="0" borderId="126" xfId="0" applyFont="1" applyBorder="1" applyAlignment="1" applyProtection="1">
      <alignment horizontal="center" vertical="center" shrinkToFit="1"/>
      <protection hidden="1"/>
    </xf>
    <xf numFmtId="0" fontId="56" fillId="0" borderId="129" xfId="0" applyFont="1" applyBorder="1" applyAlignment="1" applyProtection="1">
      <alignment horizontal="center" vertical="center" shrinkToFit="1"/>
      <protection hidden="1"/>
    </xf>
    <xf numFmtId="0" fontId="57" fillId="0" borderId="67" xfId="0" applyFont="1" applyBorder="1" applyAlignment="1" applyProtection="1">
      <alignment horizontal="center" vertical="center" shrinkToFit="1"/>
      <protection hidden="1"/>
    </xf>
    <xf numFmtId="179" fontId="49" fillId="0" borderId="55" xfId="0" applyNumberFormat="1" applyFont="1" applyBorder="1" applyAlignment="1" applyProtection="1">
      <alignment horizontal="right" vertical="center" shrinkToFit="1"/>
      <protection locked="0"/>
    </xf>
    <xf numFmtId="179" fontId="49" fillId="0" borderId="113" xfId="0" applyNumberFormat="1" applyFont="1" applyBorder="1" applyAlignment="1" applyProtection="1">
      <alignment horizontal="right" vertical="center" shrinkToFit="1"/>
      <protection locked="0"/>
    </xf>
    <xf numFmtId="183" fontId="49" fillId="0" borderId="55" xfId="0" applyNumberFormat="1" applyFont="1" applyBorder="1" applyAlignment="1" applyProtection="1">
      <alignment horizontal="right" vertical="center" shrinkToFit="1"/>
      <protection hidden="1"/>
    </xf>
    <xf numFmtId="183" fontId="49" fillId="0" borderId="12" xfId="0" applyNumberFormat="1" applyFont="1" applyBorder="1" applyAlignment="1" applyProtection="1">
      <alignment horizontal="right" vertical="center" shrinkToFit="1"/>
      <protection hidden="1"/>
    </xf>
    <xf numFmtId="183" fontId="49" fillId="0" borderId="113" xfId="0" applyNumberFormat="1" applyFont="1" applyBorder="1" applyAlignment="1" applyProtection="1">
      <alignment horizontal="right" vertical="center" shrinkToFit="1"/>
      <protection hidden="1"/>
    </xf>
    <xf numFmtId="0" fontId="56" fillId="0" borderId="55" xfId="0" applyFont="1" applyBorder="1" applyAlignment="1" applyProtection="1">
      <alignment horizontal="center" vertical="center" shrinkToFit="1"/>
      <protection hidden="1"/>
    </xf>
    <xf numFmtId="0" fontId="56" fillId="0" borderId="12" xfId="0" applyFont="1" applyBorder="1" applyAlignment="1" applyProtection="1">
      <alignment horizontal="center" vertical="center" shrinkToFit="1"/>
      <protection hidden="1"/>
    </xf>
    <xf numFmtId="0" fontId="56" fillId="0" borderId="113" xfId="0" applyFont="1" applyBorder="1" applyAlignment="1" applyProtection="1">
      <alignment horizontal="center" vertical="center" shrinkToFit="1"/>
      <protection hidden="1"/>
    </xf>
    <xf numFmtId="49" fontId="56" fillId="0" borderId="55" xfId="0" applyNumberFormat="1" applyFont="1" applyBorder="1" applyAlignment="1" applyProtection="1">
      <alignment horizontal="center" vertical="center" shrinkToFit="1"/>
      <protection locked="0"/>
    </xf>
    <xf numFmtId="49" fontId="56" fillId="0" borderId="12" xfId="0" applyNumberFormat="1" applyFont="1" applyBorder="1" applyAlignment="1" applyProtection="1">
      <alignment horizontal="center" vertical="center" shrinkToFit="1"/>
      <protection locked="0"/>
    </xf>
    <xf numFmtId="49" fontId="56" fillId="0" borderId="113" xfId="0" applyNumberFormat="1" applyFont="1" applyBorder="1" applyAlignment="1" applyProtection="1">
      <alignment horizontal="center" vertical="center" shrinkToFit="1"/>
      <protection locked="0"/>
    </xf>
    <xf numFmtId="49" fontId="56" fillId="0" borderId="55" xfId="0" applyNumberFormat="1" applyFont="1" applyBorder="1" applyAlignment="1" applyProtection="1">
      <alignment horizontal="left" vertical="center" shrinkToFit="1"/>
      <protection hidden="1"/>
    </xf>
    <xf numFmtId="49" fontId="56" fillId="0" borderId="12" xfId="0" applyNumberFormat="1" applyFont="1" applyBorder="1" applyAlignment="1" applyProtection="1">
      <alignment horizontal="left" vertical="center" shrinkToFit="1"/>
      <protection hidden="1"/>
    </xf>
    <xf numFmtId="49" fontId="56" fillId="0" borderId="113" xfId="0" applyNumberFormat="1" applyFont="1" applyBorder="1" applyAlignment="1" applyProtection="1">
      <alignment horizontal="left" vertical="center" shrinkToFit="1"/>
      <protection hidden="1"/>
    </xf>
    <xf numFmtId="182" fontId="49" fillId="0" borderId="55" xfId="0" applyNumberFormat="1" applyFont="1" applyBorder="1" applyAlignment="1" applyProtection="1">
      <alignment horizontal="right" vertical="center" shrinkToFit="1"/>
      <protection hidden="1"/>
    </xf>
    <xf numFmtId="182" fontId="49" fillId="0" borderId="12" xfId="0" applyNumberFormat="1" applyFont="1" applyBorder="1" applyAlignment="1" applyProtection="1">
      <alignment horizontal="right" vertical="center" shrinkToFit="1"/>
      <protection hidden="1"/>
    </xf>
    <xf numFmtId="182" fontId="49" fillId="0" borderId="113" xfId="0" applyNumberFormat="1" applyFont="1" applyBorder="1" applyAlignment="1" applyProtection="1">
      <alignment horizontal="right" vertical="center" shrinkToFit="1"/>
      <protection hidden="1"/>
    </xf>
    <xf numFmtId="0" fontId="56" fillId="0" borderId="52" xfId="0" applyFont="1" applyBorder="1" applyAlignment="1" applyProtection="1">
      <alignment horizontal="center" vertical="center" shrinkToFit="1"/>
      <protection hidden="1"/>
    </xf>
    <xf numFmtId="0" fontId="56" fillId="0" borderId="13" xfId="0" applyFont="1" applyBorder="1" applyAlignment="1" applyProtection="1">
      <alignment horizontal="center" vertical="center" shrinkToFit="1"/>
      <protection hidden="1"/>
    </xf>
    <xf numFmtId="0" fontId="56" fillId="0" borderId="16" xfId="0" applyFont="1" applyBorder="1" applyAlignment="1" applyProtection="1">
      <alignment horizontal="center" vertical="center" shrinkToFit="1"/>
      <protection hidden="1"/>
    </xf>
    <xf numFmtId="49" fontId="56" fillId="0" borderId="52" xfId="0" applyNumberFormat="1" applyFont="1" applyBorder="1" applyAlignment="1" applyProtection="1">
      <alignment horizontal="center" vertical="center" shrinkToFit="1"/>
      <protection locked="0"/>
    </xf>
    <xf numFmtId="49" fontId="56" fillId="0" borderId="13" xfId="0" applyNumberFormat="1" applyFont="1" applyBorder="1" applyAlignment="1" applyProtection="1">
      <alignment horizontal="center" vertical="center" shrinkToFit="1"/>
      <protection locked="0"/>
    </xf>
    <xf numFmtId="49" fontId="56" fillId="0" borderId="16" xfId="0" applyNumberFormat="1" applyFont="1" applyBorder="1" applyAlignment="1" applyProtection="1">
      <alignment horizontal="center" vertical="center" shrinkToFit="1"/>
      <protection locked="0"/>
    </xf>
    <xf numFmtId="183" fontId="49" fillId="0" borderId="89" xfId="0" applyNumberFormat="1" applyFont="1" applyBorder="1" applyAlignment="1" applyProtection="1">
      <alignment horizontal="center" vertical="center" shrinkToFit="1"/>
      <protection hidden="1"/>
    </xf>
    <xf numFmtId="183" fontId="49" fillId="0" borderId="0" xfId="0" applyNumberFormat="1" applyFont="1" applyAlignment="1" applyProtection="1">
      <alignment horizontal="center" vertical="center" shrinkToFit="1"/>
      <protection hidden="1"/>
    </xf>
    <xf numFmtId="183" fontId="49" fillId="0" borderId="90" xfId="0" applyNumberFormat="1" applyFont="1" applyBorder="1" applyAlignment="1" applyProtection="1">
      <alignment horizontal="center" vertical="center" shrinkToFit="1"/>
      <protection hidden="1"/>
    </xf>
    <xf numFmtId="178" fontId="53" fillId="0" borderId="89" xfId="11" applyNumberFormat="1" applyFont="1" applyFill="1" applyBorder="1" applyAlignment="1" applyProtection="1">
      <alignment horizontal="center" vertical="center" shrinkToFit="1"/>
      <protection locked="0"/>
    </xf>
    <xf numFmtId="178" fontId="53" fillId="0" borderId="0" xfId="11" applyNumberFormat="1" applyFont="1" applyFill="1" applyBorder="1" applyAlignment="1" applyProtection="1">
      <alignment horizontal="center" vertical="center" shrinkToFit="1"/>
      <protection locked="0"/>
    </xf>
    <xf numFmtId="0" fontId="55" fillId="0" borderId="191" xfId="0" applyFont="1" applyBorder="1" applyAlignment="1" applyProtection="1">
      <alignment horizontal="center" vertical="center" wrapText="1" shrinkToFit="1"/>
      <protection hidden="1"/>
    </xf>
    <xf numFmtId="0" fontId="55" fillId="0" borderId="14" xfId="0" applyFont="1" applyBorder="1" applyAlignment="1" applyProtection="1">
      <alignment horizontal="center" vertical="center" wrapText="1" shrinkToFit="1"/>
      <protection hidden="1"/>
    </xf>
    <xf numFmtId="0" fontId="55" fillId="0" borderId="94" xfId="0" applyFont="1" applyBorder="1" applyAlignment="1" applyProtection="1">
      <alignment horizontal="center" vertical="center" wrapText="1" shrinkToFit="1"/>
      <protection hidden="1"/>
    </xf>
    <xf numFmtId="0" fontId="55" fillId="0" borderId="84" xfId="0" applyFont="1" applyBorder="1" applyAlignment="1" applyProtection="1">
      <alignment horizontal="center" vertical="center" wrapText="1" shrinkToFit="1"/>
      <protection hidden="1"/>
    </xf>
    <xf numFmtId="0" fontId="55" fillId="0" borderId="0" xfId="0" applyFont="1" applyAlignment="1" applyProtection="1">
      <alignment horizontal="center" vertical="center" wrapText="1" shrinkToFit="1"/>
      <protection hidden="1"/>
    </xf>
    <xf numFmtId="0" fontId="55" fillId="0" borderId="10" xfId="0" applyFont="1" applyBorder="1" applyAlignment="1" applyProtection="1">
      <alignment horizontal="center" vertical="center" wrapText="1" shrinkToFit="1"/>
      <protection hidden="1"/>
    </xf>
    <xf numFmtId="0" fontId="55" fillId="0" borderId="149" xfId="0" applyFont="1" applyBorder="1" applyAlignment="1" applyProtection="1">
      <alignment horizontal="center" vertical="center" wrapText="1" shrinkToFit="1"/>
      <protection hidden="1"/>
    </xf>
    <xf numFmtId="0" fontId="55" fillId="0" borderId="22" xfId="0" applyFont="1" applyBorder="1" applyAlignment="1" applyProtection="1">
      <alignment horizontal="center" vertical="center" wrapText="1" shrinkToFit="1"/>
      <protection hidden="1"/>
    </xf>
    <xf numFmtId="0" fontId="55" fillId="0" borderId="131" xfId="0" applyFont="1" applyBorder="1" applyAlignment="1" applyProtection="1">
      <alignment horizontal="center" vertical="center" wrapText="1" shrinkToFit="1"/>
      <protection hidden="1"/>
    </xf>
    <xf numFmtId="183" fontId="49" fillId="0" borderId="70" xfId="0" applyNumberFormat="1" applyFont="1" applyBorder="1" applyAlignment="1" applyProtection="1">
      <alignment horizontal="center" vertical="center" shrinkToFit="1"/>
      <protection hidden="1"/>
    </xf>
    <xf numFmtId="183" fontId="49" fillId="0" borderId="14" xfId="0" applyNumberFormat="1" applyFont="1" applyBorder="1" applyAlignment="1" applyProtection="1">
      <alignment horizontal="center" vertical="center" shrinkToFit="1"/>
      <protection hidden="1"/>
    </xf>
    <xf numFmtId="183" fontId="49" fillId="0" borderId="17" xfId="0" applyNumberFormat="1" applyFont="1" applyBorder="1" applyAlignment="1" applyProtection="1">
      <alignment horizontal="center" vertical="center" shrinkToFit="1"/>
      <protection hidden="1"/>
    </xf>
    <xf numFmtId="178" fontId="53" fillId="0" borderId="70" xfId="11" applyNumberFormat="1" applyFont="1" applyFill="1" applyBorder="1" applyAlignment="1" applyProtection="1">
      <alignment horizontal="center" vertical="center" shrinkToFit="1"/>
      <protection locked="0"/>
    </xf>
    <xf numFmtId="178" fontId="53" fillId="0" borderId="14" xfId="11" applyNumberFormat="1" applyFont="1" applyFill="1" applyBorder="1" applyAlignment="1" applyProtection="1">
      <alignment horizontal="center" vertical="center" shrinkToFit="1"/>
      <protection locked="0"/>
    </xf>
    <xf numFmtId="0" fontId="56" fillId="0" borderId="52" xfId="0" applyFont="1" applyBorder="1" applyAlignment="1" applyProtection="1">
      <alignment horizontal="left" vertical="center" shrinkToFit="1"/>
      <protection hidden="1"/>
    </xf>
    <xf numFmtId="0" fontId="56" fillId="0" borderId="13" xfId="0" applyFont="1" applyBorder="1" applyAlignment="1" applyProtection="1">
      <alignment horizontal="left" vertical="center" shrinkToFit="1"/>
      <protection hidden="1"/>
    </xf>
    <xf numFmtId="0" fontId="56" fillId="0" borderId="16" xfId="0" applyFont="1" applyBorder="1" applyAlignment="1" applyProtection="1">
      <alignment horizontal="left" vertical="center" shrinkToFit="1"/>
      <protection hidden="1"/>
    </xf>
    <xf numFmtId="0" fontId="14" fillId="6" borderId="156" xfId="0" applyFont="1" applyFill="1" applyBorder="1" applyAlignment="1" applyProtection="1">
      <alignment horizontal="center" vertical="center"/>
      <protection hidden="1"/>
    </xf>
    <xf numFmtId="0" fontId="14" fillId="6" borderId="96" xfId="0" applyFont="1" applyFill="1" applyBorder="1" applyAlignment="1" applyProtection="1">
      <alignment horizontal="center" vertical="center"/>
      <protection hidden="1"/>
    </xf>
    <xf numFmtId="0" fontId="10" fillId="3" borderId="95" xfId="0" applyFont="1" applyFill="1" applyBorder="1" applyAlignment="1" applyProtection="1">
      <alignment horizontal="center" vertical="center" wrapText="1"/>
      <protection hidden="1"/>
    </xf>
    <xf numFmtId="0" fontId="10" fillId="3" borderId="96" xfId="0" applyFont="1" applyFill="1" applyBorder="1" applyAlignment="1" applyProtection="1">
      <alignment horizontal="center" vertical="center" wrapText="1"/>
      <protection hidden="1"/>
    </xf>
    <xf numFmtId="0" fontId="10" fillId="3" borderId="97" xfId="0" applyFont="1" applyFill="1" applyBorder="1" applyAlignment="1" applyProtection="1">
      <alignment horizontal="center" vertical="center" wrapText="1"/>
      <protection hidden="1"/>
    </xf>
    <xf numFmtId="0" fontId="14" fillId="6" borderId="95" xfId="0" applyFont="1" applyFill="1" applyBorder="1" applyAlignment="1" applyProtection="1">
      <alignment horizontal="center" vertical="center"/>
      <protection hidden="1"/>
    </xf>
    <xf numFmtId="0" fontId="14" fillId="6" borderId="97" xfId="0" applyFont="1" applyFill="1" applyBorder="1" applyAlignment="1" applyProtection="1">
      <alignment horizontal="center" vertical="center"/>
      <protection hidden="1"/>
    </xf>
    <xf numFmtId="0" fontId="15" fillId="4" borderId="95" xfId="0" applyFont="1" applyFill="1" applyBorder="1" applyAlignment="1" applyProtection="1">
      <alignment horizontal="center" vertical="center" wrapText="1"/>
      <protection hidden="1"/>
    </xf>
    <xf numFmtId="0" fontId="15" fillId="4" borderId="97" xfId="0" applyFont="1" applyFill="1" applyBorder="1" applyAlignment="1" applyProtection="1">
      <alignment horizontal="center" vertical="center" wrapText="1"/>
      <protection hidden="1"/>
    </xf>
    <xf numFmtId="38" fontId="91" fillId="0" borderId="0" xfId="14" applyFont="1" applyFill="1" applyBorder="1" applyAlignment="1" applyProtection="1">
      <alignment horizontal="left" wrapText="1"/>
      <protection hidden="1"/>
    </xf>
    <xf numFmtId="38" fontId="91" fillId="0" borderId="22" xfId="14" applyFont="1" applyFill="1" applyBorder="1" applyAlignment="1" applyProtection="1">
      <alignment horizontal="left" wrapText="1"/>
      <protection hidden="1"/>
    </xf>
    <xf numFmtId="0" fontId="57" fillId="0" borderId="72" xfId="0" applyFont="1" applyBorder="1" applyAlignment="1" applyProtection="1">
      <alignment horizontal="center" vertical="center" shrinkToFit="1"/>
      <protection hidden="1"/>
    </xf>
    <xf numFmtId="185" fontId="49" fillId="0" borderId="52" xfId="0" applyNumberFormat="1" applyFont="1" applyBorder="1" applyAlignment="1" applyProtection="1">
      <alignment horizontal="right" vertical="center" shrinkToFit="1"/>
      <protection hidden="1"/>
    </xf>
    <xf numFmtId="185" fontId="49" fillId="0" borderId="13" xfId="0" applyNumberFormat="1" applyFont="1" applyBorder="1" applyAlignment="1" applyProtection="1">
      <alignment horizontal="right" vertical="center" shrinkToFit="1"/>
      <protection hidden="1"/>
    </xf>
    <xf numFmtId="185" fontId="49" fillId="0" borderId="16" xfId="0" applyNumberFormat="1" applyFont="1" applyBorder="1" applyAlignment="1" applyProtection="1">
      <alignment horizontal="right" vertical="center" shrinkToFit="1"/>
      <protection hidden="1"/>
    </xf>
    <xf numFmtId="179" fontId="49" fillId="0" borderId="52" xfId="0" applyNumberFormat="1" applyFont="1" applyBorder="1" applyAlignment="1" applyProtection="1">
      <alignment horizontal="right" vertical="center" shrinkToFit="1"/>
      <protection locked="0"/>
    </xf>
    <xf numFmtId="179" fontId="49" fillId="0" borderId="16" xfId="0" applyNumberFormat="1" applyFont="1" applyBorder="1" applyAlignment="1" applyProtection="1">
      <alignment horizontal="right" vertical="center" shrinkToFit="1"/>
      <protection locked="0"/>
    </xf>
    <xf numFmtId="183" fontId="49" fillId="0" borderId="52" xfId="0" applyNumberFormat="1" applyFont="1" applyBorder="1" applyAlignment="1" applyProtection="1">
      <alignment horizontal="right" vertical="center" shrinkToFit="1"/>
      <protection hidden="1"/>
    </xf>
    <xf numFmtId="183" fontId="49" fillId="0" borderId="13" xfId="0" applyNumberFormat="1" applyFont="1" applyBorder="1" applyAlignment="1" applyProtection="1">
      <alignment horizontal="right" vertical="center" shrinkToFit="1"/>
      <protection hidden="1"/>
    </xf>
    <xf numFmtId="183" fontId="49" fillId="0" borderId="16" xfId="0" applyNumberFormat="1" applyFont="1" applyBorder="1" applyAlignment="1" applyProtection="1">
      <alignment horizontal="right" vertical="center" shrinkToFit="1"/>
      <protection hidden="1"/>
    </xf>
    <xf numFmtId="38" fontId="48" fillId="0" borderId="41" xfId="6" applyFont="1" applyBorder="1" applyAlignment="1" applyProtection="1">
      <alignment horizontal="right" vertical="center"/>
      <protection hidden="1"/>
    </xf>
    <xf numFmtId="38" fontId="48" fillId="0" borderId="42" xfId="6" applyFont="1" applyBorder="1" applyAlignment="1" applyProtection="1">
      <alignment horizontal="right" vertical="center"/>
      <protection hidden="1"/>
    </xf>
    <xf numFmtId="181" fontId="27" fillId="0" borderId="30" xfId="0" applyNumberFormat="1" applyFont="1" applyBorder="1" applyAlignment="1" applyProtection="1">
      <alignment horizontal="right" vertical="center"/>
      <protection hidden="1"/>
    </xf>
    <xf numFmtId="181" fontId="27" fillId="0" borderId="31" xfId="0" applyNumberFormat="1" applyFont="1" applyBorder="1" applyAlignment="1" applyProtection="1">
      <alignment horizontal="right" vertical="center"/>
      <protection hidden="1"/>
    </xf>
    <xf numFmtId="181" fontId="27" fillId="0" borderId="118" xfId="0" applyNumberFormat="1" applyFont="1" applyBorder="1" applyAlignment="1" applyProtection="1">
      <alignment horizontal="right" vertical="center"/>
      <protection hidden="1"/>
    </xf>
    <xf numFmtId="181" fontId="27" fillId="0" borderId="116" xfId="0" applyNumberFormat="1" applyFont="1" applyBorder="1" applyAlignment="1" applyProtection="1">
      <alignment horizontal="right" vertical="center"/>
      <protection hidden="1"/>
    </xf>
    <xf numFmtId="181" fontId="27" fillId="0" borderId="99" xfId="0" applyNumberFormat="1" applyFont="1" applyBorder="1" applyAlignment="1" applyProtection="1">
      <alignment horizontal="right" vertical="center"/>
      <protection hidden="1"/>
    </xf>
    <xf numFmtId="181" fontId="27" fillId="0" borderId="100" xfId="0" applyNumberFormat="1" applyFont="1" applyBorder="1" applyAlignment="1" applyProtection="1">
      <alignment horizontal="right" vertical="center"/>
      <protection hidden="1"/>
    </xf>
    <xf numFmtId="0" fontId="27" fillId="0" borderId="28" xfId="0" applyFont="1" applyBorder="1" applyAlignment="1" applyProtection="1">
      <alignment horizontal="center" vertical="center"/>
      <protection hidden="1"/>
    </xf>
    <xf numFmtId="0" fontId="27" fillId="0" borderId="31" xfId="0" applyFont="1" applyBorder="1" applyAlignment="1" applyProtection="1">
      <alignment horizontal="center" vertical="center"/>
      <protection hidden="1"/>
    </xf>
    <xf numFmtId="0" fontId="27" fillId="0" borderId="29" xfId="0" applyFont="1" applyBorder="1" applyAlignment="1" applyProtection="1">
      <alignment horizontal="center" vertical="center"/>
      <protection hidden="1"/>
    </xf>
    <xf numFmtId="0" fontId="27" fillId="0" borderId="133" xfId="0" applyFont="1" applyBorder="1" applyAlignment="1" applyProtection="1">
      <alignment horizontal="center" vertical="center"/>
      <protection hidden="1"/>
    </xf>
    <xf numFmtId="0" fontId="27" fillId="0" borderId="116" xfId="0" applyFont="1" applyBorder="1" applyAlignment="1" applyProtection="1">
      <alignment horizontal="center" vertical="center"/>
      <protection hidden="1"/>
    </xf>
    <xf numFmtId="0" fontId="27" fillId="0" borderId="119" xfId="0" applyFont="1" applyBorder="1" applyAlignment="1" applyProtection="1">
      <alignment horizontal="center" vertical="center"/>
      <protection hidden="1"/>
    </xf>
    <xf numFmtId="0" fontId="27" fillId="0" borderId="136" xfId="0" applyFont="1" applyBorder="1" applyAlignment="1" applyProtection="1">
      <alignment horizontal="center" vertical="center"/>
      <protection hidden="1"/>
    </xf>
    <xf numFmtId="0" fontId="27" fillId="0" borderId="100" xfId="0" applyFont="1" applyBorder="1" applyAlignment="1" applyProtection="1">
      <alignment horizontal="center" vertical="center"/>
      <protection hidden="1"/>
    </xf>
    <xf numFmtId="0" fontId="27" fillId="0" borderId="101" xfId="0" applyFont="1" applyBorder="1" applyAlignment="1" applyProtection="1">
      <alignment horizontal="center" vertical="center"/>
      <protection hidden="1"/>
    </xf>
    <xf numFmtId="38" fontId="15" fillId="0" borderId="104" xfId="0" applyNumberFormat="1" applyFont="1" applyBorder="1" applyAlignment="1" applyProtection="1">
      <alignment horizontal="center" vertical="center"/>
      <protection hidden="1"/>
    </xf>
    <xf numFmtId="0" fontId="14" fillId="0" borderId="84" xfId="0" applyFont="1" applyBorder="1" applyAlignment="1" applyProtection="1">
      <alignment horizontal="center" vertical="center"/>
      <protection hidden="1"/>
    </xf>
    <xf numFmtId="0" fontId="14" fillId="0" borderId="0" xfId="0" applyFont="1" applyAlignment="1" applyProtection="1">
      <alignment horizontal="center" vertical="center"/>
      <protection hidden="1"/>
    </xf>
    <xf numFmtId="0" fontId="14" fillId="0" borderId="10" xfId="0" applyFont="1" applyBorder="1" applyAlignment="1" applyProtection="1">
      <alignment horizontal="center" vertical="center"/>
      <protection hidden="1"/>
    </xf>
    <xf numFmtId="38" fontId="15" fillId="0" borderId="31" xfId="0" applyNumberFormat="1" applyFont="1" applyBorder="1" applyAlignment="1" applyProtection="1">
      <alignment horizontal="center" vertical="center"/>
      <protection hidden="1"/>
    </xf>
    <xf numFmtId="38" fontId="15" fillId="0" borderId="29" xfId="0" applyNumberFormat="1" applyFont="1" applyBorder="1" applyAlignment="1" applyProtection="1">
      <alignment horizontal="center" vertical="center"/>
      <protection hidden="1"/>
    </xf>
    <xf numFmtId="38" fontId="15" fillId="0" borderId="116" xfId="0" applyNumberFormat="1" applyFont="1" applyBorder="1" applyAlignment="1" applyProtection="1">
      <alignment horizontal="center" vertical="center"/>
      <protection hidden="1"/>
    </xf>
    <xf numFmtId="38" fontId="15" fillId="0" borderId="100" xfId="0" applyNumberFormat="1" applyFont="1" applyBorder="1" applyAlignment="1" applyProtection="1">
      <alignment horizontal="center" vertical="center"/>
      <protection hidden="1"/>
    </xf>
    <xf numFmtId="38" fontId="27" fillId="0" borderId="31" xfId="0" applyNumberFormat="1" applyFont="1" applyBorder="1" applyAlignment="1" applyProtection="1">
      <alignment horizontal="right" vertical="center"/>
      <protection hidden="1"/>
    </xf>
    <xf numFmtId="38" fontId="28" fillId="0" borderId="14" xfId="0" applyNumberFormat="1" applyFont="1" applyBorder="1" applyAlignment="1" applyProtection="1">
      <alignment horizontal="right" vertical="center"/>
      <protection hidden="1"/>
    </xf>
    <xf numFmtId="38" fontId="51" fillId="0" borderId="28" xfId="6" applyFont="1" applyBorder="1" applyAlignment="1" applyProtection="1">
      <alignment horizontal="right" vertical="center"/>
      <protection hidden="1"/>
    </xf>
    <xf numFmtId="38" fontId="51" fillId="0" borderId="31" xfId="6" applyFont="1" applyBorder="1" applyAlignment="1" applyProtection="1">
      <alignment horizontal="right" vertical="center"/>
      <protection hidden="1"/>
    </xf>
    <xf numFmtId="38" fontId="28" fillId="0" borderId="116" xfId="0" applyNumberFormat="1" applyFont="1" applyBorder="1" applyAlignment="1" applyProtection="1">
      <alignment horizontal="right" vertical="center"/>
      <protection hidden="1"/>
    </xf>
    <xf numFmtId="38" fontId="51" fillId="0" borderId="8" xfId="6" applyFont="1" applyBorder="1" applyAlignment="1" applyProtection="1">
      <alignment horizontal="right" vertical="center"/>
      <protection hidden="1"/>
    </xf>
    <xf numFmtId="38" fontId="51" fillId="0" borderId="5" xfId="6" applyFont="1" applyBorder="1" applyAlignment="1" applyProtection="1">
      <alignment horizontal="right" vertical="center"/>
      <protection hidden="1"/>
    </xf>
    <xf numFmtId="38" fontId="51" fillId="0" borderId="103" xfId="6" applyFont="1" applyBorder="1" applyAlignment="1" applyProtection="1">
      <alignment horizontal="right" vertical="center"/>
      <protection hidden="1"/>
    </xf>
    <xf numFmtId="38" fontId="51" fillId="0" borderId="19" xfId="6" applyFont="1" applyBorder="1" applyAlignment="1" applyProtection="1">
      <alignment horizontal="right" vertical="center"/>
      <protection hidden="1"/>
    </xf>
    <xf numFmtId="38" fontId="28" fillId="0" borderId="100" xfId="0" applyNumberFormat="1" applyFont="1" applyBorder="1" applyAlignment="1" applyProtection="1">
      <alignment horizontal="right" vertical="center"/>
      <protection hidden="1"/>
    </xf>
    <xf numFmtId="0" fontId="87" fillId="0" borderId="186" xfId="0" applyFont="1" applyBorder="1" applyAlignment="1" applyProtection="1">
      <alignment horizontal="left" vertical="center" wrapText="1" shrinkToFit="1"/>
      <protection hidden="1"/>
    </xf>
    <xf numFmtId="0" fontId="87" fillId="0" borderId="144" xfId="0" applyFont="1" applyBorder="1" applyAlignment="1" applyProtection="1">
      <alignment horizontal="left" vertical="center" shrinkToFit="1"/>
      <protection hidden="1"/>
    </xf>
    <xf numFmtId="0" fontId="87" fillId="0" borderId="187" xfId="0" applyFont="1" applyBorder="1" applyAlignment="1" applyProtection="1">
      <alignment horizontal="left" vertical="center" shrinkToFit="1"/>
      <protection hidden="1"/>
    </xf>
    <xf numFmtId="0" fontId="14" fillId="4" borderId="156" xfId="0" applyFont="1" applyFill="1" applyBorder="1" applyAlignment="1" applyProtection="1">
      <alignment horizontal="center" vertical="center" shrinkToFit="1"/>
      <protection hidden="1"/>
    </xf>
    <xf numFmtId="0" fontId="14" fillId="4" borderId="96" xfId="0" applyFont="1" applyFill="1" applyBorder="1" applyAlignment="1" applyProtection="1">
      <alignment horizontal="center" vertical="center" shrinkToFit="1"/>
      <protection hidden="1"/>
    </xf>
    <xf numFmtId="0" fontId="14" fillId="4" borderId="97" xfId="0" applyFont="1" applyFill="1" applyBorder="1" applyAlignment="1" applyProtection="1">
      <alignment horizontal="center" vertical="center" shrinkToFit="1"/>
      <protection hidden="1"/>
    </xf>
    <xf numFmtId="0" fontId="14" fillId="4" borderId="95" xfId="0" applyFont="1" applyFill="1" applyBorder="1" applyAlignment="1" applyProtection="1">
      <alignment horizontal="center" vertical="center" shrinkToFit="1"/>
      <protection hidden="1"/>
    </xf>
    <xf numFmtId="0" fontId="14" fillId="3" borderId="95" xfId="0" applyFont="1" applyFill="1" applyBorder="1" applyAlignment="1" applyProtection="1">
      <alignment horizontal="center" vertical="center"/>
      <protection hidden="1"/>
    </xf>
    <xf numFmtId="0" fontId="14" fillId="3" borderId="96" xfId="0" applyFont="1" applyFill="1" applyBorder="1" applyAlignment="1" applyProtection="1">
      <alignment horizontal="center" vertical="center"/>
      <protection hidden="1"/>
    </xf>
    <xf numFmtId="0" fontId="14" fillId="3" borderId="97" xfId="0" applyFont="1" applyFill="1" applyBorder="1" applyAlignment="1" applyProtection="1">
      <alignment horizontal="center" vertical="center"/>
      <protection hidden="1"/>
    </xf>
    <xf numFmtId="0" fontId="14" fillId="3" borderId="95" xfId="0" applyFont="1" applyFill="1" applyBorder="1" applyAlignment="1" applyProtection="1">
      <alignment horizontal="center" vertical="center" shrinkToFit="1"/>
      <protection hidden="1"/>
    </xf>
    <xf numFmtId="0" fontId="14" fillId="3" borderId="96" xfId="0" applyFont="1" applyFill="1" applyBorder="1" applyAlignment="1" applyProtection="1">
      <alignment horizontal="center" vertical="center" shrinkToFit="1"/>
      <protection hidden="1"/>
    </xf>
    <xf numFmtId="0" fontId="14" fillId="3" borderId="97" xfId="0" applyFont="1" applyFill="1" applyBorder="1" applyAlignment="1" applyProtection="1">
      <alignment horizontal="center" vertical="center" shrinkToFit="1"/>
      <protection hidden="1"/>
    </xf>
    <xf numFmtId="179" fontId="27" fillId="2" borderId="55" xfId="10" applyNumberFormat="1" applyFont="1" applyFill="1" applyBorder="1" applyAlignment="1" applyProtection="1">
      <alignment horizontal="center" vertical="center" shrinkToFit="1"/>
      <protection locked="0"/>
    </xf>
    <xf numFmtId="179" fontId="27" fillId="2" borderId="12" xfId="10" applyNumberFormat="1" applyFont="1" applyFill="1" applyBorder="1" applyAlignment="1" applyProtection="1">
      <alignment horizontal="center" vertical="center" shrinkToFit="1"/>
      <protection locked="0"/>
    </xf>
    <xf numFmtId="179" fontId="27" fillId="2" borderId="57" xfId="10" applyNumberFormat="1" applyFont="1" applyFill="1" applyBorder="1" applyAlignment="1" applyProtection="1">
      <alignment horizontal="center" vertical="center" shrinkToFit="1"/>
      <protection locked="0"/>
    </xf>
    <xf numFmtId="49" fontId="21" fillId="0" borderId="142" xfId="0" applyNumberFormat="1" applyFont="1" applyBorder="1" applyAlignment="1" applyProtection="1">
      <alignment horizontal="center" vertical="center" shrinkToFit="1"/>
      <protection locked="0"/>
    </xf>
    <xf numFmtId="0" fontId="21" fillId="0" borderId="55" xfId="0" applyFont="1" applyBorder="1" applyAlignment="1" applyProtection="1">
      <alignment vertical="center" shrinkToFit="1"/>
      <protection hidden="1"/>
    </xf>
    <xf numFmtId="0" fontId="21" fillId="0" borderId="12" xfId="0" applyFont="1" applyBorder="1" applyAlignment="1" applyProtection="1">
      <alignment vertical="center" shrinkToFit="1"/>
      <protection hidden="1"/>
    </xf>
    <xf numFmtId="0" fontId="21" fillId="0" borderId="113" xfId="0" applyFont="1" applyBorder="1" applyAlignment="1" applyProtection="1">
      <alignment vertical="center" shrinkToFit="1"/>
      <protection hidden="1"/>
    </xf>
    <xf numFmtId="0" fontId="27" fillId="0" borderId="55" xfId="10" applyNumberFormat="1" applyFont="1" applyFill="1" applyBorder="1" applyAlignment="1" applyProtection="1">
      <alignment horizontal="center" vertical="center" shrinkToFit="1"/>
      <protection hidden="1"/>
    </xf>
    <xf numFmtId="0" fontId="27" fillId="0" borderId="113" xfId="10" applyNumberFormat="1" applyFont="1" applyFill="1" applyBorder="1" applyAlignment="1" applyProtection="1">
      <alignment horizontal="center" vertical="center" shrinkToFit="1"/>
      <protection hidden="1"/>
    </xf>
    <xf numFmtId="179" fontId="27" fillId="2" borderId="52" xfId="10" applyNumberFormat="1" applyFont="1" applyFill="1" applyBorder="1" applyAlignment="1" applyProtection="1">
      <alignment horizontal="center" vertical="center" shrinkToFit="1"/>
      <protection hidden="1"/>
    </xf>
    <xf numFmtId="179" fontId="27" fillId="2" borderId="13" xfId="10" applyNumberFormat="1" applyFont="1" applyFill="1" applyBorder="1" applyAlignment="1" applyProtection="1">
      <alignment horizontal="center" vertical="center" shrinkToFit="1"/>
      <protection hidden="1"/>
    </xf>
    <xf numFmtId="179" fontId="27" fillId="2" borderId="16" xfId="10" applyNumberFormat="1" applyFont="1" applyFill="1" applyBorder="1" applyAlignment="1" applyProtection="1">
      <alignment horizontal="center" vertical="center" shrinkToFit="1"/>
      <protection hidden="1"/>
    </xf>
    <xf numFmtId="179" fontId="27" fillId="2" borderId="52" xfId="10" applyNumberFormat="1" applyFont="1" applyFill="1" applyBorder="1" applyAlignment="1" applyProtection="1">
      <alignment horizontal="center" vertical="center" shrinkToFit="1"/>
      <protection locked="0"/>
    </xf>
    <xf numFmtId="179" fontId="27" fillId="2" borderId="13" xfId="10" applyNumberFormat="1" applyFont="1" applyFill="1" applyBorder="1" applyAlignment="1" applyProtection="1">
      <alignment horizontal="center" vertical="center" shrinkToFit="1"/>
      <protection locked="0"/>
    </xf>
    <xf numFmtId="179" fontId="27" fillId="2" borderId="54" xfId="10" applyNumberFormat="1" applyFont="1" applyFill="1" applyBorder="1" applyAlignment="1" applyProtection="1">
      <alignment horizontal="center" vertical="center" shrinkToFit="1"/>
      <protection locked="0"/>
    </xf>
    <xf numFmtId="49" fontId="21" fillId="0" borderId="146" xfId="0" applyNumberFormat="1" applyFont="1" applyBorder="1" applyAlignment="1" applyProtection="1">
      <alignment horizontal="center" vertical="center" shrinkToFit="1"/>
      <protection locked="0"/>
    </xf>
    <xf numFmtId="179" fontId="27" fillId="2" borderId="55" xfId="10" applyNumberFormat="1" applyFont="1" applyFill="1" applyBorder="1" applyAlignment="1" applyProtection="1">
      <alignment horizontal="center" vertical="center" shrinkToFit="1"/>
      <protection hidden="1"/>
    </xf>
    <xf numFmtId="179" fontId="27" fillId="2" borderId="12" xfId="10" applyNumberFormat="1" applyFont="1" applyFill="1" applyBorder="1" applyAlignment="1" applyProtection="1">
      <alignment horizontal="center" vertical="center" shrinkToFit="1"/>
      <protection hidden="1"/>
    </xf>
    <xf numFmtId="179" fontId="27" fillId="2" borderId="113" xfId="10" applyNumberFormat="1" applyFont="1" applyFill="1" applyBorder="1" applyAlignment="1" applyProtection="1">
      <alignment horizontal="center" vertical="center" shrinkToFit="1"/>
      <protection hidden="1"/>
    </xf>
    <xf numFmtId="0" fontId="21" fillId="0" borderId="52" xfId="0" applyFont="1" applyBorder="1" applyAlignment="1" applyProtection="1">
      <alignment horizontal="center" vertical="center" shrinkToFit="1"/>
      <protection hidden="1"/>
    </xf>
    <xf numFmtId="0" fontId="21" fillId="0" borderId="13" xfId="0" applyFont="1" applyBorder="1" applyAlignment="1" applyProtection="1">
      <alignment horizontal="center" vertical="center" shrinkToFit="1"/>
      <protection hidden="1"/>
    </xf>
    <xf numFmtId="0" fontId="21" fillId="0" borderId="16" xfId="0" applyFont="1" applyBorder="1" applyAlignment="1" applyProtection="1">
      <alignment horizontal="center" vertical="center" shrinkToFit="1"/>
      <protection hidden="1"/>
    </xf>
    <xf numFmtId="0" fontId="21" fillId="0" borderId="55" xfId="0" applyFont="1" applyBorder="1" applyAlignment="1" applyProtection="1">
      <alignment horizontal="center" vertical="center" shrinkToFit="1"/>
      <protection hidden="1"/>
    </xf>
    <xf numFmtId="0" fontId="21" fillId="0" borderId="12" xfId="0" applyFont="1" applyBorder="1" applyAlignment="1" applyProtection="1">
      <alignment horizontal="center" vertical="center" shrinkToFit="1"/>
      <protection hidden="1"/>
    </xf>
    <xf numFmtId="0" fontId="21" fillId="0" borderId="113" xfId="0" applyFont="1" applyBorder="1" applyAlignment="1" applyProtection="1">
      <alignment horizontal="center" vertical="center" shrinkToFit="1"/>
      <protection hidden="1"/>
    </xf>
    <xf numFmtId="38" fontId="27" fillId="2" borderId="52" xfId="141" applyFont="1" applyFill="1" applyBorder="1" applyAlignment="1" applyProtection="1">
      <alignment horizontal="right" vertical="center" shrinkToFit="1"/>
      <protection locked="0"/>
    </xf>
    <xf numFmtId="38" fontId="27" fillId="2" borderId="13" xfId="141" applyFont="1" applyFill="1" applyBorder="1" applyAlignment="1" applyProtection="1">
      <alignment horizontal="right" vertical="center" shrinkToFit="1"/>
      <protection locked="0"/>
    </xf>
    <xf numFmtId="38" fontId="27" fillId="2" borderId="16" xfId="141" applyFont="1" applyFill="1" applyBorder="1" applyAlignment="1" applyProtection="1">
      <alignment horizontal="right" vertical="center" shrinkToFit="1"/>
      <protection locked="0"/>
    </xf>
    <xf numFmtId="184" fontId="27" fillId="0" borderId="52" xfId="10" applyNumberFormat="1" applyFont="1" applyFill="1" applyBorder="1" applyAlignment="1" applyProtection="1">
      <alignment horizontal="right" vertical="center" shrinkToFit="1"/>
      <protection hidden="1"/>
    </xf>
    <xf numFmtId="184" fontId="27" fillId="0" borderId="13" xfId="10" applyNumberFormat="1" applyFont="1" applyFill="1" applyBorder="1" applyAlignment="1" applyProtection="1">
      <alignment horizontal="right" vertical="center" shrinkToFit="1"/>
      <protection hidden="1"/>
    </xf>
    <xf numFmtId="184" fontId="27" fillId="0" borderId="16" xfId="10" applyNumberFormat="1" applyFont="1" applyFill="1" applyBorder="1" applyAlignment="1" applyProtection="1">
      <alignment horizontal="right" vertical="center" shrinkToFit="1"/>
      <protection hidden="1"/>
    </xf>
    <xf numFmtId="179" fontId="27" fillId="0" borderId="52" xfId="10" applyNumberFormat="1" applyFont="1" applyFill="1" applyBorder="1" applyAlignment="1" applyProtection="1">
      <alignment horizontal="center" vertical="center" shrinkToFit="1"/>
      <protection locked="0"/>
    </xf>
    <xf numFmtId="179" fontId="27" fillId="0" borderId="13" xfId="10" applyNumberFormat="1" applyFont="1" applyFill="1" applyBorder="1" applyAlignment="1" applyProtection="1">
      <alignment horizontal="center" vertical="center" shrinkToFit="1"/>
      <protection locked="0"/>
    </xf>
    <xf numFmtId="179" fontId="27" fillId="0" borderId="54" xfId="10" applyNumberFormat="1" applyFont="1" applyFill="1" applyBorder="1" applyAlignment="1" applyProtection="1">
      <alignment horizontal="center" vertical="center" shrinkToFit="1"/>
      <protection locked="0"/>
    </xf>
    <xf numFmtId="179" fontId="27" fillId="0" borderId="52" xfId="10" applyNumberFormat="1" applyFont="1" applyFill="1" applyBorder="1" applyAlignment="1" applyProtection="1">
      <alignment horizontal="center" vertical="center" shrinkToFit="1"/>
      <protection hidden="1"/>
    </xf>
    <xf numFmtId="179" fontId="27" fillId="0" borderId="13" xfId="10" applyNumberFormat="1" applyFont="1" applyFill="1" applyBorder="1" applyAlignment="1" applyProtection="1">
      <alignment horizontal="center" vertical="center" shrinkToFit="1"/>
      <protection hidden="1"/>
    </xf>
    <xf numFmtId="179" fontId="27" fillId="0" borderId="16" xfId="10" applyNumberFormat="1" applyFont="1" applyFill="1" applyBorder="1" applyAlignment="1" applyProtection="1">
      <alignment horizontal="center" vertical="center" shrinkToFit="1"/>
      <protection hidden="1"/>
    </xf>
    <xf numFmtId="38" fontId="27" fillId="2" borderId="12" xfId="141" applyFont="1" applyFill="1" applyBorder="1" applyAlignment="1" applyProtection="1">
      <alignment horizontal="right" vertical="center" shrinkToFit="1"/>
      <protection locked="0"/>
    </xf>
    <xf numFmtId="38" fontId="27" fillId="2" borderId="113" xfId="141" applyFont="1" applyFill="1" applyBorder="1" applyAlignment="1" applyProtection="1">
      <alignment horizontal="right" vertical="center" shrinkToFit="1"/>
      <protection locked="0"/>
    </xf>
    <xf numFmtId="184" fontId="27" fillId="0" borderId="55" xfId="10" applyNumberFormat="1" applyFont="1" applyFill="1" applyBorder="1" applyAlignment="1" applyProtection="1">
      <alignment horizontal="right" vertical="center" shrinkToFit="1"/>
      <protection hidden="1"/>
    </xf>
    <xf numFmtId="184" fontId="27" fillId="0" borderId="12" xfId="10" applyNumberFormat="1" applyFont="1" applyFill="1" applyBorder="1" applyAlignment="1" applyProtection="1">
      <alignment horizontal="right" vertical="center" shrinkToFit="1"/>
      <protection hidden="1"/>
    </xf>
    <xf numFmtId="184" fontId="27" fillId="0" borderId="113" xfId="10" applyNumberFormat="1" applyFont="1" applyFill="1" applyBorder="1" applyAlignment="1" applyProtection="1">
      <alignment horizontal="right" vertical="center" shrinkToFit="1"/>
      <protection hidden="1"/>
    </xf>
    <xf numFmtId="0" fontId="21" fillId="0" borderId="128" xfId="0" applyFont="1" applyBorder="1" applyAlignment="1" applyProtection="1">
      <alignment horizontal="center" vertical="center" shrinkToFit="1"/>
      <protection hidden="1"/>
    </xf>
    <xf numFmtId="0" fontId="21" fillId="0" borderId="126" xfId="0" applyFont="1" applyBorder="1" applyAlignment="1" applyProtection="1">
      <alignment horizontal="center" vertical="center" shrinkToFit="1"/>
      <protection hidden="1"/>
    </xf>
    <xf numFmtId="0" fontId="21" fillId="0" borderId="129" xfId="0" applyFont="1" applyBorder="1" applyAlignment="1" applyProtection="1">
      <alignment horizontal="center" vertical="center" shrinkToFit="1"/>
      <protection hidden="1"/>
    </xf>
    <xf numFmtId="179" fontId="27" fillId="2" borderId="128" xfId="10" applyNumberFormat="1" applyFont="1" applyFill="1" applyBorder="1" applyAlignment="1" applyProtection="1">
      <alignment horizontal="center" vertical="center" shrinkToFit="1"/>
      <protection locked="0"/>
    </xf>
    <xf numFmtId="179" fontId="27" fillId="2" borderId="126" xfId="10" applyNumberFormat="1" applyFont="1" applyFill="1" applyBorder="1" applyAlignment="1" applyProtection="1">
      <alignment horizontal="center" vertical="center" shrinkToFit="1"/>
      <protection locked="0"/>
    </xf>
    <xf numFmtId="179" fontId="27" fillId="2" borderId="130" xfId="10" applyNumberFormat="1" applyFont="1" applyFill="1" applyBorder="1" applyAlignment="1" applyProtection="1">
      <alignment horizontal="center" vertical="center" shrinkToFit="1"/>
      <protection locked="0"/>
    </xf>
    <xf numFmtId="49" fontId="21" fillId="0" borderId="141" xfId="0" applyNumberFormat="1" applyFont="1" applyBorder="1" applyAlignment="1" applyProtection="1">
      <alignment horizontal="center" vertical="center" shrinkToFit="1"/>
      <protection locked="0"/>
    </xf>
    <xf numFmtId="49" fontId="21" fillId="0" borderId="126" xfId="0" applyNumberFormat="1" applyFont="1" applyBorder="1" applyAlignment="1" applyProtection="1">
      <alignment horizontal="center" vertical="center" shrinkToFit="1"/>
      <protection locked="0"/>
    </xf>
    <xf numFmtId="49" fontId="21" fillId="0" borderId="129" xfId="0" applyNumberFormat="1" applyFont="1" applyBorder="1" applyAlignment="1" applyProtection="1">
      <alignment horizontal="center" vertical="center" shrinkToFit="1"/>
      <protection locked="0"/>
    </xf>
    <xf numFmtId="49" fontId="21" fillId="0" borderId="128" xfId="0" applyNumberFormat="1" applyFont="1" applyBorder="1" applyAlignment="1" applyProtection="1">
      <alignment horizontal="center" vertical="center" shrinkToFit="1"/>
      <protection locked="0"/>
    </xf>
    <xf numFmtId="0" fontId="21" fillId="0" borderId="128" xfId="0" applyFont="1" applyBorder="1" applyAlignment="1" applyProtection="1">
      <alignment vertical="center" shrinkToFit="1"/>
      <protection hidden="1"/>
    </xf>
    <xf numFmtId="0" fontId="21" fillId="0" borderId="126" xfId="0" applyFont="1" applyBorder="1" applyAlignment="1" applyProtection="1">
      <alignment vertical="center" shrinkToFit="1"/>
      <protection hidden="1"/>
    </xf>
    <xf numFmtId="0" fontId="21" fillId="0" borderId="129" xfId="0" applyFont="1" applyBorder="1" applyAlignment="1" applyProtection="1">
      <alignment vertical="center" shrinkToFit="1"/>
      <protection hidden="1"/>
    </xf>
    <xf numFmtId="0" fontId="21" fillId="0" borderId="128" xfId="0" applyFont="1" applyBorder="1" applyAlignment="1" applyProtection="1">
      <alignment horizontal="left" vertical="center" shrinkToFit="1"/>
      <protection hidden="1"/>
    </xf>
    <xf numFmtId="0" fontId="21" fillId="0" borderId="126" xfId="0" applyFont="1" applyBorder="1" applyAlignment="1" applyProtection="1">
      <alignment horizontal="left" vertical="center" shrinkToFit="1"/>
      <protection hidden="1"/>
    </xf>
    <xf numFmtId="0" fontId="21" fillId="0" borderId="129" xfId="0" applyFont="1" applyBorder="1" applyAlignment="1" applyProtection="1">
      <alignment horizontal="left" vertical="center" shrinkToFit="1"/>
      <protection hidden="1"/>
    </xf>
    <xf numFmtId="0" fontId="27" fillId="0" borderId="128" xfId="10" applyNumberFormat="1" applyFont="1" applyFill="1" applyBorder="1" applyAlignment="1" applyProtection="1">
      <alignment horizontal="center" vertical="center" shrinkToFit="1"/>
      <protection hidden="1"/>
    </xf>
    <xf numFmtId="0" fontId="27" fillId="0" borderId="129" xfId="10" applyNumberFormat="1" applyFont="1" applyFill="1" applyBorder="1" applyAlignment="1" applyProtection="1">
      <alignment horizontal="center" vertical="center" shrinkToFit="1"/>
      <protection hidden="1"/>
    </xf>
    <xf numFmtId="179" fontId="27" fillId="2" borderId="128" xfId="10" applyNumberFormat="1" applyFont="1" applyFill="1" applyBorder="1" applyAlignment="1" applyProtection="1">
      <alignment horizontal="center" vertical="center" shrinkToFit="1"/>
      <protection hidden="1"/>
    </xf>
    <xf numFmtId="179" fontId="27" fillId="2" borderId="126" xfId="10" applyNumberFormat="1" applyFont="1" applyFill="1" applyBorder="1" applyAlignment="1" applyProtection="1">
      <alignment horizontal="center" vertical="center" shrinkToFit="1"/>
      <protection hidden="1"/>
    </xf>
    <xf numFmtId="179" fontId="27" fillId="2" borderId="129" xfId="10" applyNumberFormat="1" applyFont="1" applyFill="1" applyBorder="1" applyAlignment="1" applyProtection="1">
      <alignment horizontal="center" vertical="center" shrinkToFit="1"/>
      <protection hidden="1"/>
    </xf>
    <xf numFmtId="38" fontId="27" fillId="2" borderId="128" xfId="141" applyFont="1" applyFill="1" applyBorder="1" applyAlignment="1" applyProtection="1">
      <alignment horizontal="right" vertical="center" shrinkToFit="1"/>
      <protection locked="0"/>
    </xf>
    <xf numFmtId="38" fontId="27" fillId="2" borderId="126" xfId="141" applyFont="1" applyFill="1" applyBorder="1" applyAlignment="1" applyProtection="1">
      <alignment horizontal="right" vertical="center" shrinkToFit="1"/>
      <protection locked="0"/>
    </xf>
    <xf numFmtId="38" fontId="27" fillId="2" borderId="129" xfId="141" applyFont="1" applyFill="1" applyBorder="1" applyAlignment="1" applyProtection="1">
      <alignment horizontal="right" vertical="center" shrinkToFit="1"/>
      <protection locked="0"/>
    </xf>
    <xf numFmtId="184" fontId="27" fillId="0" borderId="128" xfId="10" applyNumberFormat="1" applyFont="1" applyFill="1" applyBorder="1" applyAlignment="1" applyProtection="1">
      <alignment horizontal="right" vertical="center" shrinkToFit="1"/>
      <protection hidden="1"/>
    </xf>
    <xf numFmtId="184" fontId="27" fillId="0" borderId="126" xfId="10" applyNumberFormat="1" applyFont="1" applyFill="1" applyBorder="1" applyAlignment="1" applyProtection="1">
      <alignment horizontal="right" vertical="center" shrinkToFit="1"/>
      <protection hidden="1"/>
    </xf>
    <xf numFmtId="184" fontId="27" fillId="0" borderId="129" xfId="10" applyNumberFormat="1" applyFont="1" applyFill="1" applyBorder="1" applyAlignment="1" applyProtection="1">
      <alignment horizontal="right" vertical="center" shrinkToFit="1"/>
      <protection hidden="1"/>
    </xf>
    <xf numFmtId="38" fontId="27" fillId="2" borderId="55" xfId="141" applyFont="1" applyFill="1" applyBorder="1" applyAlignment="1" applyProtection="1">
      <alignment horizontal="right" vertical="center" shrinkToFit="1"/>
      <protection locked="0"/>
    </xf>
    <xf numFmtId="38" fontId="15" fillId="49" borderId="67" xfId="0" applyNumberFormat="1" applyFont="1" applyFill="1" applyBorder="1" applyAlignment="1" applyProtection="1">
      <alignment horizontal="center" vertical="center"/>
      <protection hidden="1"/>
    </xf>
    <xf numFmtId="38" fontId="15" fillId="49" borderId="134" xfId="0" applyNumberFormat="1" applyFont="1" applyFill="1" applyBorder="1" applyAlignment="1" applyProtection="1">
      <alignment horizontal="center" vertical="center"/>
      <protection hidden="1"/>
    </xf>
    <xf numFmtId="38" fontId="51" fillId="49" borderId="8" xfId="0" applyNumberFormat="1" applyFont="1" applyFill="1" applyBorder="1" applyAlignment="1" applyProtection="1">
      <alignment horizontal="right" vertical="center"/>
      <protection hidden="1"/>
    </xf>
    <xf numFmtId="38" fontId="51" fillId="49" borderId="5" xfId="0" applyNumberFormat="1" applyFont="1" applyFill="1" applyBorder="1" applyAlignment="1" applyProtection="1">
      <alignment horizontal="right" vertical="center"/>
      <protection hidden="1"/>
    </xf>
    <xf numFmtId="38" fontId="51" fillId="49" borderId="11" xfId="0" applyNumberFormat="1" applyFont="1" applyFill="1" applyBorder="1" applyAlignment="1" applyProtection="1">
      <alignment horizontal="right" vertical="center"/>
      <protection hidden="1"/>
    </xf>
    <xf numFmtId="38" fontId="51" fillId="49" borderId="0" xfId="0" applyNumberFormat="1" applyFont="1" applyFill="1" applyAlignment="1" applyProtection="1">
      <alignment horizontal="right" vertical="center"/>
      <protection hidden="1"/>
    </xf>
    <xf numFmtId="38" fontId="51" fillId="49" borderId="103" xfId="0" applyNumberFormat="1" applyFont="1" applyFill="1" applyBorder="1" applyAlignment="1" applyProtection="1">
      <alignment horizontal="right" vertical="center"/>
      <protection hidden="1"/>
    </xf>
    <xf numFmtId="38" fontId="51" fillId="49" borderId="19" xfId="0" applyNumberFormat="1" applyFont="1" applyFill="1" applyBorder="1" applyAlignment="1" applyProtection="1">
      <alignment horizontal="right" vertical="center"/>
      <protection hidden="1"/>
    </xf>
    <xf numFmtId="38" fontId="15" fillId="49" borderId="111" xfId="0" applyNumberFormat="1" applyFont="1" applyFill="1" applyBorder="1" applyAlignment="1" applyProtection="1">
      <alignment horizontal="center" vertical="center"/>
      <protection hidden="1"/>
    </xf>
    <xf numFmtId="38" fontId="15" fillId="49" borderId="104" xfId="0" applyNumberFormat="1" applyFont="1" applyFill="1" applyBorder="1" applyAlignment="1" applyProtection="1">
      <alignment horizontal="center" vertical="center"/>
      <protection hidden="1"/>
    </xf>
    <xf numFmtId="38" fontId="48" fillId="0" borderId="182" xfId="0" applyNumberFormat="1" applyFont="1" applyBorder="1" applyAlignment="1" applyProtection="1">
      <alignment horizontal="right" vertical="center"/>
      <protection hidden="1"/>
    </xf>
    <xf numFmtId="38" fontId="48" fillId="0" borderId="22" xfId="0" applyNumberFormat="1" applyFont="1" applyBorder="1" applyAlignment="1" applyProtection="1">
      <alignment horizontal="right" vertical="center"/>
      <protection hidden="1"/>
    </xf>
    <xf numFmtId="0" fontId="21" fillId="0" borderId="148" xfId="0" applyFont="1" applyBorder="1" applyAlignment="1" applyProtection="1">
      <alignment vertical="center" shrinkToFit="1"/>
      <protection hidden="1"/>
    </xf>
    <xf numFmtId="0" fontId="21" fillId="0" borderId="22" xfId="0" applyFont="1" applyBorder="1" applyAlignment="1" applyProtection="1">
      <alignment vertical="center" shrinkToFit="1"/>
      <protection hidden="1"/>
    </xf>
    <xf numFmtId="0" fontId="21" fillId="0" borderId="147" xfId="0" applyFont="1" applyBorder="1" applyAlignment="1" applyProtection="1">
      <alignment vertical="center" shrinkToFit="1"/>
      <protection hidden="1"/>
    </xf>
    <xf numFmtId="0" fontId="21" fillId="0" borderId="148" xfId="0" applyFont="1" applyBorder="1" applyAlignment="1" applyProtection="1">
      <alignment horizontal="left" vertical="center" shrinkToFit="1"/>
      <protection hidden="1"/>
    </xf>
    <xf numFmtId="0" fontId="21" fillId="0" borderId="22" xfId="0" applyFont="1" applyBorder="1" applyAlignment="1" applyProtection="1">
      <alignment horizontal="left" vertical="center" shrinkToFit="1"/>
      <protection hidden="1"/>
    </xf>
    <xf numFmtId="0" fontId="21" fillId="0" borderId="147" xfId="0" applyFont="1" applyBorder="1" applyAlignment="1" applyProtection="1">
      <alignment horizontal="left" vertical="center" shrinkToFit="1"/>
      <protection hidden="1"/>
    </xf>
    <xf numFmtId="0" fontId="27" fillId="0" borderId="148" xfId="10" applyNumberFormat="1" applyFont="1" applyFill="1" applyBorder="1" applyAlignment="1" applyProtection="1">
      <alignment horizontal="center" vertical="center" shrinkToFit="1"/>
      <protection hidden="1"/>
    </xf>
    <xf numFmtId="0" fontId="27" fillId="0" borderId="147" xfId="10" applyNumberFormat="1" applyFont="1" applyFill="1" applyBorder="1" applyAlignment="1" applyProtection="1">
      <alignment horizontal="center" vertical="center" shrinkToFit="1"/>
      <protection hidden="1"/>
    </xf>
    <xf numFmtId="179" fontId="27" fillId="0" borderId="128" xfId="10" applyNumberFormat="1" applyFont="1" applyFill="1" applyBorder="1" applyAlignment="1" applyProtection="1">
      <alignment horizontal="center" vertical="center" shrinkToFit="1"/>
      <protection hidden="1"/>
    </xf>
    <xf numFmtId="179" fontId="27" fillId="0" borderId="126" xfId="10" applyNumberFormat="1" applyFont="1" applyFill="1" applyBorder="1" applyAlignment="1" applyProtection="1">
      <alignment horizontal="center" vertical="center" shrinkToFit="1"/>
      <protection hidden="1"/>
    </xf>
    <xf numFmtId="179" fontId="27" fillId="0" borderId="129" xfId="10" applyNumberFormat="1" applyFont="1" applyFill="1" applyBorder="1" applyAlignment="1" applyProtection="1">
      <alignment horizontal="center" vertical="center" shrinkToFit="1"/>
      <protection hidden="1"/>
    </xf>
    <xf numFmtId="179" fontId="27" fillId="0" borderId="128" xfId="10" applyNumberFormat="1" applyFont="1" applyFill="1" applyBorder="1" applyAlignment="1" applyProtection="1">
      <alignment horizontal="center" vertical="center" shrinkToFit="1"/>
      <protection locked="0"/>
    </xf>
    <xf numFmtId="179" fontId="27" fillId="0" borderId="126" xfId="10" applyNumberFormat="1" applyFont="1" applyFill="1" applyBorder="1" applyAlignment="1" applyProtection="1">
      <alignment horizontal="center" vertical="center" shrinkToFit="1"/>
      <protection locked="0"/>
    </xf>
    <xf numFmtId="179" fontId="27" fillId="0" borderId="130" xfId="10" applyNumberFormat="1" applyFont="1" applyFill="1" applyBorder="1" applyAlignment="1" applyProtection="1">
      <alignment horizontal="center" vertical="center" shrinkToFit="1"/>
      <protection locked="0"/>
    </xf>
    <xf numFmtId="38" fontId="51" fillId="0" borderId="44" xfId="0" applyNumberFormat="1" applyFont="1" applyBorder="1" applyAlignment="1" applyProtection="1">
      <alignment horizontal="right" vertical="center"/>
      <protection hidden="1"/>
    </xf>
    <xf numFmtId="38" fontId="51" fillId="0" borderId="83" xfId="0" applyNumberFormat="1" applyFont="1" applyBorder="1" applyAlignment="1" applyProtection="1">
      <alignment horizontal="right" vertical="center"/>
      <protection hidden="1"/>
    </xf>
    <xf numFmtId="38" fontId="51" fillId="0" borderId="11" xfId="0" applyNumberFormat="1" applyFont="1" applyBorder="1" applyAlignment="1" applyProtection="1">
      <alignment horizontal="right" vertical="center"/>
      <protection hidden="1"/>
    </xf>
    <xf numFmtId="38" fontId="51" fillId="0" borderId="0" xfId="0" applyNumberFormat="1" applyFont="1" applyAlignment="1" applyProtection="1">
      <alignment horizontal="right" vertical="center"/>
      <protection hidden="1"/>
    </xf>
    <xf numFmtId="38" fontId="51" fillId="0" borderId="9" xfId="0" applyNumberFormat="1" applyFont="1" applyBorder="1" applyAlignment="1" applyProtection="1">
      <alignment horizontal="right" vertical="center"/>
      <protection hidden="1"/>
    </xf>
    <xf numFmtId="38" fontId="51" fillId="0" borderId="3" xfId="0" applyNumberFormat="1" applyFont="1" applyBorder="1" applyAlignment="1" applyProtection="1">
      <alignment horizontal="right" vertical="center"/>
      <protection hidden="1"/>
    </xf>
    <xf numFmtId="0" fontId="14" fillId="4" borderId="97" xfId="0" applyFont="1" applyFill="1" applyBorder="1" applyAlignment="1" applyProtection="1">
      <alignment horizontal="center" vertical="center"/>
      <protection hidden="1"/>
    </xf>
    <xf numFmtId="38" fontId="51" fillId="0" borderId="8" xfId="0" applyNumberFormat="1" applyFont="1" applyBorder="1" applyAlignment="1" applyProtection="1">
      <alignment horizontal="right" vertical="center"/>
      <protection hidden="1"/>
    </xf>
    <xf numFmtId="38" fontId="51" fillId="0" borderId="5" xfId="0" applyNumberFormat="1" applyFont="1" applyBorder="1" applyAlignment="1" applyProtection="1">
      <alignment horizontal="right" vertical="center"/>
      <protection hidden="1"/>
    </xf>
    <xf numFmtId="38" fontId="51" fillId="49" borderId="9" xfId="0" applyNumberFormat="1" applyFont="1" applyFill="1" applyBorder="1" applyAlignment="1" applyProtection="1">
      <alignment horizontal="right" vertical="center"/>
      <protection hidden="1"/>
    </xf>
    <xf numFmtId="38" fontId="51" fillId="49" borderId="3" xfId="0" applyNumberFormat="1" applyFont="1" applyFill="1" applyBorder="1" applyAlignment="1" applyProtection="1">
      <alignment horizontal="right" vertical="center"/>
      <protection hidden="1"/>
    </xf>
    <xf numFmtId="0" fontId="23" fillId="3" borderId="22" xfId="0" applyFont="1" applyFill="1" applyBorder="1" applyAlignment="1" applyProtection="1">
      <alignment horizontal="right" vertical="center"/>
      <protection hidden="1"/>
    </xf>
    <xf numFmtId="38" fontId="51" fillId="49" borderId="44" xfId="0" applyNumberFormat="1" applyFont="1" applyFill="1" applyBorder="1" applyAlignment="1" applyProtection="1">
      <alignment horizontal="right" vertical="center"/>
      <protection hidden="1"/>
    </xf>
    <xf numFmtId="38" fontId="51" fillId="49" borderId="83" xfId="0" applyNumberFormat="1" applyFont="1" applyFill="1" applyBorder="1" applyAlignment="1" applyProtection="1">
      <alignment horizontal="right" vertical="center"/>
      <protection hidden="1"/>
    </xf>
    <xf numFmtId="38" fontId="15" fillId="49" borderId="132" xfId="0" applyNumberFormat="1" applyFont="1" applyFill="1" applyBorder="1" applyAlignment="1" applyProtection="1">
      <alignment horizontal="center" vertical="center"/>
      <protection hidden="1"/>
    </xf>
    <xf numFmtId="38" fontId="51" fillId="0" borderId="103" xfId="0" applyNumberFormat="1" applyFont="1" applyBorder="1" applyAlignment="1" applyProtection="1">
      <alignment horizontal="right" vertical="center"/>
      <protection hidden="1"/>
    </xf>
    <xf numFmtId="38" fontId="51" fillId="0" borderId="19" xfId="0" applyNumberFormat="1" applyFont="1" applyBorder="1" applyAlignment="1" applyProtection="1">
      <alignment horizontal="right" vertical="center"/>
      <protection hidden="1"/>
    </xf>
    <xf numFmtId="0" fontId="27" fillId="0" borderId="11" xfId="0" applyFont="1" applyBorder="1" applyAlignment="1" applyProtection="1">
      <alignment horizontal="center" vertical="center" shrinkToFit="1"/>
      <protection hidden="1"/>
    </xf>
    <xf numFmtId="0" fontId="27" fillId="0" borderId="0" xfId="0" applyFont="1" applyAlignment="1" applyProtection="1">
      <alignment horizontal="center" vertical="center" shrinkToFit="1"/>
      <protection hidden="1"/>
    </xf>
    <xf numFmtId="0" fontId="27" fillId="0" borderId="10" xfId="0" applyFont="1" applyBorder="1" applyAlignment="1" applyProtection="1">
      <alignment horizontal="center" vertical="center" shrinkToFit="1"/>
      <protection hidden="1"/>
    </xf>
    <xf numFmtId="0" fontId="27" fillId="0" borderId="9" xfId="0" applyFont="1" applyBorder="1" applyAlignment="1" applyProtection="1">
      <alignment horizontal="center" vertical="center" shrinkToFit="1"/>
      <protection hidden="1"/>
    </xf>
    <xf numFmtId="0" fontId="27" fillId="0" borderId="3" xfId="0" applyFont="1" applyBorder="1" applyAlignment="1" applyProtection="1">
      <alignment horizontal="center" vertical="center" shrinkToFit="1"/>
      <protection hidden="1"/>
    </xf>
    <xf numFmtId="0" fontId="27" fillId="0" borderId="4" xfId="0" applyFont="1" applyBorder="1" applyAlignment="1" applyProtection="1">
      <alignment horizontal="center" vertical="center" shrinkToFit="1"/>
      <protection hidden="1"/>
    </xf>
    <xf numFmtId="0" fontId="27" fillId="0" borderId="133" xfId="0" applyFont="1" applyBorder="1" applyAlignment="1" applyProtection="1">
      <alignment horizontal="center" vertical="center" shrinkToFit="1"/>
      <protection hidden="1"/>
    </xf>
    <xf numFmtId="0" fontId="27" fillId="0" borderId="118" xfId="0" applyFont="1" applyBorder="1" applyAlignment="1" applyProtection="1">
      <alignment horizontal="left" vertical="center" shrinkToFit="1"/>
      <protection hidden="1"/>
    </xf>
    <xf numFmtId="0" fontId="27" fillId="0" borderId="116" xfId="0" applyFont="1" applyBorder="1" applyAlignment="1" applyProtection="1">
      <alignment horizontal="left" vertical="center" shrinkToFit="1"/>
      <protection hidden="1"/>
    </xf>
    <xf numFmtId="38" fontId="27" fillId="0" borderId="118" xfId="6" applyFont="1" applyBorder="1" applyAlignment="1" applyProtection="1">
      <alignment horizontal="center" vertical="center"/>
      <protection hidden="1"/>
    </xf>
    <xf numFmtId="38" fontId="27" fillId="0" borderId="116" xfId="6" applyFont="1" applyBorder="1" applyAlignment="1" applyProtection="1">
      <alignment horizontal="center" vertical="center"/>
      <protection hidden="1"/>
    </xf>
    <xf numFmtId="38" fontId="27" fillId="0" borderId="119" xfId="6" applyFont="1" applyBorder="1" applyAlignment="1" applyProtection="1">
      <alignment horizontal="center" vertical="center"/>
      <protection hidden="1"/>
    </xf>
    <xf numFmtId="0" fontId="27" fillId="0" borderId="92" xfId="0" applyFont="1" applyBorder="1" applyAlignment="1" applyProtection="1">
      <alignment horizontal="left" vertical="center" shrinkToFit="1"/>
      <protection hidden="1"/>
    </xf>
    <xf numFmtId="0" fontId="27" fillId="0" borderId="93" xfId="0" applyFont="1" applyBorder="1" applyAlignment="1" applyProtection="1">
      <alignment horizontal="left" vertical="center" shrinkToFit="1"/>
      <protection hidden="1"/>
    </xf>
    <xf numFmtId="38" fontId="27" fillId="0" borderId="92" xfId="6" applyFont="1" applyBorder="1" applyAlignment="1" applyProtection="1">
      <alignment horizontal="center" vertical="center"/>
      <protection hidden="1"/>
    </xf>
    <xf numFmtId="38" fontId="27" fillId="0" borderId="93" xfId="6" applyFont="1" applyBorder="1" applyAlignment="1" applyProtection="1">
      <alignment horizontal="center" vertical="center"/>
      <protection hidden="1"/>
    </xf>
    <xf numFmtId="38" fontId="27" fillId="0" borderId="91" xfId="6" applyFont="1" applyBorder="1" applyAlignment="1" applyProtection="1">
      <alignment horizontal="center" vertical="center"/>
      <protection hidden="1"/>
    </xf>
    <xf numFmtId="38" fontId="15" fillId="0" borderId="92" xfId="6" applyFont="1" applyBorder="1" applyAlignment="1" applyProtection="1">
      <alignment horizontal="center" vertical="center"/>
      <protection hidden="1"/>
    </xf>
    <xf numFmtId="38" fontId="15" fillId="0" borderId="91" xfId="6" applyFont="1" applyBorder="1" applyAlignment="1" applyProtection="1">
      <alignment horizontal="center" vertical="center"/>
      <protection hidden="1"/>
    </xf>
    <xf numFmtId="38" fontId="15" fillId="0" borderId="118" xfId="6" applyFont="1" applyBorder="1" applyAlignment="1" applyProtection="1">
      <alignment horizontal="center" vertical="center"/>
      <protection hidden="1"/>
    </xf>
    <xf numFmtId="38" fontId="15" fillId="0" borderId="119" xfId="6" applyFont="1" applyBorder="1" applyAlignment="1" applyProtection="1">
      <alignment horizontal="center" vertical="center"/>
      <protection hidden="1"/>
    </xf>
    <xf numFmtId="0" fontId="27" fillId="0" borderId="53" xfId="0" applyFont="1" applyBorder="1" applyAlignment="1" applyProtection="1">
      <alignment horizontal="center" vertical="center" shrinkToFit="1"/>
      <protection hidden="1"/>
    </xf>
    <xf numFmtId="0" fontId="27" fillId="0" borderId="52" xfId="0" applyFont="1" applyBorder="1" applyAlignment="1" applyProtection="1">
      <alignment horizontal="left" vertical="center" shrinkToFit="1"/>
      <protection hidden="1"/>
    </xf>
    <xf numFmtId="0" fontId="27" fillId="0" borderId="13" xfId="0" applyFont="1" applyBorder="1" applyAlignment="1" applyProtection="1">
      <alignment horizontal="left" vertical="center" shrinkToFit="1"/>
      <protection hidden="1"/>
    </xf>
    <xf numFmtId="38" fontId="27" fillId="0" borderId="52" xfId="6" applyFont="1" applyBorder="1" applyAlignment="1" applyProtection="1">
      <alignment horizontal="center" vertical="center"/>
      <protection hidden="1"/>
    </xf>
    <xf numFmtId="38" fontId="27" fillId="0" borderId="13" xfId="6" applyFont="1" applyBorder="1" applyAlignment="1" applyProtection="1">
      <alignment horizontal="center" vertical="center"/>
      <protection hidden="1"/>
    </xf>
    <xf numFmtId="38" fontId="27" fillId="0" borderId="16" xfId="6" applyFont="1" applyBorder="1" applyAlignment="1" applyProtection="1">
      <alignment horizontal="center" vertical="center"/>
      <protection hidden="1"/>
    </xf>
    <xf numFmtId="38" fontId="15" fillId="0" borderId="52" xfId="6" applyFont="1" applyBorder="1" applyAlignment="1" applyProtection="1">
      <alignment horizontal="center" vertical="center"/>
      <protection hidden="1"/>
    </xf>
    <xf numFmtId="38" fontId="15" fillId="0" borderId="16" xfId="6" applyFont="1" applyBorder="1" applyAlignment="1" applyProtection="1">
      <alignment horizontal="center" vertical="center"/>
      <protection hidden="1"/>
    </xf>
    <xf numFmtId="0" fontId="27" fillId="49" borderId="9" xfId="0" applyFont="1" applyFill="1" applyBorder="1" applyAlignment="1" applyProtection="1">
      <alignment horizontal="center" vertical="center" shrinkToFit="1"/>
      <protection hidden="1"/>
    </xf>
    <xf numFmtId="0" fontId="27" fillId="49" borderId="38" xfId="0" applyFont="1" applyFill="1" applyBorder="1" applyAlignment="1" applyProtection="1">
      <alignment horizontal="center" vertical="center" shrinkToFit="1"/>
      <protection hidden="1"/>
    </xf>
    <xf numFmtId="0" fontId="27" fillId="49" borderId="92" xfId="0" applyFont="1" applyFill="1" applyBorder="1" applyAlignment="1" applyProtection="1">
      <alignment horizontal="left" vertical="center" shrinkToFit="1"/>
      <protection hidden="1"/>
    </xf>
    <xf numFmtId="0" fontId="27" fillId="49" borderId="93" xfId="0" applyFont="1" applyFill="1" applyBorder="1" applyAlignment="1" applyProtection="1">
      <alignment horizontal="left" vertical="center" shrinkToFit="1"/>
      <protection hidden="1"/>
    </xf>
    <xf numFmtId="38" fontId="27" fillId="49" borderId="99" xfId="6" applyFont="1" applyFill="1" applyBorder="1" applyAlignment="1" applyProtection="1">
      <alignment horizontal="center" vertical="center"/>
      <protection hidden="1"/>
    </xf>
    <xf numFmtId="38" fontId="27" fillId="49" borderId="100" xfId="6" applyFont="1" applyFill="1" applyBorder="1" applyAlignment="1" applyProtection="1">
      <alignment horizontal="center" vertical="center"/>
      <protection hidden="1"/>
    </xf>
    <xf numFmtId="38" fontId="27" fillId="49" borderId="101" xfId="6" applyFont="1" applyFill="1" applyBorder="1" applyAlignment="1" applyProtection="1">
      <alignment horizontal="center" vertical="center"/>
      <protection hidden="1"/>
    </xf>
    <xf numFmtId="38" fontId="15" fillId="49" borderId="99" xfId="6" applyFont="1" applyFill="1" applyBorder="1" applyAlignment="1" applyProtection="1">
      <alignment horizontal="center" vertical="center"/>
      <protection hidden="1"/>
    </xf>
    <xf numFmtId="38" fontId="15" fillId="49" borderId="101" xfId="6" applyFont="1" applyFill="1" applyBorder="1" applyAlignment="1" applyProtection="1">
      <alignment horizontal="center" vertical="center"/>
      <protection hidden="1"/>
    </xf>
    <xf numFmtId="0" fontId="20" fillId="6" borderId="107" xfId="0" applyFont="1" applyFill="1" applyBorder="1" applyAlignment="1" applyProtection="1">
      <alignment horizontal="center" vertical="center" wrapText="1"/>
      <protection hidden="1"/>
    </xf>
    <xf numFmtId="0" fontId="20" fillId="6" borderId="58" xfId="0" applyFont="1" applyFill="1" applyBorder="1" applyAlignment="1" applyProtection="1">
      <alignment horizontal="center" vertical="center" wrapText="1"/>
      <protection hidden="1"/>
    </xf>
    <xf numFmtId="0" fontId="20" fillId="6" borderId="110" xfId="0" applyFont="1" applyFill="1" applyBorder="1" applyAlignment="1" applyProtection="1">
      <alignment horizontal="center" vertical="center" wrapText="1"/>
      <protection hidden="1"/>
    </xf>
    <xf numFmtId="0" fontId="20" fillId="6" borderId="60" xfId="0" applyFont="1" applyFill="1" applyBorder="1" applyAlignment="1" applyProtection="1">
      <alignment horizontal="center" vertical="center" wrapText="1"/>
      <protection hidden="1"/>
    </xf>
    <xf numFmtId="0" fontId="14" fillId="49" borderId="82" xfId="0" applyFont="1" applyFill="1" applyBorder="1" applyAlignment="1" applyProtection="1">
      <alignment horizontal="center" vertical="center" wrapText="1" shrinkToFit="1"/>
      <protection hidden="1"/>
    </xf>
    <xf numFmtId="0" fontId="14" fillId="49" borderId="83" xfId="0" applyFont="1" applyFill="1" applyBorder="1" applyAlignment="1" applyProtection="1">
      <alignment horizontal="center" vertical="center" wrapText="1" shrinkToFit="1"/>
      <protection hidden="1"/>
    </xf>
    <xf numFmtId="0" fontId="14" fillId="49" borderId="45" xfId="0" applyFont="1" applyFill="1" applyBorder="1" applyAlignment="1" applyProtection="1">
      <alignment horizontal="center" vertical="center" wrapText="1" shrinkToFit="1"/>
      <protection hidden="1"/>
    </xf>
    <xf numFmtId="0" fontId="14" fillId="49" borderId="84" xfId="0" applyFont="1" applyFill="1" applyBorder="1" applyAlignment="1" applyProtection="1">
      <alignment horizontal="center" vertical="center" wrapText="1" shrinkToFit="1"/>
      <protection hidden="1"/>
    </xf>
    <xf numFmtId="0" fontId="14" fillId="49" borderId="0" xfId="0" applyFont="1" applyFill="1" applyAlignment="1" applyProtection="1">
      <alignment horizontal="center" vertical="center" wrapText="1" shrinkToFit="1"/>
      <protection hidden="1"/>
    </xf>
    <xf numFmtId="0" fontId="14" fillId="49" borderId="10" xfId="0" applyFont="1" applyFill="1" applyBorder="1" applyAlignment="1" applyProtection="1">
      <alignment horizontal="center" vertical="center" wrapText="1" shrinkToFit="1"/>
      <protection hidden="1"/>
    </xf>
    <xf numFmtId="0" fontId="14" fillId="49" borderId="85" xfId="0" applyFont="1" applyFill="1" applyBorder="1" applyAlignment="1" applyProtection="1">
      <alignment horizontal="center" vertical="center" wrapText="1" shrinkToFit="1"/>
      <protection hidden="1"/>
    </xf>
    <xf numFmtId="0" fontId="14" fillId="49" borderId="3" xfId="0" applyFont="1" applyFill="1" applyBorder="1" applyAlignment="1" applyProtection="1">
      <alignment horizontal="center" vertical="center" wrapText="1" shrinkToFit="1"/>
      <protection hidden="1"/>
    </xf>
    <xf numFmtId="0" fontId="14" fillId="49" borderId="4" xfId="0" applyFont="1" applyFill="1" applyBorder="1" applyAlignment="1" applyProtection="1">
      <alignment horizontal="center" vertical="center" wrapText="1" shrinkToFit="1"/>
      <protection hidden="1"/>
    </xf>
    <xf numFmtId="0" fontId="27" fillId="49" borderId="44" xfId="0" applyFont="1" applyFill="1" applyBorder="1" applyAlignment="1" applyProtection="1">
      <alignment horizontal="center" vertical="center" shrinkToFit="1"/>
      <protection hidden="1"/>
    </xf>
    <xf numFmtId="0" fontId="27" fillId="49" borderId="83" xfId="0" applyFont="1" applyFill="1" applyBorder="1" applyAlignment="1" applyProtection="1">
      <alignment horizontal="center" vertical="center" shrinkToFit="1"/>
      <protection hidden="1"/>
    </xf>
    <xf numFmtId="0" fontId="27" fillId="49" borderId="45" xfId="0" applyFont="1" applyFill="1" applyBorder="1" applyAlignment="1" applyProtection="1">
      <alignment horizontal="center" vertical="center" shrinkToFit="1"/>
      <protection hidden="1"/>
    </xf>
    <xf numFmtId="0" fontId="27" fillId="49" borderId="11" xfId="0" applyFont="1" applyFill="1" applyBorder="1" applyAlignment="1" applyProtection="1">
      <alignment horizontal="center" vertical="center" shrinkToFit="1"/>
      <protection hidden="1"/>
    </xf>
    <xf numFmtId="0" fontId="27" fillId="49" borderId="0" xfId="0" applyFont="1" applyFill="1" applyAlignment="1" applyProtection="1">
      <alignment horizontal="center" vertical="center" shrinkToFit="1"/>
      <protection hidden="1"/>
    </xf>
    <xf numFmtId="0" fontId="27" fillId="49" borderId="10" xfId="0" applyFont="1" applyFill="1" applyBorder="1" applyAlignment="1" applyProtection="1">
      <alignment horizontal="center" vertical="center" shrinkToFit="1"/>
      <protection hidden="1"/>
    </xf>
    <xf numFmtId="0" fontId="27" fillId="49" borderId="3" xfId="0" applyFont="1" applyFill="1" applyBorder="1" applyAlignment="1" applyProtection="1">
      <alignment horizontal="center" vertical="center" shrinkToFit="1"/>
      <protection hidden="1"/>
    </xf>
    <xf numFmtId="0" fontId="27" fillId="49" borderId="4" xfId="0" applyFont="1" applyFill="1" applyBorder="1" applyAlignment="1" applyProtection="1">
      <alignment horizontal="center" vertical="center" shrinkToFit="1"/>
      <protection hidden="1"/>
    </xf>
    <xf numFmtId="0" fontId="27" fillId="49" borderId="79" xfId="0" applyFont="1" applyFill="1" applyBorder="1" applyAlignment="1" applyProtection="1">
      <alignment horizontal="center" vertical="center" shrinkToFit="1"/>
      <protection hidden="1"/>
    </xf>
    <xf numFmtId="0" fontId="27" fillId="49" borderId="15" xfId="0" applyFont="1" applyFill="1" applyBorder="1" applyAlignment="1" applyProtection="1">
      <alignment horizontal="center" vertical="center" shrinkToFit="1"/>
      <protection hidden="1"/>
    </xf>
    <xf numFmtId="0" fontId="27" fillId="49" borderId="86" xfId="0" applyFont="1" applyFill="1" applyBorder="1" applyAlignment="1" applyProtection="1">
      <alignment horizontal="left" vertical="center" shrinkToFit="1"/>
      <protection hidden="1"/>
    </xf>
    <xf numFmtId="0" fontId="27" fillId="49" borderId="18" xfId="0" applyFont="1" applyFill="1" applyBorder="1" applyAlignment="1" applyProtection="1">
      <alignment horizontal="left" vertical="center" shrinkToFit="1"/>
      <protection hidden="1"/>
    </xf>
    <xf numFmtId="38" fontId="27" fillId="49" borderId="86" xfId="6" applyFont="1" applyFill="1" applyBorder="1" applyAlignment="1" applyProtection="1">
      <alignment horizontal="center" vertical="center"/>
      <protection hidden="1"/>
    </xf>
    <xf numFmtId="38" fontId="27" fillId="49" borderId="18" xfId="6" applyFont="1" applyFill="1" applyBorder="1" applyAlignment="1" applyProtection="1">
      <alignment horizontal="center" vertical="center"/>
      <protection hidden="1"/>
    </xf>
    <xf numFmtId="38" fontId="27" fillId="49" borderId="15" xfId="6" applyFont="1" applyFill="1" applyBorder="1" applyAlignment="1" applyProtection="1">
      <alignment horizontal="center" vertical="center"/>
      <protection hidden="1"/>
    </xf>
    <xf numFmtId="38" fontId="15" fillId="49" borderId="86" xfId="6" applyFont="1" applyFill="1" applyBorder="1" applyAlignment="1" applyProtection="1">
      <alignment horizontal="center" vertical="center"/>
      <protection hidden="1"/>
    </xf>
    <xf numFmtId="38" fontId="15" fillId="49" borderId="15" xfId="6" applyFont="1" applyFill="1" applyBorder="1" applyAlignment="1" applyProtection="1">
      <alignment horizontal="center" vertical="center"/>
      <protection hidden="1"/>
    </xf>
    <xf numFmtId="38" fontId="27" fillId="49" borderId="92" xfId="6" applyFont="1" applyFill="1" applyBorder="1" applyAlignment="1" applyProtection="1">
      <alignment horizontal="center" vertical="center"/>
      <protection hidden="1"/>
    </xf>
    <xf numFmtId="38" fontId="27" fillId="49" borderId="93" xfId="6" applyFont="1" applyFill="1" applyBorder="1" applyAlignment="1" applyProtection="1">
      <alignment horizontal="center" vertical="center"/>
      <protection hidden="1"/>
    </xf>
    <xf numFmtId="38" fontId="27" fillId="49" borderId="91" xfId="6" applyFont="1" applyFill="1" applyBorder="1" applyAlignment="1" applyProtection="1">
      <alignment horizontal="center" vertical="center"/>
      <protection hidden="1"/>
    </xf>
    <xf numFmtId="38" fontId="15" fillId="49" borderId="92" xfId="6" applyFont="1" applyFill="1" applyBorder="1" applyAlignment="1" applyProtection="1">
      <alignment horizontal="center" vertical="center"/>
      <protection hidden="1"/>
    </xf>
    <xf numFmtId="38" fontId="15" fillId="49" borderId="91" xfId="6" applyFont="1" applyFill="1" applyBorder="1" applyAlignment="1" applyProtection="1">
      <alignment horizontal="center" vertical="center"/>
      <protection hidden="1"/>
    </xf>
    <xf numFmtId="0" fontId="27" fillId="49" borderId="56" xfId="0" applyFont="1" applyFill="1" applyBorder="1" applyAlignment="1" applyProtection="1">
      <alignment horizontal="center" vertical="center" shrinkToFit="1"/>
      <protection hidden="1"/>
    </xf>
    <xf numFmtId="0" fontId="27" fillId="49" borderId="113" xfId="0" applyFont="1" applyFill="1" applyBorder="1" applyAlignment="1" applyProtection="1">
      <alignment horizontal="center" vertical="center" shrinkToFit="1"/>
      <protection hidden="1"/>
    </xf>
    <xf numFmtId="0" fontId="27" fillId="49" borderId="53" xfId="0" applyFont="1" applyFill="1" applyBorder="1" applyAlignment="1" applyProtection="1">
      <alignment horizontal="center" vertical="center" shrinkToFit="1"/>
      <protection hidden="1"/>
    </xf>
    <xf numFmtId="0" fontId="27" fillId="49" borderId="16" xfId="0" applyFont="1" applyFill="1" applyBorder="1" applyAlignment="1" applyProtection="1">
      <alignment horizontal="center" vertical="center" shrinkToFit="1"/>
      <protection hidden="1"/>
    </xf>
    <xf numFmtId="0" fontId="27" fillId="49" borderId="52" xfId="0" applyFont="1" applyFill="1" applyBorder="1" applyAlignment="1" applyProtection="1">
      <alignment horizontal="left" vertical="center" shrinkToFit="1"/>
      <protection hidden="1"/>
    </xf>
    <xf numFmtId="0" fontId="27" fillId="49" borderId="13" xfId="0" applyFont="1" applyFill="1" applyBorder="1" applyAlignment="1" applyProtection="1">
      <alignment horizontal="left" vertical="center" shrinkToFit="1"/>
      <protection hidden="1"/>
    </xf>
    <xf numFmtId="38" fontId="27" fillId="49" borderId="52" xfId="6" applyFont="1" applyFill="1" applyBorder="1" applyAlignment="1" applyProtection="1">
      <alignment horizontal="center" vertical="center"/>
      <protection hidden="1"/>
    </xf>
    <xf numFmtId="38" fontId="27" fillId="49" borderId="13" xfId="6" applyFont="1" applyFill="1" applyBorder="1" applyAlignment="1" applyProtection="1">
      <alignment horizontal="center" vertical="center"/>
      <protection hidden="1"/>
    </xf>
    <xf numFmtId="38" fontId="27" fillId="49" borderId="16" xfId="6" applyFont="1" applyFill="1" applyBorder="1" applyAlignment="1" applyProtection="1">
      <alignment horizontal="center" vertical="center"/>
      <protection hidden="1"/>
    </xf>
    <xf numFmtId="38" fontId="15" fillId="49" borderId="52" xfId="6" applyFont="1" applyFill="1" applyBorder="1" applyAlignment="1" applyProtection="1">
      <alignment horizontal="center" vertical="center"/>
      <protection hidden="1"/>
    </xf>
    <xf numFmtId="38" fontId="15" fillId="49" borderId="16" xfId="6" applyFont="1" applyFill="1" applyBorder="1" applyAlignment="1" applyProtection="1">
      <alignment horizontal="center" vertical="center"/>
      <protection hidden="1"/>
    </xf>
    <xf numFmtId="0" fontId="27" fillId="49" borderId="55" xfId="0" applyFont="1" applyFill="1" applyBorder="1" applyAlignment="1" applyProtection="1">
      <alignment horizontal="left" vertical="center" shrinkToFit="1"/>
      <protection hidden="1"/>
    </xf>
    <xf numFmtId="0" fontId="27" fillId="49" borderId="12" xfId="0" applyFont="1" applyFill="1" applyBorder="1" applyAlignment="1" applyProtection="1">
      <alignment horizontal="left" vertical="center" shrinkToFit="1"/>
      <protection hidden="1"/>
    </xf>
    <xf numFmtId="38" fontId="27" fillId="49" borderId="55" xfId="6" applyFont="1" applyFill="1" applyBorder="1" applyAlignment="1" applyProtection="1">
      <alignment horizontal="center" vertical="center"/>
      <protection hidden="1"/>
    </xf>
    <xf numFmtId="38" fontId="27" fillId="49" borderId="12" xfId="6" applyFont="1" applyFill="1" applyBorder="1" applyAlignment="1" applyProtection="1">
      <alignment horizontal="center" vertical="center"/>
      <protection hidden="1"/>
    </xf>
    <xf numFmtId="38" fontId="27" fillId="49" borderId="113" xfId="6" applyFont="1" applyFill="1" applyBorder="1" applyAlignment="1" applyProtection="1">
      <alignment horizontal="center" vertical="center"/>
      <protection hidden="1"/>
    </xf>
    <xf numFmtId="38" fontId="15" fillId="49" borderId="55" xfId="6" applyFont="1" applyFill="1" applyBorder="1" applyAlignment="1" applyProtection="1">
      <alignment horizontal="center" vertical="center"/>
      <protection hidden="1"/>
    </xf>
    <xf numFmtId="38" fontId="15" fillId="49" borderId="113" xfId="6" applyFont="1" applyFill="1" applyBorder="1" applyAlignment="1" applyProtection="1">
      <alignment horizontal="center" vertical="center"/>
      <protection hidden="1"/>
    </xf>
    <xf numFmtId="0" fontId="14" fillId="0" borderId="66" xfId="0" applyFont="1" applyBorder="1" applyAlignment="1" applyProtection="1">
      <alignment horizontal="center" vertical="center" wrapText="1" shrinkToFit="1"/>
      <protection hidden="1"/>
    </xf>
    <xf numFmtId="0" fontId="27" fillId="0" borderId="8" xfId="0" applyFont="1" applyBorder="1" applyAlignment="1" applyProtection="1">
      <alignment horizontal="center" vertical="center" shrinkToFit="1"/>
      <protection hidden="1"/>
    </xf>
    <xf numFmtId="0" fontId="27" fillId="0" borderId="5" xfId="0" applyFont="1" applyBorder="1" applyAlignment="1" applyProtection="1">
      <alignment horizontal="center" vertical="center" shrinkToFit="1"/>
      <protection hidden="1"/>
    </xf>
    <xf numFmtId="0" fontId="27" fillId="0" borderId="6" xfId="0" applyFont="1" applyBorder="1" applyAlignment="1" applyProtection="1">
      <alignment horizontal="center" vertical="center" shrinkToFit="1"/>
      <protection hidden="1"/>
    </xf>
    <xf numFmtId="0" fontId="27" fillId="0" borderId="38" xfId="0" applyFont="1" applyBorder="1" applyAlignment="1" applyProtection="1">
      <alignment horizontal="center" vertical="center" shrinkToFit="1"/>
      <protection hidden="1"/>
    </xf>
    <xf numFmtId="0" fontId="27" fillId="49" borderId="103" xfId="0" applyFont="1" applyFill="1" applyBorder="1" applyAlignment="1" applyProtection="1">
      <alignment horizontal="center" vertical="center" shrinkToFit="1"/>
      <protection hidden="1"/>
    </xf>
    <xf numFmtId="0" fontId="27" fillId="49" borderId="19" xfId="0" applyFont="1" applyFill="1" applyBorder="1" applyAlignment="1" applyProtection="1">
      <alignment horizontal="center" vertical="center" shrinkToFit="1"/>
      <protection hidden="1"/>
    </xf>
    <xf numFmtId="0" fontId="27" fillId="49" borderId="81" xfId="0" applyFont="1" applyFill="1" applyBorder="1" applyAlignment="1" applyProtection="1">
      <alignment horizontal="center" vertical="center" shrinkToFit="1"/>
      <protection hidden="1"/>
    </xf>
    <xf numFmtId="0" fontId="27" fillId="0" borderId="56" xfId="0" applyFont="1" applyBorder="1" applyAlignment="1" applyProtection="1">
      <alignment horizontal="center" vertical="center" shrinkToFit="1"/>
      <protection hidden="1"/>
    </xf>
    <xf numFmtId="0" fontId="27" fillId="0" borderId="55" xfId="0" applyFont="1" applyBorder="1" applyAlignment="1" applyProtection="1">
      <alignment horizontal="left" vertical="center" shrinkToFit="1"/>
      <protection hidden="1"/>
    </xf>
    <xf numFmtId="0" fontId="27" fillId="0" borderId="12" xfId="0" applyFont="1" applyBorder="1" applyAlignment="1" applyProtection="1">
      <alignment horizontal="left" vertical="center" shrinkToFit="1"/>
      <protection hidden="1"/>
    </xf>
    <xf numFmtId="38" fontId="27" fillId="0" borderId="55" xfId="6" applyFont="1" applyBorder="1" applyAlignment="1" applyProtection="1">
      <alignment horizontal="center" vertical="center"/>
      <protection hidden="1"/>
    </xf>
    <xf numFmtId="38" fontId="27" fillId="0" borderId="12" xfId="6" applyFont="1" applyBorder="1" applyAlignment="1" applyProtection="1">
      <alignment horizontal="center" vertical="center"/>
      <protection hidden="1"/>
    </xf>
    <xf numFmtId="38" fontId="27" fillId="0" borderId="113" xfId="6" applyFont="1" applyBorder="1" applyAlignment="1" applyProtection="1">
      <alignment horizontal="center" vertical="center"/>
      <protection hidden="1"/>
    </xf>
    <xf numFmtId="38" fontId="15" fillId="0" borderId="55" xfId="6" applyFont="1" applyBorder="1" applyAlignment="1" applyProtection="1">
      <alignment horizontal="center" vertical="center"/>
      <protection hidden="1"/>
    </xf>
    <xf numFmtId="38" fontId="15" fillId="0" borderId="113" xfId="6" applyFont="1" applyBorder="1" applyAlignment="1" applyProtection="1">
      <alignment horizontal="center" vertical="center"/>
      <protection hidden="1"/>
    </xf>
    <xf numFmtId="0" fontId="14" fillId="49" borderId="84" xfId="0" applyFont="1" applyFill="1" applyBorder="1" applyAlignment="1" applyProtection="1">
      <alignment horizontal="center" vertical="center" shrinkToFit="1"/>
      <protection hidden="1"/>
    </xf>
    <xf numFmtId="0" fontId="14" fillId="49" borderId="0" xfId="0" applyFont="1" applyFill="1" applyAlignment="1" applyProtection="1">
      <alignment horizontal="center" vertical="center" shrinkToFit="1"/>
      <protection hidden="1"/>
    </xf>
    <xf numFmtId="0" fontId="14" fillId="49" borderId="10" xfId="0" applyFont="1" applyFill="1" applyBorder="1" applyAlignment="1" applyProtection="1">
      <alignment horizontal="center" vertical="center" shrinkToFit="1"/>
      <protection hidden="1"/>
    </xf>
    <xf numFmtId="0" fontId="14" fillId="49" borderId="80" xfId="0" applyFont="1" applyFill="1" applyBorder="1" applyAlignment="1" applyProtection="1">
      <alignment horizontal="center" vertical="center" shrinkToFit="1"/>
      <protection hidden="1"/>
    </xf>
    <xf numFmtId="0" fontId="14" fillId="49" borderId="19" xfId="0" applyFont="1" applyFill="1" applyBorder="1" applyAlignment="1" applyProtection="1">
      <alignment horizontal="center" vertical="center" shrinkToFit="1"/>
      <protection hidden="1"/>
    </xf>
    <xf numFmtId="0" fontId="14" fillId="49" borderId="81" xfId="0" applyFont="1" applyFill="1" applyBorder="1" applyAlignment="1" applyProtection="1">
      <alignment horizontal="center" vertical="center" shrinkToFit="1"/>
      <protection hidden="1"/>
    </xf>
    <xf numFmtId="0" fontId="14" fillId="0" borderId="82" xfId="0" applyFont="1" applyBorder="1" applyAlignment="1" applyProtection="1">
      <alignment horizontal="center" vertical="center" wrapText="1" shrinkToFit="1"/>
      <protection hidden="1"/>
    </xf>
    <xf numFmtId="0" fontId="14" fillId="0" borderId="83" xfId="0" applyFont="1" applyBorder="1" applyAlignment="1" applyProtection="1">
      <alignment horizontal="center" vertical="center" wrapText="1" shrinkToFit="1"/>
      <protection hidden="1"/>
    </xf>
    <xf numFmtId="0" fontId="14" fillId="0" borderId="45" xfId="0" applyFont="1" applyBorder="1" applyAlignment="1" applyProtection="1">
      <alignment horizontal="center" vertical="center" wrapText="1" shrinkToFit="1"/>
      <protection hidden="1"/>
    </xf>
    <xf numFmtId="0" fontId="14" fillId="0" borderId="84" xfId="0" applyFont="1" applyBorder="1" applyAlignment="1" applyProtection="1">
      <alignment horizontal="center" vertical="center" wrapText="1" shrinkToFit="1"/>
      <protection hidden="1"/>
    </xf>
    <xf numFmtId="0" fontId="14" fillId="0" borderId="0" xfId="0" applyFont="1" applyAlignment="1" applyProtection="1">
      <alignment horizontal="center" vertical="center" wrapText="1" shrinkToFit="1"/>
      <protection hidden="1"/>
    </xf>
    <xf numFmtId="0" fontId="14" fillId="0" borderId="85" xfId="0" applyFont="1" applyBorder="1" applyAlignment="1" applyProtection="1">
      <alignment horizontal="center" vertical="center" wrapText="1" shrinkToFit="1"/>
      <protection hidden="1"/>
    </xf>
    <xf numFmtId="0" fontId="14" fillId="0" borderId="3" xfId="0" applyFont="1" applyBorder="1" applyAlignment="1" applyProtection="1">
      <alignment horizontal="center" vertical="center" wrapText="1" shrinkToFit="1"/>
      <protection hidden="1"/>
    </xf>
    <xf numFmtId="0" fontId="27" fillId="0" borderId="44" xfId="0" applyFont="1" applyBorder="1" applyAlignment="1" applyProtection="1">
      <alignment horizontal="center" vertical="center" shrinkToFit="1"/>
      <protection hidden="1"/>
    </xf>
    <xf numFmtId="0" fontId="27" fillId="0" borderId="83" xfId="0" applyFont="1" applyBorder="1" applyAlignment="1" applyProtection="1">
      <alignment horizontal="center" vertical="center" shrinkToFit="1"/>
      <protection hidden="1"/>
    </xf>
    <xf numFmtId="0" fontId="27" fillId="0" borderId="45" xfId="0" applyFont="1" applyBorder="1" applyAlignment="1" applyProtection="1">
      <alignment horizontal="center" vertical="center" shrinkToFit="1"/>
      <protection hidden="1"/>
    </xf>
    <xf numFmtId="0" fontId="27" fillId="0" borderId="79" xfId="0" applyFont="1" applyBorder="1" applyAlignment="1" applyProtection="1">
      <alignment horizontal="center" vertical="center" shrinkToFit="1"/>
      <protection hidden="1"/>
    </xf>
    <xf numFmtId="0" fontId="27" fillId="0" borderId="15" xfId="0" applyFont="1" applyBorder="1" applyAlignment="1" applyProtection="1">
      <alignment horizontal="center" vertical="center" shrinkToFit="1"/>
      <protection hidden="1"/>
    </xf>
    <xf numFmtId="0" fontId="27" fillId="0" borderId="86" xfId="0" applyFont="1" applyBorder="1" applyAlignment="1" applyProtection="1">
      <alignment horizontal="left" vertical="center" shrinkToFit="1"/>
      <protection hidden="1"/>
    </xf>
    <xf numFmtId="0" fontId="27" fillId="0" borderId="18" xfId="0" applyFont="1" applyBorder="1" applyAlignment="1" applyProtection="1">
      <alignment horizontal="left" vertical="center" shrinkToFit="1"/>
      <protection hidden="1"/>
    </xf>
    <xf numFmtId="38" fontId="27" fillId="0" borderId="86" xfId="6" applyFont="1" applyBorder="1" applyAlignment="1" applyProtection="1">
      <alignment horizontal="center" vertical="center"/>
      <protection hidden="1"/>
    </xf>
    <xf numFmtId="38" fontId="27" fillId="0" borderId="18" xfId="6" applyFont="1" applyBorder="1" applyAlignment="1" applyProtection="1">
      <alignment horizontal="center" vertical="center"/>
      <protection hidden="1"/>
    </xf>
    <xf numFmtId="38" fontId="27" fillId="0" borderId="15" xfId="6" applyFont="1" applyBorder="1" applyAlignment="1" applyProtection="1">
      <alignment horizontal="center" vertical="center"/>
      <protection hidden="1"/>
    </xf>
    <xf numFmtId="38" fontId="15" fillId="0" borderId="86" xfId="6" applyFont="1" applyBorder="1" applyAlignment="1" applyProtection="1">
      <alignment horizontal="center" vertical="center"/>
      <protection hidden="1"/>
    </xf>
    <xf numFmtId="38" fontId="15" fillId="0" borderId="15" xfId="6" applyFont="1" applyBorder="1" applyAlignment="1" applyProtection="1">
      <alignment horizontal="center" vertical="center"/>
      <protection hidden="1"/>
    </xf>
    <xf numFmtId="0" fontId="27" fillId="0" borderId="108" xfId="0" applyFont="1" applyBorder="1" applyAlignment="1" applyProtection="1">
      <alignment horizontal="center" vertical="center" shrinkToFit="1"/>
      <protection hidden="1"/>
    </xf>
    <xf numFmtId="38" fontId="28" fillId="49" borderId="116" xfId="0" applyNumberFormat="1" applyFont="1" applyFill="1" applyBorder="1" applyAlignment="1" applyProtection="1">
      <alignment horizontal="right" vertical="center"/>
      <protection hidden="1"/>
    </xf>
    <xf numFmtId="38" fontId="15" fillId="0" borderId="99" xfId="6" applyFont="1" applyBorder="1" applyAlignment="1" applyProtection="1">
      <alignment horizontal="center" vertical="center"/>
      <protection hidden="1"/>
    </xf>
    <xf numFmtId="38" fontId="15" fillId="0" borderId="101" xfId="6" applyFont="1" applyBorder="1" applyAlignment="1" applyProtection="1">
      <alignment horizontal="center" vertical="center"/>
      <protection hidden="1"/>
    </xf>
    <xf numFmtId="38" fontId="27" fillId="49" borderId="86" xfId="6" applyFont="1" applyFill="1" applyBorder="1" applyAlignment="1" applyProtection="1">
      <alignment horizontal="right" vertical="center"/>
      <protection hidden="1"/>
    </xf>
    <xf numFmtId="38" fontId="27" fillId="49" borderId="18" xfId="6" applyFont="1" applyFill="1" applyBorder="1" applyAlignment="1" applyProtection="1">
      <alignment horizontal="right" vertical="center"/>
      <protection hidden="1"/>
    </xf>
    <xf numFmtId="38" fontId="27" fillId="49" borderId="52" xfId="6" applyFont="1" applyFill="1" applyBorder="1" applyAlignment="1" applyProtection="1">
      <alignment horizontal="right" vertical="center"/>
      <protection hidden="1"/>
    </xf>
    <xf numFmtId="38" fontId="27" fillId="49" borderId="13" xfId="6" applyFont="1" applyFill="1" applyBorder="1" applyAlignment="1" applyProtection="1">
      <alignment horizontal="right" vertical="center"/>
      <protection hidden="1"/>
    </xf>
    <xf numFmtId="0" fontId="0" fillId="49" borderId="13" xfId="0" applyFill="1" applyBorder="1" applyAlignment="1" applyProtection="1">
      <alignment horizontal="right" vertical="center"/>
      <protection hidden="1"/>
    </xf>
    <xf numFmtId="38" fontId="27" fillId="49" borderId="92" xfId="6" applyFont="1" applyFill="1" applyBorder="1" applyAlignment="1" applyProtection="1">
      <alignment horizontal="right" vertical="center"/>
      <protection hidden="1"/>
    </xf>
    <xf numFmtId="0" fontId="0" fillId="49" borderId="93" xfId="0" applyFill="1" applyBorder="1" applyAlignment="1" applyProtection="1">
      <alignment horizontal="right" vertical="center"/>
      <protection hidden="1"/>
    </xf>
    <xf numFmtId="38" fontId="27" fillId="49" borderId="118" xfId="6" applyFont="1" applyFill="1" applyBorder="1" applyAlignment="1" applyProtection="1">
      <alignment horizontal="right" vertical="center"/>
      <protection hidden="1"/>
    </xf>
    <xf numFmtId="0" fontId="0" fillId="49" borderId="116" xfId="0" applyFill="1" applyBorder="1" applyAlignment="1" applyProtection="1">
      <alignment horizontal="right" vertical="center"/>
      <protection hidden="1"/>
    </xf>
    <xf numFmtId="38" fontId="27" fillId="0" borderId="118" xfId="6" applyFont="1" applyBorder="1" applyAlignment="1" applyProtection="1">
      <alignment horizontal="right" vertical="center"/>
      <protection hidden="1"/>
    </xf>
    <xf numFmtId="0" fontId="0" fillId="0" borderId="116" xfId="0" applyBorder="1" applyAlignment="1" applyProtection="1">
      <alignment horizontal="right" vertical="center"/>
      <protection hidden="1"/>
    </xf>
    <xf numFmtId="38" fontId="27" fillId="0" borderId="52" xfId="6" applyFont="1" applyBorder="1" applyAlignment="1" applyProtection="1">
      <alignment horizontal="right" vertical="center"/>
      <protection hidden="1"/>
    </xf>
    <xf numFmtId="0" fontId="0" fillId="0" borderId="13" xfId="0" applyBorder="1" applyAlignment="1" applyProtection="1">
      <alignment horizontal="right" vertical="center"/>
      <protection hidden="1"/>
    </xf>
    <xf numFmtId="38" fontId="27" fillId="0" borderId="92" xfId="6" applyFont="1" applyBorder="1" applyAlignment="1" applyProtection="1">
      <alignment horizontal="right" vertical="center"/>
      <protection hidden="1"/>
    </xf>
    <xf numFmtId="0" fontId="0" fillId="0" borderId="93" xfId="0" applyBorder="1" applyAlignment="1" applyProtection="1">
      <alignment horizontal="right" vertical="center"/>
      <protection hidden="1"/>
    </xf>
    <xf numFmtId="38" fontId="28" fillId="49" borderId="93" xfId="0" applyNumberFormat="1" applyFont="1" applyFill="1" applyBorder="1" applyAlignment="1" applyProtection="1">
      <alignment horizontal="right" vertical="center"/>
      <protection hidden="1"/>
    </xf>
    <xf numFmtId="38" fontId="28" fillId="0" borderId="13" xfId="0" applyNumberFormat="1" applyFont="1" applyBorder="1" applyAlignment="1" applyProtection="1">
      <alignment horizontal="right" vertical="center"/>
      <protection hidden="1"/>
    </xf>
    <xf numFmtId="38" fontId="28" fillId="0" borderId="93" xfId="0" applyNumberFormat="1" applyFont="1" applyBorder="1" applyAlignment="1" applyProtection="1">
      <alignment horizontal="right" vertical="center"/>
      <protection hidden="1"/>
    </xf>
    <xf numFmtId="38" fontId="28" fillId="49" borderId="13" xfId="0" applyNumberFormat="1" applyFont="1" applyFill="1" applyBorder="1" applyAlignment="1" applyProtection="1">
      <alignment horizontal="right" vertical="center"/>
      <protection hidden="1"/>
    </xf>
    <xf numFmtId="38" fontId="28" fillId="49" borderId="100" xfId="0" applyNumberFormat="1" applyFont="1" applyFill="1" applyBorder="1" applyAlignment="1" applyProtection="1">
      <alignment horizontal="right" vertical="center"/>
      <protection hidden="1"/>
    </xf>
    <xf numFmtId="38" fontId="27" fillId="49" borderId="99" xfId="6" applyFont="1" applyFill="1" applyBorder="1" applyAlignment="1" applyProtection="1">
      <alignment horizontal="right" vertical="center"/>
      <protection hidden="1"/>
    </xf>
    <xf numFmtId="0" fontId="0" fillId="49" borderId="100" xfId="0" applyFill="1" applyBorder="1" applyAlignment="1" applyProtection="1">
      <alignment horizontal="right" vertical="center"/>
      <protection hidden="1"/>
    </xf>
    <xf numFmtId="38" fontId="28" fillId="49" borderId="18" xfId="0" applyNumberFormat="1" applyFont="1" applyFill="1" applyBorder="1" applyAlignment="1" applyProtection="1">
      <alignment horizontal="right" vertical="center"/>
      <protection hidden="1"/>
    </xf>
    <xf numFmtId="38" fontId="27" fillId="0" borderId="86" xfId="6" applyFont="1" applyBorder="1" applyAlignment="1" applyProtection="1">
      <alignment horizontal="right" vertical="center"/>
      <protection hidden="1"/>
    </xf>
    <xf numFmtId="38" fontId="27" fillId="0" borderId="18" xfId="6" applyFont="1" applyBorder="1" applyAlignment="1" applyProtection="1">
      <alignment horizontal="right" vertical="center"/>
      <protection hidden="1"/>
    </xf>
    <xf numFmtId="38" fontId="28" fillId="0" borderId="18" xfId="0" applyNumberFormat="1" applyFont="1" applyBorder="1" applyAlignment="1" applyProtection="1">
      <alignment horizontal="right" vertical="center"/>
      <protection hidden="1"/>
    </xf>
    <xf numFmtId="38" fontId="27" fillId="0" borderId="13" xfId="6" applyFont="1" applyBorder="1" applyAlignment="1" applyProtection="1">
      <alignment horizontal="right" vertical="center"/>
      <protection hidden="1"/>
    </xf>
    <xf numFmtId="38" fontId="28" fillId="0" borderId="53" xfId="0" applyNumberFormat="1" applyFont="1" applyBorder="1" applyAlignment="1" applyProtection="1">
      <alignment horizontal="right" vertical="center"/>
      <protection hidden="1"/>
    </xf>
    <xf numFmtId="38" fontId="28" fillId="0" borderId="136" xfId="0" applyNumberFormat="1" applyFont="1" applyBorder="1" applyAlignment="1" applyProtection="1">
      <alignment horizontal="right" vertical="center"/>
      <protection hidden="1"/>
    </xf>
    <xf numFmtId="38" fontId="28" fillId="0" borderId="133" xfId="0" applyNumberFormat="1" applyFont="1" applyBorder="1" applyAlignment="1" applyProtection="1">
      <alignment horizontal="right" vertical="center"/>
      <protection hidden="1"/>
    </xf>
    <xf numFmtId="0" fontId="21" fillId="0" borderId="194" xfId="0" applyFont="1" applyBorder="1" applyAlignment="1" applyProtection="1">
      <alignment horizontal="center" vertical="center" shrinkToFit="1"/>
      <protection locked="0"/>
    </xf>
    <xf numFmtId="0" fontId="21" fillId="0" borderId="106" xfId="0" applyFont="1" applyBorder="1" applyAlignment="1" applyProtection="1">
      <alignment horizontal="center" vertical="center" shrinkToFit="1"/>
      <protection locked="0"/>
    </xf>
    <xf numFmtId="0" fontId="21" fillId="0" borderId="106" xfId="0" applyFont="1" applyBorder="1" applyAlignment="1" applyProtection="1">
      <alignment horizontal="left" vertical="center" shrinkToFit="1"/>
      <protection hidden="1"/>
    </xf>
    <xf numFmtId="0" fontId="21" fillId="0" borderId="70" xfId="0" applyFont="1" applyBorder="1" applyAlignment="1" applyProtection="1">
      <alignment horizontal="center" vertical="center"/>
      <protection hidden="1"/>
    </xf>
    <xf numFmtId="0" fontId="21" fillId="0" borderId="14" xfId="0" applyFont="1" applyBorder="1" applyAlignment="1" applyProtection="1">
      <alignment horizontal="center" vertical="center"/>
      <protection hidden="1"/>
    </xf>
    <xf numFmtId="0" fontId="21" fillId="0" borderId="17" xfId="0" applyFont="1" applyBorder="1" applyAlignment="1" applyProtection="1">
      <alignment horizontal="center" vertical="center"/>
      <protection hidden="1"/>
    </xf>
    <xf numFmtId="0" fontId="27" fillId="0" borderId="106" xfId="0" applyFont="1" applyBorder="1" applyAlignment="1" applyProtection="1">
      <alignment horizontal="center" vertical="center"/>
      <protection locked="0"/>
    </xf>
    <xf numFmtId="0" fontId="27" fillId="0" borderId="195" xfId="0" applyFont="1" applyBorder="1" applyAlignment="1" applyProtection="1">
      <alignment horizontal="center" vertical="center"/>
      <protection locked="0"/>
    </xf>
    <xf numFmtId="0" fontId="21" fillId="0" borderId="142" xfId="0" applyFont="1" applyBorder="1" applyAlignment="1" applyProtection="1">
      <alignment horizontal="center" vertical="center" shrinkToFit="1"/>
      <protection locked="0"/>
    </xf>
    <xf numFmtId="0" fontId="21" fillId="0" borderId="199" xfId="0" applyFont="1" applyBorder="1" applyAlignment="1" applyProtection="1">
      <alignment horizontal="center" vertical="center" shrinkToFit="1"/>
      <protection locked="0"/>
    </xf>
    <xf numFmtId="0" fontId="21" fillId="0" borderId="51" xfId="0" applyFont="1" applyBorder="1" applyAlignment="1" applyProtection="1">
      <alignment horizontal="center" vertical="center" shrinkToFit="1"/>
      <protection locked="0"/>
    </xf>
    <xf numFmtId="0" fontId="21" fillId="0" borderId="51" xfId="0" applyFont="1" applyBorder="1" applyAlignment="1" applyProtection="1">
      <alignment horizontal="left" vertical="center" shrinkToFit="1"/>
      <protection hidden="1"/>
    </xf>
    <xf numFmtId="0" fontId="21" fillId="0" borderId="52" xfId="0" applyFont="1" applyBorder="1" applyAlignment="1" applyProtection="1">
      <alignment horizontal="center" vertical="center"/>
      <protection hidden="1"/>
    </xf>
    <xf numFmtId="0" fontId="21" fillId="0" borderId="13" xfId="0" applyFont="1" applyBorder="1" applyAlignment="1" applyProtection="1">
      <alignment horizontal="center" vertical="center"/>
      <protection hidden="1"/>
    </xf>
    <xf numFmtId="0" fontId="21" fillId="0" borderId="16" xfId="0" applyFont="1" applyBorder="1" applyAlignment="1" applyProtection="1">
      <alignment horizontal="center" vertical="center"/>
      <protection hidden="1"/>
    </xf>
    <xf numFmtId="0" fontId="27" fillId="0" borderId="51" xfId="0" applyFont="1" applyBorder="1" applyAlignment="1" applyProtection="1">
      <alignment horizontal="center" vertical="center"/>
      <protection locked="0"/>
    </xf>
    <xf numFmtId="0" fontId="27" fillId="0" borderId="200" xfId="0" applyFont="1" applyBorder="1" applyAlignment="1" applyProtection="1">
      <alignment horizontal="center" vertical="center"/>
      <protection locked="0"/>
    </xf>
    <xf numFmtId="0" fontId="21" fillId="0" borderId="146" xfId="0" applyFont="1" applyBorder="1" applyAlignment="1" applyProtection="1">
      <alignment horizontal="center" vertical="center" shrinkToFit="1"/>
      <protection locked="0"/>
    </xf>
    <xf numFmtId="0" fontId="21" fillId="0" borderId="12" xfId="0" applyFont="1" applyBorder="1" applyAlignment="1" applyProtection="1">
      <alignment horizontal="center" vertical="center" shrinkToFit="1"/>
      <protection locked="0"/>
    </xf>
    <xf numFmtId="0" fontId="21" fillId="0" borderId="113" xfId="0" applyFont="1" applyBorder="1" applyAlignment="1" applyProtection="1">
      <alignment horizontal="center" vertical="center" shrinkToFit="1"/>
      <protection locked="0"/>
    </xf>
    <xf numFmtId="38" fontId="28" fillId="0" borderId="79" xfId="0" applyNumberFormat="1" applyFont="1" applyBorder="1" applyAlignment="1" applyProtection="1">
      <alignment horizontal="right" vertical="center"/>
      <protection hidden="1"/>
    </xf>
    <xf numFmtId="0" fontId="27" fillId="0" borderId="141" xfId="0" applyFont="1" applyBorder="1" applyAlignment="1" applyProtection="1">
      <alignment horizontal="center" vertical="center"/>
      <protection hidden="1"/>
    </xf>
    <xf numFmtId="0" fontId="27" fillId="0" borderId="126" xfId="0" applyFont="1" applyBorder="1" applyAlignment="1" applyProtection="1">
      <alignment horizontal="center" vertical="center"/>
      <protection hidden="1"/>
    </xf>
    <xf numFmtId="0" fontId="27" fillId="0" borderId="139" xfId="0" applyFont="1" applyBorder="1" applyAlignment="1" applyProtection="1">
      <alignment horizontal="center" vertical="center"/>
      <protection hidden="1"/>
    </xf>
    <xf numFmtId="0" fontId="21" fillId="0" borderId="148"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hidden="1"/>
    </xf>
    <xf numFmtId="0" fontId="21" fillId="0" borderId="147" xfId="0" applyFont="1" applyBorder="1" applyAlignment="1" applyProtection="1">
      <alignment horizontal="center" vertical="center"/>
      <protection hidden="1"/>
    </xf>
    <xf numFmtId="0" fontId="9" fillId="6" borderId="35" xfId="0" applyFont="1" applyFill="1" applyBorder="1" applyAlignment="1" applyProtection="1">
      <alignment horizontal="center" vertical="center"/>
      <protection hidden="1"/>
    </xf>
    <xf numFmtId="0" fontId="9" fillId="6" borderId="20" xfId="0" applyFont="1" applyFill="1" applyBorder="1" applyAlignment="1" applyProtection="1">
      <alignment horizontal="center" vertical="center"/>
      <protection hidden="1"/>
    </xf>
    <xf numFmtId="0" fontId="20" fillId="3" borderId="107" xfId="0" applyFont="1" applyFill="1" applyBorder="1" applyAlignment="1" applyProtection="1">
      <alignment horizontal="center" vertical="center"/>
      <protection hidden="1"/>
    </xf>
    <xf numFmtId="0" fontId="27" fillId="0" borderId="84" xfId="0" applyFont="1" applyBorder="1" applyAlignment="1" applyProtection="1">
      <alignment horizontal="center" vertical="center"/>
      <protection hidden="1"/>
    </xf>
    <xf numFmtId="0" fontId="27" fillId="0" borderId="0" xfId="0" applyFont="1" applyAlignment="1" applyProtection="1">
      <alignment horizontal="center" vertical="center"/>
      <protection hidden="1"/>
    </xf>
    <xf numFmtId="3" fontId="23" fillId="3" borderId="68" xfId="0" applyNumberFormat="1" applyFont="1" applyFill="1" applyBorder="1" applyAlignment="1" applyProtection="1">
      <alignment horizontal="right" vertical="center" shrinkToFit="1"/>
      <protection hidden="1"/>
    </xf>
    <xf numFmtId="3" fontId="23" fillId="3" borderId="42" xfId="0" applyNumberFormat="1" applyFont="1" applyFill="1" applyBorder="1" applyAlignment="1" applyProtection="1">
      <alignment horizontal="right" vertical="center" shrinkToFit="1"/>
      <protection hidden="1"/>
    </xf>
    <xf numFmtId="3" fontId="23" fillId="3" borderId="43" xfId="0" applyNumberFormat="1" applyFont="1" applyFill="1" applyBorder="1" applyAlignment="1" applyProtection="1">
      <alignment horizontal="right" vertical="center" shrinkToFit="1"/>
      <protection hidden="1"/>
    </xf>
    <xf numFmtId="0" fontId="21" fillId="2" borderId="105" xfId="0" applyFont="1" applyFill="1" applyBorder="1" applyAlignment="1" applyProtection="1">
      <alignment horizontal="center" vertical="center"/>
      <protection hidden="1"/>
    </xf>
    <xf numFmtId="0" fontId="21" fillId="2" borderId="20" xfId="0" applyFont="1" applyFill="1" applyBorder="1" applyAlignment="1" applyProtection="1">
      <alignment horizontal="center" vertical="center"/>
      <protection hidden="1"/>
    </xf>
    <xf numFmtId="0" fontId="21" fillId="2" borderId="33" xfId="0" applyFont="1" applyFill="1" applyBorder="1" applyAlignment="1" applyProtection="1">
      <alignment horizontal="center" vertical="center"/>
      <protection hidden="1"/>
    </xf>
    <xf numFmtId="0" fontId="14" fillId="4" borderId="156" xfId="0" applyFont="1" applyFill="1" applyBorder="1" applyAlignment="1" applyProtection="1">
      <alignment horizontal="center" vertical="center"/>
      <protection hidden="1"/>
    </xf>
    <xf numFmtId="3" fontId="48" fillId="0" borderId="41" xfId="0" applyNumberFormat="1" applyFont="1" applyBorder="1" applyAlignment="1" applyProtection="1">
      <alignment horizontal="right" vertical="center" shrinkToFit="1"/>
      <protection hidden="1"/>
    </xf>
    <xf numFmtId="3" fontId="48" fillId="0" borderId="42" xfId="0" applyNumberFormat="1" applyFont="1" applyBorder="1" applyAlignment="1" applyProtection="1">
      <alignment horizontal="right" vertical="center" shrinkToFit="1"/>
      <protection hidden="1"/>
    </xf>
    <xf numFmtId="0" fontId="15" fillId="0" borderId="55" xfId="0" applyFont="1" applyBorder="1" applyAlignment="1" applyProtection="1">
      <alignment horizontal="center" vertical="center"/>
      <protection hidden="1"/>
    </xf>
    <xf numFmtId="0" fontId="15" fillId="0" borderId="113" xfId="0" applyFont="1" applyBorder="1" applyAlignment="1" applyProtection="1">
      <alignment horizontal="center" vertical="center"/>
      <protection hidden="1"/>
    </xf>
    <xf numFmtId="38" fontId="27" fillId="0" borderId="86" xfId="0" applyNumberFormat="1" applyFont="1" applyBorder="1" applyProtection="1">
      <alignment vertical="center"/>
      <protection hidden="1"/>
    </xf>
    <xf numFmtId="38" fontId="27" fillId="0" borderId="18" xfId="0" applyNumberFormat="1" applyFont="1" applyBorder="1" applyProtection="1">
      <alignment vertical="center"/>
      <protection hidden="1"/>
    </xf>
    <xf numFmtId="38" fontId="28" fillId="0" borderId="145" xfId="0" applyNumberFormat="1" applyFont="1" applyBorder="1" applyAlignment="1" applyProtection="1">
      <alignment horizontal="right" vertical="center"/>
      <protection hidden="1"/>
    </xf>
    <xf numFmtId="38" fontId="28" fillId="0" borderId="144" xfId="0" applyNumberFormat="1" applyFont="1" applyBorder="1" applyAlignment="1" applyProtection="1">
      <alignment horizontal="right" vertical="center"/>
      <protection hidden="1"/>
    </xf>
    <xf numFmtId="0" fontId="14" fillId="3" borderId="59" xfId="0" applyFont="1" applyFill="1" applyBorder="1" applyAlignment="1" applyProtection="1">
      <alignment horizontal="center" vertical="center"/>
      <protection hidden="1"/>
    </xf>
    <xf numFmtId="0" fontId="14" fillId="3" borderId="78" xfId="0" applyFont="1" applyFill="1" applyBorder="1" applyAlignment="1" applyProtection="1">
      <alignment horizontal="center" vertical="center"/>
      <protection hidden="1"/>
    </xf>
    <xf numFmtId="0" fontId="21" fillId="0" borderId="141" xfId="0" applyFont="1" applyBorder="1" applyAlignment="1" applyProtection="1">
      <alignment horizontal="center" vertical="center" shrinkToFit="1"/>
      <protection locked="0"/>
    </xf>
    <xf numFmtId="0" fontId="21" fillId="0" borderId="126" xfId="0" applyFont="1" applyBorder="1" applyAlignment="1" applyProtection="1">
      <alignment horizontal="center" vertical="center" shrinkToFit="1"/>
      <protection locked="0"/>
    </xf>
    <xf numFmtId="0" fontId="21" fillId="0" borderId="129" xfId="0" applyFont="1" applyBorder="1" applyAlignment="1" applyProtection="1">
      <alignment horizontal="center" vertical="center" shrinkToFit="1"/>
      <protection locked="0"/>
    </xf>
    <xf numFmtId="180" fontId="27" fillId="0" borderId="143" xfId="0" applyNumberFormat="1" applyFont="1" applyBorder="1" applyAlignment="1" applyProtection="1">
      <alignment horizontal="right" vertical="center"/>
      <protection hidden="1"/>
    </xf>
    <xf numFmtId="180" fontId="27" fillId="0" borderId="144" xfId="0" applyNumberFormat="1" applyFont="1" applyBorder="1" applyAlignment="1" applyProtection="1">
      <alignment horizontal="right" vertical="center"/>
      <protection hidden="1"/>
    </xf>
    <xf numFmtId="0" fontId="15" fillId="0" borderId="128" xfId="0" applyFont="1" applyBorder="1" applyAlignment="1" applyProtection="1">
      <alignment horizontal="center" vertical="center"/>
      <protection hidden="1"/>
    </xf>
    <xf numFmtId="0" fontId="15" fillId="0" borderId="129" xfId="0" applyFont="1" applyBorder="1" applyAlignment="1" applyProtection="1">
      <alignment horizontal="center" vertical="center"/>
      <protection hidden="1"/>
    </xf>
    <xf numFmtId="38" fontId="90" fillId="0" borderId="0" xfId="14" applyFont="1" applyFill="1" applyBorder="1" applyAlignment="1" applyProtection="1">
      <alignment horizontal="left"/>
      <protection hidden="1"/>
    </xf>
    <xf numFmtId="0" fontId="27" fillId="0" borderId="56" xfId="0" applyFont="1" applyBorder="1" applyAlignment="1" applyProtection="1">
      <alignment horizontal="center" vertical="center"/>
      <protection hidden="1"/>
    </xf>
    <xf numFmtId="0" fontId="27" fillId="0" borderId="12" xfId="0" applyFont="1" applyBorder="1" applyAlignment="1" applyProtection="1">
      <alignment horizontal="center" vertical="center"/>
      <protection hidden="1"/>
    </xf>
    <xf numFmtId="0" fontId="27" fillId="0" borderId="113" xfId="0" applyFont="1" applyBorder="1" applyAlignment="1" applyProtection="1">
      <alignment horizontal="center" vertical="center"/>
      <protection hidden="1"/>
    </xf>
    <xf numFmtId="38" fontId="51" fillId="0" borderId="22" xfId="0" applyNumberFormat="1" applyFont="1" applyBorder="1" applyAlignment="1" applyProtection="1">
      <alignment horizontal="right" vertical="center"/>
      <protection hidden="1"/>
    </xf>
    <xf numFmtId="0" fontId="14" fillId="4" borderId="159" xfId="0" applyFont="1" applyFill="1" applyBorder="1" applyAlignment="1" applyProtection="1">
      <alignment horizontal="center" vertical="center" wrapText="1"/>
      <protection hidden="1"/>
    </xf>
    <xf numFmtId="0" fontId="14" fillId="4" borderId="153" xfId="0" applyFont="1" applyFill="1" applyBorder="1" applyAlignment="1" applyProtection="1">
      <alignment horizontal="center" vertical="center"/>
      <protection hidden="1"/>
    </xf>
    <xf numFmtId="0" fontId="14" fillId="4" borderId="160" xfId="0" applyFont="1" applyFill="1" applyBorder="1" applyAlignment="1" applyProtection="1">
      <alignment horizontal="center" vertical="center"/>
      <protection hidden="1"/>
    </xf>
    <xf numFmtId="0" fontId="21" fillId="0" borderId="157" xfId="0" applyFont="1" applyBorder="1" applyAlignment="1" applyProtection="1">
      <alignment horizontal="center" vertical="center" shrinkToFit="1"/>
      <protection locked="0"/>
    </xf>
    <xf numFmtId="0" fontId="21" fillId="0" borderId="112" xfId="0" applyFont="1" applyBorder="1" applyAlignment="1" applyProtection="1">
      <alignment horizontal="center" vertical="center" shrinkToFit="1"/>
      <protection locked="0"/>
    </xf>
    <xf numFmtId="0" fontId="21" fillId="0" borderId="55" xfId="0" applyFont="1" applyBorder="1" applyAlignment="1" applyProtection="1">
      <alignment horizontal="center" vertical="center"/>
      <protection hidden="1"/>
    </xf>
    <xf numFmtId="0" fontId="21" fillId="0" borderId="12" xfId="0" applyFont="1" applyBorder="1" applyAlignment="1" applyProtection="1">
      <alignment horizontal="center" vertical="center"/>
      <protection hidden="1"/>
    </xf>
    <xf numFmtId="0" fontId="21" fillId="0" borderId="113" xfId="0" applyFont="1" applyBorder="1" applyAlignment="1" applyProtection="1">
      <alignment horizontal="center" vertical="center"/>
      <protection hidden="1"/>
    </xf>
    <xf numFmtId="0" fontId="21" fillId="0" borderId="196" xfId="0" applyFont="1" applyBorder="1" applyAlignment="1" applyProtection="1">
      <alignment horizontal="center" vertical="center" shrinkToFit="1"/>
      <protection locked="0"/>
    </xf>
    <xf numFmtId="0" fontId="21" fillId="0" borderId="197" xfId="0" applyFont="1" applyBorder="1" applyAlignment="1" applyProtection="1">
      <alignment horizontal="center" vertical="center" shrinkToFit="1"/>
      <protection locked="0"/>
    </xf>
    <xf numFmtId="0" fontId="27" fillId="0" borderId="112" xfId="0" applyFont="1" applyBorder="1" applyAlignment="1" applyProtection="1">
      <alignment horizontal="center" vertical="center"/>
      <protection locked="0"/>
    </xf>
    <xf numFmtId="0" fontId="27" fillId="0" borderId="158" xfId="0" applyFont="1" applyBorder="1" applyAlignment="1" applyProtection="1">
      <alignment horizontal="center" vertical="center"/>
      <protection locked="0"/>
    </xf>
    <xf numFmtId="0" fontId="27" fillId="0" borderId="197" xfId="0" applyFont="1" applyBorder="1" applyAlignment="1" applyProtection="1">
      <alignment horizontal="center" vertical="center"/>
      <protection locked="0"/>
    </xf>
    <xf numFmtId="0" fontId="27" fillId="0" borderId="198" xfId="0" applyFont="1" applyBorder="1" applyAlignment="1" applyProtection="1">
      <alignment horizontal="center" vertical="center"/>
      <protection locked="0"/>
    </xf>
    <xf numFmtId="0" fontId="21" fillId="0" borderId="197" xfId="0" applyFont="1" applyBorder="1" applyAlignment="1" applyProtection="1">
      <alignment horizontal="left" vertical="center" shrinkToFit="1"/>
      <protection hidden="1"/>
    </xf>
    <xf numFmtId="0" fontId="14" fillId="0" borderId="67" xfId="0" applyFont="1" applyBorder="1" applyAlignment="1" applyProtection="1">
      <alignment horizontal="center" vertical="center"/>
      <protection hidden="1"/>
    </xf>
    <xf numFmtId="0" fontId="14" fillId="0" borderId="140" xfId="0" applyFont="1" applyBorder="1" applyAlignment="1" applyProtection="1">
      <alignment horizontal="center" vertical="center"/>
      <protection hidden="1"/>
    </xf>
    <xf numFmtId="38" fontId="27" fillId="0" borderId="128" xfId="0" applyNumberFormat="1" applyFont="1" applyBorder="1" applyProtection="1">
      <alignment vertical="center"/>
      <protection hidden="1"/>
    </xf>
    <xf numFmtId="38" fontId="27" fillId="0" borderId="126" xfId="0" applyNumberFormat="1" applyFont="1" applyBorder="1" applyProtection="1">
      <alignment vertical="center"/>
      <protection hidden="1"/>
    </xf>
    <xf numFmtId="0" fontId="27" fillId="0" borderId="138" xfId="0" applyFont="1" applyBorder="1" applyAlignment="1" applyProtection="1">
      <alignment horizontal="center" vertical="center"/>
      <protection hidden="1"/>
    </xf>
    <xf numFmtId="0" fontId="27" fillId="0" borderId="129" xfId="0" applyFont="1" applyBorder="1" applyAlignment="1" applyProtection="1">
      <alignment horizontal="center" vertical="center"/>
      <protection hidden="1"/>
    </xf>
    <xf numFmtId="0" fontId="22" fillId="3" borderId="35" xfId="0" applyFont="1" applyFill="1" applyBorder="1" applyAlignment="1" applyProtection="1">
      <alignment horizontal="center" vertical="center" wrapText="1"/>
      <protection hidden="1"/>
    </xf>
    <xf numFmtId="0" fontId="22" fillId="3" borderId="20" xfId="0" applyFont="1" applyFill="1" applyBorder="1" applyAlignment="1" applyProtection="1">
      <alignment horizontal="center" vertical="center" wrapText="1"/>
      <protection hidden="1"/>
    </xf>
    <xf numFmtId="0" fontId="22" fillId="3" borderId="36" xfId="0" applyFont="1" applyFill="1" applyBorder="1" applyAlignment="1" applyProtection="1">
      <alignment horizontal="center" vertical="center" wrapText="1"/>
      <protection hidden="1"/>
    </xf>
    <xf numFmtId="38" fontId="59" fillId="2" borderId="34" xfId="6" applyFont="1" applyFill="1" applyBorder="1" applyAlignment="1" applyProtection="1">
      <alignment horizontal="right" vertical="center" shrinkToFit="1"/>
      <protection hidden="1"/>
    </xf>
    <xf numFmtId="38" fontId="59" fillId="2" borderId="20" xfId="6" applyFont="1" applyFill="1" applyBorder="1" applyAlignment="1" applyProtection="1">
      <alignment horizontal="right" vertical="center" shrinkToFit="1"/>
      <protection hidden="1"/>
    </xf>
    <xf numFmtId="0" fontId="10" fillId="0" borderId="20" xfId="0" applyFont="1" applyBorder="1" applyAlignment="1" applyProtection="1">
      <alignment horizontal="center" vertical="center"/>
      <protection hidden="1"/>
    </xf>
    <xf numFmtId="0" fontId="10" fillId="0" borderId="33" xfId="0" applyFont="1" applyBorder="1" applyAlignment="1" applyProtection="1">
      <alignment horizontal="center" vertical="center"/>
      <protection hidden="1"/>
    </xf>
    <xf numFmtId="0" fontId="62" fillId="0" borderId="3" xfId="0" applyFont="1" applyBorder="1" applyAlignment="1" applyProtection="1">
      <alignment horizontal="center" vertical="center"/>
      <protection locked="0"/>
    </xf>
    <xf numFmtId="0" fontId="67" fillId="2" borderId="0" xfId="0" applyFont="1" applyFill="1" applyAlignment="1" applyProtection="1">
      <alignment horizontal="distributed" vertical="center"/>
      <protection hidden="1"/>
    </xf>
    <xf numFmtId="0" fontId="22" fillId="4" borderId="35" xfId="0" applyFont="1" applyFill="1" applyBorder="1" applyAlignment="1" applyProtection="1">
      <alignment horizontal="center" vertical="center" wrapText="1"/>
      <protection hidden="1"/>
    </xf>
    <xf numFmtId="0" fontId="22" fillId="4" borderId="20" xfId="0" applyFont="1" applyFill="1" applyBorder="1" applyAlignment="1" applyProtection="1">
      <alignment horizontal="center" vertical="center" wrapText="1"/>
      <protection hidden="1"/>
    </xf>
    <xf numFmtId="0" fontId="22" fillId="4" borderId="36" xfId="0" applyFont="1" applyFill="1" applyBorder="1" applyAlignment="1" applyProtection="1">
      <alignment horizontal="center" vertical="center" wrapText="1"/>
      <protection hidden="1"/>
    </xf>
    <xf numFmtId="38" fontId="59" fillId="2" borderId="34" xfId="6" applyFont="1" applyFill="1" applyBorder="1" applyAlignment="1" applyProtection="1">
      <alignment horizontal="right" vertical="center" shrinkToFit="1"/>
      <protection locked="0"/>
    </xf>
    <xf numFmtId="38" fontId="59" fillId="2" borderId="20" xfId="6" applyFont="1" applyFill="1" applyBorder="1" applyAlignment="1" applyProtection="1">
      <alignment horizontal="right" vertical="center" shrinkToFit="1"/>
      <protection locked="0"/>
    </xf>
    <xf numFmtId="0" fontId="85" fillId="0" borderId="5" xfId="0" applyFont="1" applyBorder="1" applyAlignment="1" applyProtection="1">
      <alignment horizontal="left" vertical="top" wrapText="1"/>
      <protection hidden="1"/>
    </xf>
    <xf numFmtId="0" fontId="85" fillId="0" borderId="0" xfId="0" applyFont="1" applyAlignment="1" applyProtection="1">
      <alignment horizontal="left" vertical="top" wrapText="1"/>
      <protection hidden="1"/>
    </xf>
    <xf numFmtId="0" fontId="15" fillId="2" borderId="0" xfId="0" applyFont="1" applyFill="1" applyAlignment="1" applyProtection="1">
      <alignment horizontal="left" vertical="center" indent="2"/>
      <protection hidden="1"/>
    </xf>
    <xf numFmtId="0" fontId="10" fillId="0" borderId="41" xfId="0" applyFont="1" applyBorder="1" applyAlignment="1" applyProtection="1">
      <alignment horizontal="center" vertical="center"/>
      <protection hidden="1"/>
    </xf>
    <xf numFmtId="0" fontId="10" fillId="0" borderId="47" xfId="0" applyFont="1" applyBorder="1" applyAlignment="1" applyProtection="1">
      <alignment horizontal="center" vertical="center"/>
      <protection hidden="1"/>
    </xf>
    <xf numFmtId="0" fontId="15" fillId="0" borderId="28" xfId="0" applyFont="1" applyBorder="1" applyAlignment="1" applyProtection="1">
      <alignment horizontal="left" vertical="center" indent="2"/>
      <protection hidden="1"/>
    </xf>
    <xf numFmtId="0" fontId="15" fillId="0" borderId="31" xfId="0" applyFont="1" applyBorder="1" applyAlignment="1" applyProtection="1">
      <alignment horizontal="left" vertical="center" indent="2"/>
      <protection hidden="1"/>
    </xf>
    <xf numFmtId="0" fontId="15" fillId="0" borderId="37" xfId="0" applyFont="1" applyBorder="1" applyAlignment="1" applyProtection="1">
      <alignment horizontal="left" vertical="center" indent="2"/>
      <protection hidden="1"/>
    </xf>
    <xf numFmtId="0" fontId="10" fillId="0" borderId="31" xfId="0" applyFont="1" applyBorder="1" applyAlignment="1" applyProtection="1">
      <alignment horizontal="center" vertical="center"/>
      <protection hidden="1"/>
    </xf>
    <xf numFmtId="0" fontId="10" fillId="0" borderId="37" xfId="0" applyFont="1" applyBorder="1" applyAlignment="1" applyProtection="1">
      <alignment horizontal="center" vertical="center"/>
      <protection hidden="1"/>
    </xf>
    <xf numFmtId="49" fontId="64" fillId="0" borderId="23" xfId="0" applyNumberFormat="1" applyFont="1" applyBorder="1" applyAlignment="1" applyProtection="1">
      <alignment horizontal="center" vertical="center"/>
      <protection locked="0"/>
    </xf>
    <xf numFmtId="0" fontId="67" fillId="0" borderId="0" xfId="0" applyFont="1" applyAlignment="1" applyProtection="1">
      <alignment horizontal="center" vertical="center" wrapText="1"/>
      <protection hidden="1"/>
    </xf>
    <xf numFmtId="0" fontId="17" fillId="0" borderId="0" xfId="0" applyFont="1" applyAlignment="1" applyProtection="1">
      <alignment horizontal="center" vertical="center" shrinkToFit="1"/>
      <protection locked="0" hidden="1"/>
    </xf>
    <xf numFmtId="0" fontId="62" fillId="6" borderId="1" xfId="0" applyFont="1" applyFill="1" applyBorder="1" applyAlignment="1" applyProtection="1">
      <alignment horizontal="center" vertical="center"/>
      <protection hidden="1"/>
    </xf>
    <xf numFmtId="0" fontId="62" fillId="6" borderId="7" xfId="0" applyFont="1" applyFill="1" applyBorder="1" applyAlignment="1" applyProtection="1">
      <alignment horizontal="center" vertical="center"/>
      <protection hidden="1"/>
    </xf>
    <xf numFmtId="0" fontId="64" fillId="0" borderId="23" xfId="0" applyFont="1" applyBorder="1" applyAlignment="1" applyProtection="1">
      <alignment horizontal="center" vertical="center"/>
      <protection locked="0"/>
    </xf>
    <xf numFmtId="0" fontId="64" fillId="0" borderId="1" xfId="0" applyFont="1" applyBorder="1" applyAlignment="1" applyProtection="1">
      <alignment horizontal="center" vertical="center"/>
      <protection locked="0"/>
    </xf>
    <xf numFmtId="0" fontId="104" fillId="0" borderId="1" xfId="0" applyFont="1" applyBorder="1" applyAlignment="1" applyProtection="1">
      <alignment horizontal="center" vertical="center"/>
      <protection hidden="1"/>
    </xf>
    <xf numFmtId="0" fontId="104" fillId="0" borderId="7" xfId="0" applyFont="1" applyBorder="1" applyAlignment="1" applyProtection="1">
      <alignment horizontal="center" vertical="center"/>
      <protection hidden="1"/>
    </xf>
    <xf numFmtId="0" fontId="104" fillId="0" borderId="2" xfId="0" applyFont="1" applyBorder="1" applyAlignment="1" applyProtection="1">
      <alignment horizontal="center" vertical="center"/>
      <protection hidden="1"/>
    </xf>
    <xf numFmtId="0" fontId="10" fillId="0" borderId="28" xfId="0" applyFont="1" applyBorder="1" applyAlignment="1" applyProtection="1">
      <alignment horizontal="center" vertical="center"/>
      <protection hidden="1"/>
    </xf>
    <xf numFmtId="0" fontId="10" fillId="0" borderId="29" xfId="0" applyFont="1" applyBorder="1" applyAlignment="1" applyProtection="1">
      <alignment horizontal="center" vertical="center"/>
      <protection hidden="1"/>
    </xf>
    <xf numFmtId="38" fontId="20" fillId="0" borderId="30" xfId="6" applyFont="1" applyBorder="1" applyAlignment="1" applyProtection="1">
      <alignment vertical="center" shrinkToFit="1"/>
      <protection locked="0" hidden="1"/>
    </xf>
    <xf numFmtId="38" fontId="20" fillId="0" borderId="31" xfId="6" applyFont="1" applyBorder="1" applyAlignment="1" applyProtection="1">
      <alignment vertical="center" shrinkToFit="1"/>
      <protection locked="0" hidden="1"/>
    </xf>
    <xf numFmtId="0" fontId="15" fillId="6" borderId="39" xfId="0" applyFont="1" applyFill="1" applyBorder="1" applyAlignment="1" applyProtection="1">
      <alignment horizontal="center" vertical="center" wrapText="1"/>
      <protection hidden="1"/>
    </xf>
    <xf numFmtId="0" fontId="15" fillId="6" borderId="26" xfId="0" applyFont="1" applyFill="1" applyBorder="1" applyAlignment="1" applyProtection="1">
      <alignment horizontal="center" vertical="center" wrapText="1"/>
      <protection hidden="1"/>
    </xf>
    <xf numFmtId="0" fontId="15" fillId="6" borderId="27" xfId="0" applyFont="1" applyFill="1" applyBorder="1" applyAlignment="1" applyProtection="1">
      <alignment horizontal="center" vertical="center" wrapText="1"/>
      <protection hidden="1"/>
    </xf>
    <xf numFmtId="0" fontId="15" fillId="3" borderId="44" xfId="0" applyFont="1" applyFill="1" applyBorder="1" applyAlignment="1" applyProtection="1">
      <alignment horizontal="center" vertical="center" textRotation="255"/>
      <protection hidden="1"/>
    </xf>
    <xf numFmtId="0" fontId="15" fillId="3" borderId="45" xfId="0" applyFont="1" applyFill="1" applyBorder="1" applyAlignment="1" applyProtection="1">
      <alignment horizontal="center" vertical="center" textRotation="255"/>
      <protection hidden="1"/>
    </xf>
    <xf numFmtId="0" fontId="15" fillId="3" borderId="103" xfId="0" applyFont="1" applyFill="1" applyBorder="1" applyAlignment="1" applyProtection="1">
      <alignment horizontal="center" vertical="center" textRotation="255"/>
      <protection hidden="1"/>
    </xf>
    <xf numFmtId="0" fontId="15" fillId="3" borderId="81" xfId="0" applyFont="1" applyFill="1" applyBorder="1" applyAlignment="1" applyProtection="1">
      <alignment horizontal="center" vertical="center" textRotation="255"/>
      <protection hidden="1"/>
    </xf>
    <xf numFmtId="0" fontId="10" fillId="0" borderId="7" xfId="0" applyFont="1" applyBorder="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39" xfId="0" applyFont="1" applyBorder="1" applyAlignment="1" applyProtection="1">
      <alignment horizontal="center" vertical="center"/>
      <protection hidden="1"/>
    </xf>
    <xf numFmtId="0" fontId="10" fillId="0" borderId="40" xfId="0" applyFont="1" applyBorder="1" applyAlignment="1" applyProtection="1">
      <alignment horizontal="center" vertical="center"/>
      <protection hidden="1"/>
    </xf>
    <xf numFmtId="38" fontId="20" fillId="0" borderId="46" xfId="6" applyFont="1" applyBorder="1" applyAlignment="1" applyProtection="1">
      <alignment vertical="center" shrinkToFit="1"/>
      <protection locked="0" hidden="1"/>
    </xf>
    <xf numFmtId="38" fontId="20" fillId="0" borderId="26" xfId="6" applyFont="1" applyBorder="1" applyAlignment="1" applyProtection="1">
      <alignment vertical="center" shrinkToFit="1"/>
      <protection locked="0" hidden="1"/>
    </xf>
    <xf numFmtId="0" fontId="10" fillId="0" borderId="26" xfId="0" applyFont="1" applyBorder="1" applyAlignment="1" applyProtection="1">
      <alignment horizontal="center" vertical="center"/>
      <protection hidden="1"/>
    </xf>
    <xf numFmtId="0" fontId="10" fillId="0" borderId="27" xfId="0" applyFont="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0" fontId="10" fillId="0" borderId="25" xfId="0" applyFont="1" applyBorder="1" applyAlignment="1" applyProtection="1">
      <alignment horizontal="center" vertical="center"/>
      <protection hidden="1"/>
    </xf>
    <xf numFmtId="38" fontId="20" fillId="0" borderId="24" xfId="6" applyFont="1" applyBorder="1" applyAlignment="1" applyProtection="1">
      <alignment vertical="center" shrinkToFit="1"/>
      <protection locked="0" hidden="1"/>
    </xf>
    <xf numFmtId="38" fontId="20" fillId="0" borderId="7" xfId="6" applyFont="1" applyBorder="1" applyAlignment="1" applyProtection="1">
      <alignment vertical="center" shrinkToFit="1"/>
      <protection locked="0" hidden="1"/>
    </xf>
    <xf numFmtId="0" fontId="15" fillId="0" borderId="1" xfId="0" applyFont="1" applyBorder="1" applyAlignment="1" applyProtection="1">
      <alignment horizontal="left" vertical="center" indent="2"/>
      <protection hidden="1"/>
    </xf>
    <xf numFmtId="0" fontId="15" fillId="0" borderId="7" xfId="0" applyFont="1" applyBorder="1" applyAlignment="1" applyProtection="1">
      <alignment horizontal="left" vertical="center" indent="2"/>
      <protection hidden="1"/>
    </xf>
    <xf numFmtId="0" fontId="15" fillId="0" borderId="2" xfId="0" applyFont="1" applyBorder="1" applyAlignment="1" applyProtection="1">
      <alignment horizontal="left" vertical="center" indent="2"/>
      <protection hidden="1"/>
    </xf>
    <xf numFmtId="0" fontId="10" fillId="0" borderId="76" xfId="0" applyFont="1" applyBorder="1" applyAlignment="1" applyProtection="1">
      <alignment horizontal="center" vertical="center"/>
      <protection hidden="1"/>
    </xf>
    <xf numFmtId="0" fontId="10" fillId="0" borderId="77" xfId="0" applyFont="1" applyBorder="1" applyAlignment="1" applyProtection="1">
      <alignment horizontal="center" vertical="center"/>
      <protection hidden="1"/>
    </xf>
    <xf numFmtId="0" fontId="15" fillId="3" borderId="41" xfId="0" applyFont="1" applyFill="1" applyBorder="1" applyAlignment="1" applyProtection="1">
      <alignment horizontal="left" vertical="center" wrapText="1" indent="5"/>
      <protection hidden="1"/>
    </xf>
    <xf numFmtId="0" fontId="15" fillId="3" borderId="42" xfId="0" applyFont="1" applyFill="1" applyBorder="1" applyAlignment="1" applyProtection="1">
      <alignment horizontal="left" vertical="center" wrapText="1" indent="5"/>
      <protection hidden="1"/>
    </xf>
    <xf numFmtId="0" fontId="15" fillId="3" borderId="43" xfId="0" applyFont="1" applyFill="1" applyBorder="1" applyAlignment="1" applyProtection="1">
      <alignment horizontal="left" vertical="center" wrapText="1" indent="5"/>
      <protection hidden="1"/>
    </xf>
    <xf numFmtId="0" fontId="10" fillId="0" borderId="42" xfId="0" applyFont="1" applyBorder="1" applyAlignment="1" applyProtection="1">
      <alignment horizontal="center" vertical="center"/>
      <protection hidden="1"/>
    </xf>
    <xf numFmtId="0" fontId="10" fillId="0" borderId="43" xfId="0" applyFont="1" applyBorder="1" applyAlignment="1" applyProtection="1">
      <alignment horizontal="center" vertical="center"/>
      <protection hidden="1"/>
    </xf>
    <xf numFmtId="0" fontId="15" fillId="0" borderId="39" xfId="0" applyFont="1" applyBorder="1" applyAlignment="1" applyProtection="1">
      <alignment horizontal="left" vertical="center" indent="2"/>
      <protection hidden="1"/>
    </xf>
    <xf numFmtId="0" fontId="15" fillId="0" borderId="26" xfId="0" applyFont="1" applyBorder="1" applyAlignment="1" applyProtection="1">
      <alignment horizontal="left" vertical="center" indent="2"/>
      <protection hidden="1"/>
    </xf>
    <xf numFmtId="0" fontId="15" fillId="0" borderId="27" xfId="0" applyFont="1" applyBorder="1" applyAlignment="1" applyProtection="1">
      <alignment horizontal="left" vertical="center" indent="2"/>
      <protection hidden="1"/>
    </xf>
    <xf numFmtId="38" fontId="20" fillId="0" borderId="49" xfId="6" applyFont="1" applyBorder="1" applyAlignment="1" applyProtection="1">
      <alignment vertical="center" shrinkToFit="1"/>
      <protection hidden="1"/>
    </xf>
    <xf numFmtId="38" fontId="20" fillId="0" borderId="42" xfId="6" applyFont="1" applyBorder="1" applyAlignment="1" applyProtection="1">
      <alignment vertical="center" shrinkToFit="1"/>
      <protection hidden="1"/>
    </xf>
    <xf numFmtId="0" fontId="15" fillId="0" borderId="8" xfId="0" applyFont="1" applyBorder="1" applyAlignment="1" applyProtection="1">
      <alignment horizontal="left" vertical="center" indent="2"/>
      <protection hidden="1"/>
    </xf>
    <xf numFmtId="0" fontId="15" fillId="0" borderId="5" xfId="0" applyFont="1" applyBorder="1" applyAlignment="1" applyProtection="1">
      <alignment horizontal="left" vertical="center" indent="2"/>
      <protection hidden="1"/>
    </xf>
    <xf numFmtId="0" fontId="15" fillId="0" borderId="6" xfId="0" applyFont="1" applyBorder="1" applyAlignment="1" applyProtection="1">
      <alignment horizontal="left" vertical="center" indent="2"/>
      <protection hidden="1"/>
    </xf>
    <xf numFmtId="0" fontId="15" fillId="3" borderId="28" xfId="0" applyFont="1" applyFill="1" applyBorder="1" applyAlignment="1" applyProtection="1">
      <alignment horizontal="left" vertical="center" wrapText="1" indent="5"/>
      <protection hidden="1"/>
    </xf>
    <xf numFmtId="0" fontId="15" fillId="3" borderId="31" xfId="0" applyFont="1" applyFill="1" applyBorder="1" applyAlignment="1" applyProtection="1">
      <alignment horizontal="left" vertical="center" wrapText="1" indent="5"/>
      <protection hidden="1"/>
    </xf>
    <xf numFmtId="0" fontId="15" fillId="3" borderId="37" xfId="0" applyFont="1" applyFill="1" applyBorder="1" applyAlignment="1" applyProtection="1">
      <alignment horizontal="left" vertical="center" wrapText="1" indent="5"/>
      <protection hidden="1"/>
    </xf>
    <xf numFmtId="38" fontId="20" fillId="0" borderId="30" xfId="6" applyFont="1" applyBorder="1" applyAlignment="1" applyProtection="1">
      <alignment vertical="center" shrinkToFit="1"/>
      <protection hidden="1"/>
    </xf>
    <xf numFmtId="38" fontId="20" fillId="0" borderId="31" xfId="6" applyFont="1" applyBorder="1" applyAlignment="1" applyProtection="1">
      <alignment vertical="center" shrinkToFit="1"/>
      <protection hidden="1"/>
    </xf>
    <xf numFmtId="0" fontId="15" fillId="3" borderId="11" xfId="0" applyFont="1" applyFill="1" applyBorder="1" applyAlignment="1" applyProtection="1">
      <alignment horizontal="center" vertical="center" textRotation="255"/>
      <protection hidden="1"/>
    </xf>
    <xf numFmtId="0" fontId="15" fillId="3" borderId="10" xfId="0" applyFont="1" applyFill="1" applyBorder="1" applyAlignment="1" applyProtection="1">
      <alignment horizontal="center" vertical="center" textRotation="255"/>
      <protection hidden="1"/>
    </xf>
    <xf numFmtId="0" fontId="15" fillId="0" borderId="87" xfId="0" applyFont="1" applyBorder="1" applyAlignment="1" applyProtection="1">
      <alignment horizontal="left" vertical="center" indent="2"/>
      <protection hidden="1"/>
    </xf>
    <xf numFmtId="0" fontId="15" fillId="0" borderId="76" xfId="0" applyFont="1" applyBorder="1" applyAlignment="1" applyProtection="1">
      <alignment horizontal="left" vertical="center" indent="2"/>
      <protection hidden="1"/>
    </xf>
    <xf numFmtId="0" fontId="15" fillId="0" borderId="77" xfId="0" applyFont="1" applyBorder="1" applyAlignment="1" applyProtection="1">
      <alignment horizontal="left" vertical="center" indent="2"/>
      <protection hidden="1"/>
    </xf>
    <xf numFmtId="0" fontId="10" fillId="0" borderId="87" xfId="0" applyFont="1" applyBorder="1" applyAlignment="1" applyProtection="1">
      <alignment horizontal="center" vertical="center"/>
      <protection hidden="1"/>
    </xf>
    <xf numFmtId="0" fontId="10" fillId="0" borderId="202" xfId="0" applyFont="1" applyBorder="1" applyAlignment="1" applyProtection="1">
      <alignment horizontal="center" vertical="center"/>
      <protection hidden="1"/>
    </xf>
    <xf numFmtId="38" fontId="20" fillId="0" borderId="201" xfId="6" applyFont="1" applyBorder="1" applyAlignment="1" applyProtection="1">
      <alignment vertical="center" shrinkToFit="1"/>
      <protection locked="0" hidden="1"/>
    </xf>
    <xf numFmtId="38" fontId="20" fillId="0" borderId="76" xfId="6" applyFont="1" applyBorder="1" applyAlignment="1" applyProtection="1">
      <alignment vertical="center" shrinkToFit="1"/>
      <protection locked="0" hidden="1"/>
    </xf>
    <xf numFmtId="0" fontId="15" fillId="3" borderId="1" xfId="0" applyFont="1" applyFill="1" applyBorder="1" applyAlignment="1" applyProtection="1">
      <alignment horizontal="left" vertical="center" indent="2" shrinkToFit="1"/>
      <protection hidden="1"/>
    </xf>
    <xf numFmtId="0" fontId="15" fillId="3" borderId="7" xfId="0" applyFont="1" applyFill="1" applyBorder="1" applyAlignment="1" applyProtection="1">
      <alignment horizontal="left" vertical="center" indent="2" shrinkToFit="1"/>
      <protection hidden="1"/>
    </xf>
    <xf numFmtId="0" fontId="15" fillId="3" borderId="2" xfId="0" applyFont="1" applyFill="1" applyBorder="1" applyAlignment="1" applyProtection="1">
      <alignment horizontal="left" vertical="center" indent="2" shrinkToFit="1"/>
      <protection hidden="1"/>
    </xf>
    <xf numFmtId="38" fontId="49" fillId="0" borderId="24" xfId="6" applyFont="1" applyBorder="1" applyAlignment="1" applyProtection="1">
      <alignment vertical="center" shrinkToFit="1"/>
      <protection hidden="1"/>
    </xf>
    <xf numFmtId="38" fontId="49" fillId="0" borderId="7" xfId="6" applyFont="1" applyBorder="1" applyAlignment="1" applyProtection="1">
      <alignment vertical="center" shrinkToFit="1"/>
      <protection hidden="1"/>
    </xf>
    <xf numFmtId="0" fontId="120" fillId="0" borderId="20" xfId="0" applyFont="1" applyBorder="1" applyAlignment="1" applyProtection="1">
      <alignment horizontal="right" shrinkToFit="1"/>
      <protection hidden="1"/>
    </xf>
    <xf numFmtId="0" fontId="10" fillId="0" borderId="9" xfId="0" applyFont="1" applyBorder="1" applyAlignment="1" applyProtection="1">
      <alignment horizontal="center" vertical="center"/>
      <protection hidden="1"/>
    </xf>
    <xf numFmtId="0" fontId="10" fillId="0" borderId="38" xfId="0" applyFont="1" applyBorder="1" applyAlignment="1" applyProtection="1">
      <alignment horizontal="center" vertical="center"/>
      <protection hidden="1"/>
    </xf>
    <xf numFmtId="38" fontId="49" fillId="0" borderId="32" xfId="6" applyFont="1" applyBorder="1" applyAlignment="1" applyProtection="1">
      <alignment vertical="center" shrinkToFit="1"/>
      <protection hidden="1"/>
    </xf>
    <xf numFmtId="38" fontId="49" fillId="0" borderId="3" xfId="6" applyFont="1" applyBorder="1" applyAlignment="1" applyProtection="1">
      <alignment vertical="center" shrinkToFit="1"/>
      <protection hidden="1"/>
    </xf>
    <xf numFmtId="0" fontId="10" fillId="0" borderId="3"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0" fontId="103" fillId="0" borderId="22" xfId="0" applyFont="1" applyBorder="1" applyAlignment="1" applyProtection="1">
      <alignment horizontal="left" vertical="center"/>
      <protection hidden="1"/>
    </xf>
    <xf numFmtId="0" fontId="7" fillId="0" borderId="0" xfId="0" applyFont="1" applyAlignment="1" applyProtection="1">
      <alignment horizontal="right" vertical="top"/>
      <protection hidden="1"/>
    </xf>
    <xf numFmtId="0" fontId="32" fillId="2" borderId="0" xfId="0" applyFont="1" applyFill="1" applyAlignment="1" applyProtection="1">
      <alignment horizontal="center" vertical="center"/>
      <protection hidden="1"/>
    </xf>
    <xf numFmtId="0" fontId="32" fillId="2" borderId="0" xfId="0" applyFont="1" applyFill="1" applyAlignment="1" applyProtection="1">
      <alignment horizontal="center" vertical="center" wrapText="1"/>
      <protection hidden="1"/>
    </xf>
    <xf numFmtId="0" fontId="108" fillId="6" borderId="203" xfId="0" applyFont="1" applyFill="1" applyBorder="1" applyAlignment="1" applyProtection="1">
      <alignment horizontal="center" vertical="center" wrapText="1" shrinkToFit="1"/>
      <protection hidden="1"/>
    </xf>
    <xf numFmtId="0" fontId="108" fillId="6" borderId="183" xfId="0" applyFont="1" applyFill="1" applyBorder="1" applyAlignment="1" applyProtection="1">
      <alignment horizontal="center" vertical="center" wrapText="1" shrinkToFit="1"/>
      <protection hidden="1"/>
    </xf>
    <xf numFmtId="0" fontId="108" fillId="0" borderId="183" xfId="0" applyFont="1" applyBorder="1" applyAlignment="1" applyProtection="1">
      <alignment horizontal="center" vertical="center" shrinkToFit="1"/>
      <protection hidden="1"/>
    </xf>
    <xf numFmtId="0" fontId="108" fillId="0" borderId="184" xfId="0" applyFont="1" applyBorder="1" applyAlignment="1" applyProtection="1">
      <alignment horizontal="center" vertical="center" shrinkToFit="1"/>
      <protection hidden="1"/>
    </xf>
    <xf numFmtId="0" fontId="108" fillId="6" borderId="121" xfId="0" applyFont="1" applyFill="1" applyBorder="1" applyAlignment="1" applyProtection="1">
      <alignment horizontal="center" vertical="center" wrapText="1" shrinkToFit="1"/>
      <protection hidden="1"/>
    </xf>
    <xf numFmtId="0" fontId="108" fillId="6" borderId="64" xfId="0" applyFont="1" applyFill="1" applyBorder="1" applyAlignment="1" applyProtection="1">
      <alignment horizontal="center" vertical="center" wrapText="1" shrinkToFit="1"/>
      <protection hidden="1"/>
    </xf>
    <xf numFmtId="0" fontId="108" fillId="0" borderId="9" xfId="0" applyFont="1" applyBorder="1" applyAlignment="1" applyProtection="1">
      <alignment horizontal="center" vertical="center" shrinkToFit="1"/>
      <protection hidden="1"/>
    </xf>
    <xf numFmtId="0" fontId="108" fillId="0" borderId="3" xfId="0" applyFont="1" applyBorder="1" applyAlignment="1" applyProtection="1">
      <alignment horizontal="center" vertical="center" shrinkToFit="1"/>
      <protection hidden="1"/>
    </xf>
    <xf numFmtId="0" fontId="108" fillId="0" borderId="134" xfId="0" applyFont="1" applyBorder="1" applyAlignment="1" applyProtection="1">
      <alignment horizontal="center" vertical="center" shrinkToFit="1"/>
      <protection hidden="1"/>
    </xf>
    <xf numFmtId="0" fontId="107" fillId="2" borderId="56" xfId="0" applyFont="1" applyFill="1" applyBorder="1" applyAlignment="1" applyProtection="1">
      <alignment horizontal="center" vertical="center" shrinkToFit="1"/>
      <protection hidden="1"/>
    </xf>
    <xf numFmtId="0" fontId="107" fillId="2" borderId="12" xfId="0" applyFont="1" applyFill="1" applyBorder="1" applyAlignment="1" applyProtection="1">
      <alignment horizontal="center" vertical="center" shrinkToFit="1"/>
      <protection hidden="1"/>
    </xf>
    <xf numFmtId="0" fontId="107" fillId="2" borderId="113" xfId="0" applyFont="1" applyFill="1" applyBorder="1" applyAlignment="1" applyProtection="1">
      <alignment horizontal="center" vertical="center" shrinkToFit="1"/>
      <protection hidden="1"/>
    </xf>
    <xf numFmtId="0" fontId="107" fillId="2" borderId="89" xfId="0" applyFont="1" applyFill="1" applyBorder="1" applyAlignment="1" applyProtection="1">
      <alignment horizontal="center" vertical="center" shrinkToFit="1"/>
      <protection hidden="1"/>
    </xf>
    <xf numFmtId="0" fontId="107" fillId="2" borderId="0" xfId="0" applyFont="1" applyFill="1" applyAlignment="1" applyProtection="1">
      <alignment horizontal="center" vertical="center" shrinkToFit="1"/>
      <protection hidden="1"/>
    </xf>
    <xf numFmtId="0" fontId="107" fillId="2" borderId="67" xfId="0" applyFont="1" applyFill="1" applyBorder="1" applyAlignment="1" applyProtection="1">
      <alignment horizontal="center" vertical="center" shrinkToFit="1"/>
      <protection hidden="1"/>
    </xf>
    <xf numFmtId="0" fontId="108" fillId="2" borderId="108" xfId="0" applyFont="1" applyFill="1" applyBorder="1" applyAlignment="1" applyProtection="1">
      <alignment horizontal="center" shrinkToFit="1"/>
      <protection hidden="1"/>
    </xf>
    <xf numFmtId="0" fontId="108" fillId="2" borderId="93" xfId="0" applyFont="1" applyFill="1" applyBorder="1" applyAlignment="1" applyProtection="1">
      <alignment horizontal="center" shrinkToFit="1"/>
      <protection hidden="1"/>
    </xf>
    <xf numFmtId="0" fontId="108" fillId="2" borderId="91" xfId="0" applyFont="1" applyFill="1" applyBorder="1" applyAlignment="1" applyProtection="1">
      <alignment horizontal="center" shrinkToFit="1"/>
      <protection hidden="1"/>
    </xf>
    <xf numFmtId="0" fontId="108" fillId="2" borderId="92" xfId="0" applyFont="1" applyFill="1" applyBorder="1" applyAlignment="1" applyProtection="1">
      <alignment horizontal="center" shrinkToFit="1"/>
      <protection hidden="1"/>
    </xf>
    <xf numFmtId="0" fontId="108" fillId="0" borderId="174" xfId="0" applyFont="1" applyBorder="1" applyAlignment="1" applyProtection="1">
      <alignment horizontal="center" shrinkToFit="1"/>
      <protection hidden="1"/>
    </xf>
    <xf numFmtId="0" fontId="108" fillId="0" borderId="172" xfId="0" applyFont="1" applyBorder="1" applyAlignment="1" applyProtection="1">
      <alignment horizontal="center" shrinkToFit="1"/>
      <protection hidden="1"/>
    </xf>
    <xf numFmtId="0" fontId="108" fillId="0" borderId="179" xfId="0" applyFont="1" applyBorder="1" applyAlignment="1" applyProtection="1">
      <alignment horizontal="center" shrinkToFit="1"/>
      <protection hidden="1"/>
    </xf>
    <xf numFmtId="0" fontId="108" fillId="6" borderId="149" xfId="0" applyFont="1" applyFill="1" applyBorder="1" applyAlignment="1" applyProtection="1">
      <alignment horizontal="center" vertical="center" wrapText="1" shrinkToFit="1"/>
      <protection hidden="1"/>
    </xf>
    <xf numFmtId="0" fontId="108" fillId="6" borderId="22" xfId="0" applyFont="1" applyFill="1" applyBorder="1" applyAlignment="1" applyProtection="1">
      <alignment horizontal="center" vertical="center" wrapText="1" shrinkToFit="1"/>
      <protection hidden="1"/>
    </xf>
    <xf numFmtId="0" fontId="108" fillId="6" borderId="131" xfId="0" applyFont="1" applyFill="1" applyBorder="1" applyAlignment="1" applyProtection="1">
      <alignment horizontal="center" vertical="center" wrapText="1" shrinkToFit="1"/>
      <protection hidden="1"/>
    </xf>
    <xf numFmtId="0" fontId="108" fillId="0" borderId="182" xfId="0" applyFont="1" applyBorder="1" applyAlignment="1" applyProtection="1">
      <alignment horizontal="center" shrinkToFit="1"/>
      <protection hidden="1"/>
    </xf>
    <xf numFmtId="0" fontId="108" fillId="0" borderId="22" xfId="0" applyFont="1" applyBorder="1" applyAlignment="1" applyProtection="1">
      <alignment horizontal="center" shrinkToFit="1"/>
      <protection hidden="1"/>
    </xf>
    <xf numFmtId="0" fontId="108" fillId="0" borderId="140" xfId="0" applyFont="1" applyBorder="1" applyAlignment="1" applyProtection="1">
      <alignment horizontal="center" shrinkToFit="1"/>
      <protection hidden="1"/>
    </xf>
    <xf numFmtId="0" fontId="107" fillId="0" borderId="170" xfId="0" applyFont="1" applyBorder="1" applyAlignment="1" applyProtection="1">
      <alignment horizontal="center" vertical="center" shrinkToFit="1"/>
      <protection hidden="1"/>
    </xf>
    <xf numFmtId="0" fontId="108" fillId="0" borderId="170" xfId="0" applyFont="1" applyBorder="1" applyAlignment="1" applyProtection="1">
      <alignment horizontal="center" vertical="center" shrinkToFit="1"/>
      <protection hidden="1"/>
    </xf>
    <xf numFmtId="0" fontId="108" fillId="0" borderId="171" xfId="0" applyFont="1" applyBorder="1" applyAlignment="1" applyProtection="1">
      <alignment horizontal="center" shrinkToFit="1"/>
      <protection hidden="1"/>
    </xf>
    <xf numFmtId="0" fontId="108" fillId="0" borderId="173" xfId="0" applyFont="1" applyBorder="1" applyAlignment="1" applyProtection="1">
      <alignment horizontal="center" shrinkToFit="1"/>
      <protection hidden="1"/>
    </xf>
    <xf numFmtId="0" fontId="115" fillId="0" borderId="20" xfId="0" applyFont="1" applyBorder="1" applyAlignment="1" applyProtection="1">
      <alignment horizontal="center" vertical="center" shrinkToFit="1"/>
      <protection hidden="1"/>
    </xf>
    <xf numFmtId="38" fontId="111" fillId="0" borderId="35" xfId="141" applyFont="1" applyFill="1" applyBorder="1" applyAlignment="1" applyProtection="1">
      <alignment horizontal="center" vertical="center" shrinkToFit="1"/>
      <protection hidden="1"/>
    </xf>
    <xf numFmtId="38" fontId="111" fillId="0" borderId="20" xfId="141" applyFont="1" applyFill="1" applyBorder="1" applyAlignment="1" applyProtection="1">
      <alignment horizontal="center" vertical="center" shrinkToFit="1"/>
      <protection hidden="1"/>
    </xf>
    <xf numFmtId="38" fontId="111" fillId="0" borderId="33" xfId="141" applyFont="1" applyFill="1" applyBorder="1" applyAlignment="1" applyProtection="1">
      <alignment horizontal="center" vertical="center" shrinkToFit="1"/>
      <protection hidden="1"/>
    </xf>
    <xf numFmtId="0" fontId="111" fillId="0" borderId="0" xfId="6" applyNumberFormat="1" applyFont="1" applyFill="1" applyBorder="1" applyAlignment="1" applyProtection="1">
      <alignment horizontal="center" vertical="center" shrinkToFit="1"/>
      <protection hidden="1"/>
    </xf>
    <xf numFmtId="0" fontId="108" fillId="6" borderId="203" xfId="0" applyFont="1" applyFill="1" applyBorder="1">
      <alignment vertical="center"/>
    </xf>
    <xf numFmtId="0" fontId="108" fillId="6" borderId="183" xfId="0" applyFont="1" applyFill="1" applyBorder="1">
      <alignment vertical="center"/>
    </xf>
    <xf numFmtId="0" fontId="108" fillId="6" borderId="87" xfId="0" applyFont="1" applyFill="1" applyBorder="1" applyAlignment="1">
      <alignment horizontal="left" vertical="center"/>
    </xf>
    <xf numFmtId="0" fontId="108" fillId="6" borderId="76" xfId="0" applyFont="1" applyFill="1" applyBorder="1" applyAlignment="1">
      <alignment horizontal="left" vertical="center"/>
    </xf>
    <xf numFmtId="0" fontId="108" fillId="6" borderId="88" xfId="0" applyFont="1" applyFill="1" applyBorder="1" applyAlignment="1">
      <alignment horizontal="left" vertical="center"/>
    </xf>
    <xf numFmtId="0" fontId="114" fillId="0" borderId="204" xfId="0" applyFont="1" applyBorder="1" applyAlignment="1" applyProtection="1">
      <alignment horizontal="center" vertical="center"/>
      <protection locked="0"/>
    </xf>
    <xf numFmtId="0" fontId="114" fillId="0" borderId="23" xfId="0" applyFont="1" applyBorder="1" applyAlignment="1" applyProtection="1">
      <alignment horizontal="center" vertical="center"/>
      <protection locked="0"/>
    </xf>
    <xf numFmtId="0" fontId="110" fillId="5" borderId="1" xfId="0" applyFont="1" applyFill="1" applyBorder="1" applyAlignment="1" applyProtection="1">
      <alignment horizontal="left" vertical="center" shrinkToFit="1"/>
      <protection locked="0"/>
    </xf>
    <xf numFmtId="0" fontId="110" fillId="5" borderId="7" xfId="0" applyFont="1" applyFill="1" applyBorder="1" applyAlignment="1" applyProtection="1">
      <alignment horizontal="left" vertical="center" shrinkToFit="1"/>
      <protection locked="0"/>
    </xf>
    <xf numFmtId="0" fontId="110" fillId="5" borderId="65" xfId="0" applyFont="1" applyFill="1" applyBorder="1" applyAlignment="1" applyProtection="1">
      <alignment horizontal="left" vertical="center" shrinkToFit="1"/>
      <protection locked="0"/>
    </xf>
    <xf numFmtId="0" fontId="108" fillId="6" borderId="204" xfId="0" applyFont="1" applyFill="1" applyBorder="1">
      <alignment vertical="center"/>
    </xf>
    <xf numFmtId="0" fontId="108" fillId="6" borderId="23" xfId="0" applyFont="1" applyFill="1" applyBorder="1">
      <alignment vertical="center"/>
    </xf>
    <xf numFmtId="0" fontId="108" fillId="6" borderId="1" xfId="0" applyFont="1" applyFill="1" applyBorder="1" applyAlignment="1">
      <alignment horizontal="left" vertical="center"/>
    </xf>
    <xf numFmtId="0" fontId="108" fillId="6" borderId="7" xfId="0" applyFont="1" applyFill="1" applyBorder="1" applyAlignment="1">
      <alignment horizontal="left" vertical="center"/>
    </xf>
    <xf numFmtId="0" fontId="108" fillId="6" borderId="65" xfId="0" applyFont="1" applyFill="1" applyBorder="1" applyAlignment="1">
      <alignment horizontal="left" vertical="center"/>
    </xf>
    <xf numFmtId="0" fontId="108" fillId="6" borderId="204" xfId="0" applyFont="1" applyFill="1" applyBorder="1" applyAlignment="1">
      <alignment horizontal="center" vertical="center"/>
    </xf>
    <xf numFmtId="0" fontId="108" fillId="6" borderId="23" xfId="0" applyFont="1" applyFill="1" applyBorder="1" applyAlignment="1">
      <alignment horizontal="center" vertical="center"/>
    </xf>
    <xf numFmtId="0" fontId="108" fillId="6" borderId="175" xfId="6" applyNumberFormat="1" applyFont="1" applyFill="1" applyBorder="1" applyAlignment="1">
      <alignment horizontal="left" vertical="center"/>
    </xf>
    <xf numFmtId="0" fontId="108" fillId="6" borderId="7" xfId="6" applyNumberFormat="1" applyFont="1" applyFill="1" applyBorder="1" applyAlignment="1">
      <alignment horizontal="left" vertical="center"/>
    </xf>
    <xf numFmtId="0" fontId="108" fillId="6" borderId="65" xfId="6" applyNumberFormat="1" applyFont="1" applyFill="1" applyBorder="1" applyAlignment="1">
      <alignment horizontal="left" vertical="center"/>
    </xf>
    <xf numFmtId="0" fontId="108" fillId="0" borderId="175" xfId="0" applyFont="1" applyBorder="1" applyAlignment="1" applyProtection="1">
      <alignment horizontal="center" vertical="center"/>
      <protection locked="0"/>
    </xf>
    <xf numFmtId="0" fontId="108" fillId="0" borderId="7" xfId="0" applyFont="1" applyBorder="1" applyAlignment="1" applyProtection="1">
      <alignment horizontal="center" vertical="center"/>
      <protection locked="0"/>
    </xf>
    <xf numFmtId="0" fontId="108" fillId="0" borderId="7" xfId="6" applyNumberFormat="1" applyFont="1" applyFill="1" applyBorder="1" applyAlignment="1">
      <alignment horizontal="left" vertical="center"/>
    </xf>
    <xf numFmtId="0" fontId="108" fillId="0" borderId="2" xfId="6" applyNumberFormat="1" applyFont="1" applyFill="1" applyBorder="1" applyAlignment="1">
      <alignment horizontal="left" vertical="center"/>
    </xf>
    <xf numFmtId="0" fontId="108" fillId="0" borderId="1" xfId="0" applyFont="1" applyBorder="1" applyAlignment="1" applyProtection="1">
      <alignment horizontal="center" vertical="center"/>
      <protection locked="0"/>
    </xf>
    <xf numFmtId="0" fontId="108" fillId="0" borderId="5" xfId="6" applyNumberFormat="1" applyFont="1" applyFill="1" applyBorder="1" applyAlignment="1">
      <alignment horizontal="left" vertical="center"/>
    </xf>
    <xf numFmtId="0" fontId="108" fillId="0" borderId="6" xfId="6" applyNumberFormat="1" applyFont="1" applyFill="1" applyBorder="1" applyAlignment="1">
      <alignment horizontal="left" vertical="center"/>
    </xf>
    <xf numFmtId="0" fontId="108" fillId="0" borderId="8" xfId="0" applyFont="1" applyBorder="1" applyAlignment="1" applyProtection="1">
      <alignment horizontal="center" vertical="center"/>
      <protection locked="0"/>
    </xf>
    <xf numFmtId="0" fontId="108" fillId="0" borderId="5" xfId="0" applyFont="1" applyBorder="1" applyAlignment="1" applyProtection="1">
      <alignment horizontal="center" vertical="center"/>
      <protection locked="0"/>
    </xf>
    <xf numFmtId="0" fontId="108" fillId="0" borderId="5" xfId="0" applyFont="1" applyBorder="1" applyAlignment="1" applyProtection="1">
      <alignment horizontal="center" vertical="center"/>
      <protection hidden="1"/>
    </xf>
    <xf numFmtId="49" fontId="108" fillId="0" borderId="5" xfId="0" applyNumberFormat="1" applyFont="1" applyBorder="1" applyAlignment="1" applyProtection="1">
      <alignment horizontal="left" vertical="center" shrinkToFit="1"/>
      <protection locked="0"/>
    </xf>
    <xf numFmtId="0" fontId="108" fillId="0" borderId="5" xfId="0" applyFont="1" applyBorder="1" applyAlignment="1">
      <alignment horizontal="center" vertical="center"/>
    </xf>
    <xf numFmtId="0" fontId="108" fillId="0" borderId="111" xfId="0" applyFont="1" applyBorder="1" applyAlignment="1">
      <alignment horizontal="center" vertical="center"/>
    </xf>
    <xf numFmtId="0" fontId="114" fillId="0" borderId="205" xfId="0" applyFont="1" applyBorder="1" applyAlignment="1" applyProtection="1">
      <alignment horizontal="center" vertical="center"/>
      <protection locked="0"/>
    </xf>
    <xf numFmtId="0" fontId="31" fillId="0" borderId="23" xfId="0" applyFont="1" applyBorder="1" applyAlignment="1" applyProtection="1">
      <alignment horizontal="center" vertical="center" wrapText="1"/>
      <protection hidden="1"/>
    </xf>
    <xf numFmtId="0" fontId="105" fillId="0" borderId="1" xfId="0" applyFont="1" applyBorder="1" applyAlignment="1" applyProtection="1">
      <alignment horizontal="center" vertical="center" shrinkToFit="1"/>
      <protection hidden="1"/>
    </xf>
    <xf numFmtId="0" fontId="105" fillId="0" borderId="7" xfId="0" applyFont="1" applyBorder="1" applyAlignment="1" applyProtection="1">
      <alignment horizontal="center" vertical="center" shrinkToFit="1"/>
      <protection hidden="1"/>
    </xf>
    <xf numFmtId="0" fontId="105" fillId="0" borderId="2" xfId="0" applyFont="1" applyBorder="1" applyAlignment="1" applyProtection="1">
      <alignment horizontal="center" vertical="center" shrinkToFit="1"/>
      <protection hidden="1"/>
    </xf>
    <xf numFmtId="0" fontId="110" fillId="0" borderId="211" xfId="0" applyFont="1" applyBorder="1" applyAlignment="1" applyProtection="1">
      <alignment horizontal="center" vertical="center" shrinkToFit="1"/>
      <protection locked="0"/>
    </xf>
    <xf numFmtId="0" fontId="110" fillId="0" borderId="177" xfId="0" applyFont="1" applyBorder="1" applyAlignment="1" applyProtection="1">
      <alignment horizontal="center" vertical="center" shrinkToFit="1"/>
      <protection locked="0"/>
    </xf>
    <xf numFmtId="0" fontId="110" fillId="0" borderId="180" xfId="0" applyFont="1" applyBorder="1" applyAlignment="1" applyProtection="1">
      <alignment horizontal="center" vertical="center" shrinkToFit="1"/>
      <protection locked="0"/>
    </xf>
    <xf numFmtId="0" fontId="108" fillId="6" borderId="1" xfId="0" applyFont="1" applyFill="1" applyBorder="1">
      <alignment vertical="center"/>
    </xf>
    <xf numFmtId="0" fontId="31" fillId="0" borderId="23" xfId="0" applyFont="1" applyBorder="1" applyAlignment="1" applyProtection="1">
      <alignment horizontal="center" vertical="center"/>
      <protection hidden="1"/>
    </xf>
    <xf numFmtId="0" fontId="105" fillId="0" borderId="23" xfId="0" applyFont="1" applyBorder="1" applyAlignment="1" applyProtection="1">
      <alignment horizontal="center" vertical="center"/>
      <protection hidden="1"/>
    </xf>
    <xf numFmtId="0" fontId="108" fillId="6" borderId="206" xfId="0" applyFont="1" applyFill="1" applyBorder="1">
      <alignment vertical="center"/>
    </xf>
    <xf numFmtId="0" fontId="108" fillId="6" borderId="207" xfId="0" applyFont="1" applyFill="1" applyBorder="1">
      <alignment vertical="center"/>
    </xf>
    <xf numFmtId="0" fontId="110" fillId="0" borderId="176" xfId="0" applyFont="1" applyBorder="1" applyAlignment="1" applyProtection="1">
      <alignment horizontal="center" vertical="center" shrinkToFit="1"/>
      <protection locked="0"/>
    </xf>
    <xf numFmtId="0" fontId="110" fillId="0" borderId="210" xfId="0" applyFont="1" applyBorder="1" applyAlignment="1" applyProtection="1">
      <alignment horizontal="center" vertical="center" shrinkToFit="1"/>
      <protection locked="0"/>
    </xf>
    <xf numFmtId="0" fontId="122" fillId="0" borderId="0" xfId="0" applyFont="1" applyAlignment="1" applyProtection="1">
      <alignment horizontal="left" vertical="center" wrapText="1"/>
      <protection locked="0"/>
    </xf>
    <xf numFmtId="0" fontId="97" fillId="47" borderId="0" xfId="0" applyFont="1" applyFill="1" applyAlignment="1">
      <alignment horizontal="center" vertical="center" wrapText="1"/>
    </xf>
    <xf numFmtId="0" fontId="88" fillId="42" borderId="0" xfId="0" applyFont="1" applyFill="1" applyAlignment="1" applyProtection="1">
      <alignment horizontal="left" vertical="center"/>
      <protection locked="0"/>
    </xf>
    <xf numFmtId="0" fontId="88" fillId="43" borderId="0" xfId="0" applyFont="1" applyFill="1" applyAlignment="1" applyProtection="1">
      <alignment horizontal="left" vertical="center"/>
      <protection locked="0"/>
    </xf>
    <xf numFmtId="0" fontId="88" fillId="44" borderId="0" xfId="0" applyFont="1" applyFill="1" applyAlignment="1" applyProtection="1">
      <alignment horizontal="left" vertical="center"/>
      <protection locked="0"/>
    </xf>
    <xf numFmtId="0" fontId="97" fillId="45" borderId="0" xfId="0" applyFont="1" applyFill="1" applyAlignment="1">
      <alignment horizontal="center" vertical="center" wrapText="1"/>
    </xf>
    <xf numFmtId="0" fontId="88" fillId="39" borderId="0" xfId="0" applyFont="1" applyFill="1" applyAlignment="1" applyProtection="1">
      <alignment horizontal="left" vertical="center" wrapText="1"/>
      <protection locked="0"/>
    </xf>
    <xf numFmtId="0" fontId="88" fillId="40" borderId="0" xfId="0" applyFont="1" applyFill="1" applyAlignment="1" applyProtection="1">
      <alignment horizontal="left" vertical="center"/>
      <protection locked="0"/>
    </xf>
    <xf numFmtId="0" fontId="88" fillId="41" borderId="0" xfId="0" applyFont="1" applyFill="1" applyAlignment="1" applyProtection="1">
      <alignment horizontal="left" vertical="center"/>
      <protection locked="0"/>
    </xf>
  </cellXfs>
  <cellStyles count="142">
    <cellStyle name="20% - アクセント 1" xfId="94" builtinId="30" customBuiltin="1"/>
    <cellStyle name="20% - アクセント 1 2" xfId="122" xr:uid="{31762402-726D-4DA0-A8F5-23E406663D18}"/>
    <cellStyle name="20% - アクセント 2" xfId="98" builtinId="34" customBuiltin="1"/>
    <cellStyle name="20% - アクセント 2 2" xfId="125" xr:uid="{D1164ABB-B3EC-44CA-8117-14DA82FE130A}"/>
    <cellStyle name="20% - アクセント 3" xfId="102" builtinId="38" customBuiltin="1"/>
    <cellStyle name="20% - アクセント 3 2" xfId="128" xr:uid="{6B10C7D9-5868-4031-B869-5C1F493FAA5B}"/>
    <cellStyle name="20% - アクセント 4" xfId="106" builtinId="42" customBuiltin="1"/>
    <cellStyle name="20% - アクセント 4 2" xfId="131" xr:uid="{68BF2066-5AD3-435F-80AB-E977CF0DEEF0}"/>
    <cellStyle name="20% - アクセント 5" xfId="110" builtinId="46" customBuiltin="1"/>
    <cellStyle name="20% - アクセント 5 2" xfId="134" xr:uid="{7AAC146A-41E9-4D59-9D2E-96D656DF7563}"/>
    <cellStyle name="20% - アクセント 6" xfId="114" builtinId="50" customBuiltin="1"/>
    <cellStyle name="20% - アクセント 6 2" xfId="137" xr:uid="{FB2EAFEA-265D-4EB2-AC00-B733827E2D95}"/>
    <cellStyle name="40% - アクセント 1" xfId="95" builtinId="31" customBuiltin="1"/>
    <cellStyle name="40% - アクセント 1 2" xfId="123" xr:uid="{F81D35AA-DCAE-4EFA-9621-27B9ED153FCC}"/>
    <cellStyle name="40% - アクセント 2" xfId="99" builtinId="35" customBuiltin="1"/>
    <cellStyle name="40% - アクセント 2 2" xfId="126" xr:uid="{F106989C-983A-4479-BE4B-72A8EBB6D0CE}"/>
    <cellStyle name="40% - アクセント 3" xfId="103" builtinId="39" customBuiltin="1"/>
    <cellStyle name="40% - アクセント 3 2" xfId="129" xr:uid="{A786E27B-8594-4B90-9002-FADE626218C4}"/>
    <cellStyle name="40% - アクセント 4" xfId="107" builtinId="43" customBuiltin="1"/>
    <cellStyle name="40% - アクセント 4 2" xfId="132" xr:uid="{819961A5-3056-4390-AD35-9315916E9F5E}"/>
    <cellStyle name="40% - アクセント 5" xfId="111" builtinId="47" customBuiltin="1"/>
    <cellStyle name="40% - アクセント 5 2" xfId="135" xr:uid="{74F2700B-53DB-4CBA-9B36-6B8DBC26D73B}"/>
    <cellStyle name="40% - アクセント 6" xfId="115" builtinId="51" customBuiltin="1"/>
    <cellStyle name="40% - アクセント 6 2" xfId="138" xr:uid="{D83B6BB7-347D-45B9-AA31-BC09FF5774F8}"/>
    <cellStyle name="60% - アクセント 1" xfId="96" builtinId="32" customBuiltin="1"/>
    <cellStyle name="60% - アクセント 1 2" xfId="124" xr:uid="{61B5C277-22F2-4E60-A057-97AE7313C903}"/>
    <cellStyle name="60% - アクセント 2" xfId="100" builtinId="36" customBuiltin="1"/>
    <cellStyle name="60% - アクセント 2 2" xfId="127" xr:uid="{932E834D-4054-4BEA-A383-3E082B5FFED1}"/>
    <cellStyle name="60% - アクセント 3" xfId="104" builtinId="40" customBuiltin="1"/>
    <cellStyle name="60% - アクセント 3 2" xfId="130" xr:uid="{4D914BA1-205B-4E40-BE16-8432C902C27F}"/>
    <cellStyle name="60% - アクセント 4" xfId="108" builtinId="44" customBuiltin="1"/>
    <cellStyle name="60% - アクセント 4 2" xfId="133" xr:uid="{A06B21DF-AB1B-44AA-B773-B56BA813668B}"/>
    <cellStyle name="60% - アクセント 5" xfId="112" builtinId="48" customBuiltin="1"/>
    <cellStyle name="60% - アクセント 5 2" xfId="136" xr:uid="{43E6CF15-E1F7-4F57-8301-494E9B8AF4B1}"/>
    <cellStyle name="60% - アクセント 6" xfId="116" builtinId="52" customBuiltin="1"/>
    <cellStyle name="60% - アクセント 6 2" xfId="139" xr:uid="{AC3A144B-6FB9-4C4C-B031-7089F43DBE83}"/>
    <cellStyle name="アクセント 1" xfId="93" builtinId="29" customBuiltin="1"/>
    <cellStyle name="アクセント 2" xfId="97" builtinId="33" customBuiltin="1"/>
    <cellStyle name="アクセント 3" xfId="101" builtinId="37" customBuiltin="1"/>
    <cellStyle name="アクセント 4" xfId="105" builtinId="41" customBuiltin="1"/>
    <cellStyle name="アクセント 5" xfId="109" builtinId="45" customBuiltin="1"/>
    <cellStyle name="アクセント 6" xfId="113" builtinId="49" customBuiltin="1"/>
    <cellStyle name="タイトル" xfId="77" builtinId="15" customBuiltin="1"/>
    <cellStyle name="チェック セル" xfId="89" builtinId="23" customBuiltin="1"/>
    <cellStyle name="どちらでもない" xfId="84" builtinId="28" customBuiltin="1"/>
    <cellStyle name="パーセント 2" xfId="1" xr:uid="{00000000-0005-0000-0000-000000000000}"/>
    <cellStyle name="パーセント 2 2" xfId="2" xr:uid="{00000000-0005-0000-0000-000001000000}"/>
    <cellStyle name="パーセント 2 2 2" xfId="3" xr:uid="{00000000-0005-0000-0000-000002000000}"/>
    <cellStyle name="パーセント 2 3" xfId="4" xr:uid="{00000000-0005-0000-0000-000003000000}"/>
    <cellStyle name="ハイパーリンク 2" xfId="5" xr:uid="{00000000-0005-0000-0000-000004000000}"/>
    <cellStyle name="メモ 2" xfId="119" xr:uid="{96ABF234-4813-4BC5-B2AD-6FD2EE108AFB}"/>
    <cellStyle name="メモ 3" xfId="121" xr:uid="{C98FF4DE-E921-4202-8E13-B34F807B5DF9}"/>
    <cellStyle name="リンク セル" xfId="88" builtinId="24" customBuiltin="1"/>
    <cellStyle name="悪い" xfId="83" builtinId="27" customBuiltin="1"/>
    <cellStyle name="計算" xfId="87" builtinId="22" customBuiltin="1"/>
    <cellStyle name="警告文" xfId="90" builtinId="11" customBuiltin="1"/>
    <cellStyle name="桁区切り" xfId="141" builtinId="6"/>
    <cellStyle name="桁区切り 2" xfId="6" xr:uid="{00000000-0005-0000-0000-000006000000}"/>
    <cellStyle name="桁区切り 2 2" xfId="7" xr:uid="{00000000-0005-0000-0000-000007000000}"/>
    <cellStyle name="桁区切り 2 2 2" xfId="8" xr:uid="{00000000-0005-0000-0000-000008000000}"/>
    <cellStyle name="桁区切り 2 2 3" xfId="73" xr:uid="{00000000-0005-0000-0000-000009000000}"/>
    <cellStyle name="桁区切り 2 3" xfId="9" xr:uid="{00000000-0005-0000-0000-00000A000000}"/>
    <cellStyle name="桁区切り 2 3 2" xfId="10" xr:uid="{00000000-0005-0000-0000-00000B000000}"/>
    <cellStyle name="桁区切り 2 3 2 2" xfId="11" xr:uid="{00000000-0005-0000-0000-00000C000000}"/>
    <cellStyle name="桁区切り 2 4" xfId="12" xr:uid="{00000000-0005-0000-0000-00000D000000}"/>
    <cellStyle name="桁区切り 2 4 2" xfId="13" xr:uid="{00000000-0005-0000-0000-00000E000000}"/>
    <cellStyle name="桁区切り 2 5" xfId="14" xr:uid="{00000000-0005-0000-0000-00000F000000}"/>
    <cellStyle name="桁区切り 2 6" xfId="15" xr:uid="{00000000-0005-0000-0000-000010000000}"/>
    <cellStyle name="桁区切り 3" xfId="16" xr:uid="{00000000-0005-0000-0000-000011000000}"/>
    <cellStyle name="桁区切り 3 2" xfId="17" xr:uid="{00000000-0005-0000-0000-000012000000}"/>
    <cellStyle name="桁区切り 3 2 2" xfId="18" xr:uid="{00000000-0005-0000-0000-000013000000}"/>
    <cellStyle name="桁区切り 3 3" xfId="19" xr:uid="{00000000-0005-0000-0000-000014000000}"/>
    <cellStyle name="桁区切り 3 4" xfId="20" xr:uid="{00000000-0005-0000-0000-000015000000}"/>
    <cellStyle name="桁区切り 4" xfId="76" xr:uid="{2C43C205-2528-45DE-8FC1-1CF39BBBE962}"/>
    <cellStyle name="桁区切り 7" xfId="74" xr:uid="{00000000-0005-0000-0000-000016000000}"/>
    <cellStyle name="見出し 1" xfId="78" builtinId="16" customBuiltin="1"/>
    <cellStyle name="見出し 2" xfId="79" builtinId="17" customBuiltin="1"/>
    <cellStyle name="見出し 3" xfId="80" builtinId="18" customBuiltin="1"/>
    <cellStyle name="見出し 4" xfId="81" builtinId="19" customBuiltin="1"/>
    <cellStyle name="集計" xfId="92" builtinId="25" customBuiltin="1"/>
    <cellStyle name="出力" xfId="86" builtinId="21" customBuiltin="1"/>
    <cellStyle name="説明文" xfId="91" builtinId="53" customBuiltin="1"/>
    <cellStyle name="入力" xfId="85" builtinId="20" customBuiltin="1"/>
    <cellStyle name="標準" xfId="0" builtinId="0"/>
    <cellStyle name="標準 10" xfId="75" xr:uid="{00000000-0005-0000-0000-000018000000}"/>
    <cellStyle name="標準 11" xfId="118" xr:uid="{B7997AEC-A7FA-4F5B-A64E-49854E600E44}"/>
    <cellStyle name="標準 12" xfId="120" xr:uid="{CAA93D6D-57AE-47FB-BA07-9400BA7C747D}"/>
    <cellStyle name="標準 13" xfId="140" xr:uid="{124558C5-B055-4A93-A9B1-EEBDB33B1C31}"/>
    <cellStyle name="標準 2" xfId="21" xr:uid="{00000000-0005-0000-0000-000019000000}"/>
    <cellStyle name="標準 2 2" xfId="22" xr:uid="{00000000-0005-0000-0000-00001A000000}"/>
    <cellStyle name="標準 2 2 2" xfId="23" xr:uid="{00000000-0005-0000-0000-00001B000000}"/>
    <cellStyle name="標準 2 2 2 2" xfId="24" xr:uid="{00000000-0005-0000-0000-00001C000000}"/>
    <cellStyle name="標準 2 2 2 2 2" xfId="25" xr:uid="{00000000-0005-0000-0000-00001D000000}"/>
    <cellStyle name="標準 2 2 2_【H26建材(補正)】申請書式（個人集合）0325" xfId="26" xr:uid="{00000000-0005-0000-0000-00001E000000}"/>
    <cellStyle name="標準 2 2 3" xfId="27" xr:uid="{00000000-0005-0000-0000-00001F000000}"/>
    <cellStyle name="標準 2 2 3 2" xfId="28" xr:uid="{00000000-0005-0000-0000-000020000000}"/>
    <cellStyle name="標準 2 2 3 3" xfId="29" xr:uid="{00000000-0005-0000-0000-000021000000}"/>
    <cellStyle name="標準 2 2 3_【H26建材(補正)】申請書式（個人集合）0325" xfId="30" xr:uid="{00000000-0005-0000-0000-000022000000}"/>
    <cellStyle name="標準 2 2 4" xfId="31" xr:uid="{00000000-0005-0000-0000-000023000000}"/>
    <cellStyle name="標準 2 2 4 2" xfId="32" xr:uid="{00000000-0005-0000-0000-000024000000}"/>
    <cellStyle name="標準 2 2_(見本)【ガラス】対象製品申請リスト_20130624" xfId="33" xr:uid="{00000000-0005-0000-0000-000025000000}"/>
    <cellStyle name="標準 2 3" xfId="34" xr:uid="{00000000-0005-0000-0000-000026000000}"/>
    <cellStyle name="標準 2 3 2" xfId="35" xr:uid="{00000000-0005-0000-0000-000027000000}"/>
    <cellStyle name="標準 2 3 3" xfId="36" xr:uid="{00000000-0005-0000-0000-000028000000}"/>
    <cellStyle name="標準 2 3 3 2" xfId="37" xr:uid="{00000000-0005-0000-0000-000029000000}"/>
    <cellStyle name="標準 2 3_【H26建材(補正)】申請書式（個人集合）0325" xfId="38" xr:uid="{00000000-0005-0000-0000-00002A000000}"/>
    <cellStyle name="標準 2 4" xfId="39" xr:uid="{00000000-0005-0000-0000-00002B000000}"/>
    <cellStyle name="標準 2 4 2" xfId="40" xr:uid="{00000000-0005-0000-0000-00002C000000}"/>
    <cellStyle name="標準 2 4 2 2" xfId="41" xr:uid="{00000000-0005-0000-0000-00002D000000}"/>
    <cellStyle name="標準 2 4_【H26建材(補正)】申請書式（個人集合）0325" xfId="42" xr:uid="{00000000-0005-0000-0000-00002E000000}"/>
    <cellStyle name="標準 2 5" xfId="43" xr:uid="{00000000-0005-0000-0000-00002F000000}"/>
    <cellStyle name="標準 2 5 2" xfId="44" xr:uid="{00000000-0005-0000-0000-000030000000}"/>
    <cellStyle name="標準 2 5 2 2" xfId="45" xr:uid="{00000000-0005-0000-0000-000031000000}"/>
    <cellStyle name="標準 2 5 2 3" xfId="46" xr:uid="{00000000-0005-0000-0000-000032000000}"/>
    <cellStyle name="標準 2 5 2_【H26建材(補正)】申請書式（個人集合）0325" xfId="47" xr:uid="{00000000-0005-0000-0000-000033000000}"/>
    <cellStyle name="標準 2 5 3" xfId="48" xr:uid="{00000000-0005-0000-0000-000034000000}"/>
    <cellStyle name="標準 2 5 4" xfId="49" xr:uid="{00000000-0005-0000-0000-000035000000}"/>
    <cellStyle name="標準 2 5 5" xfId="50" xr:uid="{00000000-0005-0000-0000-000036000000}"/>
    <cellStyle name="標準 2 5_【H26建材(補正)】申請書式（個人集合）0325" xfId="51" xr:uid="{00000000-0005-0000-0000-000037000000}"/>
    <cellStyle name="標準 2 6" xfId="52" xr:uid="{00000000-0005-0000-0000-000038000000}"/>
    <cellStyle name="標準 2_【H26建材(補正)】申請書式（個人集合）0325" xfId="53" xr:uid="{00000000-0005-0000-0000-000039000000}"/>
    <cellStyle name="標準 3" xfId="54" xr:uid="{00000000-0005-0000-0000-00003A000000}"/>
    <cellStyle name="標準 3 2" xfId="55" xr:uid="{00000000-0005-0000-0000-00003B000000}"/>
    <cellStyle name="標準 3 2 2" xfId="56" xr:uid="{00000000-0005-0000-0000-00003C000000}"/>
    <cellStyle name="標準 3 2_【H26建材(補正)】申請書式（個人集合）0325" xfId="57" xr:uid="{00000000-0005-0000-0000-00003D000000}"/>
    <cellStyle name="標準 3_【H26建材(補正)】申請書式（個人集合）0325" xfId="58" xr:uid="{00000000-0005-0000-0000-00003E000000}"/>
    <cellStyle name="標準 4" xfId="59" xr:uid="{00000000-0005-0000-0000-00003F000000}"/>
    <cellStyle name="標準 4 2" xfId="60" xr:uid="{00000000-0005-0000-0000-000040000000}"/>
    <cellStyle name="標準 4 3" xfId="61" xr:uid="{00000000-0005-0000-0000-000041000000}"/>
    <cellStyle name="標準 4_【H26建材(補正)】申請書式（個人集合）0325" xfId="62" xr:uid="{00000000-0005-0000-0000-000042000000}"/>
    <cellStyle name="標準 5" xfId="63" xr:uid="{00000000-0005-0000-0000-000043000000}"/>
    <cellStyle name="標準 5 2" xfId="64" xr:uid="{00000000-0005-0000-0000-000044000000}"/>
    <cellStyle name="標準 5 3" xfId="65" xr:uid="{00000000-0005-0000-0000-000045000000}"/>
    <cellStyle name="標準 5_【H26建材(補正)】申請書式（個人集合）0325" xfId="66" xr:uid="{00000000-0005-0000-0000-000046000000}"/>
    <cellStyle name="標準 6" xfId="67" xr:uid="{00000000-0005-0000-0000-000047000000}"/>
    <cellStyle name="標準 7" xfId="68" xr:uid="{00000000-0005-0000-0000-000048000000}"/>
    <cellStyle name="標準 7 2" xfId="69" xr:uid="{00000000-0005-0000-0000-000049000000}"/>
    <cellStyle name="標準 7 2 2" xfId="72" xr:uid="{00000000-0005-0000-0000-00004A000000}"/>
    <cellStyle name="標準 7_【H26建材(補正)】申請書式（個人集合）0325" xfId="70" xr:uid="{00000000-0005-0000-0000-00004B000000}"/>
    <cellStyle name="標準 8" xfId="71" xr:uid="{00000000-0005-0000-0000-00004C000000}"/>
    <cellStyle name="標準 9" xfId="117" xr:uid="{47D27602-0D48-42EB-9FB0-288CA0A3AEE6}"/>
    <cellStyle name="良い" xfId="82" builtinId="26" customBuiltin="1"/>
  </cellStyles>
  <dxfs count="102">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FF0000"/>
      </font>
      <fill>
        <patternFill>
          <bgColor rgb="FFFFFFCC"/>
        </patternFill>
      </fill>
    </dxf>
    <dxf>
      <font>
        <color rgb="FFFF0000"/>
      </font>
      <fill>
        <patternFill>
          <bgColor rgb="FFFFFFCC"/>
        </patternFill>
      </fill>
    </dxf>
    <dxf>
      <fill>
        <patternFill>
          <bgColor rgb="FFFFFF99"/>
        </patternFill>
      </fill>
    </dxf>
    <dxf>
      <fill>
        <patternFill>
          <fgColor auto="1"/>
          <bgColor rgb="FFFFFF99"/>
        </patternFill>
      </fill>
    </dxf>
    <dxf>
      <fill>
        <patternFill>
          <bgColor rgb="FFFF0000"/>
        </patternFill>
      </fill>
    </dxf>
    <dxf>
      <fill>
        <patternFill>
          <bgColor rgb="FFFFFF99"/>
        </patternFill>
      </fill>
    </dxf>
    <dxf>
      <fill>
        <patternFill>
          <bgColor rgb="FFFFFF99"/>
        </patternFill>
      </fill>
    </dxf>
    <dxf>
      <fill>
        <patternFill>
          <bgColor rgb="FFFFFF99"/>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ont>
        <color rgb="FFFF0000"/>
      </font>
      <fill>
        <patternFill>
          <bgColor rgb="FFFFFFCC"/>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ont>
        <color rgb="FFFF0000"/>
      </font>
      <fill>
        <patternFill>
          <bgColor rgb="FFFFFFCC"/>
        </patternFill>
      </fill>
    </dxf>
    <dxf>
      <font>
        <color rgb="FFFF0000"/>
      </font>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00"/>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0000FF"/>
      <color rgb="FFFFFF99"/>
      <color rgb="FF9BBB59"/>
      <color rgb="FFFFFFCC"/>
      <color rgb="FFFFCCCC"/>
      <color rgb="FFFFCC99"/>
      <color rgb="FF685865"/>
      <color rgb="FF8064A2"/>
      <color rgb="FFCCEC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83</xdr:col>
      <xdr:colOff>65314</xdr:colOff>
      <xdr:row>2</xdr:row>
      <xdr:rowOff>32657</xdr:rowOff>
    </xdr:from>
    <xdr:to>
      <xdr:col>91</xdr:col>
      <xdr:colOff>43659</xdr:colOff>
      <xdr:row>2</xdr:row>
      <xdr:rowOff>346950</xdr:rowOff>
    </xdr:to>
    <xdr:sp macro="" textlink="">
      <xdr:nvSpPr>
        <xdr:cNvPr id="17" name="角丸四角形 58">
          <a:extLst>
            <a:ext uri="{FF2B5EF4-FFF2-40B4-BE49-F238E27FC236}">
              <a16:creationId xmlns:a16="http://schemas.microsoft.com/office/drawing/2014/main" id="{A5EC626D-96DF-4AF5-B4AF-F0A732C4B82A}"/>
            </a:ext>
          </a:extLst>
        </xdr:cNvPr>
        <xdr:cNvSpPr/>
      </xdr:nvSpPr>
      <xdr:spPr>
        <a:xfrm>
          <a:off x="8287294" y="1320437"/>
          <a:ext cx="770825" cy="314293"/>
        </a:xfrm>
        <a:prstGeom prst="roundRect">
          <a:avLst/>
        </a:prstGeom>
        <a:solidFill>
          <a:srgbClr val="9BBB59"/>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twoCellAnchor>
    <xdr:from>
      <xdr:col>96</xdr:col>
      <xdr:colOff>380999</xdr:colOff>
      <xdr:row>0</xdr:row>
      <xdr:rowOff>119743</xdr:rowOff>
    </xdr:from>
    <xdr:to>
      <xdr:col>121</xdr:col>
      <xdr:colOff>32656</xdr:colOff>
      <xdr:row>2</xdr:row>
      <xdr:rowOff>326572</xdr:rowOff>
    </xdr:to>
    <xdr:sp macro="" textlink="">
      <xdr:nvSpPr>
        <xdr:cNvPr id="22" name="テキスト ボックス 69">
          <a:extLst>
            <a:ext uri="{FF2B5EF4-FFF2-40B4-BE49-F238E27FC236}">
              <a16:creationId xmlns:a16="http://schemas.microsoft.com/office/drawing/2014/main" id="{12EB957A-49DD-4C4A-B65F-124317874FCE}"/>
            </a:ext>
          </a:extLst>
        </xdr:cNvPr>
        <xdr:cNvSpPr txBox="1"/>
      </xdr:nvSpPr>
      <xdr:spPr>
        <a:xfrm>
          <a:off x="13465628" y="119743"/>
          <a:ext cx="5399314" cy="1491343"/>
        </a:xfrm>
        <a:prstGeom prst="rect">
          <a:avLst/>
        </a:prstGeom>
        <a:solidFill>
          <a:schemeClr val="accent2">
            <a:lumMod val="20000"/>
            <a:lumOff val="80000"/>
          </a:schemeClr>
        </a:solidFill>
        <a:ln w="34925" cmpd="dbl">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2617" rtl="0" eaLnBrk="1" latinLnBrk="0" hangingPunct="1">
            <a:defRPr kumimoji="1" sz="1800" kern="1200">
              <a:solidFill>
                <a:schemeClr val="dk1"/>
              </a:solidFill>
              <a:latin typeface="+mn-lt"/>
              <a:ea typeface="+mn-ea"/>
              <a:cs typeface="+mn-cs"/>
            </a:defRPr>
          </a:lvl1pPr>
          <a:lvl2pPr marL="456306" algn="l" defTabSz="912617" rtl="0" eaLnBrk="1" latinLnBrk="0" hangingPunct="1">
            <a:defRPr kumimoji="1" sz="1800" kern="1200">
              <a:solidFill>
                <a:schemeClr val="dk1"/>
              </a:solidFill>
              <a:latin typeface="+mn-lt"/>
              <a:ea typeface="+mn-ea"/>
              <a:cs typeface="+mn-cs"/>
            </a:defRPr>
          </a:lvl2pPr>
          <a:lvl3pPr marL="912617" algn="l" defTabSz="912617" rtl="0" eaLnBrk="1" latinLnBrk="0" hangingPunct="1">
            <a:defRPr kumimoji="1" sz="1800" kern="1200">
              <a:solidFill>
                <a:schemeClr val="dk1"/>
              </a:solidFill>
              <a:latin typeface="+mn-lt"/>
              <a:ea typeface="+mn-ea"/>
              <a:cs typeface="+mn-cs"/>
            </a:defRPr>
          </a:lvl3pPr>
          <a:lvl4pPr marL="1368919" algn="l" defTabSz="912617" rtl="0" eaLnBrk="1" latinLnBrk="0" hangingPunct="1">
            <a:defRPr kumimoji="1" sz="1800" kern="1200">
              <a:solidFill>
                <a:schemeClr val="dk1"/>
              </a:solidFill>
              <a:latin typeface="+mn-lt"/>
              <a:ea typeface="+mn-ea"/>
              <a:cs typeface="+mn-cs"/>
            </a:defRPr>
          </a:lvl4pPr>
          <a:lvl5pPr marL="1825227" algn="l" defTabSz="912617" rtl="0" eaLnBrk="1" latinLnBrk="0" hangingPunct="1">
            <a:defRPr kumimoji="1" sz="1800" kern="1200">
              <a:solidFill>
                <a:schemeClr val="dk1"/>
              </a:solidFill>
              <a:latin typeface="+mn-lt"/>
              <a:ea typeface="+mn-ea"/>
              <a:cs typeface="+mn-cs"/>
            </a:defRPr>
          </a:lvl5pPr>
          <a:lvl6pPr marL="2281531" algn="l" defTabSz="912617" rtl="0" eaLnBrk="1" latinLnBrk="0" hangingPunct="1">
            <a:defRPr kumimoji="1" sz="1800" kern="1200">
              <a:solidFill>
                <a:schemeClr val="dk1"/>
              </a:solidFill>
              <a:latin typeface="+mn-lt"/>
              <a:ea typeface="+mn-ea"/>
              <a:cs typeface="+mn-cs"/>
            </a:defRPr>
          </a:lvl6pPr>
          <a:lvl7pPr marL="2737835" algn="l" defTabSz="912617" rtl="0" eaLnBrk="1" latinLnBrk="0" hangingPunct="1">
            <a:defRPr kumimoji="1" sz="1800" kern="1200">
              <a:solidFill>
                <a:schemeClr val="dk1"/>
              </a:solidFill>
              <a:latin typeface="+mn-lt"/>
              <a:ea typeface="+mn-ea"/>
              <a:cs typeface="+mn-cs"/>
            </a:defRPr>
          </a:lvl7pPr>
          <a:lvl8pPr marL="3194140" algn="l" defTabSz="912617" rtl="0" eaLnBrk="1" latinLnBrk="0" hangingPunct="1">
            <a:defRPr kumimoji="1" sz="1800" kern="1200">
              <a:solidFill>
                <a:schemeClr val="dk1"/>
              </a:solidFill>
              <a:latin typeface="+mn-lt"/>
              <a:ea typeface="+mn-ea"/>
              <a:cs typeface="+mn-cs"/>
            </a:defRPr>
          </a:lvl8pPr>
          <a:lvl9pPr marL="3650454" algn="l" defTabSz="912617" rtl="0" eaLnBrk="1" latinLnBrk="0" hangingPunct="1">
            <a:defRPr kumimoji="1" sz="1800" kern="1200">
              <a:solidFill>
                <a:schemeClr val="dk1"/>
              </a:solidFill>
              <a:latin typeface="+mn-lt"/>
              <a:ea typeface="+mn-ea"/>
              <a:cs typeface="+mn-cs"/>
            </a:defRPr>
          </a:lvl9pPr>
        </a:lstStyle>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実績報告書は、</a:t>
          </a:r>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事業完了日から起算して</a:t>
          </a:r>
          <a:r>
            <a:rPr lang="en-US" altLang="ja-JP"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14</a:t>
          </a:r>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日又は以下の</a:t>
          </a:r>
          <a:endParaRPr lang="en-US" altLang="ja-JP"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提出期限のいずれか早い日の</a:t>
          </a:r>
          <a:r>
            <a:rPr lang="en-US" altLang="ja-JP"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17</a:t>
          </a:r>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時必着</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で提出してください。</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endParaRPr lang="en-US" altLang="ja-JP" sz="9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・一次公募：</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2022</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年</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12</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月</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9</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日（金）</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・二次公募：</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2023</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年</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月</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13</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日（金）</a:t>
          </a: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・三次公募：</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2023</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年</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月</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31</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日（火）</a:t>
          </a:r>
        </a:p>
      </xdr:txBody>
    </xdr:sp>
    <xdr:clientData/>
  </xdr:twoCellAnchor>
  <xdr:oneCellAnchor>
    <xdr:from>
      <xdr:col>96</xdr:col>
      <xdr:colOff>381000</xdr:colOff>
      <xdr:row>4</xdr:row>
      <xdr:rowOff>97972</xdr:rowOff>
    </xdr:from>
    <xdr:ext cx="5734844" cy="838200"/>
    <xdr:sp macro="" textlink="">
      <xdr:nvSpPr>
        <xdr:cNvPr id="23" name="吹き出し: 四角形 22">
          <a:extLst>
            <a:ext uri="{FF2B5EF4-FFF2-40B4-BE49-F238E27FC236}">
              <a16:creationId xmlns:a16="http://schemas.microsoft.com/office/drawing/2014/main" id="{0FD18284-7571-4226-AA91-6961A1B727E1}"/>
            </a:ext>
          </a:extLst>
        </xdr:cNvPr>
        <xdr:cNvSpPr/>
      </xdr:nvSpPr>
      <xdr:spPr>
        <a:xfrm>
          <a:off x="13571220" y="1873432"/>
          <a:ext cx="5734844" cy="838200"/>
        </a:xfrm>
        <a:prstGeom prst="wedgeRectCallout">
          <a:avLst>
            <a:gd name="adj1" fmla="val -54509"/>
            <a:gd name="adj2" fmla="val -49947"/>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・書類の作成日は、事業完了日以降の日付を記入してください。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200">
              <a:solidFill>
                <a:srgbClr val="0000FF"/>
              </a:solidFill>
              <a:latin typeface="HGｺﾞｼｯｸM" panose="020B0609000000000000" pitchFamily="49" charset="-128"/>
              <a:ea typeface="HGｺﾞｼｯｸM" panose="020B0609000000000000" pitchFamily="49" charset="-128"/>
            </a:rPr>
            <a:t>　</a:t>
          </a:r>
          <a:r>
            <a:rPr kumimoji="1" lang="en-US" altLang="ja-JP" sz="1200">
              <a:solidFill>
                <a:srgbClr val="0000FF"/>
              </a:solidFill>
              <a:latin typeface="HGｺﾞｼｯｸM" panose="020B0609000000000000" pitchFamily="49" charset="-128"/>
              <a:ea typeface="HGｺﾞｼｯｸM" panose="020B0609000000000000" pitchFamily="49" charset="-128"/>
            </a:rPr>
            <a:t>※</a:t>
          </a:r>
          <a:r>
            <a:rPr kumimoji="1" lang="ja-JP" altLang="en-US" sz="1200">
              <a:solidFill>
                <a:srgbClr val="0000FF"/>
              </a:solidFill>
              <a:latin typeface="HGｺﾞｼｯｸM" panose="020B0609000000000000" pitchFamily="49" charset="-128"/>
              <a:ea typeface="HGｺﾞｼｯｸM" panose="020B0609000000000000" pitchFamily="49" charset="-128"/>
            </a:rPr>
            <a:t>事業完了日とは、本事業に係る一連の工事が完了した日もしくは</a:t>
          </a:r>
          <a:endParaRPr kumimoji="1" lang="en-US" altLang="ja-JP" sz="12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200">
              <a:solidFill>
                <a:srgbClr val="0000FF"/>
              </a:solidFill>
              <a:latin typeface="HGｺﾞｼｯｸM" panose="020B0609000000000000" pitchFamily="49" charset="-128"/>
              <a:ea typeface="HGｺﾞｼｯｸM" panose="020B0609000000000000" pitchFamily="49" charset="-128"/>
            </a:rPr>
            <a:t>　　支払いが完了した日（入金受領日）のいずれか遅い日。</a:t>
          </a:r>
          <a:endParaRPr kumimoji="1" lang="ja-JP" altLang="en-US"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twoCellAnchor>
    <xdr:from>
      <xdr:col>16</xdr:col>
      <xdr:colOff>43547</xdr:colOff>
      <xdr:row>23</xdr:row>
      <xdr:rowOff>29936</xdr:rowOff>
    </xdr:from>
    <xdr:to>
      <xdr:col>22</xdr:col>
      <xdr:colOff>43547</xdr:colOff>
      <xdr:row>23</xdr:row>
      <xdr:rowOff>163286</xdr:rowOff>
    </xdr:to>
    <xdr:sp macro="" textlink="">
      <xdr:nvSpPr>
        <xdr:cNvPr id="28" name="正方形/長方形 27">
          <a:extLst>
            <a:ext uri="{FF2B5EF4-FFF2-40B4-BE49-F238E27FC236}">
              <a16:creationId xmlns:a16="http://schemas.microsoft.com/office/drawing/2014/main" id="{D092119B-9DE2-427F-883D-801EF749AF6A}"/>
            </a:ext>
          </a:extLst>
        </xdr:cNvPr>
        <xdr:cNvSpPr/>
      </xdr:nvSpPr>
      <xdr:spPr>
        <a:xfrm>
          <a:off x="1611090" y="7160079"/>
          <a:ext cx="587828" cy="133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76203</xdr:colOff>
      <xdr:row>23</xdr:row>
      <xdr:rowOff>0</xdr:rowOff>
    </xdr:from>
    <xdr:to>
      <xdr:col>44</xdr:col>
      <xdr:colOff>43545</xdr:colOff>
      <xdr:row>23</xdr:row>
      <xdr:rowOff>163286</xdr:rowOff>
    </xdr:to>
    <xdr:sp macro="" textlink="">
      <xdr:nvSpPr>
        <xdr:cNvPr id="29" name="正方形/長方形 28">
          <a:extLst>
            <a:ext uri="{FF2B5EF4-FFF2-40B4-BE49-F238E27FC236}">
              <a16:creationId xmlns:a16="http://schemas.microsoft.com/office/drawing/2014/main" id="{A4150E85-AAF7-4E0C-A60E-F72D368C7802}"/>
            </a:ext>
          </a:extLst>
        </xdr:cNvPr>
        <xdr:cNvSpPr/>
      </xdr:nvSpPr>
      <xdr:spPr>
        <a:xfrm>
          <a:off x="3799117" y="7130143"/>
          <a:ext cx="555171" cy="1632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68</xdr:col>
      <xdr:colOff>88106</xdr:colOff>
      <xdr:row>23</xdr:row>
      <xdr:rowOff>11206</xdr:rowOff>
    </xdr:from>
    <xdr:to>
      <xdr:col>77</xdr:col>
      <xdr:colOff>32657</xdr:colOff>
      <xdr:row>23</xdr:row>
      <xdr:rowOff>174171</xdr:rowOff>
    </xdr:to>
    <xdr:sp macro="" textlink="">
      <xdr:nvSpPr>
        <xdr:cNvPr id="30" name="正方形/長方形 29">
          <a:extLst>
            <a:ext uri="{FF2B5EF4-FFF2-40B4-BE49-F238E27FC236}">
              <a16:creationId xmlns:a16="http://schemas.microsoft.com/office/drawing/2014/main" id="{DACDD17D-2DC9-4F09-807D-5D9711DBFD66}"/>
            </a:ext>
          </a:extLst>
        </xdr:cNvPr>
        <xdr:cNvSpPr/>
      </xdr:nvSpPr>
      <xdr:spPr>
        <a:xfrm>
          <a:off x="6750163" y="7141349"/>
          <a:ext cx="826294" cy="1629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16</xdr:col>
      <xdr:colOff>43545</xdr:colOff>
      <xdr:row>37</xdr:row>
      <xdr:rowOff>8164</xdr:rowOff>
    </xdr:from>
    <xdr:to>
      <xdr:col>22</xdr:col>
      <xdr:colOff>21774</xdr:colOff>
      <xdr:row>37</xdr:row>
      <xdr:rowOff>185057</xdr:rowOff>
    </xdr:to>
    <xdr:sp macro="" textlink="">
      <xdr:nvSpPr>
        <xdr:cNvPr id="31" name="正方形/長方形 30">
          <a:extLst>
            <a:ext uri="{FF2B5EF4-FFF2-40B4-BE49-F238E27FC236}">
              <a16:creationId xmlns:a16="http://schemas.microsoft.com/office/drawing/2014/main" id="{3F635F65-4277-4716-A81C-833723B9373A}"/>
            </a:ext>
          </a:extLst>
        </xdr:cNvPr>
        <xdr:cNvSpPr/>
      </xdr:nvSpPr>
      <xdr:spPr>
        <a:xfrm>
          <a:off x="1611088" y="12526735"/>
          <a:ext cx="566057"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54431</xdr:colOff>
      <xdr:row>37</xdr:row>
      <xdr:rowOff>21772</xdr:rowOff>
    </xdr:from>
    <xdr:to>
      <xdr:col>44</xdr:col>
      <xdr:colOff>87088</xdr:colOff>
      <xdr:row>37</xdr:row>
      <xdr:rowOff>174172</xdr:rowOff>
    </xdr:to>
    <xdr:sp macro="" textlink="">
      <xdr:nvSpPr>
        <xdr:cNvPr id="32" name="正方形/長方形 31">
          <a:extLst>
            <a:ext uri="{FF2B5EF4-FFF2-40B4-BE49-F238E27FC236}">
              <a16:creationId xmlns:a16="http://schemas.microsoft.com/office/drawing/2014/main" id="{F24B9BC5-6EA7-43C0-9D7C-FCFAFA4DD73E}"/>
            </a:ext>
          </a:extLst>
        </xdr:cNvPr>
        <xdr:cNvSpPr/>
      </xdr:nvSpPr>
      <xdr:spPr>
        <a:xfrm>
          <a:off x="3777345" y="12540343"/>
          <a:ext cx="620486"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68</xdr:col>
      <xdr:colOff>77222</xdr:colOff>
      <xdr:row>37</xdr:row>
      <xdr:rowOff>22092</xdr:rowOff>
    </xdr:from>
    <xdr:to>
      <xdr:col>77</xdr:col>
      <xdr:colOff>43545</xdr:colOff>
      <xdr:row>37</xdr:row>
      <xdr:rowOff>174172</xdr:rowOff>
    </xdr:to>
    <xdr:sp macro="" textlink="">
      <xdr:nvSpPr>
        <xdr:cNvPr id="33" name="正方形/長方形 32">
          <a:extLst>
            <a:ext uri="{FF2B5EF4-FFF2-40B4-BE49-F238E27FC236}">
              <a16:creationId xmlns:a16="http://schemas.microsoft.com/office/drawing/2014/main" id="{97B83B99-A8E7-4342-910F-7A7F23105A43}"/>
            </a:ext>
          </a:extLst>
        </xdr:cNvPr>
        <xdr:cNvSpPr/>
      </xdr:nvSpPr>
      <xdr:spPr>
        <a:xfrm>
          <a:off x="6739279" y="12540663"/>
          <a:ext cx="848066" cy="1520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11</xdr:col>
      <xdr:colOff>28845</xdr:colOff>
      <xdr:row>30</xdr:row>
      <xdr:rowOff>32658</xdr:rowOff>
    </xdr:from>
    <xdr:to>
      <xdr:col>12</xdr:col>
      <xdr:colOff>87085</xdr:colOff>
      <xdr:row>30</xdr:row>
      <xdr:rowOff>185058</xdr:rowOff>
    </xdr:to>
    <xdr:sp macro="" textlink="">
      <xdr:nvSpPr>
        <xdr:cNvPr id="34" name="正方形/長方形 33">
          <a:extLst>
            <a:ext uri="{FF2B5EF4-FFF2-40B4-BE49-F238E27FC236}">
              <a16:creationId xmlns:a16="http://schemas.microsoft.com/office/drawing/2014/main" id="{1F9B72A2-DCAB-4E40-AE7F-BB1D2C1B799D}"/>
            </a:ext>
          </a:extLst>
        </xdr:cNvPr>
        <xdr:cNvSpPr/>
      </xdr:nvSpPr>
      <xdr:spPr>
        <a:xfrm>
          <a:off x="1106531" y="9731829"/>
          <a:ext cx="156211"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29</xdr:col>
      <xdr:colOff>31571</xdr:colOff>
      <xdr:row>30</xdr:row>
      <xdr:rowOff>21773</xdr:rowOff>
    </xdr:from>
    <xdr:to>
      <xdr:col>30</xdr:col>
      <xdr:colOff>65314</xdr:colOff>
      <xdr:row>30</xdr:row>
      <xdr:rowOff>174173</xdr:rowOff>
    </xdr:to>
    <xdr:sp macro="" textlink="">
      <xdr:nvSpPr>
        <xdr:cNvPr id="35" name="正方形/長方形 34">
          <a:extLst>
            <a:ext uri="{FF2B5EF4-FFF2-40B4-BE49-F238E27FC236}">
              <a16:creationId xmlns:a16="http://schemas.microsoft.com/office/drawing/2014/main" id="{489F0C21-32B3-4830-BEA8-2DCBCD3478B4}"/>
            </a:ext>
          </a:extLst>
        </xdr:cNvPr>
        <xdr:cNvSpPr/>
      </xdr:nvSpPr>
      <xdr:spPr>
        <a:xfrm>
          <a:off x="2872742" y="9720944"/>
          <a:ext cx="13171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endParaRPr kumimoji="1" lang="en-US" altLang="ja-JP" sz="1000">
            <a:solidFill>
              <a:schemeClr val="bg1">
                <a:lumMod val="50000"/>
              </a:schemeClr>
            </a:solidFill>
          </a:endParaRPr>
        </a:p>
      </xdr:txBody>
    </xdr:sp>
    <xdr:clientData/>
  </xdr:twoCellAnchor>
  <xdr:twoCellAnchor>
    <xdr:from>
      <xdr:col>11</xdr:col>
      <xdr:colOff>7073</xdr:colOff>
      <xdr:row>34</xdr:row>
      <xdr:rowOff>10886</xdr:rowOff>
    </xdr:from>
    <xdr:to>
      <xdr:col>13</xdr:col>
      <xdr:colOff>10885</xdr:colOff>
      <xdr:row>34</xdr:row>
      <xdr:rowOff>185058</xdr:rowOff>
    </xdr:to>
    <xdr:sp macro="" textlink="">
      <xdr:nvSpPr>
        <xdr:cNvPr id="36" name="正方形/長方形 35">
          <a:extLst>
            <a:ext uri="{FF2B5EF4-FFF2-40B4-BE49-F238E27FC236}">
              <a16:creationId xmlns:a16="http://schemas.microsoft.com/office/drawing/2014/main" id="{84FBC8E4-D270-4284-9D65-A1650457E4BC}"/>
            </a:ext>
          </a:extLst>
        </xdr:cNvPr>
        <xdr:cNvSpPr/>
      </xdr:nvSpPr>
      <xdr:spPr>
        <a:xfrm>
          <a:off x="1084759" y="11495315"/>
          <a:ext cx="199755" cy="1741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16</xdr:col>
      <xdr:colOff>10884</xdr:colOff>
      <xdr:row>32</xdr:row>
      <xdr:rowOff>8164</xdr:rowOff>
    </xdr:from>
    <xdr:to>
      <xdr:col>22</xdr:col>
      <xdr:colOff>21770</xdr:colOff>
      <xdr:row>32</xdr:row>
      <xdr:rowOff>174171</xdr:rowOff>
    </xdr:to>
    <xdr:sp macro="" textlink="">
      <xdr:nvSpPr>
        <xdr:cNvPr id="37" name="正方形/長方形 36">
          <a:extLst>
            <a:ext uri="{FF2B5EF4-FFF2-40B4-BE49-F238E27FC236}">
              <a16:creationId xmlns:a16="http://schemas.microsoft.com/office/drawing/2014/main" id="{75E0F530-5572-466F-AD32-5452E64A26BA}"/>
            </a:ext>
          </a:extLst>
        </xdr:cNvPr>
        <xdr:cNvSpPr/>
      </xdr:nvSpPr>
      <xdr:spPr>
        <a:xfrm>
          <a:off x="1578427" y="10491107"/>
          <a:ext cx="598714" cy="166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54428</xdr:colOff>
      <xdr:row>32</xdr:row>
      <xdr:rowOff>0</xdr:rowOff>
    </xdr:from>
    <xdr:to>
      <xdr:col>45</xdr:col>
      <xdr:colOff>10885</xdr:colOff>
      <xdr:row>32</xdr:row>
      <xdr:rowOff>174171</xdr:rowOff>
    </xdr:to>
    <xdr:sp macro="" textlink="">
      <xdr:nvSpPr>
        <xdr:cNvPr id="38" name="正方形/長方形 37">
          <a:extLst>
            <a:ext uri="{FF2B5EF4-FFF2-40B4-BE49-F238E27FC236}">
              <a16:creationId xmlns:a16="http://schemas.microsoft.com/office/drawing/2014/main" id="{76403AC7-0794-4B26-99C9-08946D718ED5}"/>
            </a:ext>
          </a:extLst>
        </xdr:cNvPr>
        <xdr:cNvSpPr/>
      </xdr:nvSpPr>
      <xdr:spPr>
        <a:xfrm>
          <a:off x="3777342" y="10482943"/>
          <a:ext cx="642257" cy="1741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68</xdr:col>
      <xdr:colOff>44565</xdr:colOff>
      <xdr:row>32</xdr:row>
      <xdr:rowOff>320</xdr:rowOff>
    </xdr:from>
    <xdr:to>
      <xdr:col>77</xdr:col>
      <xdr:colOff>21773</xdr:colOff>
      <xdr:row>32</xdr:row>
      <xdr:rowOff>185057</xdr:rowOff>
    </xdr:to>
    <xdr:sp macro="" textlink="">
      <xdr:nvSpPr>
        <xdr:cNvPr id="39" name="正方形/長方形 38">
          <a:extLst>
            <a:ext uri="{FF2B5EF4-FFF2-40B4-BE49-F238E27FC236}">
              <a16:creationId xmlns:a16="http://schemas.microsoft.com/office/drawing/2014/main" id="{A336D3B8-B6A5-4A8D-BCD7-D10522BF304E}"/>
            </a:ext>
          </a:extLst>
        </xdr:cNvPr>
        <xdr:cNvSpPr/>
      </xdr:nvSpPr>
      <xdr:spPr>
        <a:xfrm>
          <a:off x="6706622" y="10483263"/>
          <a:ext cx="858951" cy="184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28</xdr:col>
      <xdr:colOff>85999</xdr:colOff>
      <xdr:row>34</xdr:row>
      <xdr:rowOff>15237</xdr:rowOff>
    </xdr:from>
    <xdr:to>
      <xdr:col>31</xdr:col>
      <xdr:colOff>0</xdr:colOff>
      <xdr:row>34</xdr:row>
      <xdr:rowOff>174171</xdr:rowOff>
    </xdr:to>
    <xdr:sp macro="" textlink="">
      <xdr:nvSpPr>
        <xdr:cNvPr id="40" name="正方形/長方形 39">
          <a:extLst>
            <a:ext uri="{FF2B5EF4-FFF2-40B4-BE49-F238E27FC236}">
              <a16:creationId xmlns:a16="http://schemas.microsoft.com/office/drawing/2014/main" id="{C821E6D6-1D00-4943-9280-AD10066932C2}"/>
            </a:ext>
          </a:extLst>
        </xdr:cNvPr>
        <xdr:cNvSpPr/>
      </xdr:nvSpPr>
      <xdr:spPr>
        <a:xfrm>
          <a:off x="2829199" y="11499666"/>
          <a:ext cx="207915" cy="1589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twoCellAnchor>
    <xdr:from>
      <xdr:col>11</xdr:col>
      <xdr:colOff>13608</xdr:colOff>
      <xdr:row>21</xdr:row>
      <xdr:rowOff>20410</xdr:rowOff>
    </xdr:from>
    <xdr:to>
      <xdr:col>13</xdr:col>
      <xdr:colOff>10885</xdr:colOff>
      <xdr:row>21</xdr:row>
      <xdr:rowOff>174171</xdr:rowOff>
    </xdr:to>
    <xdr:sp macro="" textlink="">
      <xdr:nvSpPr>
        <xdr:cNvPr id="41" name="正方形/長方形 40">
          <a:extLst>
            <a:ext uri="{FF2B5EF4-FFF2-40B4-BE49-F238E27FC236}">
              <a16:creationId xmlns:a16="http://schemas.microsoft.com/office/drawing/2014/main" id="{AC21F837-AE8D-4619-89B6-0B4A0A38D967}"/>
            </a:ext>
          </a:extLst>
        </xdr:cNvPr>
        <xdr:cNvSpPr/>
      </xdr:nvSpPr>
      <xdr:spPr>
        <a:xfrm>
          <a:off x="1091294" y="6301467"/>
          <a:ext cx="193220" cy="1537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33</xdr:col>
      <xdr:colOff>5440</xdr:colOff>
      <xdr:row>20</xdr:row>
      <xdr:rowOff>269422</xdr:rowOff>
    </xdr:from>
    <xdr:to>
      <xdr:col>34</xdr:col>
      <xdr:colOff>87085</xdr:colOff>
      <xdr:row>21</xdr:row>
      <xdr:rowOff>174172</xdr:rowOff>
    </xdr:to>
    <xdr:sp macro="" textlink="">
      <xdr:nvSpPr>
        <xdr:cNvPr id="42" name="正方形/長方形 41">
          <a:extLst>
            <a:ext uri="{FF2B5EF4-FFF2-40B4-BE49-F238E27FC236}">
              <a16:creationId xmlns:a16="http://schemas.microsoft.com/office/drawing/2014/main" id="{65FF9A19-12CF-4AA2-A52E-AF9EADC4BE78}"/>
            </a:ext>
          </a:extLst>
        </xdr:cNvPr>
        <xdr:cNvSpPr/>
      </xdr:nvSpPr>
      <xdr:spPr>
        <a:xfrm>
          <a:off x="3238497" y="6278336"/>
          <a:ext cx="179617"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oneCellAnchor>
    <xdr:from>
      <xdr:col>96</xdr:col>
      <xdr:colOff>532795</xdr:colOff>
      <xdr:row>28</xdr:row>
      <xdr:rowOff>2448</xdr:rowOff>
    </xdr:from>
    <xdr:ext cx="5922433" cy="1259319"/>
    <xdr:sp macro="" textlink="">
      <xdr:nvSpPr>
        <xdr:cNvPr id="44" name="吹き出し: 四角形 43">
          <a:extLst>
            <a:ext uri="{FF2B5EF4-FFF2-40B4-BE49-F238E27FC236}">
              <a16:creationId xmlns:a16="http://schemas.microsoft.com/office/drawing/2014/main" id="{2F6E2ADD-7F42-4AC7-8337-AA18F9549421}"/>
            </a:ext>
          </a:extLst>
        </xdr:cNvPr>
        <xdr:cNvSpPr/>
      </xdr:nvSpPr>
      <xdr:spPr>
        <a:xfrm>
          <a:off x="13723015" y="8574948"/>
          <a:ext cx="5922433" cy="1259319"/>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・手続代行者がいる場合のみ記入してください。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・代表者氏名と役職名を記入してください。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・住所は都道府県から記入してください。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96</xdr:col>
      <xdr:colOff>500742</xdr:colOff>
      <xdr:row>22</xdr:row>
      <xdr:rowOff>205077</xdr:rowOff>
    </xdr:from>
    <xdr:ext cx="5932715" cy="1884982"/>
    <xdr:sp macro="" textlink="">
      <xdr:nvSpPr>
        <xdr:cNvPr id="45" name="吹き出し: 四角形 44">
          <a:extLst>
            <a:ext uri="{FF2B5EF4-FFF2-40B4-BE49-F238E27FC236}">
              <a16:creationId xmlns:a16="http://schemas.microsoft.com/office/drawing/2014/main" id="{09EDEDED-C2FD-4341-A6CA-B2635EB109FD}"/>
            </a:ext>
          </a:extLst>
        </xdr:cNvPr>
        <xdr:cNvSpPr/>
      </xdr:nvSpPr>
      <xdr:spPr>
        <a:xfrm>
          <a:off x="13585371" y="7052191"/>
          <a:ext cx="5932715" cy="1884982"/>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b="1">
              <a:solidFill>
                <a:srgbClr val="FF0000"/>
              </a:solidFill>
              <a:latin typeface="HGｺﾞｼｯｸM" panose="020B0609000000000000" pitchFamily="49" charset="-128"/>
              <a:ea typeface="HGｺﾞｼｯｸM" panose="020B0609000000000000" pitchFamily="49" charset="-128"/>
            </a:rPr>
            <a:t>・交付額確定通知書等重要な通知の送付先となりますので、</a:t>
          </a:r>
        </a:p>
        <a:p>
          <a:pPr algn="l"/>
          <a:r>
            <a:rPr kumimoji="1" lang="ja-JP" altLang="en-US" sz="1400" b="1">
              <a:solidFill>
                <a:srgbClr val="FF0000"/>
              </a:solidFill>
              <a:latin typeface="HGｺﾞｼｯｸM" panose="020B0609000000000000" pitchFamily="49" charset="-128"/>
              <a:ea typeface="HGｺﾞｼｯｸM" panose="020B0609000000000000" pitchFamily="49" charset="-128"/>
            </a:rPr>
            <a:t>　記入した</a:t>
          </a:r>
          <a:r>
            <a:rPr kumimoji="1" lang="en-US" altLang="ja-JP" sz="1400" b="1">
              <a:solidFill>
                <a:srgbClr val="FF0000"/>
              </a:solidFill>
              <a:latin typeface="HGｺﾞｼｯｸM" panose="020B0609000000000000" pitchFamily="49" charset="-128"/>
              <a:ea typeface="HGｺﾞｼｯｸM" panose="020B0609000000000000" pitchFamily="49" charset="-128"/>
            </a:rPr>
            <a:t>E-mail</a:t>
          </a:r>
          <a:r>
            <a:rPr kumimoji="1" lang="ja-JP" altLang="en-US" sz="1400" b="1">
              <a:solidFill>
                <a:srgbClr val="FF0000"/>
              </a:solidFill>
              <a:latin typeface="HGｺﾞｼｯｸM" panose="020B0609000000000000" pitchFamily="49" charset="-128"/>
              <a:ea typeface="HGｺﾞｼｯｸM" panose="020B0609000000000000" pitchFamily="49" charset="-128"/>
            </a:rPr>
            <a:t>アドレスが正しいことを必ず確認してください。</a:t>
          </a: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en-US" altLang="ja-JP" sz="1400">
              <a:solidFill>
                <a:srgbClr val="FF0000"/>
              </a:solidFill>
              <a:latin typeface="HGｺﾞｼｯｸM" panose="020B0609000000000000" pitchFamily="49" charset="-128"/>
              <a:ea typeface="HGｺﾞｼｯｸM" panose="020B0609000000000000" pitchFamily="49" charset="-128"/>
            </a:rPr>
            <a:t>E-mail</a:t>
          </a:r>
          <a:r>
            <a:rPr kumimoji="1" lang="ja-JP" altLang="en-US" sz="1400">
              <a:solidFill>
                <a:srgbClr val="FF0000"/>
              </a:solidFill>
              <a:latin typeface="HGｺﾞｼｯｸM" panose="020B0609000000000000" pitchFamily="49" charset="-128"/>
              <a:ea typeface="HGｺﾞｼｯｸM" panose="020B0609000000000000" pitchFamily="49" charset="-128"/>
            </a:rPr>
            <a:t>アドレスの記入間違いにより、個人情報の漏洩となって</a:t>
          </a: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　しまう可能性がございますので、ご注意ください。</a:t>
          </a: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en-US" altLang="ja-JP" sz="1400">
              <a:solidFill>
                <a:srgbClr val="FF0000"/>
              </a:solidFill>
              <a:latin typeface="HGｺﾞｼｯｸM" panose="020B0609000000000000" pitchFamily="49" charset="-128"/>
              <a:ea typeface="HGｺﾞｼｯｸM" panose="020B0609000000000000" pitchFamily="49" charset="-128"/>
            </a:rPr>
            <a:t>E-mail</a:t>
          </a:r>
          <a:r>
            <a:rPr kumimoji="1" lang="ja-JP" altLang="en-US" sz="1400">
              <a:solidFill>
                <a:srgbClr val="FF0000"/>
              </a:solidFill>
              <a:latin typeface="HGｺﾞｼｯｸM" panose="020B0609000000000000" pitchFamily="49" charset="-128"/>
              <a:ea typeface="HGｺﾞｼｯｸM" panose="020B0609000000000000" pitchFamily="49" charset="-128"/>
            </a:rPr>
            <a:t>アドレスのご確認後、「□→■」を選択してください。</a:t>
          </a:r>
        </a:p>
        <a:p>
          <a:pPr algn="l"/>
          <a:endParaRPr kumimoji="1" lang="en-US" altLang="ja-JP" sz="1400" b="1">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0000FF"/>
              </a:solidFill>
              <a:latin typeface="HGｺﾞｼｯｸM" panose="020B0609000000000000" pitchFamily="49" charset="-128"/>
              <a:ea typeface="HGｺﾞｼｯｸM" panose="020B0609000000000000" pitchFamily="49" charset="-128"/>
            </a:rPr>
            <a:t>・電話番号（携帯番号でも可）は必ず記入してください。</a:t>
          </a:r>
        </a:p>
      </xdr:txBody>
    </xdr:sp>
    <xdr:clientData/>
  </xdr:oneCellAnchor>
  <xdr:oneCellAnchor>
    <xdr:from>
      <xdr:col>96</xdr:col>
      <xdr:colOff>566057</xdr:colOff>
      <xdr:row>31</xdr:row>
      <xdr:rowOff>279522</xdr:rowOff>
    </xdr:from>
    <xdr:ext cx="5955960" cy="3126497"/>
    <xdr:sp macro="" textlink="">
      <xdr:nvSpPr>
        <xdr:cNvPr id="46" name="吹き出し: 四角形 45">
          <a:extLst>
            <a:ext uri="{FF2B5EF4-FFF2-40B4-BE49-F238E27FC236}">
              <a16:creationId xmlns:a16="http://schemas.microsoft.com/office/drawing/2014/main" id="{5D678A89-0819-4F11-9E18-A5B09B448795}"/>
            </a:ext>
          </a:extLst>
        </xdr:cNvPr>
        <xdr:cNvSpPr/>
      </xdr:nvSpPr>
      <xdr:spPr>
        <a:xfrm>
          <a:off x="13650686" y="10479436"/>
          <a:ext cx="5955960" cy="312649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FF0000"/>
              </a:solidFill>
              <a:latin typeface="HGｺﾞｼｯｸM" panose="020B0609000000000000" pitchFamily="49" charset="-128"/>
              <a:ea typeface="HGｺﾞｼｯｸM" panose="020B0609000000000000" pitchFamily="49" charset="-128"/>
            </a:rPr>
            <a:t>・問合せ等で確実に対応できる実務担当者を記入してください。</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・住所は都道府県から記入してください。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ja-JP" altLang="en-US"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・担当者住所が代表者住所と同一の場合は「□→■」を</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選択してください。</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担当者住所の入力は不要です。</a:t>
          </a:r>
          <a:r>
            <a:rPr kumimoji="1" lang="en-US" altLang="ja-JP" sz="1400">
              <a:solidFill>
                <a:srgbClr val="0000FF"/>
              </a:solidFill>
              <a:latin typeface="HGｺﾞｼｯｸM" panose="020B0609000000000000" pitchFamily="49" charset="-128"/>
              <a:ea typeface="HGｺﾞｼｯｸM" panose="020B0609000000000000" pitchFamily="49" charset="-128"/>
            </a:rPr>
            <a:t>)</a:t>
          </a:r>
          <a:endParaRPr kumimoji="1" lang="ja-JP" altLang="en-US"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・緊急時に連絡が取れる連絡先を記入してください。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a:t>
          </a:r>
          <a:r>
            <a:rPr kumimoji="1" lang="en-US" altLang="ja-JP" sz="1400">
              <a:solidFill>
                <a:srgbClr val="0000FF"/>
              </a:solidFill>
              <a:latin typeface="HGｺﾞｼｯｸM" panose="020B0609000000000000" pitchFamily="49" charset="-128"/>
              <a:ea typeface="HGｺﾞｼｯｸM" panose="020B0609000000000000" pitchFamily="49" charset="-128"/>
            </a:rPr>
            <a:t>E-mail</a:t>
          </a:r>
          <a:r>
            <a:rPr kumimoji="1" lang="ja-JP" altLang="en-US" sz="1400">
              <a:solidFill>
                <a:srgbClr val="0000FF"/>
              </a:solidFill>
              <a:latin typeface="HGｺﾞｼｯｸM" panose="020B0609000000000000" pitchFamily="49" charset="-128"/>
              <a:ea typeface="HGｺﾞｼｯｸM" panose="020B0609000000000000" pitchFamily="49" charset="-128"/>
            </a:rPr>
            <a:t>アドレスをお持ちの場合、必ず記入してください。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en-US" altLang="ja-JP" sz="1400">
              <a:solidFill>
                <a:srgbClr val="FF0000"/>
              </a:solidFill>
              <a:latin typeface="HGｺﾞｼｯｸM" panose="020B0609000000000000" pitchFamily="49" charset="-128"/>
              <a:ea typeface="HGｺﾞｼｯｸM" panose="020B0609000000000000" pitchFamily="49" charset="-128"/>
            </a:rPr>
            <a:t>E-mail</a:t>
          </a:r>
          <a:r>
            <a:rPr kumimoji="1" lang="ja-JP" altLang="en-US" sz="1400">
              <a:solidFill>
                <a:srgbClr val="FF0000"/>
              </a:solidFill>
              <a:latin typeface="HGｺﾞｼｯｸM" panose="020B0609000000000000" pitchFamily="49" charset="-128"/>
              <a:ea typeface="HGｺﾞｼｯｸM" panose="020B0609000000000000" pitchFamily="49" charset="-128"/>
            </a:rPr>
            <a:t>アドレスの記入間違いにより、個人情報の漏洩となって</a:t>
          </a: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　しまう可能性がございますので、ご注意ください。</a:t>
          </a: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en-US" altLang="ja-JP" sz="1400">
              <a:solidFill>
                <a:srgbClr val="FF0000"/>
              </a:solidFill>
              <a:latin typeface="HGｺﾞｼｯｸM" panose="020B0609000000000000" pitchFamily="49" charset="-128"/>
              <a:ea typeface="HGｺﾞｼｯｸM" panose="020B0609000000000000" pitchFamily="49" charset="-128"/>
            </a:rPr>
            <a:t>E-mail</a:t>
          </a:r>
          <a:r>
            <a:rPr kumimoji="1" lang="ja-JP" altLang="en-US" sz="1400">
              <a:solidFill>
                <a:srgbClr val="FF0000"/>
              </a:solidFill>
              <a:latin typeface="HGｺﾞｼｯｸM" panose="020B0609000000000000" pitchFamily="49" charset="-128"/>
              <a:ea typeface="HGｺﾞｼｯｸM" panose="020B0609000000000000" pitchFamily="49" charset="-128"/>
            </a:rPr>
            <a:t>アドレスのご確認後、「□→■」を選択してください。</a:t>
          </a:r>
        </a:p>
      </xdr:txBody>
    </xdr:sp>
    <xdr:clientData/>
  </xdr:oneCellAnchor>
  <xdr:twoCellAnchor>
    <xdr:from>
      <xdr:col>96</xdr:col>
      <xdr:colOff>380999</xdr:colOff>
      <xdr:row>0</xdr:row>
      <xdr:rowOff>119743</xdr:rowOff>
    </xdr:from>
    <xdr:to>
      <xdr:col>121</xdr:col>
      <xdr:colOff>32656</xdr:colOff>
      <xdr:row>2</xdr:row>
      <xdr:rowOff>326572</xdr:rowOff>
    </xdr:to>
    <xdr:sp macro="" textlink="">
      <xdr:nvSpPr>
        <xdr:cNvPr id="48" name="テキスト ボックス 69">
          <a:extLst>
            <a:ext uri="{FF2B5EF4-FFF2-40B4-BE49-F238E27FC236}">
              <a16:creationId xmlns:a16="http://schemas.microsoft.com/office/drawing/2014/main" id="{5171C877-AE77-441A-BA9D-F177A96F8019}"/>
            </a:ext>
          </a:extLst>
        </xdr:cNvPr>
        <xdr:cNvSpPr txBox="1"/>
      </xdr:nvSpPr>
      <xdr:spPr>
        <a:xfrm>
          <a:off x="13571219" y="119743"/>
          <a:ext cx="5496197" cy="1494609"/>
        </a:xfrm>
        <a:prstGeom prst="rect">
          <a:avLst/>
        </a:prstGeom>
        <a:solidFill>
          <a:schemeClr val="accent2">
            <a:lumMod val="20000"/>
            <a:lumOff val="80000"/>
          </a:schemeClr>
        </a:solidFill>
        <a:ln w="34925" cmpd="dbl">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2617" rtl="0" eaLnBrk="1" latinLnBrk="0" hangingPunct="1">
            <a:defRPr kumimoji="1" sz="1800" kern="1200">
              <a:solidFill>
                <a:schemeClr val="dk1"/>
              </a:solidFill>
              <a:latin typeface="+mn-lt"/>
              <a:ea typeface="+mn-ea"/>
              <a:cs typeface="+mn-cs"/>
            </a:defRPr>
          </a:lvl1pPr>
          <a:lvl2pPr marL="456306" algn="l" defTabSz="912617" rtl="0" eaLnBrk="1" latinLnBrk="0" hangingPunct="1">
            <a:defRPr kumimoji="1" sz="1800" kern="1200">
              <a:solidFill>
                <a:schemeClr val="dk1"/>
              </a:solidFill>
              <a:latin typeface="+mn-lt"/>
              <a:ea typeface="+mn-ea"/>
              <a:cs typeface="+mn-cs"/>
            </a:defRPr>
          </a:lvl2pPr>
          <a:lvl3pPr marL="912617" algn="l" defTabSz="912617" rtl="0" eaLnBrk="1" latinLnBrk="0" hangingPunct="1">
            <a:defRPr kumimoji="1" sz="1800" kern="1200">
              <a:solidFill>
                <a:schemeClr val="dk1"/>
              </a:solidFill>
              <a:latin typeface="+mn-lt"/>
              <a:ea typeface="+mn-ea"/>
              <a:cs typeface="+mn-cs"/>
            </a:defRPr>
          </a:lvl3pPr>
          <a:lvl4pPr marL="1368919" algn="l" defTabSz="912617" rtl="0" eaLnBrk="1" latinLnBrk="0" hangingPunct="1">
            <a:defRPr kumimoji="1" sz="1800" kern="1200">
              <a:solidFill>
                <a:schemeClr val="dk1"/>
              </a:solidFill>
              <a:latin typeface="+mn-lt"/>
              <a:ea typeface="+mn-ea"/>
              <a:cs typeface="+mn-cs"/>
            </a:defRPr>
          </a:lvl4pPr>
          <a:lvl5pPr marL="1825227" algn="l" defTabSz="912617" rtl="0" eaLnBrk="1" latinLnBrk="0" hangingPunct="1">
            <a:defRPr kumimoji="1" sz="1800" kern="1200">
              <a:solidFill>
                <a:schemeClr val="dk1"/>
              </a:solidFill>
              <a:latin typeface="+mn-lt"/>
              <a:ea typeface="+mn-ea"/>
              <a:cs typeface="+mn-cs"/>
            </a:defRPr>
          </a:lvl5pPr>
          <a:lvl6pPr marL="2281531" algn="l" defTabSz="912617" rtl="0" eaLnBrk="1" latinLnBrk="0" hangingPunct="1">
            <a:defRPr kumimoji="1" sz="1800" kern="1200">
              <a:solidFill>
                <a:schemeClr val="dk1"/>
              </a:solidFill>
              <a:latin typeface="+mn-lt"/>
              <a:ea typeface="+mn-ea"/>
              <a:cs typeface="+mn-cs"/>
            </a:defRPr>
          </a:lvl6pPr>
          <a:lvl7pPr marL="2737835" algn="l" defTabSz="912617" rtl="0" eaLnBrk="1" latinLnBrk="0" hangingPunct="1">
            <a:defRPr kumimoji="1" sz="1800" kern="1200">
              <a:solidFill>
                <a:schemeClr val="dk1"/>
              </a:solidFill>
              <a:latin typeface="+mn-lt"/>
              <a:ea typeface="+mn-ea"/>
              <a:cs typeface="+mn-cs"/>
            </a:defRPr>
          </a:lvl7pPr>
          <a:lvl8pPr marL="3194140" algn="l" defTabSz="912617" rtl="0" eaLnBrk="1" latinLnBrk="0" hangingPunct="1">
            <a:defRPr kumimoji="1" sz="1800" kern="1200">
              <a:solidFill>
                <a:schemeClr val="dk1"/>
              </a:solidFill>
              <a:latin typeface="+mn-lt"/>
              <a:ea typeface="+mn-ea"/>
              <a:cs typeface="+mn-cs"/>
            </a:defRPr>
          </a:lvl8pPr>
          <a:lvl9pPr marL="3650454" algn="l" defTabSz="912617" rtl="0" eaLnBrk="1" latinLnBrk="0" hangingPunct="1">
            <a:defRPr kumimoji="1" sz="1800" kern="1200">
              <a:solidFill>
                <a:schemeClr val="dk1"/>
              </a:solidFill>
              <a:latin typeface="+mn-lt"/>
              <a:ea typeface="+mn-ea"/>
              <a:cs typeface="+mn-cs"/>
            </a:defRPr>
          </a:lvl9pPr>
        </a:lstStyle>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実績報告書は、</a:t>
          </a:r>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事業完了日から起算して</a:t>
          </a:r>
          <a:r>
            <a:rPr lang="en-US" altLang="ja-JP"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14</a:t>
          </a:r>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日又は以下の</a:t>
          </a:r>
          <a:endParaRPr lang="en-US" altLang="ja-JP"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提出期限のいずれか早い日の</a:t>
          </a:r>
          <a:r>
            <a:rPr lang="en-US" altLang="ja-JP"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17</a:t>
          </a:r>
          <a:r>
            <a:rPr lang="ja-JP" altLang="en-US" sz="1400">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時必着</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で提出してください。</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endParaRPr lang="en-US" altLang="ja-JP" sz="9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・一次公募：</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2023</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年</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12</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月</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8</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日（金）</a:t>
          </a: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・二次公募：</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2024</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年</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月</a:t>
          </a:r>
          <a:r>
            <a:rPr lang="en-US" altLang="ja-JP" sz="1400">
              <a:latin typeface="HGｺﾞｼｯｸM" panose="020B0609000000000000" pitchFamily="49" charset="-128"/>
              <a:ea typeface="HGｺﾞｼｯｸM" panose="020B0609000000000000" pitchFamily="49" charset="-128"/>
              <a:cs typeface="Meiryo UI" panose="020B0604030504040204" pitchFamily="50" charset="-128"/>
            </a:rPr>
            <a:t>12</a:t>
          </a:r>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日（金）</a:t>
          </a:r>
        </a:p>
      </xdr:txBody>
    </xdr:sp>
    <xdr:clientData/>
  </xdr:twoCellAnchor>
  <xdr:oneCellAnchor>
    <xdr:from>
      <xdr:col>96</xdr:col>
      <xdr:colOff>468086</xdr:colOff>
      <xdr:row>21</xdr:row>
      <xdr:rowOff>386862</xdr:rowOff>
    </xdr:from>
    <xdr:ext cx="5932714" cy="325730"/>
    <xdr:sp macro="" textlink="">
      <xdr:nvSpPr>
        <xdr:cNvPr id="50" name="吹き出し: 四角形 49">
          <a:extLst>
            <a:ext uri="{FF2B5EF4-FFF2-40B4-BE49-F238E27FC236}">
              <a16:creationId xmlns:a16="http://schemas.microsoft.com/office/drawing/2014/main" id="{381C4A7F-2B9B-4F18-8248-CD7AEB28CAD4}"/>
            </a:ext>
          </a:extLst>
        </xdr:cNvPr>
        <xdr:cNvSpPr/>
      </xdr:nvSpPr>
      <xdr:spPr>
        <a:xfrm>
          <a:off x="13552715" y="6667919"/>
          <a:ext cx="5932714" cy="325730"/>
        </a:xfrm>
        <a:prstGeom prst="wedgeRectCallout">
          <a:avLst>
            <a:gd name="adj1" fmla="val -54944"/>
            <a:gd name="adj2" fmla="val -6975"/>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・住所は申請した住宅の住所を都道府県から記入してください。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96</xdr:col>
      <xdr:colOff>522514</xdr:colOff>
      <xdr:row>47</xdr:row>
      <xdr:rowOff>171994</xdr:rowOff>
    </xdr:from>
    <xdr:ext cx="6208059" cy="1726114"/>
    <xdr:sp macro="" textlink="">
      <xdr:nvSpPr>
        <xdr:cNvPr id="51" name="吹き出し: 四角形 50">
          <a:extLst>
            <a:ext uri="{FF2B5EF4-FFF2-40B4-BE49-F238E27FC236}">
              <a16:creationId xmlns:a16="http://schemas.microsoft.com/office/drawing/2014/main" id="{C2B94ADC-56B0-46F7-90B9-23706225D374}"/>
            </a:ext>
          </a:extLst>
        </xdr:cNvPr>
        <xdr:cNvSpPr/>
      </xdr:nvSpPr>
      <xdr:spPr>
        <a:xfrm>
          <a:off x="13607143" y="15814765"/>
          <a:ext cx="6208059" cy="1726114"/>
        </a:xfrm>
        <a:prstGeom prst="wedgeRectCallout">
          <a:avLst>
            <a:gd name="adj1" fmla="val -54806"/>
            <a:gd name="adj2" fmla="val -2136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・事業完了日（本事業に係る一連の工事が完了した日もしくは</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支払いが完了した日</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入金受領日</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のいずれか遅い日）を記入</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（例</a:t>
          </a:r>
          <a:r>
            <a:rPr kumimoji="1" lang="en-US" altLang="ja-JP" sz="1400">
              <a:solidFill>
                <a:srgbClr val="0000FF"/>
              </a:solidFill>
              <a:latin typeface="HGｺﾞｼｯｸM" panose="020B0609000000000000" pitchFamily="49" charset="-128"/>
              <a:ea typeface="HGｺﾞｼｯｸM" panose="020B0609000000000000" pitchFamily="49" charset="-128"/>
            </a:rPr>
            <a:t>1</a:t>
          </a:r>
          <a:r>
            <a:rPr kumimoji="1" lang="ja-JP" altLang="en-US" sz="1400">
              <a:solidFill>
                <a:srgbClr val="0000FF"/>
              </a:solidFill>
              <a:latin typeface="HGｺﾞｼｯｸM" panose="020B0609000000000000" pitchFamily="49" charset="-128"/>
              <a:ea typeface="HGｺﾞｼｯｸM" panose="020B0609000000000000" pitchFamily="49" charset="-128"/>
            </a:rPr>
            <a:t>）　工事完了：</a:t>
          </a:r>
          <a:r>
            <a:rPr kumimoji="1" lang="en-US" altLang="ja-JP" sz="1400">
              <a:solidFill>
                <a:srgbClr val="0000FF"/>
              </a:solidFill>
              <a:latin typeface="HGｺﾞｼｯｸM" panose="020B0609000000000000" pitchFamily="49" charset="-128"/>
              <a:ea typeface="HGｺﾞｼｯｸM" panose="020B0609000000000000" pitchFamily="49" charset="-128"/>
            </a:rPr>
            <a:t>12/4</a:t>
          </a:r>
          <a:r>
            <a:rPr kumimoji="1" lang="ja-JP" altLang="en-US" sz="1400">
              <a:solidFill>
                <a:srgbClr val="0000FF"/>
              </a:solidFill>
              <a:latin typeface="HGｺﾞｼｯｸM" panose="020B0609000000000000" pitchFamily="49" charset="-128"/>
              <a:ea typeface="HGｺﾞｼｯｸM" panose="020B0609000000000000" pitchFamily="49" charset="-128"/>
            </a:rPr>
            <a:t> 支払い完了：</a:t>
          </a:r>
          <a:r>
            <a:rPr kumimoji="1" lang="en-US" altLang="ja-JP" sz="1400">
              <a:solidFill>
                <a:srgbClr val="0000FF"/>
              </a:solidFill>
              <a:latin typeface="HGｺﾞｼｯｸM" panose="020B0609000000000000" pitchFamily="49" charset="-128"/>
              <a:ea typeface="HGｺﾞｼｯｸM" panose="020B0609000000000000" pitchFamily="49" charset="-128"/>
            </a:rPr>
            <a:t>12/5</a:t>
          </a:r>
          <a:r>
            <a:rPr kumimoji="1" lang="ja-JP" altLang="en-US" sz="1400">
              <a:solidFill>
                <a:srgbClr val="0000FF"/>
              </a:solidFill>
              <a:latin typeface="HGｺﾞｼｯｸM" panose="020B0609000000000000" pitchFamily="49" charset="-128"/>
              <a:ea typeface="HGｺﾞｼｯｸM" panose="020B0609000000000000" pitchFamily="49" charset="-128"/>
            </a:rPr>
            <a:t>の場合</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⇒事業完了日は</a:t>
          </a:r>
          <a:r>
            <a:rPr kumimoji="1" lang="en-US" altLang="ja-JP" sz="1400" b="1">
              <a:solidFill>
                <a:srgbClr val="0000FF"/>
              </a:solidFill>
              <a:latin typeface="HGｺﾞｼｯｸM" panose="020B0609000000000000" pitchFamily="49" charset="-128"/>
              <a:ea typeface="HGｺﾞｼｯｸM" panose="020B0609000000000000" pitchFamily="49" charset="-128"/>
            </a:rPr>
            <a:t>12/5</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（例</a:t>
          </a:r>
          <a:r>
            <a:rPr kumimoji="1" lang="en-US" altLang="ja-JP" sz="1400">
              <a:solidFill>
                <a:srgbClr val="0000FF"/>
              </a:solidFill>
              <a:latin typeface="HGｺﾞｼｯｸM" panose="020B0609000000000000" pitchFamily="49" charset="-128"/>
              <a:ea typeface="HGｺﾞｼｯｸM" panose="020B0609000000000000" pitchFamily="49" charset="-128"/>
            </a:rPr>
            <a:t>2</a:t>
          </a:r>
          <a:r>
            <a:rPr kumimoji="1" lang="ja-JP" altLang="en-US" sz="1400">
              <a:solidFill>
                <a:srgbClr val="0000FF"/>
              </a:solidFill>
              <a:latin typeface="HGｺﾞｼｯｸM" panose="020B0609000000000000" pitchFamily="49" charset="-128"/>
              <a:ea typeface="HGｺﾞｼｯｸM" panose="020B0609000000000000" pitchFamily="49" charset="-128"/>
            </a:rPr>
            <a:t>）　工事完了：</a:t>
          </a:r>
          <a:r>
            <a:rPr kumimoji="1" lang="en-US" altLang="ja-JP" sz="1400">
              <a:solidFill>
                <a:srgbClr val="0000FF"/>
              </a:solidFill>
              <a:latin typeface="HGｺﾞｼｯｸM" panose="020B0609000000000000" pitchFamily="49" charset="-128"/>
              <a:ea typeface="HGｺﾞｼｯｸM" panose="020B0609000000000000" pitchFamily="49" charset="-128"/>
            </a:rPr>
            <a:t>12/4</a:t>
          </a:r>
          <a:r>
            <a:rPr kumimoji="1" lang="ja-JP" altLang="en-US" sz="1400">
              <a:solidFill>
                <a:srgbClr val="0000FF"/>
              </a:solidFill>
              <a:latin typeface="HGｺﾞｼｯｸM" panose="020B0609000000000000" pitchFamily="49" charset="-128"/>
              <a:ea typeface="HGｺﾞｼｯｸM" panose="020B0609000000000000" pitchFamily="49" charset="-128"/>
            </a:rPr>
            <a:t>　支払い完了：</a:t>
          </a:r>
          <a:r>
            <a:rPr kumimoji="1" lang="en-US" altLang="ja-JP" sz="1400">
              <a:solidFill>
                <a:srgbClr val="0000FF"/>
              </a:solidFill>
              <a:latin typeface="HGｺﾞｼｯｸM" panose="020B0609000000000000" pitchFamily="49" charset="-128"/>
              <a:ea typeface="HGｺﾞｼｯｸM" panose="020B0609000000000000" pitchFamily="49" charset="-128"/>
            </a:rPr>
            <a:t>11/29</a:t>
          </a:r>
          <a:r>
            <a:rPr kumimoji="1" lang="ja-JP" altLang="en-US" sz="1400">
              <a:solidFill>
                <a:srgbClr val="0000FF"/>
              </a:solidFill>
              <a:latin typeface="HGｺﾞｼｯｸM" panose="020B0609000000000000" pitchFamily="49" charset="-128"/>
              <a:ea typeface="HGｺﾞｼｯｸM" panose="020B0609000000000000" pitchFamily="49" charset="-128"/>
            </a:rPr>
            <a:t>の場合</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⇒事業完了日は</a:t>
          </a:r>
          <a:r>
            <a:rPr kumimoji="1" lang="en-US" altLang="ja-JP" sz="1400" b="1">
              <a:solidFill>
                <a:srgbClr val="0000FF"/>
              </a:solidFill>
              <a:latin typeface="HGｺﾞｼｯｸM" panose="020B0609000000000000" pitchFamily="49" charset="-128"/>
              <a:ea typeface="HGｺﾞｼｯｸM" panose="020B0609000000000000" pitchFamily="49" charset="-128"/>
            </a:rPr>
            <a:t>12/4</a:t>
          </a:r>
        </a:p>
      </xdr:txBody>
    </xdr:sp>
    <xdr:clientData/>
  </xdr:oneCellAnchor>
  <xdr:oneCellAnchor>
    <xdr:from>
      <xdr:col>96</xdr:col>
      <xdr:colOff>500730</xdr:colOff>
      <xdr:row>64</xdr:row>
      <xdr:rowOff>54429</xdr:rowOff>
    </xdr:from>
    <xdr:ext cx="6172212" cy="559127"/>
    <xdr:sp macro="" textlink="">
      <xdr:nvSpPr>
        <xdr:cNvPr id="53" name="吹き出し: 四角形 52">
          <a:extLst>
            <a:ext uri="{FF2B5EF4-FFF2-40B4-BE49-F238E27FC236}">
              <a16:creationId xmlns:a16="http://schemas.microsoft.com/office/drawing/2014/main" id="{70D7DFE4-42D2-4C43-9551-2D550EE70472}"/>
            </a:ext>
          </a:extLst>
        </xdr:cNvPr>
        <xdr:cNvSpPr/>
      </xdr:nvSpPr>
      <xdr:spPr>
        <a:xfrm>
          <a:off x="13585359" y="20617543"/>
          <a:ext cx="6172212" cy="559127"/>
        </a:xfrm>
        <a:prstGeom prst="wedgeRectCallout">
          <a:avLst>
            <a:gd name="adj1" fmla="val -55268"/>
            <a:gd name="adj2" fmla="val -26358"/>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・本事業に係る契約先について、記載内容を確認の上、チェックを</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入れてください。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96</xdr:col>
      <xdr:colOff>511627</xdr:colOff>
      <xdr:row>60</xdr:row>
      <xdr:rowOff>293912</xdr:rowOff>
    </xdr:from>
    <xdr:ext cx="6596743" cy="1025922"/>
    <xdr:sp macro="" textlink="">
      <xdr:nvSpPr>
        <xdr:cNvPr id="59" name="吹き出し: 四角形 58">
          <a:extLst>
            <a:ext uri="{FF2B5EF4-FFF2-40B4-BE49-F238E27FC236}">
              <a16:creationId xmlns:a16="http://schemas.microsoft.com/office/drawing/2014/main" id="{6B0701F2-CF4E-4F53-A07E-1AB134A0E164}"/>
            </a:ext>
          </a:extLst>
        </xdr:cNvPr>
        <xdr:cNvSpPr/>
      </xdr:nvSpPr>
      <xdr:spPr>
        <a:xfrm>
          <a:off x="13596256" y="18004969"/>
          <a:ext cx="6596743" cy="1025922"/>
        </a:xfrm>
        <a:prstGeom prst="wedgeRectCallout">
          <a:avLst>
            <a:gd name="adj1" fmla="val -56061"/>
            <a:gd name="adj2" fmla="val -39818"/>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・「交付決定通知書」に記載された補助金の額が上限額となります。</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・総括表の補助金交付算定額（Ｅ）と交付決定通知書の補助金の額（Ｆ）</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のいずれか低い金額が自動計算で転記されます。</a:t>
          </a:r>
        </a:p>
      </xdr:txBody>
    </xdr:sp>
    <xdr:clientData/>
  </xdr:oneCellAnchor>
  <xdr:oneCellAnchor>
    <xdr:from>
      <xdr:col>96</xdr:col>
      <xdr:colOff>522513</xdr:colOff>
      <xdr:row>39</xdr:row>
      <xdr:rowOff>293914</xdr:rowOff>
    </xdr:from>
    <xdr:ext cx="6498777" cy="2155372"/>
    <xdr:sp macro="" textlink="">
      <xdr:nvSpPr>
        <xdr:cNvPr id="47" name="吹き出し: 四角形 46">
          <a:extLst>
            <a:ext uri="{FF2B5EF4-FFF2-40B4-BE49-F238E27FC236}">
              <a16:creationId xmlns:a16="http://schemas.microsoft.com/office/drawing/2014/main" id="{E37EA1FF-B0E3-46EE-8760-8B2D30A7DDA8}"/>
            </a:ext>
          </a:extLst>
        </xdr:cNvPr>
        <xdr:cNvSpPr/>
      </xdr:nvSpPr>
      <xdr:spPr>
        <a:xfrm>
          <a:off x="13607142" y="13813971"/>
          <a:ext cx="6498777" cy="2155372"/>
        </a:xfrm>
        <a:prstGeom prst="wedgeRectCallout">
          <a:avLst>
            <a:gd name="adj1" fmla="val -56707"/>
            <a:gd name="adj2" fmla="val 38445"/>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・交付決定番号は、「交付決定通知書」に記載された交付決定番号の</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a:t>
          </a:r>
          <a:r>
            <a:rPr kumimoji="1" lang="en-US" altLang="ja-JP" sz="1400">
              <a:solidFill>
                <a:srgbClr val="0000FF"/>
              </a:solidFill>
              <a:latin typeface="HGｺﾞｼｯｸM" panose="020B0609000000000000" pitchFamily="49" charset="-128"/>
              <a:ea typeface="HGｺﾞｼｯｸM" panose="020B0609000000000000" pitchFamily="49" charset="-128"/>
            </a:rPr>
            <a:t>-A</a:t>
          </a:r>
          <a:r>
            <a:rPr kumimoji="1" lang="ja-JP" altLang="en-US" sz="1400">
              <a:solidFill>
                <a:srgbClr val="0000FF"/>
              </a:solidFill>
              <a:latin typeface="HGｺﾞｼｯｸM" panose="020B0609000000000000" pitchFamily="49" charset="-128"/>
              <a:ea typeface="HGｺﾞｼｯｸM" panose="020B0609000000000000" pitchFamily="49" charset="-128"/>
            </a:rPr>
            <a:t>」の前の数字</a:t>
          </a:r>
          <a:r>
            <a:rPr kumimoji="1" lang="en-US" altLang="ja-JP" sz="1400">
              <a:solidFill>
                <a:srgbClr val="0000FF"/>
              </a:solidFill>
              <a:latin typeface="HGｺﾞｼｯｸM" panose="020B0609000000000000" pitchFamily="49" charset="-128"/>
              <a:ea typeface="HGｺﾞｼｯｸM" panose="020B0609000000000000" pitchFamily="49" charset="-128"/>
            </a:rPr>
            <a:t>6</a:t>
          </a:r>
          <a:r>
            <a:rPr kumimoji="1" lang="ja-JP" altLang="en-US" sz="1400">
              <a:solidFill>
                <a:srgbClr val="0000FF"/>
              </a:solidFill>
              <a:latin typeface="HGｺﾞｼｯｸM" panose="020B0609000000000000" pitchFamily="49" charset="-128"/>
              <a:ea typeface="HGｺﾞｼｯｸM" panose="020B0609000000000000" pitchFamily="49" charset="-128"/>
            </a:rPr>
            <a:t>桁を記入してください。</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（例）</a:t>
          </a:r>
          <a:r>
            <a:rPr kumimoji="1" lang="en-US" altLang="ja-JP" sz="1400">
              <a:solidFill>
                <a:srgbClr val="0000FF"/>
              </a:solidFill>
              <a:latin typeface="HGｺﾞｼｯｸM" panose="020B0609000000000000" pitchFamily="49" charset="-128"/>
              <a:ea typeface="HGｺﾞｼｯｸM" panose="020B0609000000000000" pitchFamily="49" charset="-128"/>
            </a:rPr>
            <a:t>SII-BBA230-03-123456-A</a:t>
          </a:r>
          <a:r>
            <a:rPr kumimoji="1" lang="ja-JP" altLang="en-US" sz="1400">
              <a:solidFill>
                <a:srgbClr val="0000FF"/>
              </a:solidFill>
              <a:latin typeface="HGｺﾞｼｯｸM" panose="020B0609000000000000" pitchFamily="49" charset="-128"/>
              <a:ea typeface="HGｺﾞｼｯｸM" panose="020B0609000000000000" pitchFamily="49" charset="-128"/>
            </a:rPr>
            <a:t>の場合、「</a:t>
          </a:r>
          <a:r>
            <a:rPr kumimoji="1" lang="en-US" altLang="ja-JP" sz="1400">
              <a:solidFill>
                <a:srgbClr val="0000FF"/>
              </a:solidFill>
              <a:latin typeface="HGｺﾞｼｯｸM" panose="020B0609000000000000" pitchFamily="49" charset="-128"/>
              <a:ea typeface="HGｺﾞｼｯｸM" panose="020B0609000000000000" pitchFamily="49" charset="-128"/>
            </a:rPr>
            <a:t>123456</a:t>
          </a:r>
          <a:r>
            <a:rPr kumimoji="1" lang="ja-JP" altLang="en-US" sz="1400">
              <a:solidFill>
                <a:srgbClr val="0000FF"/>
              </a:solidFill>
              <a:latin typeface="HGｺﾞｼｯｸM" panose="020B0609000000000000" pitchFamily="49" charset="-128"/>
              <a:ea typeface="HGｺﾞｼｯｸM" panose="020B0609000000000000" pitchFamily="49" charset="-128"/>
            </a:rPr>
            <a:t>」を記入</a:t>
          </a:r>
        </a:p>
        <a:p>
          <a:pPr algn="l"/>
          <a:endParaRPr kumimoji="1" lang="ja-JP" altLang="en-US"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・交付決定日は、「交付決定通知書」に記載された交付決定日を</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記入してください。</a:t>
          </a:r>
        </a:p>
        <a:p>
          <a:pPr algn="l"/>
          <a:endParaRPr kumimoji="1" lang="ja-JP" altLang="en-US"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・工事契約日は、工事請負契約書等に記載してある契約日を記入してください。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51</xdr:col>
      <xdr:colOff>155863</xdr:colOff>
      <xdr:row>1</xdr:row>
      <xdr:rowOff>34636</xdr:rowOff>
    </xdr:from>
    <xdr:to>
      <xdr:col>54</xdr:col>
      <xdr:colOff>225137</xdr:colOff>
      <xdr:row>1</xdr:row>
      <xdr:rowOff>349723</xdr:rowOff>
    </xdr:to>
    <xdr:sp macro="" textlink="">
      <xdr:nvSpPr>
        <xdr:cNvPr id="5" name="角丸四角形 58">
          <a:extLst>
            <a:ext uri="{FF2B5EF4-FFF2-40B4-BE49-F238E27FC236}">
              <a16:creationId xmlns:a16="http://schemas.microsoft.com/office/drawing/2014/main" id="{3A5A32D3-1A04-45B0-B543-546B973F323D}"/>
            </a:ext>
          </a:extLst>
        </xdr:cNvPr>
        <xdr:cNvSpPr/>
      </xdr:nvSpPr>
      <xdr:spPr>
        <a:xfrm>
          <a:off x="11932227" y="450272"/>
          <a:ext cx="900546" cy="315087"/>
        </a:xfrm>
        <a:prstGeom prst="roundRect">
          <a:avLst/>
        </a:prstGeom>
        <a:solidFill>
          <a:srgbClr val="9BBB59"/>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59</xdr:col>
      <xdr:colOff>737754</xdr:colOff>
      <xdr:row>7</xdr:row>
      <xdr:rowOff>228600</xdr:rowOff>
    </xdr:from>
    <xdr:ext cx="9594415" cy="2093265"/>
    <xdr:sp macro="" textlink="">
      <xdr:nvSpPr>
        <xdr:cNvPr id="3" name="吹き出し: 四角形 2">
          <a:extLst>
            <a:ext uri="{FF2B5EF4-FFF2-40B4-BE49-F238E27FC236}">
              <a16:creationId xmlns:a16="http://schemas.microsoft.com/office/drawing/2014/main" id="{F694F79B-448C-4611-8881-1DE448C8CCEB}"/>
            </a:ext>
          </a:extLst>
        </xdr:cNvPr>
        <xdr:cNvSpPr/>
      </xdr:nvSpPr>
      <xdr:spPr>
        <a:xfrm>
          <a:off x="14804274" y="1798320"/>
          <a:ext cx="9594415" cy="209326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・使用した断熱パネルの情報を記入してください。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登録型番は</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のホームページを参照の上、記入してください。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メーカー名、製品名、グレードは自動で入力されます。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・施工面積は提出書類の求積表で求めた施工面積を転記してください。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59</xdr:col>
      <xdr:colOff>685800</xdr:colOff>
      <xdr:row>54</xdr:row>
      <xdr:rowOff>295339</xdr:rowOff>
    </xdr:from>
    <xdr:ext cx="9594415" cy="1426288"/>
    <xdr:sp macro="" textlink="">
      <xdr:nvSpPr>
        <xdr:cNvPr id="4" name="吹き出し: 四角形 3">
          <a:extLst>
            <a:ext uri="{FF2B5EF4-FFF2-40B4-BE49-F238E27FC236}">
              <a16:creationId xmlns:a16="http://schemas.microsoft.com/office/drawing/2014/main" id="{05FB7AD6-3F1B-455B-9E3E-6A2D1A2F5840}"/>
            </a:ext>
          </a:extLst>
        </xdr:cNvPr>
        <xdr:cNvSpPr/>
      </xdr:nvSpPr>
      <xdr:spPr>
        <a:xfrm>
          <a:off x="14752320" y="19116739"/>
          <a:ext cx="9594415" cy="142628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・補助対象経費は上記の明細書をもとに自動計算されます。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・補助対象経費の算出をする際には、施工面積の小数点以下は切り捨て</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となります。</a:t>
          </a:r>
        </a:p>
      </xdr:txBody>
    </xdr:sp>
    <xdr:clientData/>
  </xdr:oneCellAnchor>
  <xdr:oneCellAnchor>
    <xdr:from>
      <xdr:col>59</xdr:col>
      <xdr:colOff>772390</xdr:colOff>
      <xdr:row>61</xdr:row>
      <xdr:rowOff>420116</xdr:rowOff>
    </xdr:from>
    <xdr:ext cx="9594415" cy="425822"/>
    <xdr:sp macro="" textlink="">
      <xdr:nvSpPr>
        <xdr:cNvPr id="6" name="吹き出し: 四角形 5">
          <a:extLst>
            <a:ext uri="{FF2B5EF4-FFF2-40B4-BE49-F238E27FC236}">
              <a16:creationId xmlns:a16="http://schemas.microsoft.com/office/drawing/2014/main" id="{F6902062-A4D3-4FDE-BD7F-D6086D7384AC}"/>
            </a:ext>
          </a:extLst>
        </xdr:cNvPr>
        <xdr:cNvSpPr/>
      </xdr:nvSpPr>
      <xdr:spPr>
        <a:xfrm>
          <a:off x="14838910" y="22502876"/>
          <a:ext cx="9594415" cy="425822"/>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・総括表の補助対象経費の合計と金額が合っているかご確認ください。</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51</xdr:col>
      <xdr:colOff>173182</xdr:colOff>
      <xdr:row>1</xdr:row>
      <xdr:rowOff>34636</xdr:rowOff>
    </xdr:from>
    <xdr:to>
      <xdr:col>54</xdr:col>
      <xdr:colOff>242455</xdr:colOff>
      <xdr:row>1</xdr:row>
      <xdr:rowOff>349723</xdr:rowOff>
    </xdr:to>
    <xdr:sp macro="" textlink="">
      <xdr:nvSpPr>
        <xdr:cNvPr id="6" name="角丸四角形 58">
          <a:extLst>
            <a:ext uri="{FF2B5EF4-FFF2-40B4-BE49-F238E27FC236}">
              <a16:creationId xmlns:a16="http://schemas.microsoft.com/office/drawing/2014/main" id="{47677BDA-3D4E-42EC-8918-6093215561B1}"/>
            </a:ext>
          </a:extLst>
        </xdr:cNvPr>
        <xdr:cNvSpPr/>
      </xdr:nvSpPr>
      <xdr:spPr>
        <a:xfrm>
          <a:off x="14304818" y="450272"/>
          <a:ext cx="900546" cy="315087"/>
        </a:xfrm>
        <a:prstGeom prst="roundRect">
          <a:avLst/>
        </a:prstGeom>
        <a:solidFill>
          <a:schemeClr val="accent3"/>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59</xdr:col>
      <xdr:colOff>748838</xdr:colOff>
      <xdr:row>4</xdr:row>
      <xdr:rowOff>76200</xdr:rowOff>
    </xdr:from>
    <xdr:ext cx="9594415" cy="1426288"/>
    <xdr:sp macro="" textlink="">
      <xdr:nvSpPr>
        <xdr:cNvPr id="3" name="吹き出し: 四角形 2">
          <a:extLst>
            <a:ext uri="{FF2B5EF4-FFF2-40B4-BE49-F238E27FC236}">
              <a16:creationId xmlns:a16="http://schemas.microsoft.com/office/drawing/2014/main" id="{B364ACD8-EF33-4E2A-A1B5-0D2D600EED07}"/>
            </a:ext>
          </a:extLst>
        </xdr:cNvPr>
        <xdr:cNvSpPr/>
      </xdr:nvSpPr>
      <xdr:spPr>
        <a:xfrm>
          <a:off x="14998238" y="944880"/>
          <a:ext cx="9594415" cy="142628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・全館空調の有無を記入してください。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・全館空調「有」の場合、「延床面積」を記入し、「延床面積あたりの</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蓄熱量」が８０ｋＪ／㎡以上であることを確認してください。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59</xdr:col>
      <xdr:colOff>731520</xdr:colOff>
      <xdr:row>12</xdr:row>
      <xdr:rowOff>128878</xdr:rowOff>
    </xdr:from>
    <xdr:ext cx="10607040" cy="3760709"/>
    <xdr:sp macro="" textlink="">
      <xdr:nvSpPr>
        <xdr:cNvPr id="4" name="吹き出し: 四角形 3">
          <a:extLst>
            <a:ext uri="{FF2B5EF4-FFF2-40B4-BE49-F238E27FC236}">
              <a16:creationId xmlns:a16="http://schemas.microsoft.com/office/drawing/2014/main" id="{7F403796-FB58-4D0E-AB0D-770B92F806E8}"/>
            </a:ext>
          </a:extLst>
        </xdr:cNvPr>
        <xdr:cNvSpPr/>
      </xdr:nvSpPr>
      <xdr:spPr>
        <a:xfrm>
          <a:off x="14980920" y="3329278"/>
          <a:ext cx="10607040" cy="3760709"/>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・使用した潜熱蓄熱建材の情報を居室ごとに記入してください。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・施工した居室名を記入してください。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登録型番、蓄熱量、利用方法は</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のホームページを参照の上、記入してください。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メーカー名、製品名は自動で入力されます。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・床面積あたりの蓄熱量が１９２ｋＪ／㎡であることを確認してください。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・補助対象製品の施工に必要な経費の内、補助対象となる工事費を一式で</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51</xdr:col>
      <xdr:colOff>173182</xdr:colOff>
      <xdr:row>1</xdr:row>
      <xdr:rowOff>34637</xdr:rowOff>
    </xdr:from>
    <xdr:to>
      <xdr:col>54</xdr:col>
      <xdr:colOff>242456</xdr:colOff>
      <xdr:row>1</xdr:row>
      <xdr:rowOff>349724</xdr:rowOff>
    </xdr:to>
    <xdr:sp macro="" textlink="">
      <xdr:nvSpPr>
        <xdr:cNvPr id="5" name="角丸四角形 58">
          <a:extLst>
            <a:ext uri="{FF2B5EF4-FFF2-40B4-BE49-F238E27FC236}">
              <a16:creationId xmlns:a16="http://schemas.microsoft.com/office/drawing/2014/main" id="{05F525B7-C5F5-4E4D-B3C1-5E238D304C92}"/>
            </a:ext>
          </a:extLst>
        </xdr:cNvPr>
        <xdr:cNvSpPr/>
      </xdr:nvSpPr>
      <xdr:spPr>
        <a:xfrm>
          <a:off x="12815455" y="450273"/>
          <a:ext cx="900546" cy="315087"/>
        </a:xfrm>
        <a:prstGeom prst="roundRect">
          <a:avLst/>
        </a:prstGeom>
        <a:solidFill>
          <a:schemeClr val="accent3"/>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59</xdr:col>
      <xdr:colOff>750917</xdr:colOff>
      <xdr:row>7</xdr:row>
      <xdr:rowOff>228600</xdr:rowOff>
    </xdr:from>
    <xdr:ext cx="9594415" cy="2093265"/>
    <xdr:sp macro="" textlink="">
      <xdr:nvSpPr>
        <xdr:cNvPr id="6" name="吹き出し: 四角形 5">
          <a:extLst>
            <a:ext uri="{FF2B5EF4-FFF2-40B4-BE49-F238E27FC236}">
              <a16:creationId xmlns:a16="http://schemas.microsoft.com/office/drawing/2014/main" id="{619190D7-9280-4931-8173-FD205952CF06}"/>
            </a:ext>
          </a:extLst>
        </xdr:cNvPr>
        <xdr:cNvSpPr/>
      </xdr:nvSpPr>
      <xdr:spPr>
        <a:xfrm>
          <a:off x="15000317" y="1737360"/>
          <a:ext cx="9594415" cy="209326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・使用した断熱材の情報を記入してください。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登録型番は</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のホームページを参照の上、記入してください。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メーカー名、製品名、熱伝導率（</a:t>
          </a:r>
          <a:r>
            <a:rPr kumimoji="1" lang="el-GR" altLang="ja-JP" sz="2000">
              <a:solidFill>
                <a:srgbClr val="0000FF"/>
              </a:solidFill>
              <a:latin typeface="HGｺﾞｼｯｸM" panose="020B0609000000000000" pitchFamily="49" charset="-128"/>
              <a:ea typeface="HGｺﾞｼｯｸM" panose="020B0609000000000000" pitchFamily="49" charset="-128"/>
            </a:rPr>
            <a:t>λ</a:t>
          </a:r>
          <a:r>
            <a:rPr kumimoji="1" lang="ja-JP" altLang="en-US" sz="2000">
              <a:solidFill>
                <a:srgbClr val="0000FF"/>
              </a:solidFill>
              <a:latin typeface="HGｺﾞｼｯｸM" panose="020B0609000000000000" pitchFamily="49" charset="-128"/>
              <a:ea typeface="HGｺﾞｼｯｸM" panose="020B0609000000000000" pitchFamily="49" charset="-128"/>
            </a:rPr>
            <a:t>値）は自動で入力されます。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・施工面積は提出書類の求積表で求めた施工面積を転記してください。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59</xdr:col>
      <xdr:colOff>822960</xdr:colOff>
      <xdr:row>50</xdr:row>
      <xdr:rowOff>529481</xdr:rowOff>
    </xdr:from>
    <xdr:ext cx="9594415" cy="1426288"/>
    <xdr:sp macro="" textlink="">
      <xdr:nvSpPr>
        <xdr:cNvPr id="7" name="吹き出し: 四角形 6">
          <a:extLst>
            <a:ext uri="{FF2B5EF4-FFF2-40B4-BE49-F238E27FC236}">
              <a16:creationId xmlns:a16="http://schemas.microsoft.com/office/drawing/2014/main" id="{4B15BF3F-D0F6-4334-BBD5-1545081C5DF1}"/>
            </a:ext>
          </a:extLst>
        </xdr:cNvPr>
        <xdr:cNvSpPr/>
      </xdr:nvSpPr>
      <xdr:spPr>
        <a:xfrm>
          <a:off x="15072360" y="17857361"/>
          <a:ext cx="9594415" cy="142628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・補助対象経費は上記の明細書をもとに自動計算されます。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・補助対象経費の算出をする際には、施工面積の小数点以下は切り捨て</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となります。</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51</xdr:col>
      <xdr:colOff>121920</xdr:colOff>
      <xdr:row>1</xdr:row>
      <xdr:rowOff>30480</xdr:rowOff>
    </xdr:from>
    <xdr:to>
      <xdr:col>54</xdr:col>
      <xdr:colOff>191194</xdr:colOff>
      <xdr:row>1</xdr:row>
      <xdr:rowOff>345567</xdr:rowOff>
    </xdr:to>
    <xdr:sp macro="" textlink="">
      <xdr:nvSpPr>
        <xdr:cNvPr id="10" name="角丸四角形 58">
          <a:extLst>
            <a:ext uri="{FF2B5EF4-FFF2-40B4-BE49-F238E27FC236}">
              <a16:creationId xmlns:a16="http://schemas.microsoft.com/office/drawing/2014/main" id="{7C2B987F-8529-4353-B743-F5376E70DD22}"/>
            </a:ext>
          </a:extLst>
        </xdr:cNvPr>
        <xdr:cNvSpPr/>
      </xdr:nvSpPr>
      <xdr:spPr>
        <a:xfrm>
          <a:off x="13182600" y="228600"/>
          <a:ext cx="846514" cy="315087"/>
        </a:xfrm>
        <a:prstGeom prst="roundRect">
          <a:avLst/>
        </a:prstGeom>
        <a:solidFill>
          <a:schemeClr val="accent3"/>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59</xdr:col>
      <xdr:colOff>1062990</xdr:colOff>
      <xdr:row>7</xdr:row>
      <xdr:rowOff>106680</xdr:rowOff>
    </xdr:from>
    <xdr:ext cx="8477250" cy="2760243"/>
    <xdr:sp macro="" textlink="">
      <xdr:nvSpPr>
        <xdr:cNvPr id="3" name="吹き出し: 四角形 2">
          <a:extLst>
            <a:ext uri="{FF2B5EF4-FFF2-40B4-BE49-F238E27FC236}">
              <a16:creationId xmlns:a16="http://schemas.microsoft.com/office/drawing/2014/main" id="{3FE621FF-6ACC-445C-89B6-F7DBFCFD6DE4}"/>
            </a:ext>
          </a:extLst>
        </xdr:cNvPr>
        <xdr:cNvSpPr/>
      </xdr:nvSpPr>
      <xdr:spPr>
        <a:xfrm>
          <a:off x="15998190" y="2453640"/>
          <a:ext cx="8477250" cy="2760243"/>
        </a:xfrm>
        <a:prstGeom prst="wedgeRectCallout">
          <a:avLst>
            <a:gd name="adj1" fmla="val -59449"/>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・使用した窓、防災ガラス窓の情報を記入してください。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・窓番号は提出書類の平面図と整合性をとってください。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登録型番は</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のホームページを参照の上、記入してください。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メーカー名、製品名は自動で入力されます。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・サイズ（ＸＳ、Ｓ、Ｍ、Ｌ）は面積から自動計算されます。</a:t>
          </a:r>
        </a:p>
      </xdr:txBody>
    </xdr:sp>
    <xdr:clientData/>
  </xdr:oneCellAnchor>
  <xdr:oneCellAnchor>
    <xdr:from>
      <xdr:col>59</xdr:col>
      <xdr:colOff>838200</xdr:colOff>
      <xdr:row>69</xdr:row>
      <xdr:rowOff>218360</xdr:rowOff>
    </xdr:from>
    <xdr:ext cx="8229600" cy="425822"/>
    <xdr:sp macro="" textlink="">
      <xdr:nvSpPr>
        <xdr:cNvPr id="4" name="吹き出し: 四角形 3">
          <a:extLst>
            <a:ext uri="{FF2B5EF4-FFF2-40B4-BE49-F238E27FC236}">
              <a16:creationId xmlns:a16="http://schemas.microsoft.com/office/drawing/2014/main" id="{5E347BA1-602E-415F-8641-91155DBC3DF3}"/>
            </a:ext>
          </a:extLst>
        </xdr:cNvPr>
        <xdr:cNvSpPr/>
      </xdr:nvSpPr>
      <xdr:spPr>
        <a:xfrm>
          <a:off x="20238720" y="21523880"/>
          <a:ext cx="8229600" cy="425822"/>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・補助対象経費は上記の明細書をもとに自動計算されます。</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51</xdr:col>
      <xdr:colOff>143773</xdr:colOff>
      <xdr:row>1</xdr:row>
      <xdr:rowOff>35944</xdr:rowOff>
    </xdr:from>
    <xdr:to>
      <xdr:col>54</xdr:col>
      <xdr:colOff>235592</xdr:colOff>
      <xdr:row>1</xdr:row>
      <xdr:rowOff>351031</xdr:rowOff>
    </xdr:to>
    <xdr:sp macro="" textlink="">
      <xdr:nvSpPr>
        <xdr:cNvPr id="6" name="角丸四角形 58">
          <a:extLst>
            <a:ext uri="{FF2B5EF4-FFF2-40B4-BE49-F238E27FC236}">
              <a16:creationId xmlns:a16="http://schemas.microsoft.com/office/drawing/2014/main" id="{E3CB4DC6-D611-442D-9F93-86F11CEF3ABF}"/>
            </a:ext>
          </a:extLst>
        </xdr:cNvPr>
        <xdr:cNvSpPr/>
      </xdr:nvSpPr>
      <xdr:spPr>
        <a:xfrm>
          <a:off x="14413301" y="503208"/>
          <a:ext cx="900546" cy="315087"/>
        </a:xfrm>
        <a:prstGeom prst="roundRect">
          <a:avLst/>
        </a:prstGeom>
        <a:solidFill>
          <a:schemeClr val="accent3"/>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59</xdr:col>
      <xdr:colOff>701040</xdr:colOff>
      <xdr:row>7</xdr:row>
      <xdr:rowOff>335280</xdr:rowOff>
    </xdr:from>
    <xdr:ext cx="9594415" cy="1426288"/>
    <xdr:sp macro="" textlink="">
      <xdr:nvSpPr>
        <xdr:cNvPr id="3" name="吹き出し: 四角形 2">
          <a:extLst>
            <a:ext uri="{FF2B5EF4-FFF2-40B4-BE49-F238E27FC236}">
              <a16:creationId xmlns:a16="http://schemas.microsoft.com/office/drawing/2014/main" id="{C14426E3-F440-4A35-82CD-7C82384D002B}"/>
            </a:ext>
          </a:extLst>
        </xdr:cNvPr>
        <xdr:cNvSpPr/>
      </xdr:nvSpPr>
      <xdr:spPr>
        <a:xfrm>
          <a:off x="15087600" y="1874520"/>
          <a:ext cx="9594415" cy="142628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・使用した玄関ドアの情報を記入してください。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登録型番は</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のホームページを参照の上、記入してください。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メーカー名、製品名、グレードは自動で入力されます。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59</xdr:col>
      <xdr:colOff>701040</xdr:colOff>
      <xdr:row>24</xdr:row>
      <xdr:rowOff>228495</xdr:rowOff>
    </xdr:from>
    <xdr:ext cx="9594415" cy="2093265"/>
    <xdr:sp macro="" textlink="">
      <xdr:nvSpPr>
        <xdr:cNvPr id="4" name="吹き出し: 四角形 3">
          <a:extLst>
            <a:ext uri="{FF2B5EF4-FFF2-40B4-BE49-F238E27FC236}">
              <a16:creationId xmlns:a16="http://schemas.microsoft.com/office/drawing/2014/main" id="{68ACA116-DDF5-4126-BF11-EF9B9418F787}"/>
            </a:ext>
          </a:extLst>
        </xdr:cNvPr>
        <xdr:cNvSpPr/>
      </xdr:nvSpPr>
      <xdr:spPr>
        <a:xfrm>
          <a:off x="15087600" y="7939935"/>
          <a:ext cx="9594415" cy="209326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・使用した調湿建材の情報を記入してください。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登録型番は</a:t>
          </a:r>
          <a:r>
            <a:rPr kumimoji="1" lang="en-US" altLang="ja-JP" sz="2000">
              <a:solidFill>
                <a:srgbClr val="0000FF"/>
              </a:solidFill>
              <a:latin typeface="HGｺﾞｼｯｸM" panose="020B0609000000000000" pitchFamily="49" charset="-128"/>
              <a:ea typeface="HGｺﾞｼｯｸM" panose="020B0609000000000000" pitchFamily="49" charset="-128"/>
            </a:rPr>
            <a:t>SII</a:t>
          </a:r>
          <a:r>
            <a:rPr kumimoji="1" lang="ja-JP" altLang="en-US" sz="2000">
              <a:solidFill>
                <a:srgbClr val="0000FF"/>
              </a:solidFill>
              <a:latin typeface="HGｺﾞｼｯｸM" panose="020B0609000000000000" pitchFamily="49" charset="-128"/>
              <a:ea typeface="HGｺﾞｼｯｸM" panose="020B0609000000000000" pitchFamily="49" charset="-128"/>
            </a:rPr>
            <a:t>のホームページを参照の上、記入してください。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メーカー名、製品名は自動で入力されます。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・施工面積は提出書類の求積表で求めた施工面積を転記してください。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59</xdr:col>
      <xdr:colOff>754955</xdr:colOff>
      <xdr:row>15</xdr:row>
      <xdr:rowOff>505197</xdr:rowOff>
    </xdr:from>
    <xdr:ext cx="9594415" cy="425822"/>
    <xdr:sp macro="" textlink="">
      <xdr:nvSpPr>
        <xdr:cNvPr id="5" name="吹き出し: 四角形 4">
          <a:extLst>
            <a:ext uri="{FF2B5EF4-FFF2-40B4-BE49-F238E27FC236}">
              <a16:creationId xmlns:a16="http://schemas.microsoft.com/office/drawing/2014/main" id="{71438764-B1E6-4F07-B33B-D610231CB24C}"/>
            </a:ext>
          </a:extLst>
        </xdr:cNvPr>
        <xdr:cNvSpPr/>
      </xdr:nvSpPr>
      <xdr:spPr>
        <a:xfrm>
          <a:off x="15141515" y="5061957"/>
          <a:ext cx="9594415" cy="425822"/>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・補助対象経費は上記の明細書をもとに自動計算されます。</a:t>
          </a:r>
        </a:p>
      </xdr:txBody>
    </xdr:sp>
    <xdr:clientData/>
  </xdr:oneCellAnchor>
  <xdr:oneCellAnchor>
    <xdr:from>
      <xdr:col>59</xdr:col>
      <xdr:colOff>727638</xdr:colOff>
      <xdr:row>42</xdr:row>
      <xdr:rowOff>67667</xdr:rowOff>
    </xdr:from>
    <xdr:ext cx="9594415" cy="425822"/>
    <xdr:sp macro="" textlink="">
      <xdr:nvSpPr>
        <xdr:cNvPr id="7" name="吹き出し: 四角形 6">
          <a:extLst>
            <a:ext uri="{FF2B5EF4-FFF2-40B4-BE49-F238E27FC236}">
              <a16:creationId xmlns:a16="http://schemas.microsoft.com/office/drawing/2014/main" id="{13513F5F-B314-4B85-A630-0D4F7FE73F6A}"/>
            </a:ext>
          </a:extLst>
        </xdr:cNvPr>
        <xdr:cNvSpPr/>
      </xdr:nvSpPr>
      <xdr:spPr>
        <a:xfrm>
          <a:off x="15114198" y="14454227"/>
          <a:ext cx="9594415" cy="425822"/>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・補助対象経費は上記の明細書をもとに自動計算されます。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34</xdr:col>
      <xdr:colOff>125186</xdr:colOff>
      <xdr:row>1</xdr:row>
      <xdr:rowOff>40821</xdr:rowOff>
    </xdr:from>
    <xdr:to>
      <xdr:col>37</xdr:col>
      <xdr:colOff>201683</xdr:colOff>
      <xdr:row>1</xdr:row>
      <xdr:rowOff>355908</xdr:rowOff>
    </xdr:to>
    <xdr:sp macro="" textlink="">
      <xdr:nvSpPr>
        <xdr:cNvPr id="9" name="角丸四角形 58">
          <a:extLst>
            <a:ext uri="{FF2B5EF4-FFF2-40B4-BE49-F238E27FC236}">
              <a16:creationId xmlns:a16="http://schemas.microsoft.com/office/drawing/2014/main" id="{BB8E9F0D-DE97-4DB1-A7E9-F993B03AC2CA}"/>
            </a:ext>
          </a:extLst>
        </xdr:cNvPr>
        <xdr:cNvSpPr/>
      </xdr:nvSpPr>
      <xdr:spPr>
        <a:xfrm>
          <a:off x="8583386" y="244021"/>
          <a:ext cx="800397" cy="315087"/>
        </a:xfrm>
        <a:prstGeom prst="roundRect">
          <a:avLst/>
        </a:prstGeom>
        <a:solidFill>
          <a:schemeClr val="accent3"/>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42</xdr:col>
      <xdr:colOff>876300</xdr:colOff>
      <xdr:row>17</xdr:row>
      <xdr:rowOff>139700</xdr:rowOff>
    </xdr:from>
    <xdr:ext cx="8454921" cy="1074964"/>
    <xdr:sp macro="" textlink="">
      <xdr:nvSpPr>
        <xdr:cNvPr id="5" name="吹き出し: 四角形 4">
          <a:extLst>
            <a:ext uri="{FF2B5EF4-FFF2-40B4-BE49-F238E27FC236}">
              <a16:creationId xmlns:a16="http://schemas.microsoft.com/office/drawing/2014/main" id="{C9890B89-127F-4B01-AF9F-A225EF8F8A6F}"/>
            </a:ext>
          </a:extLst>
        </xdr:cNvPr>
        <xdr:cNvSpPr/>
      </xdr:nvSpPr>
      <xdr:spPr>
        <a:xfrm>
          <a:off x="14668500" y="3568700"/>
          <a:ext cx="8454921" cy="1074964"/>
        </a:xfrm>
        <a:prstGeom prst="wedgeRectCallout">
          <a:avLst>
            <a:gd name="adj1" fmla="val -55208"/>
            <a:gd name="adj2" fmla="val 2132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0000FF"/>
              </a:solidFill>
              <a:latin typeface="HGｺﾞｼｯｸM" panose="020B0609000000000000" pitchFamily="49" charset="-128"/>
              <a:ea typeface="HGｺﾞｼｯｸM" panose="020B0609000000000000" pitchFamily="49" charset="-128"/>
            </a:rPr>
            <a:t>・明細書で算出された建材ごとの補助対象経費が自動計算で転記されます。</a:t>
          </a:r>
          <a:endParaRPr kumimoji="1" lang="en-US" altLang="ja-JP" sz="1600">
            <a:solidFill>
              <a:srgbClr val="0000FF"/>
            </a:solidFill>
            <a:latin typeface="HGｺﾞｼｯｸM" panose="020B0609000000000000" pitchFamily="49" charset="-128"/>
            <a:ea typeface="HGｺﾞｼｯｸM" panose="020B0609000000000000" pitchFamily="49" charset="-128"/>
          </a:endParaRPr>
        </a:p>
      </xdr:txBody>
    </xdr:sp>
    <xdr:clientData/>
  </xdr:oneCellAnchor>
  <xdr:twoCellAnchor>
    <xdr:from>
      <xdr:col>34</xdr:col>
      <xdr:colOff>137886</xdr:colOff>
      <xdr:row>1</xdr:row>
      <xdr:rowOff>40821</xdr:rowOff>
    </xdr:from>
    <xdr:to>
      <xdr:col>37</xdr:col>
      <xdr:colOff>214383</xdr:colOff>
      <xdr:row>1</xdr:row>
      <xdr:rowOff>355908</xdr:rowOff>
    </xdr:to>
    <xdr:sp macro="" textlink="">
      <xdr:nvSpPr>
        <xdr:cNvPr id="7" name="角丸四角形 58">
          <a:extLst>
            <a:ext uri="{FF2B5EF4-FFF2-40B4-BE49-F238E27FC236}">
              <a16:creationId xmlns:a16="http://schemas.microsoft.com/office/drawing/2014/main" id="{05C2B2F7-B0E7-4879-B67B-961C210DF8F0}"/>
            </a:ext>
          </a:extLst>
        </xdr:cNvPr>
        <xdr:cNvSpPr/>
      </xdr:nvSpPr>
      <xdr:spPr>
        <a:xfrm>
          <a:off x="8474166" y="246561"/>
          <a:ext cx="785157" cy="315087"/>
        </a:xfrm>
        <a:prstGeom prst="roundRect">
          <a:avLst/>
        </a:prstGeom>
        <a:solidFill>
          <a:schemeClr val="accent3"/>
        </a:solidFill>
        <a:ln w="635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wrap="square" lIns="99569" tIns="49785" rIns="99569" bIns="49785" spcCol="0" rtlCol="0" anchor="ctr"/>
        <a:lstStyle>
          <a:defPPr>
            <a:defRPr lang="ja-JP"/>
          </a:defPPr>
          <a:lvl1pPr marL="0" algn="l" defTabSz="995690" rtl="0" eaLnBrk="1" latinLnBrk="0" hangingPunct="1">
            <a:defRPr kumimoji="1" sz="2000" kern="1200">
              <a:solidFill>
                <a:schemeClr val="lt1"/>
              </a:solidFill>
              <a:latin typeface="+mn-lt"/>
              <a:ea typeface="+mn-ea"/>
              <a:cs typeface="+mn-cs"/>
            </a:defRPr>
          </a:lvl1pPr>
          <a:lvl2pPr marL="497845" algn="l" defTabSz="995690" rtl="0" eaLnBrk="1" latinLnBrk="0" hangingPunct="1">
            <a:defRPr kumimoji="1" sz="2000" kern="1200">
              <a:solidFill>
                <a:schemeClr val="lt1"/>
              </a:solidFill>
              <a:latin typeface="+mn-lt"/>
              <a:ea typeface="+mn-ea"/>
              <a:cs typeface="+mn-cs"/>
            </a:defRPr>
          </a:lvl2pPr>
          <a:lvl3pPr marL="995690" algn="l" defTabSz="995690" rtl="0" eaLnBrk="1" latinLnBrk="0" hangingPunct="1">
            <a:defRPr kumimoji="1" sz="2000" kern="1200">
              <a:solidFill>
                <a:schemeClr val="lt1"/>
              </a:solidFill>
              <a:latin typeface="+mn-lt"/>
              <a:ea typeface="+mn-ea"/>
              <a:cs typeface="+mn-cs"/>
            </a:defRPr>
          </a:lvl3pPr>
          <a:lvl4pPr marL="1493535" algn="l" defTabSz="995690" rtl="0" eaLnBrk="1" latinLnBrk="0" hangingPunct="1">
            <a:defRPr kumimoji="1" sz="2000" kern="1200">
              <a:solidFill>
                <a:schemeClr val="lt1"/>
              </a:solidFill>
              <a:latin typeface="+mn-lt"/>
              <a:ea typeface="+mn-ea"/>
              <a:cs typeface="+mn-cs"/>
            </a:defRPr>
          </a:lvl4pPr>
          <a:lvl5pPr marL="1991380" algn="l" defTabSz="995690" rtl="0" eaLnBrk="1" latinLnBrk="0" hangingPunct="1">
            <a:defRPr kumimoji="1" sz="2000" kern="1200">
              <a:solidFill>
                <a:schemeClr val="lt1"/>
              </a:solidFill>
              <a:latin typeface="+mn-lt"/>
              <a:ea typeface="+mn-ea"/>
              <a:cs typeface="+mn-cs"/>
            </a:defRPr>
          </a:lvl5pPr>
          <a:lvl6pPr marL="2489225" algn="l" defTabSz="995690" rtl="0" eaLnBrk="1" latinLnBrk="0" hangingPunct="1">
            <a:defRPr kumimoji="1" sz="2000" kern="1200">
              <a:solidFill>
                <a:schemeClr val="lt1"/>
              </a:solidFill>
              <a:latin typeface="+mn-lt"/>
              <a:ea typeface="+mn-ea"/>
              <a:cs typeface="+mn-cs"/>
            </a:defRPr>
          </a:lvl6pPr>
          <a:lvl7pPr marL="2987070" algn="l" defTabSz="995690" rtl="0" eaLnBrk="1" latinLnBrk="0" hangingPunct="1">
            <a:defRPr kumimoji="1" sz="2000" kern="1200">
              <a:solidFill>
                <a:schemeClr val="lt1"/>
              </a:solidFill>
              <a:latin typeface="+mn-lt"/>
              <a:ea typeface="+mn-ea"/>
              <a:cs typeface="+mn-cs"/>
            </a:defRPr>
          </a:lvl7pPr>
          <a:lvl8pPr marL="3484916" algn="l" defTabSz="995690" rtl="0" eaLnBrk="1" latinLnBrk="0" hangingPunct="1">
            <a:defRPr kumimoji="1" sz="2000" kern="1200">
              <a:solidFill>
                <a:schemeClr val="lt1"/>
              </a:solidFill>
              <a:latin typeface="+mn-lt"/>
              <a:ea typeface="+mn-ea"/>
              <a:cs typeface="+mn-cs"/>
            </a:defRPr>
          </a:lvl8pPr>
          <a:lvl9pPr marL="3982761" algn="l" defTabSz="995690" rtl="0" eaLnBrk="1" latinLnBrk="0" hangingPunct="1">
            <a:defRPr kumimoji="1" sz="2000" kern="1200">
              <a:solidFill>
                <a:schemeClr val="lt1"/>
              </a:solidFill>
              <a:latin typeface="+mn-lt"/>
              <a:ea typeface="+mn-ea"/>
              <a:cs typeface="+mn-cs"/>
            </a:defRPr>
          </a:lvl9pPr>
        </a:lstStyle>
        <a:p>
          <a:pPr algn="ctr"/>
          <a:r>
            <a:rPr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内断</a:t>
          </a:r>
        </a:p>
      </xdr:txBody>
    </xdr:sp>
    <xdr:clientData/>
  </xdr:twoCellAnchor>
  <xdr:oneCellAnchor>
    <xdr:from>
      <xdr:col>42</xdr:col>
      <xdr:colOff>520700</xdr:colOff>
      <xdr:row>37</xdr:row>
      <xdr:rowOff>165100</xdr:rowOff>
    </xdr:from>
    <xdr:ext cx="8610600" cy="736600"/>
    <xdr:sp macro="" textlink="">
      <xdr:nvSpPr>
        <xdr:cNvPr id="10" name="吹き出し: 四角形 9">
          <a:extLst>
            <a:ext uri="{FF2B5EF4-FFF2-40B4-BE49-F238E27FC236}">
              <a16:creationId xmlns:a16="http://schemas.microsoft.com/office/drawing/2014/main" id="{69903309-EEAE-4775-A452-95E71E8D11DA}"/>
            </a:ext>
          </a:extLst>
        </xdr:cNvPr>
        <xdr:cNvSpPr/>
      </xdr:nvSpPr>
      <xdr:spPr>
        <a:xfrm>
          <a:off x="14312900" y="11010900"/>
          <a:ext cx="8610600" cy="736600"/>
        </a:xfrm>
        <a:prstGeom prst="wedgeRectCallout">
          <a:avLst>
            <a:gd name="adj1" fmla="val -54461"/>
            <a:gd name="adj2" fmla="val -25412"/>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0000FF"/>
              </a:solidFill>
              <a:latin typeface="HGｺﾞｼｯｸM" panose="020B0609000000000000" pitchFamily="49" charset="-128"/>
              <a:ea typeface="HGｺﾞｼｯｸM" panose="020B0609000000000000" pitchFamily="49" charset="-128"/>
            </a:rPr>
            <a:t>・交付決定通知書の補助金の額（Ｆ）には、「交付決定通知書」に記載された</a:t>
          </a:r>
          <a:endParaRPr kumimoji="1" lang="en-US" altLang="ja-JP" sz="16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600">
              <a:solidFill>
                <a:srgbClr val="0000FF"/>
              </a:solidFill>
              <a:latin typeface="HGｺﾞｼｯｸM" panose="020B0609000000000000" pitchFamily="49" charset="-128"/>
              <a:ea typeface="HGｺﾞｼｯｸM" panose="020B0609000000000000" pitchFamily="49" charset="-128"/>
            </a:rPr>
            <a:t>　補助金の額を記入してください。</a:t>
          </a:r>
          <a:endParaRPr kumimoji="1" lang="en-US" altLang="ja-JP" sz="1600">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15</xdr:col>
      <xdr:colOff>43547</xdr:colOff>
      <xdr:row>20</xdr:row>
      <xdr:rowOff>8164</xdr:rowOff>
    </xdr:from>
    <xdr:to>
      <xdr:col>22</xdr:col>
      <xdr:colOff>32661</xdr:colOff>
      <xdr:row>20</xdr:row>
      <xdr:rowOff>174171</xdr:rowOff>
    </xdr:to>
    <xdr:sp macro="" textlink="">
      <xdr:nvSpPr>
        <xdr:cNvPr id="2" name="正方形/長方形 1">
          <a:extLst>
            <a:ext uri="{FF2B5EF4-FFF2-40B4-BE49-F238E27FC236}">
              <a16:creationId xmlns:a16="http://schemas.microsoft.com/office/drawing/2014/main" id="{FE768CE7-8F46-4D28-A989-85480AA83633}"/>
            </a:ext>
          </a:extLst>
        </xdr:cNvPr>
        <xdr:cNvSpPr/>
      </xdr:nvSpPr>
      <xdr:spPr>
        <a:xfrm>
          <a:off x="1513118" y="6256564"/>
          <a:ext cx="674914" cy="166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54431</xdr:colOff>
      <xdr:row>20</xdr:row>
      <xdr:rowOff>10886</xdr:rowOff>
    </xdr:from>
    <xdr:to>
      <xdr:col>44</xdr:col>
      <xdr:colOff>87088</xdr:colOff>
      <xdr:row>20</xdr:row>
      <xdr:rowOff>174172</xdr:rowOff>
    </xdr:to>
    <xdr:sp macro="" textlink="">
      <xdr:nvSpPr>
        <xdr:cNvPr id="3" name="正方形/長方形 2">
          <a:extLst>
            <a:ext uri="{FF2B5EF4-FFF2-40B4-BE49-F238E27FC236}">
              <a16:creationId xmlns:a16="http://schemas.microsoft.com/office/drawing/2014/main" id="{9327E123-1BD9-4FA8-891D-ACBFDBDEE53C}"/>
            </a:ext>
          </a:extLst>
        </xdr:cNvPr>
        <xdr:cNvSpPr/>
      </xdr:nvSpPr>
      <xdr:spPr>
        <a:xfrm>
          <a:off x="3777345" y="6259286"/>
          <a:ext cx="620486" cy="1632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69</xdr:col>
      <xdr:colOff>55450</xdr:colOff>
      <xdr:row>20</xdr:row>
      <xdr:rowOff>11206</xdr:rowOff>
    </xdr:from>
    <xdr:to>
      <xdr:col>78</xdr:col>
      <xdr:colOff>10888</xdr:colOff>
      <xdr:row>20</xdr:row>
      <xdr:rowOff>174171</xdr:rowOff>
    </xdr:to>
    <xdr:sp macro="" textlink="">
      <xdr:nvSpPr>
        <xdr:cNvPr id="4" name="正方形/長方形 3">
          <a:extLst>
            <a:ext uri="{FF2B5EF4-FFF2-40B4-BE49-F238E27FC236}">
              <a16:creationId xmlns:a16="http://schemas.microsoft.com/office/drawing/2014/main" id="{C3CA0153-5C51-4CBC-BAA8-30563FDBF122}"/>
            </a:ext>
          </a:extLst>
        </xdr:cNvPr>
        <xdr:cNvSpPr/>
      </xdr:nvSpPr>
      <xdr:spPr>
        <a:xfrm>
          <a:off x="6815479" y="6259606"/>
          <a:ext cx="837180" cy="1629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11</xdr:col>
      <xdr:colOff>24494</xdr:colOff>
      <xdr:row>18</xdr:row>
      <xdr:rowOff>9525</xdr:rowOff>
    </xdr:from>
    <xdr:to>
      <xdr:col>13</xdr:col>
      <xdr:colOff>0</xdr:colOff>
      <xdr:row>18</xdr:row>
      <xdr:rowOff>174172</xdr:rowOff>
    </xdr:to>
    <xdr:sp macro="" textlink="">
      <xdr:nvSpPr>
        <xdr:cNvPr id="5" name="正方形/長方形 4">
          <a:extLst>
            <a:ext uri="{FF2B5EF4-FFF2-40B4-BE49-F238E27FC236}">
              <a16:creationId xmlns:a16="http://schemas.microsoft.com/office/drawing/2014/main" id="{98EFC70B-C29D-474D-8FC2-6015C030B4DD}"/>
            </a:ext>
          </a:extLst>
        </xdr:cNvPr>
        <xdr:cNvSpPr/>
      </xdr:nvSpPr>
      <xdr:spPr>
        <a:xfrm>
          <a:off x="1102180" y="5408839"/>
          <a:ext cx="171449" cy="1646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33</xdr:col>
      <xdr:colOff>27213</xdr:colOff>
      <xdr:row>18</xdr:row>
      <xdr:rowOff>8165</xdr:rowOff>
    </xdr:from>
    <xdr:to>
      <xdr:col>34</xdr:col>
      <xdr:colOff>76201</xdr:colOff>
      <xdr:row>18</xdr:row>
      <xdr:rowOff>174173</xdr:rowOff>
    </xdr:to>
    <xdr:sp macro="" textlink="">
      <xdr:nvSpPr>
        <xdr:cNvPr id="6" name="正方形/長方形 5">
          <a:extLst>
            <a:ext uri="{FF2B5EF4-FFF2-40B4-BE49-F238E27FC236}">
              <a16:creationId xmlns:a16="http://schemas.microsoft.com/office/drawing/2014/main" id="{07DE3A1F-DF8A-4040-9B1E-0308F7BE4109}"/>
            </a:ext>
          </a:extLst>
        </xdr:cNvPr>
        <xdr:cNvSpPr/>
      </xdr:nvSpPr>
      <xdr:spPr>
        <a:xfrm>
          <a:off x="3260270" y="5407479"/>
          <a:ext cx="146960" cy="1660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oneCellAnchor>
    <xdr:from>
      <xdr:col>96</xdr:col>
      <xdr:colOff>534302</xdr:colOff>
      <xdr:row>28</xdr:row>
      <xdr:rowOff>140643</xdr:rowOff>
    </xdr:from>
    <xdr:ext cx="6421669" cy="4060086"/>
    <xdr:sp macro="" textlink="">
      <xdr:nvSpPr>
        <xdr:cNvPr id="10" name="吹き出し: 四角形 9">
          <a:extLst>
            <a:ext uri="{FF2B5EF4-FFF2-40B4-BE49-F238E27FC236}">
              <a16:creationId xmlns:a16="http://schemas.microsoft.com/office/drawing/2014/main" id="{5C9FA509-8AA0-48E0-98E0-65FAB79DC831}"/>
            </a:ext>
          </a:extLst>
        </xdr:cNvPr>
        <xdr:cNvSpPr/>
      </xdr:nvSpPr>
      <xdr:spPr>
        <a:xfrm>
          <a:off x="13724522" y="9635163"/>
          <a:ext cx="6421669" cy="4060086"/>
        </a:xfrm>
        <a:prstGeom prst="wedgeRectCallout">
          <a:avLst>
            <a:gd name="adj1" fmla="val -56902"/>
            <a:gd name="adj2" fmla="val -23608"/>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・口座名義は必ず補助事業者</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申請者</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本人の口座を記入してください。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・記入前に金融機関の統廃合等による名称変更を確認してください。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・振込銀行名、支店名は略さず正式名称で記入してください。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・ゆうちょ銀行の場合、振込用の口座番号（店名、預金種目、口座番号）を</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確認し、記入してください。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店名は漢数字で記入してください。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（例：支店コード</a:t>
          </a:r>
          <a:r>
            <a:rPr kumimoji="1" lang="en-US" altLang="ja-JP" sz="1400">
              <a:solidFill>
                <a:srgbClr val="0000FF"/>
              </a:solidFill>
              <a:latin typeface="HGｺﾞｼｯｸM" panose="020B0609000000000000" pitchFamily="49" charset="-128"/>
              <a:ea typeface="HGｺﾞｼｯｸM" panose="020B0609000000000000" pitchFamily="49" charset="-128"/>
            </a:rPr>
            <a:t>999</a:t>
          </a:r>
          <a:r>
            <a:rPr kumimoji="1" lang="ja-JP" altLang="en-US" sz="1400">
              <a:solidFill>
                <a:srgbClr val="0000FF"/>
              </a:solidFill>
              <a:latin typeface="HGｺﾞｼｯｸM" panose="020B0609000000000000" pitchFamily="49" charset="-128"/>
              <a:ea typeface="HGｺﾞｼｯｸM" panose="020B0609000000000000" pitchFamily="49" charset="-128"/>
            </a:rPr>
            <a:t>の場合、支店名は「九九九」）</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・預金の種類を必ず選択してください。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・口座番号は右詰めで記入し、空白欄には「</a:t>
          </a:r>
          <a:r>
            <a:rPr kumimoji="1" lang="en-US" altLang="ja-JP" sz="1400">
              <a:solidFill>
                <a:srgbClr val="0000FF"/>
              </a:solidFill>
              <a:latin typeface="HGｺﾞｼｯｸM" panose="020B0609000000000000" pitchFamily="49" charset="-128"/>
              <a:ea typeface="HGｺﾞｼｯｸM" panose="020B0609000000000000" pitchFamily="49" charset="-128"/>
            </a:rPr>
            <a:t>0</a:t>
          </a:r>
          <a:r>
            <a:rPr kumimoji="1" lang="ja-JP" altLang="en-US" sz="1400">
              <a:solidFill>
                <a:srgbClr val="0000FF"/>
              </a:solidFill>
              <a:latin typeface="HGｺﾞｼｯｸM" panose="020B0609000000000000" pitchFamily="49" charset="-128"/>
              <a:ea typeface="HGｺﾞｼｯｸM" panose="020B0609000000000000" pitchFamily="49" charset="-128"/>
            </a:rPr>
            <a:t>」を記入してください。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・通帳等に記載されている通りの口座名義人名（カタカナ）を</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twoCellAnchor>
    <xdr:from>
      <xdr:col>96</xdr:col>
      <xdr:colOff>533400</xdr:colOff>
      <xdr:row>42</xdr:row>
      <xdr:rowOff>195943</xdr:rowOff>
    </xdr:from>
    <xdr:to>
      <xdr:col>137</xdr:col>
      <xdr:colOff>21772</xdr:colOff>
      <xdr:row>57</xdr:row>
      <xdr:rowOff>201897</xdr:rowOff>
    </xdr:to>
    <xdr:sp macro="" textlink="">
      <xdr:nvSpPr>
        <xdr:cNvPr id="12" name="テキスト ボックス 69">
          <a:extLst>
            <a:ext uri="{FF2B5EF4-FFF2-40B4-BE49-F238E27FC236}">
              <a16:creationId xmlns:a16="http://schemas.microsoft.com/office/drawing/2014/main" id="{6EC3F55A-3504-4045-968C-D5EAE5B5D360}"/>
            </a:ext>
          </a:extLst>
        </xdr:cNvPr>
        <xdr:cNvSpPr txBox="1"/>
      </xdr:nvSpPr>
      <xdr:spPr>
        <a:xfrm>
          <a:off x="13723620" y="13751923"/>
          <a:ext cx="6795952" cy="3434954"/>
        </a:xfrm>
        <a:prstGeom prst="rect">
          <a:avLst/>
        </a:prstGeom>
        <a:solidFill>
          <a:schemeClr val="accent2">
            <a:lumMod val="20000"/>
            <a:lumOff val="80000"/>
          </a:schemeClr>
        </a:solidFill>
        <a:ln w="34925" cmpd="dbl">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2617" rtl="0" eaLnBrk="1" latinLnBrk="0" hangingPunct="1">
            <a:defRPr kumimoji="1" sz="1800" kern="1200">
              <a:solidFill>
                <a:schemeClr val="dk1"/>
              </a:solidFill>
              <a:latin typeface="+mn-lt"/>
              <a:ea typeface="+mn-ea"/>
              <a:cs typeface="+mn-cs"/>
            </a:defRPr>
          </a:lvl1pPr>
          <a:lvl2pPr marL="456306" algn="l" defTabSz="912617" rtl="0" eaLnBrk="1" latinLnBrk="0" hangingPunct="1">
            <a:defRPr kumimoji="1" sz="1800" kern="1200">
              <a:solidFill>
                <a:schemeClr val="dk1"/>
              </a:solidFill>
              <a:latin typeface="+mn-lt"/>
              <a:ea typeface="+mn-ea"/>
              <a:cs typeface="+mn-cs"/>
            </a:defRPr>
          </a:lvl2pPr>
          <a:lvl3pPr marL="912617" algn="l" defTabSz="912617" rtl="0" eaLnBrk="1" latinLnBrk="0" hangingPunct="1">
            <a:defRPr kumimoji="1" sz="1800" kern="1200">
              <a:solidFill>
                <a:schemeClr val="dk1"/>
              </a:solidFill>
              <a:latin typeface="+mn-lt"/>
              <a:ea typeface="+mn-ea"/>
              <a:cs typeface="+mn-cs"/>
            </a:defRPr>
          </a:lvl3pPr>
          <a:lvl4pPr marL="1368919" algn="l" defTabSz="912617" rtl="0" eaLnBrk="1" latinLnBrk="0" hangingPunct="1">
            <a:defRPr kumimoji="1" sz="1800" kern="1200">
              <a:solidFill>
                <a:schemeClr val="dk1"/>
              </a:solidFill>
              <a:latin typeface="+mn-lt"/>
              <a:ea typeface="+mn-ea"/>
              <a:cs typeface="+mn-cs"/>
            </a:defRPr>
          </a:lvl4pPr>
          <a:lvl5pPr marL="1825227" algn="l" defTabSz="912617" rtl="0" eaLnBrk="1" latinLnBrk="0" hangingPunct="1">
            <a:defRPr kumimoji="1" sz="1800" kern="1200">
              <a:solidFill>
                <a:schemeClr val="dk1"/>
              </a:solidFill>
              <a:latin typeface="+mn-lt"/>
              <a:ea typeface="+mn-ea"/>
              <a:cs typeface="+mn-cs"/>
            </a:defRPr>
          </a:lvl5pPr>
          <a:lvl6pPr marL="2281531" algn="l" defTabSz="912617" rtl="0" eaLnBrk="1" latinLnBrk="0" hangingPunct="1">
            <a:defRPr kumimoji="1" sz="1800" kern="1200">
              <a:solidFill>
                <a:schemeClr val="dk1"/>
              </a:solidFill>
              <a:latin typeface="+mn-lt"/>
              <a:ea typeface="+mn-ea"/>
              <a:cs typeface="+mn-cs"/>
            </a:defRPr>
          </a:lvl6pPr>
          <a:lvl7pPr marL="2737835" algn="l" defTabSz="912617" rtl="0" eaLnBrk="1" latinLnBrk="0" hangingPunct="1">
            <a:defRPr kumimoji="1" sz="1800" kern="1200">
              <a:solidFill>
                <a:schemeClr val="dk1"/>
              </a:solidFill>
              <a:latin typeface="+mn-lt"/>
              <a:ea typeface="+mn-ea"/>
              <a:cs typeface="+mn-cs"/>
            </a:defRPr>
          </a:lvl7pPr>
          <a:lvl8pPr marL="3194140" algn="l" defTabSz="912617" rtl="0" eaLnBrk="1" latinLnBrk="0" hangingPunct="1">
            <a:defRPr kumimoji="1" sz="1800" kern="1200">
              <a:solidFill>
                <a:schemeClr val="dk1"/>
              </a:solidFill>
              <a:latin typeface="+mn-lt"/>
              <a:ea typeface="+mn-ea"/>
              <a:cs typeface="+mn-cs"/>
            </a:defRPr>
          </a:lvl8pPr>
          <a:lvl9pPr marL="3650454" algn="l" defTabSz="912617" rtl="0" eaLnBrk="1" latinLnBrk="0" hangingPunct="1">
            <a:defRPr kumimoji="1" sz="1800" kern="1200">
              <a:solidFill>
                <a:schemeClr val="dk1"/>
              </a:solidFill>
              <a:latin typeface="+mn-lt"/>
              <a:ea typeface="+mn-ea"/>
              <a:cs typeface="+mn-cs"/>
            </a:defRPr>
          </a:lvl9pPr>
        </a:lstStyle>
        <a:p>
          <a:r>
            <a:rPr lang="ja-JP" altLang="en-US" sz="1400" u="sng">
              <a:solidFill>
                <a:srgbClr val="FF0000"/>
              </a:solidFill>
              <a:latin typeface="HGｺﾞｼｯｸM" panose="020B0609000000000000" pitchFamily="49" charset="-128"/>
              <a:ea typeface="HGｺﾞｼｯｸM" panose="020B0609000000000000" pitchFamily="49" charset="-128"/>
              <a:cs typeface="Meiryo UI" panose="020B0604030504040204" pitchFamily="50" charset="-128"/>
            </a:rPr>
            <a:t>振込先は通帳等を参照し、必要記入事項を漏れなく正しく記入してください。</a:t>
          </a:r>
          <a:endParaRPr lang="en-US" altLang="ja-JP" sz="900" u="sng">
            <a:latin typeface="HGｺﾞｼｯｸM" panose="020B0609000000000000" pitchFamily="49" charset="-128"/>
            <a:ea typeface="HGｺﾞｼｯｸM" panose="020B0609000000000000" pitchFamily="49" charset="-128"/>
            <a:cs typeface="Meiryo UI" panose="020B0604030504040204" pitchFamily="50" charset="-128"/>
          </a:endParaRPr>
        </a:p>
        <a:p>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・振込先が正確に記入されていない場合、補助金の支払いができないので</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　注意してください。</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・金融機関や支店等の統廃合があった場合は、統廃合後の新しい口座情報</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　（金融機関名・支店名・預金の種類・口座番号・口座名義人）を記入し、</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　それを確認できる書類を提出してください。</a:t>
          </a:r>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endParaRPr lang="en-US" altLang="ja-JP" sz="1400">
            <a:latin typeface="HGｺﾞｼｯｸM" panose="020B0609000000000000" pitchFamily="49" charset="-128"/>
            <a:ea typeface="HGｺﾞｼｯｸM" panose="020B0609000000000000" pitchFamily="49" charset="-128"/>
            <a:cs typeface="Meiryo UI" panose="020B0604030504040204" pitchFamily="50" charset="-128"/>
          </a:endParaRP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　≪口座情報の照合ができる書類の例≫</a:t>
          </a: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　 ・通帳の口座情報が記載されているページ</a:t>
          </a:r>
        </a:p>
        <a:p>
          <a:r>
            <a:rPr lang="ja-JP" altLang="en-US" sz="1400">
              <a:latin typeface="HGｺﾞｼｯｸM" panose="020B0609000000000000" pitchFamily="49" charset="-128"/>
              <a:ea typeface="HGｺﾞｼｯｸM" panose="020B0609000000000000" pitchFamily="49" charset="-128"/>
              <a:cs typeface="Meiryo UI" panose="020B0604030504040204" pitchFamily="50" charset="-128"/>
            </a:rPr>
            <a:t>　 ・インターネットバンキング等の口座情報が記載されているページ</a:t>
          </a:r>
        </a:p>
      </xdr:txBody>
    </xdr:sp>
    <xdr:clientData/>
  </xdr:twoCellAnchor>
  <xdr:oneCellAnchor>
    <xdr:from>
      <xdr:col>96</xdr:col>
      <xdr:colOff>522515</xdr:colOff>
      <xdr:row>17</xdr:row>
      <xdr:rowOff>87087</xdr:rowOff>
    </xdr:from>
    <xdr:ext cx="6367561" cy="498742"/>
    <xdr:sp macro="" textlink="">
      <xdr:nvSpPr>
        <xdr:cNvPr id="16" name="吹き出し: 四角形 15">
          <a:extLst>
            <a:ext uri="{FF2B5EF4-FFF2-40B4-BE49-F238E27FC236}">
              <a16:creationId xmlns:a16="http://schemas.microsoft.com/office/drawing/2014/main" id="{4A022FDD-3462-4B84-B5FF-8C334CB977C5}"/>
            </a:ext>
          </a:extLst>
        </xdr:cNvPr>
        <xdr:cNvSpPr/>
      </xdr:nvSpPr>
      <xdr:spPr>
        <a:xfrm>
          <a:off x="13607144" y="5214258"/>
          <a:ext cx="6367561" cy="498742"/>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・実績報告書に記入したふりがな、氏名、住所が自動で転記されます。</a:t>
          </a:r>
        </a:p>
      </xdr:txBody>
    </xdr:sp>
    <xdr:clientData/>
  </xdr:oneCellAnchor>
  <xdr:oneCellAnchor>
    <xdr:from>
      <xdr:col>96</xdr:col>
      <xdr:colOff>533400</xdr:colOff>
      <xdr:row>23</xdr:row>
      <xdr:rowOff>163288</xdr:rowOff>
    </xdr:from>
    <xdr:ext cx="6367561" cy="498742"/>
    <xdr:sp macro="" textlink="">
      <xdr:nvSpPr>
        <xdr:cNvPr id="17" name="吹き出し: 四角形 16">
          <a:extLst>
            <a:ext uri="{FF2B5EF4-FFF2-40B4-BE49-F238E27FC236}">
              <a16:creationId xmlns:a16="http://schemas.microsoft.com/office/drawing/2014/main" id="{918BF57D-B19D-49D1-963C-D8AFF9A1C5C1}"/>
            </a:ext>
          </a:extLst>
        </xdr:cNvPr>
        <xdr:cNvSpPr/>
      </xdr:nvSpPr>
      <xdr:spPr>
        <a:xfrm>
          <a:off x="13618029" y="7271659"/>
          <a:ext cx="6367561" cy="498742"/>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・実績報告書に記入した交付決定番号が自動で転記されます。</a:t>
          </a:r>
        </a:p>
      </xdr:txBody>
    </xdr:sp>
    <xdr:clientData/>
  </xdr:oneCellAnchor>
  <xdr:oneCellAnchor>
    <xdr:from>
      <xdr:col>96</xdr:col>
      <xdr:colOff>533399</xdr:colOff>
      <xdr:row>26</xdr:row>
      <xdr:rowOff>141521</xdr:rowOff>
    </xdr:from>
    <xdr:ext cx="6367561" cy="498742"/>
    <xdr:sp macro="" textlink="">
      <xdr:nvSpPr>
        <xdr:cNvPr id="18" name="吹き出し: 四角形 17">
          <a:extLst>
            <a:ext uri="{FF2B5EF4-FFF2-40B4-BE49-F238E27FC236}">
              <a16:creationId xmlns:a16="http://schemas.microsoft.com/office/drawing/2014/main" id="{1B8100F5-6043-49D0-85B3-FC2BA8DC8FDE}"/>
            </a:ext>
          </a:extLst>
        </xdr:cNvPr>
        <xdr:cNvSpPr/>
      </xdr:nvSpPr>
      <xdr:spPr>
        <a:xfrm>
          <a:off x="13618028" y="8305807"/>
          <a:ext cx="6367561" cy="498742"/>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・実績報告書の「実績報告の補助金の額」が自動で転記されます。</a:t>
          </a:r>
        </a:p>
      </xdr:txBody>
    </xdr:sp>
    <xdr:clientData/>
  </xdr:oneCellAnchor>
  <xdr:twoCellAnchor>
    <xdr:from>
      <xdr:col>26</xdr:col>
      <xdr:colOff>32657</xdr:colOff>
      <xdr:row>36</xdr:row>
      <xdr:rowOff>315686</xdr:rowOff>
    </xdr:from>
    <xdr:to>
      <xdr:col>31</xdr:col>
      <xdr:colOff>61232</xdr:colOff>
      <xdr:row>37</xdr:row>
      <xdr:rowOff>206829</xdr:rowOff>
    </xdr:to>
    <xdr:sp macro="" textlink="">
      <xdr:nvSpPr>
        <xdr:cNvPr id="13" name="正方形/長方形 12">
          <a:extLst>
            <a:ext uri="{FF2B5EF4-FFF2-40B4-BE49-F238E27FC236}">
              <a16:creationId xmlns:a16="http://schemas.microsoft.com/office/drawing/2014/main" id="{0720D491-0DBE-49D7-A68B-5035D149427E}"/>
            </a:ext>
          </a:extLst>
        </xdr:cNvPr>
        <xdr:cNvSpPr/>
      </xdr:nvSpPr>
      <xdr:spPr>
        <a:xfrm>
          <a:off x="2608217" y="11699966"/>
          <a:ext cx="52387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ja-JP" altLang="en-US" sz="1000">
              <a:solidFill>
                <a:schemeClr val="bg1">
                  <a:lumMod val="50000"/>
                </a:schemeClr>
              </a:solidFill>
            </a:rPr>
            <a:t>氏</a:t>
          </a:r>
        </a:p>
      </xdr:txBody>
    </xdr:sp>
    <xdr:clientData/>
  </xdr:twoCellAnchor>
  <xdr:twoCellAnchor>
    <xdr:from>
      <xdr:col>58</xdr:col>
      <xdr:colOff>24488</xdr:colOff>
      <xdr:row>36</xdr:row>
      <xdr:rowOff>325211</xdr:rowOff>
    </xdr:from>
    <xdr:to>
      <xdr:col>63</xdr:col>
      <xdr:colOff>43538</xdr:colOff>
      <xdr:row>37</xdr:row>
      <xdr:rowOff>216354</xdr:rowOff>
    </xdr:to>
    <xdr:sp macro="" textlink="">
      <xdr:nvSpPr>
        <xdr:cNvPr id="14" name="正方形/長方形 13">
          <a:extLst>
            <a:ext uri="{FF2B5EF4-FFF2-40B4-BE49-F238E27FC236}">
              <a16:creationId xmlns:a16="http://schemas.microsoft.com/office/drawing/2014/main" id="{CCC44FB4-6152-4692-AF3A-C4D7D9441023}"/>
            </a:ext>
          </a:extLst>
        </xdr:cNvPr>
        <xdr:cNvSpPr/>
      </xdr:nvSpPr>
      <xdr:spPr>
        <a:xfrm>
          <a:off x="5769968" y="11709491"/>
          <a:ext cx="514350"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ja-JP" altLang="en-US" sz="1000">
              <a:solidFill>
                <a:schemeClr val="bg1">
                  <a:lumMod val="50000"/>
                </a:schemeClr>
              </a:solidFill>
            </a:rPr>
            <a:t>名</a:t>
          </a:r>
        </a:p>
      </xdr:txBody>
    </xdr:sp>
    <xdr:clientData/>
  </xdr:twoCellAnchor>
  <xdr:oneCellAnchor>
    <xdr:from>
      <xdr:col>22</xdr:col>
      <xdr:colOff>21771</xdr:colOff>
      <xdr:row>40</xdr:row>
      <xdr:rowOff>21773</xdr:rowOff>
    </xdr:from>
    <xdr:ext cx="5888270" cy="721449"/>
    <xdr:sp macro="" textlink="">
      <xdr:nvSpPr>
        <xdr:cNvPr id="15" name="吹き出し: 四角形 14">
          <a:extLst>
            <a:ext uri="{FF2B5EF4-FFF2-40B4-BE49-F238E27FC236}">
              <a16:creationId xmlns:a16="http://schemas.microsoft.com/office/drawing/2014/main" id="{1E851B5B-4312-4B7E-A3F2-E1234598700B}"/>
            </a:ext>
          </a:extLst>
        </xdr:cNvPr>
        <xdr:cNvSpPr/>
      </xdr:nvSpPr>
      <xdr:spPr>
        <a:xfrm>
          <a:off x="2177142" y="12649202"/>
          <a:ext cx="5888270" cy="721449"/>
        </a:xfrm>
        <a:prstGeom prst="wedgeRectCallout">
          <a:avLst>
            <a:gd name="adj1" fmla="val -21643"/>
            <a:gd name="adj2" fmla="val -9136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・口座名義人はカタカナで記入してください。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a:t>
          </a:r>
          <a:r>
            <a:rPr kumimoji="1" lang="ja-JP" altLang="en-US" sz="1400" u="sng">
              <a:solidFill>
                <a:srgbClr val="0000FF"/>
              </a:solidFill>
              <a:latin typeface="HGｺﾞｼｯｸM" panose="020B0609000000000000" pitchFamily="49" charset="-128"/>
              <a:ea typeface="HGｺﾞｼｯｸM" panose="020B0609000000000000" pitchFamily="49" charset="-128"/>
            </a:rPr>
            <a:t>法人申請の場合は「氏」に口座名義人名を記入してください。</a:t>
          </a:r>
          <a:endParaRPr kumimoji="1" lang="en-US" altLang="ja-JP" sz="1400"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1C57AE"/>
        </a:solidFill>
        <a:ln w="6350">
          <a:noFill/>
          <a:prstDash val="sysDot"/>
        </a:ln>
      </a:spPr>
      <a:bodyPr wrap="square" lIns="99569" tIns="49785" rIns="99569" bIns="49785" spcCol="0" rtlCol="0" anchor="ctr"/>
      <a:lstStyle>
        <a:defPPr algn="ctr">
          <a:defRPr sz="2000" b="1">
            <a:solidFill>
              <a:schemeClr val="bg1"/>
            </a:solidFill>
            <a:latin typeface="Meiryo UI" panose="020B0604030504040204" pitchFamily="50" charset="-128"/>
            <a:ea typeface="Meiryo UI" panose="020B0604030504040204" pitchFamily="50" charset="-128"/>
            <a:cs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4A2AF-A15B-4158-8D5D-AF9CD2082491}">
  <sheetPr>
    <pageSetUpPr fitToPage="1"/>
  </sheetPr>
  <dimension ref="A1:CW70"/>
  <sheetViews>
    <sheetView showGridLines="0" tabSelected="1" zoomScale="70" zoomScaleNormal="70" zoomScaleSheetLayoutView="70" workbookViewId="0">
      <selection sqref="A1:CN1"/>
    </sheetView>
  </sheetViews>
  <sheetFormatPr defaultColWidth="1.33203125" defaultRowHeight="18" customHeight="1" x14ac:dyDescent="0.2"/>
  <cols>
    <col min="1" max="4" width="1.44140625" style="64" customWidth="1"/>
    <col min="5" max="6" width="1.44140625" style="63" customWidth="1"/>
    <col min="7" max="8" width="1.44140625" style="33" customWidth="1"/>
    <col min="9" max="92" width="1.44140625" style="64" customWidth="1"/>
    <col min="93" max="93" width="1.44140625" style="64" hidden="1" customWidth="1"/>
    <col min="94" max="94" width="1.44140625" style="64" customWidth="1"/>
    <col min="95" max="95" width="4.77734375" style="166" customWidth="1"/>
    <col min="96" max="96" width="51.77734375" style="344" hidden="1" customWidth="1"/>
    <col min="97" max="97" width="51.77734375" style="64" customWidth="1"/>
    <col min="98" max="100" width="1.33203125" style="64"/>
    <col min="101" max="101" width="2.77734375" style="64" bestFit="1" customWidth="1"/>
    <col min="102" max="16384" width="1.33203125" style="64"/>
  </cols>
  <sheetData>
    <row r="1" spans="1:97" ht="36" customHeight="1" x14ac:dyDescent="0.2">
      <c r="A1" s="558" t="s">
        <v>1216</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380"/>
      <c r="CP1" s="281"/>
    </row>
    <row r="2" spans="1:97" ht="65.400000000000006" customHeight="1" x14ac:dyDescent="0.2">
      <c r="A2" s="437" t="s">
        <v>1229</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8"/>
      <c r="BG2" s="438"/>
      <c r="BH2" s="438"/>
      <c r="BI2" s="438"/>
      <c r="BJ2" s="438"/>
      <c r="BK2" s="438"/>
      <c r="BL2" s="438"/>
      <c r="BM2" s="438"/>
      <c r="BN2" s="438"/>
      <c r="BO2" s="438"/>
      <c r="BP2" s="438"/>
      <c r="BQ2" s="438"/>
      <c r="BR2" s="438"/>
      <c r="BS2" s="438"/>
      <c r="BT2" s="438"/>
      <c r="BU2" s="438"/>
      <c r="BV2" s="438"/>
      <c r="BW2" s="438"/>
      <c r="BX2" s="438"/>
      <c r="BY2" s="438"/>
      <c r="BZ2" s="438"/>
      <c r="CA2" s="438"/>
      <c r="CB2" s="438"/>
      <c r="CC2" s="438"/>
      <c r="CD2" s="438"/>
      <c r="CE2" s="438"/>
      <c r="CF2" s="438"/>
      <c r="CG2" s="438"/>
      <c r="CH2" s="438"/>
      <c r="CI2" s="438"/>
      <c r="CJ2" s="438"/>
      <c r="CK2" s="438"/>
      <c r="CL2" s="438"/>
      <c r="CM2" s="438"/>
      <c r="CN2" s="438"/>
      <c r="CO2" s="282"/>
      <c r="CP2" s="282"/>
    </row>
    <row r="3" spans="1:97" s="61" customFormat="1" ht="30" customHeight="1" x14ac:dyDescent="0.2">
      <c r="A3" s="439" t="s">
        <v>962</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440"/>
      <c r="AL3" s="440"/>
      <c r="AM3" s="440"/>
      <c r="AN3" s="440"/>
      <c r="AO3" s="440"/>
      <c r="AP3" s="440"/>
      <c r="AQ3" s="440"/>
      <c r="AR3" s="440"/>
      <c r="AS3" s="440"/>
      <c r="AT3" s="440"/>
      <c r="AU3" s="440"/>
      <c r="AV3" s="440"/>
      <c r="AW3" s="440"/>
      <c r="AX3" s="440"/>
      <c r="AY3" s="440"/>
      <c r="AZ3" s="440"/>
      <c r="BA3" s="440"/>
      <c r="BB3" s="440"/>
      <c r="BC3" s="440"/>
      <c r="BD3" s="440"/>
      <c r="BE3" s="440"/>
      <c r="BF3" s="440"/>
      <c r="BG3" s="440"/>
      <c r="BH3" s="440"/>
      <c r="BI3" s="440"/>
      <c r="BJ3" s="440"/>
      <c r="BK3" s="440"/>
      <c r="BL3" s="440"/>
      <c r="BM3" s="440"/>
      <c r="BN3" s="440"/>
      <c r="BO3" s="440"/>
      <c r="BP3" s="440"/>
      <c r="BQ3" s="440"/>
      <c r="BR3" s="440"/>
      <c r="BS3" s="440"/>
      <c r="BT3" s="440"/>
      <c r="BU3" s="440"/>
      <c r="BV3" s="440"/>
      <c r="BW3" s="440"/>
      <c r="BX3" s="440"/>
      <c r="BY3" s="440"/>
      <c r="BZ3" s="440"/>
      <c r="CA3" s="440"/>
      <c r="CB3" s="440"/>
      <c r="CC3" s="440"/>
      <c r="CD3" s="440"/>
      <c r="CE3" s="440"/>
      <c r="CF3" s="440"/>
      <c r="CG3" s="440"/>
      <c r="CH3" s="440"/>
      <c r="CI3" s="440"/>
      <c r="CJ3" s="440"/>
      <c r="CK3" s="440"/>
      <c r="CL3" s="440"/>
      <c r="CM3" s="440"/>
      <c r="CN3" s="441"/>
      <c r="CO3" s="194"/>
      <c r="CP3" s="194"/>
      <c r="CQ3" s="164"/>
      <c r="CR3" s="344"/>
    </row>
    <row r="4" spans="1:97" s="61" customFormat="1" ht="8.4" customHeight="1" x14ac:dyDescent="0.2">
      <c r="C4" s="60"/>
      <c r="D4" s="60"/>
      <c r="E4" s="280"/>
      <c r="F4" s="280"/>
      <c r="G4" s="62"/>
      <c r="H4" s="62"/>
      <c r="I4" s="60"/>
      <c r="J4" s="235"/>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O4" s="64"/>
      <c r="CP4" s="64"/>
      <c r="CQ4" s="442" t="s">
        <v>648</v>
      </c>
      <c r="CR4" s="443" t="s">
        <v>963</v>
      </c>
      <c r="CS4" s="444"/>
    </row>
    <row r="5" spans="1:97" s="61" customFormat="1" ht="8.4" customHeight="1" x14ac:dyDescent="0.2">
      <c r="C5" s="60"/>
      <c r="D5" s="60"/>
      <c r="E5" s="280"/>
      <c r="F5" s="280"/>
      <c r="G5" s="62"/>
      <c r="H5" s="62"/>
      <c r="I5" s="60"/>
      <c r="J5" s="235"/>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O5" s="64"/>
      <c r="CP5" s="64"/>
      <c r="CQ5" s="442"/>
      <c r="CR5" s="443"/>
      <c r="CS5" s="444"/>
    </row>
    <row r="6" spans="1:97" s="61" customFormat="1" ht="18" customHeight="1" x14ac:dyDescent="0.2">
      <c r="A6" s="60"/>
      <c r="B6" s="60"/>
      <c r="C6" s="60"/>
      <c r="D6" s="60"/>
      <c r="E6" s="280"/>
      <c r="F6" s="280"/>
      <c r="G6" s="62"/>
      <c r="H6" s="62"/>
      <c r="I6" s="60"/>
      <c r="J6" s="60"/>
      <c r="K6" s="60"/>
      <c r="L6" s="60"/>
      <c r="M6" s="60"/>
      <c r="N6" s="60"/>
      <c r="O6" s="60"/>
      <c r="P6" s="60"/>
      <c r="Q6" s="60"/>
      <c r="R6" s="60"/>
      <c r="S6" s="60"/>
      <c r="T6" s="60"/>
      <c r="U6" s="60"/>
      <c r="V6" s="60"/>
      <c r="W6" s="60"/>
      <c r="X6" s="60"/>
      <c r="Y6" s="60"/>
      <c r="Z6" s="60"/>
      <c r="AA6" s="60"/>
      <c r="AB6" s="60"/>
      <c r="AC6" s="60"/>
      <c r="AD6" s="60"/>
      <c r="AE6" s="60"/>
      <c r="AF6" s="60"/>
      <c r="AG6" s="60"/>
      <c r="AH6" s="60"/>
      <c r="AJ6" s="60"/>
      <c r="AK6" s="60"/>
      <c r="AL6" s="60"/>
      <c r="AM6" s="60"/>
      <c r="AN6" s="60"/>
      <c r="AO6" s="60"/>
      <c r="AP6" s="60"/>
      <c r="AQ6" s="60"/>
      <c r="AR6" s="60"/>
      <c r="BJ6" s="452" t="s">
        <v>131</v>
      </c>
      <c r="BK6" s="452"/>
      <c r="BL6" s="452"/>
      <c r="BM6" s="452"/>
      <c r="BN6" s="452"/>
      <c r="BO6" s="452"/>
      <c r="BP6" s="452"/>
      <c r="BQ6" s="452"/>
      <c r="BR6" s="452"/>
      <c r="BS6" s="452"/>
      <c r="BT6" s="457"/>
      <c r="BU6" s="457"/>
      <c r="BV6" s="457"/>
      <c r="BW6" s="457"/>
      <c r="BX6" s="457"/>
      <c r="BY6" s="452" t="s">
        <v>6</v>
      </c>
      <c r="BZ6" s="452"/>
      <c r="CA6" s="457"/>
      <c r="CB6" s="457"/>
      <c r="CC6" s="457"/>
      <c r="CD6" s="457"/>
      <c r="CE6" s="457"/>
      <c r="CF6" s="452" t="s">
        <v>5</v>
      </c>
      <c r="CG6" s="452"/>
      <c r="CH6" s="457"/>
      <c r="CI6" s="457"/>
      <c r="CJ6" s="457"/>
      <c r="CK6" s="457"/>
      <c r="CL6" s="457"/>
      <c r="CM6" s="452" t="s">
        <v>4</v>
      </c>
      <c r="CN6" s="452"/>
      <c r="CO6" s="275"/>
      <c r="CP6" s="275"/>
      <c r="CQ6" s="283">
        <v>1</v>
      </c>
      <c r="CR6" s="345"/>
      <c r="CS6" s="2"/>
    </row>
    <row r="7" spans="1:97" s="19" customFormat="1" ht="18" customHeight="1" x14ac:dyDescent="0.2">
      <c r="A7" s="557" t="s">
        <v>15</v>
      </c>
      <c r="B7" s="557"/>
      <c r="C7" s="557"/>
      <c r="D7" s="557"/>
      <c r="E7" s="557"/>
      <c r="F7" s="557"/>
      <c r="G7" s="557"/>
      <c r="H7" s="557"/>
      <c r="I7" s="557"/>
      <c r="J7" s="557"/>
      <c r="K7" s="557"/>
      <c r="L7" s="557"/>
      <c r="M7" s="557"/>
      <c r="N7" s="557"/>
      <c r="O7" s="557"/>
      <c r="P7" s="557"/>
      <c r="Q7" s="557"/>
      <c r="R7" s="557"/>
      <c r="S7" s="557"/>
      <c r="T7" s="557"/>
      <c r="U7" s="557"/>
      <c r="V7" s="557"/>
      <c r="W7" s="557"/>
      <c r="X7" s="557"/>
      <c r="Y7" s="557"/>
      <c r="Z7" s="557"/>
      <c r="AA7" s="557"/>
      <c r="AB7" s="334"/>
      <c r="AC7" s="334"/>
      <c r="AD7" s="334"/>
      <c r="AE7" s="334"/>
      <c r="AF7" s="334"/>
      <c r="AG7" s="334"/>
      <c r="AH7" s="334"/>
      <c r="AJ7" s="334"/>
      <c r="AK7" s="334"/>
      <c r="AL7" s="334"/>
      <c r="AM7" s="334"/>
      <c r="AN7" s="334"/>
      <c r="AO7" s="334"/>
      <c r="AP7" s="334"/>
      <c r="AQ7" s="334"/>
      <c r="AR7" s="334"/>
      <c r="BJ7" s="335"/>
      <c r="BK7" s="453" t="str">
        <f>IF(OR(BT6="",CA6=""),"",IF(DATE(BT6,CA6,CH6)&lt;=EOMONTH(DATE(BT6,CA6,1), 0),"","日付をご確認ください↑"))</f>
        <v/>
      </c>
      <c r="BL7" s="453"/>
      <c r="BM7" s="453"/>
      <c r="BN7" s="453"/>
      <c r="BO7" s="453"/>
      <c r="BP7" s="453"/>
      <c r="BQ7" s="453"/>
      <c r="BR7" s="453"/>
      <c r="BS7" s="453"/>
      <c r="BT7" s="453"/>
      <c r="BU7" s="453"/>
      <c r="BV7" s="453"/>
      <c r="BW7" s="453"/>
      <c r="BX7" s="453"/>
      <c r="BY7" s="453"/>
      <c r="BZ7" s="453"/>
      <c r="CA7" s="453"/>
      <c r="CB7" s="453"/>
      <c r="CC7" s="453"/>
      <c r="CD7" s="453"/>
      <c r="CE7" s="453"/>
      <c r="CF7" s="453"/>
      <c r="CG7" s="453"/>
      <c r="CH7" s="453"/>
      <c r="CI7" s="453"/>
      <c r="CJ7" s="453"/>
      <c r="CK7" s="336"/>
      <c r="CL7" s="336"/>
      <c r="CM7" s="335"/>
      <c r="CN7" s="335"/>
      <c r="CO7" s="93"/>
      <c r="CP7" s="93"/>
      <c r="CQ7" s="337"/>
      <c r="CR7" s="136"/>
    </row>
    <row r="8" spans="1:97" s="19" customFormat="1" ht="18" customHeight="1" x14ac:dyDescent="0.2">
      <c r="A8" s="334"/>
      <c r="B8" s="334"/>
      <c r="C8" s="334"/>
      <c r="D8" s="338"/>
      <c r="E8" s="338"/>
      <c r="F8" s="338"/>
      <c r="G8" s="338"/>
      <c r="H8" s="338"/>
      <c r="I8" s="338"/>
      <c r="J8" s="338"/>
      <c r="K8" s="334"/>
      <c r="L8" s="334"/>
      <c r="M8" s="334"/>
      <c r="N8" s="334"/>
      <c r="O8" s="454" t="s">
        <v>137</v>
      </c>
      <c r="P8" s="454"/>
      <c r="Q8" s="454"/>
      <c r="R8" s="454"/>
      <c r="S8" s="454"/>
      <c r="T8" s="454"/>
      <c r="U8" s="454"/>
      <c r="V8" s="454"/>
      <c r="W8" s="454"/>
      <c r="X8" s="454"/>
      <c r="Y8" s="454"/>
      <c r="Z8" s="454"/>
      <c r="AA8" s="454"/>
      <c r="AB8" s="334"/>
      <c r="AC8" s="334"/>
      <c r="AD8" s="334"/>
      <c r="AE8" s="334"/>
      <c r="AF8" s="334"/>
      <c r="AG8" s="334"/>
      <c r="AH8" s="334"/>
      <c r="AJ8" s="334"/>
      <c r="AK8" s="334"/>
      <c r="AL8" s="334"/>
      <c r="AM8" s="334"/>
      <c r="AN8" s="334"/>
      <c r="AO8" s="334"/>
      <c r="AP8" s="334"/>
      <c r="AQ8" s="334"/>
      <c r="AR8" s="334"/>
      <c r="BJ8" s="335"/>
      <c r="BK8" s="335"/>
      <c r="BL8" s="335"/>
      <c r="BM8" s="335"/>
      <c r="BN8" s="335"/>
      <c r="BO8" s="335"/>
      <c r="BP8" s="335"/>
      <c r="BQ8" s="335"/>
      <c r="BR8" s="335"/>
      <c r="BS8" s="335"/>
      <c r="BT8" s="336"/>
      <c r="BU8" s="336"/>
      <c r="BV8" s="336"/>
      <c r="BW8" s="336"/>
      <c r="BX8" s="336"/>
      <c r="BY8" s="335"/>
      <c r="BZ8" s="335"/>
      <c r="CA8" s="336"/>
      <c r="CB8" s="336"/>
      <c r="CC8" s="336"/>
      <c r="CD8" s="336"/>
      <c r="CE8" s="336"/>
      <c r="CF8" s="335"/>
      <c r="CG8" s="335"/>
      <c r="CH8" s="336"/>
      <c r="CI8" s="336"/>
      <c r="CJ8" s="336"/>
      <c r="CK8" s="336"/>
      <c r="CL8" s="336"/>
      <c r="CM8" s="335"/>
      <c r="CN8" s="335"/>
      <c r="CO8" s="93"/>
      <c r="CP8" s="93"/>
      <c r="CQ8" s="337"/>
      <c r="CR8" s="136"/>
    </row>
    <row r="9" spans="1:97" s="19" customFormat="1" ht="18" customHeight="1" x14ac:dyDescent="0.2">
      <c r="A9" s="334"/>
      <c r="B9" s="334"/>
      <c r="C9" s="334"/>
      <c r="D9" s="334"/>
      <c r="E9" s="335"/>
      <c r="F9" s="335"/>
      <c r="G9" s="339"/>
      <c r="H9" s="339"/>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J9" s="334"/>
      <c r="AK9" s="334"/>
      <c r="AL9" s="334"/>
      <c r="AM9" s="334"/>
      <c r="AN9" s="334"/>
      <c r="AO9" s="334"/>
      <c r="AP9" s="334"/>
      <c r="AQ9" s="334"/>
      <c r="AR9" s="334"/>
      <c r="BJ9" s="335"/>
      <c r="BK9" s="335"/>
      <c r="BL9" s="335"/>
      <c r="BM9" s="335"/>
      <c r="BN9" s="335"/>
      <c r="BO9" s="335"/>
      <c r="BP9" s="335"/>
      <c r="BQ9" s="335"/>
      <c r="BR9" s="335"/>
      <c r="BS9" s="335"/>
      <c r="BT9" s="336"/>
      <c r="BU9" s="336"/>
      <c r="BV9" s="336"/>
      <c r="BW9" s="336"/>
      <c r="BX9" s="336"/>
      <c r="BY9" s="335"/>
      <c r="BZ9" s="335"/>
      <c r="CA9" s="336"/>
      <c r="CB9" s="336"/>
      <c r="CC9" s="336"/>
      <c r="CD9" s="336"/>
      <c r="CE9" s="336"/>
      <c r="CF9" s="335"/>
      <c r="CG9" s="335"/>
      <c r="CH9" s="336"/>
      <c r="CI9" s="336"/>
      <c r="CJ9" s="336"/>
      <c r="CK9" s="336"/>
      <c r="CL9" s="336"/>
      <c r="CM9" s="335"/>
      <c r="CN9" s="335"/>
      <c r="CO9" s="93"/>
      <c r="CP9" s="93"/>
      <c r="CQ9" s="337"/>
      <c r="CR9" s="136"/>
    </row>
    <row r="10" spans="1:97" s="19" customFormat="1" ht="18" customHeight="1" x14ac:dyDescent="0.2">
      <c r="A10" s="455" t="s">
        <v>1217</v>
      </c>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340"/>
      <c r="CP10" s="340"/>
      <c r="CQ10" s="337"/>
      <c r="CR10" s="136"/>
    </row>
    <row r="11" spans="1:97" s="19" customFormat="1" ht="18" customHeight="1" x14ac:dyDescent="0.2">
      <c r="A11" s="455"/>
      <c r="B11" s="455"/>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340"/>
      <c r="CP11" s="340"/>
      <c r="CQ11" s="337"/>
      <c r="CR11" s="136"/>
    </row>
    <row r="12" spans="1:97" s="19" customFormat="1" ht="18" customHeight="1" x14ac:dyDescent="0.2">
      <c r="A12" s="455"/>
      <c r="B12" s="455"/>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340"/>
      <c r="CP12" s="340"/>
      <c r="CQ12" s="337"/>
      <c r="CR12" s="136"/>
    </row>
    <row r="13" spans="1:97" s="19" customFormat="1" ht="18" customHeight="1" x14ac:dyDescent="0.2">
      <c r="A13" s="341"/>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L13" s="341"/>
      <c r="AM13" s="341"/>
      <c r="AN13" s="341"/>
      <c r="AO13" s="341"/>
      <c r="AP13" s="341"/>
      <c r="AQ13" s="341"/>
      <c r="AR13" s="341"/>
      <c r="AS13" s="341"/>
      <c r="AT13" s="341"/>
      <c r="AU13" s="341"/>
      <c r="AV13" s="341"/>
      <c r="AW13" s="341"/>
      <c r="AX13" s="341"/>
      <c r="AY13" s="341"/>
      <c r="AZ13" s="341"/>
      <c r="BA13" s="341"/>
      <c r="BB13" s="341"/>
      <c r="BC13" s="341"/>
      <c r="BD13" s="341"/>
      <c r="BE13" s="341"/>
      <c r="BF13" s="341"/>
      <c r="BG13" s="341"/>
      <c r="BH13" s="341"/>
      <c r="BI13" s="341"/>
      <c r="BJ13" s="341"/>
      <c r="BK13" s="341"/>
      <c r="BL13" s="341"/>
      <c r="BM13" s="341"/>
      <c r="BN13" s="341"/>
      <c r="BO13" s="341"/>
      <c r="BP13" s="341"/>
      <c r="BQ13" s="341"/>
      <c r="BR13" s="341"/>
      <c r="BS13" s="341"/>
      <c r="BT13" s="341"/>
      <c r="BU13" s="341"/>
      <c r="BV13" s="341"/>
      <c r="BW13" s="341"/>
      <c r="BX13" s="341"/>
      <c r="BY13" s="341"/>
      <c r="BZ13" s="341"/>
      <c r="CA13" s="341"/>
      <c r="CB13" s="341"/>
      <c r="CC13" s="341"/>
      <c r="CD13" s="341"/>
      <c r="CE13" s="341"/>
      <c r="CF13" s="341"/>
      <c r="CG13" s="341"/>
      <c r="CH13" s="341"/>
      <c r="CI13" s="341"/>
      <c r="CJ13" s="341"/>
      <c r="CK13" s="341"/>
      <c r="CL13" s="341"/>
      <c r="CM13" s="341"/>
      <c r="CN13" s="341"/>
      <c r="CO13" s="340"/>
      <c r="CP13" s="340"/>
      <c r="CQ13" s="337"/>
      <c r="CR13" s="136"/>
    </row>
    <row r="14" spans="1:97" s="19" customFormat="1" ht="18" customHeight="1" x14ac:dyDescent="0.2">
      <c r="A14" s="456" t="s">
        <v>138</v>
      </c>
      <c r="B14" s="456"/>
      <c r="C14" s="456"/>
      <c r="D14" s="456"/>
      <c r="E14" s="456"/>
      <c r="F14" s="456"/>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c r="BE14" s="456"/>
      <c r="BF14" s="456"/>
      <c r="BG14" s="456"/>
      <c r="BH14" s="456"/>
      <c r="BI14" s="456"/>
      <c r="BJ14" s="456"/>
      <c r="BK14" s="456"/>
      <c r="BL14" s="456"/>
      <c r="BM14" s="456"/>
      <c r="BN14" s="456"/>
      <c r="BO14" s="456"/>
      <c r="BP14" s="456"/>
      <c r="BQ14" s="456"/>
      <c r="BR14" s="456"/>
      <c r="BS14" s="456"/>
      <c r="BT14" s="456"/>
      <c r="BU14" s="456"/>
      <c r="BV14" s="456"/>
      <c r="BW14" s="456"/>
      <c r="BX14" s="456"/>
      <c r="BY14" s="456"/>
      <c r="BZ14" s="456"/>
      <c r="CA14" s="456"/>
      <c r="CB14" s="456"/>
      <c r="CC14" s="456"/>
      <c r="CD14" s="456"/>
      <c r="CE14" s="456"/>
      <c r="CF14" s="456"/>
      <c r="CG14" s="456"/>
      <c r="CH14" s="456"/>
      <c r="CI14" s="456"/>
      <c r="CJ14" s="456"/>
      <c r="CK14" s="456"/>
      <c r="CL14" s="456"/>
      <c r="CM14" s="456"/>
      <c r="CN14" s="456"/>
      <c r="CO14" s="342"/>
      <c r="CP14" s="342"/>
      <c r="CQ14" s="337"/>
      <c r="CR14" s="136"/>
    </row>
    <row r="15" spans="1:97" s="61" customFormat="1" ht="18" customHeight="1" x14ac:dyDescent="0.2">
      <c r="A15" s="293"/>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3"/>
      <c r="BN15" s="293"/>
      <c r="BO15" s="293"/>
      <c r="BP15" s="293"/>
      <c r="BQ15" s="293"/>
      <c r="BR15" s="293"/>
      <c r="BS15" s="293"/>
      <c r="BT15" s="293"/>
      <c r="BU15" s="293"/>
      <c r="BV15" s="293"/>
      <c r="BW15" s="293"/>
      <c r="BX15" s="293"/>
      <c r="BY15" s="293"/>
      <c r="BZ15" s="293"/>
      <c r="CA15" s="293"/>
      <c r="CB15" s="293"/>
      <c r="CC15" s="293"/>
      <c r="CD15" s="293"/>
      <c r="CE15" s="293"/>
      <c r="CF15" s="293"/>
      <c r="CG15" s="293"/>
      <c r="CH15" s="293"/>
      <c r="CI15" s="293"/>
      <c r="CJ15" s="293"/>
      <c r="CK15" s="293"/>
      <c r="CL15" s="293"/>
      <c r="CM15" s="293"/>
      <c r="CN15" s="293"/>
      <c r="CO15" s="238"/>
      <c r="CP15" s="238"/>
      <c r="CQ15" s="164"/>
      <c r="CR15" s="344"/>
    </row>
    <row r="16" spans="1:97" s="61" customFormat="1" ht="18" customHeight="1" x14ac:dyDescent="0.2">
      <c r="A16" s="236"/>
      <c r="B16" s="236"/>
      <c r="C16" s="236"/>
      <c r="D16" s="236"/>
      <c r="E16" s="236"/>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c r="AK16" s="236"/>
      <c r="AL16" s="236"/>
      <c r="AM16" s="236"/>
      <c r="AN16" s="236"/>
      <c r="AO16" s="236"/>
      <c r="AP16" s="236"/>
      <c r="AQ16" s="236"/>
      <c r="AR16" s="236"/>
      <c r="AS16" s="236"/>
      <c r="AT16" s="236"/>
      <c r="AU16" s="236"/>
      <c r="AV16" s="236"/>
      <c r="AW16" s="236"/>
      <c r="AX16" s="236"/>
      <c r="AY16" s="236"/>
      <c r="AZ16" s="236"/>
      <c r="BA16" s="236"/>
      <c r="BB16" s="236"/>
      <c r="BC16" s="236"/>
      <c r="BD16" s="236"/>
      <c r="BE16" s="236"/>
      <c r="BF16" s="236"/>
      <c r="BG16" s="236"/>
      <c r="BH16" s="236"/>
      <c r="BI16" s="236"/>
      <c r="BJ16" s="236"/>
      <c r="BK16" s="236"/>
      <c r="BL16" s="236"/>
      <c r="BM16" s="236"/>
      <c r="BN16" s="236"/>
      <c r="BO16" s="236"/>
      <c r="BP16" s="236"/>
      <c r="BQ16" s="236"/>
      <c r="BR16" s="236"/>
      <c r="BS16" s="236"/>
      <c r="BT16" s="236"/>
      <c r="BU16" s="236"/>
      <c r="BV16" s="236"/>
      <c r="BW16" s="236"/>
      <c r="BX16" s="236"/>
      <c r="BY16" s="236"/>
      <c r="BZ16" s="236"/>
      <c r="CA16" s="236"/>
      <c r="CB16" s="236"/>
      <c r="CC16" s="236"/>
      <c r="CD16" s="236"/>
      <c r="CE16" s="236"/>
      <c r="CF16" s="236"/>
      <c r="CG16" s="236"/>
      <c r="CH16" s="236"/>
      <c r="CI16" s="236"/>
      <c r="CJ16" s="236"/>
      <c r="CK16" s="236"/>
      <c r="CL16" s="236"/>
      <c r="CM16" s="236"/>
      <c r="CN16" s="236"/>
      <c r="CO16" s="237"/>
      <c r="CP16" s="237"/>
      <c r="CQ16" s="164"/>
      <c r="CR16" s="344"/>
    </row>
    <row r="17" spans="1:101" ht="16.5" customHeight="1" thickBot="1" x14ac:dyDescent="0.25">
      <c r="A17" s="407" t="s">
        <v>964</v>
      </c>
      <c r="B17" s="407"/>
      <c r="C17" s="407"/>
      <c r="D17" s="407"/>
      <c r="E17" s="407"/>
      <c r="F17" s="407"/>
      <c r="G17" s="407"/>
      <c r="H17" s="407"/>
      <c r="I17" s="407"/>
      <c r="J17" s="407"/>
      <c r="K17" s="407"/>
      <c r="L17" s="407"/>
      <c r="M17" s="407"/>
      <c r="N17" s="407"/>
      <c r="O17" s="407"/>
      <c r="P17" s="407"/>
      <c r="Q17" s="407"/>
      <c r="R17" s="407"/>
      <c r="S17" s="407"/>
      <c r="T17" s="407"/>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D17" s="407"/>
      <c r="BE17" s="407"/>
      <c r="BF17" s="407"/>
      <c r="BG17" s="407"/>
      <c r="BH17" s="407"/>
      <c r="BI17" s="407"/>
      <c r="BJ17" s="407"/>
      <c r="BK17" s="407"/>
      <c r="BL17" s="407"/>
      <c r="BM17" s="407"/>
      <c r="BN17" s="407"/>
      <c r="BO17" s="407"/>
      <c r="BP17" s="407"/>
      <c r="BQ17" s="407"/>
      <c r="BR17" s="407"/>
      <c r="BS17" s="407"/>
      <c r="BT17" s="407"/>
      <c r="BU17" s="407"/>
      <c r="BV17" s="407"/>
      <c r="BW17" s="407"/>
      <c r="BX17" s="407"/>
      <c r="BY17" s="407"/>
      <c r="BZ17" s="407"/>
      <c r="CA17" s="407"/>
      <c r="CB17" s="407"/>
      <c r="CC17" s="407"/>
      <c r="CD17" s="407"/>
      <c r="CE17" s="407"/>
      <c r="CF17" s="407"/>
      <c r="CG17" s="407"/>
      <c r="CH17" s="407"/>
      <c r="CI17" s="407"/>
      <c r="CJ17" s="407"/>
      <c r="CK17" s="407"/>
      <c r="CL17" s="407"/>
      <c r="CM17" s="407"/>
      <c r="CN17" s="407"/>
      <c r="CO17" s="278"/>
      <c r="CP17" s="278"/>
      <c r="CQ17" s="165" t="s">
        <v>648</v>
      </c>
      <c r="CR17" s="346" t="s">
        <v>646</v>
      </c>
      <c r="CS17" s="26"/>
    </row>
    <row r="18" spans="1:101" ht="33" customHeight="1" thickBot="1" x14ac:dyDescent="0.25">
      <c r="A18" s="458" t="s">
        <v>1016</v>
      </c>
      <c r="B18" s="459"/>
      <c r="C18" s="459"/>
      <c r="D18" s="459"/>
      <c r="E18" s="459"/>
      <c r="F18" s="459"/>
      <c r="G18" s="459"/>
      <c r="H18" s="459"/>
      <c r="I18" s="459"/>
      <c r="J18" s="459"/>
      <c r="K18" s="460"/>
      <c r="L18" s="461" t="s">
        <v>3</v>
      </c>
      <c r="M18" s="462"/>
      <c r="N18" s="462"/>
      <c r="O18" s="463" t="s">
        <v>1017</v>
      </c>
      <c r="P18" s="463"/>
      <c r="Q18" s="463"/>
      <c r="R18" s="463"/>
      <c r="S18" s="463"/>
      <c r="T18" s="463"/>
      <c r="U18" s="463"/>
      <c r="V18" s="463"/>
      <c r="W18" s="464"/>
      <c r="X18" s="465" t="s">
        <v>3</v>
      </c>
      <c r="Y18" s="466"/>
      <c r="Z18" s="466"/>
      <c r="AA18" s="391" t="s">
        <v>1018</v>
      </c>
      <c r="AB18" s="391"/>
      <c r="AC18" s="391"/>
      <c r="AD18" s="391"/>
      <c r="AE18" s="391"/>
      <c r="AF18" s="391"/>
      <c r="AG18" s="391"/>
      <c r="AH18" s="391"/>
      <c r="AI18" s="392"/>
      <c r="AJ18" s="305"/>
      <c r="AK18" s="306"/>
      <c r="AL18" s="306"/>
      <c r="AM18" s="306"/>
      <c r="AN18" s="306"/>
      <c r="AO18" s="306"/>
      <c r="AP18" s="306"/>
      <c r="AQ18" s="306"/>
      <c r="AR18" s="306"/>
      <c r="AS18" s="306"/>
      <c r="AT18" s="306"/>
      <c r="AU18" s="306"/>
      <c r="AV18" s="306"/>
      <c r="AW18" s="306"/>
      <c r="AX18" s="306"/>
      <c r="AY18" s="306"/>
      <c r="AZ18" s="306"/>
      <c r="BA18" s="306"/>
      <c r="BB18" s="306"/>
      <c r="BC18" s="306"/>
      <c r="BD18" s="306"/>
      <c r="BE18" s="306"/>
      <c r="BF18" s="307"/>
      <c r="BG18" s="307"/>
      <c r="BH18" s="307"/>
      <c r="BI18" s="307"/>
      <c r="BJ18" s="307"/>
      <c r="BK18" s="307"/>
      <c r="BL18" s="307"/>
      <c r="BM18" s="307"/>
      <c r="BN18" s="307"/>
      <c r="BO18" s="307"/>
      <c r="BP18" s="307"/>
      <c r="BQ18" s="307"/>
      <c r="BR18" s="307"/>
      <c r="BS18" s="307"/>
      <c r="BT18" s="307"/>
      <c r="BU18" s="307"/>
      <c r="BV18" s="307"/>
      <c r="BW18" s="307"/>
      <c r="BX18" s="307"/>
      <c r="BY18" s="307"/>
      <c r="BZ18" s="307"/>
      <c r="CA18" s="307"/>
      <c r="CB18" s="307"/>
      <c r="CC18" s="307"/>
      <c r="CD18" s="307"/>
      <c r="CE18" s="307"/>
      <c r="CF18" s="307"/>
      <c r="CG18" s="307"/>
      <c r="CH18" s="307"/>
      <c r="CI18" s="307"/>
      <c r="CJ18" s="307"/>
      <c r="CK18" s="307"/>
      <c r="CL18" s="307"/>
      <c r="CM18" s="307"/>
      <c r="CN18" s="307"/>
      <c r="CO18" s="278"/>
      <c r="CP18" s="278"/>
      <c r="CQ18" s="165">
        <v>2</v>
      </c>
      <c r="CR18" s="345"/>
      <c r="CS18" s="26"/>
    </row>
    <row r="19" spans="1:101" ht="38.4" customHeight="1" x14ac:dyDescent="0.2">
      <c r="A19" s="445" t="s">
        <v>1206</v>
      </c>
      <c r="B19" s="446"/>
      <c r="C19" s="446"/>
      <c r="D19" s="446"/>
      <c r="E19" s="446"/>
      <c r="F19" s="446"/>
      <c r="G19" s="446"/>
      <c r="H19" s="446"/>
      <c r="I19" s="446"/>
      <c r="J19" s="446"/>
      <c r="K19" s="447"/>
      <c r="L19" s="448"/>
      <c r="M19" s="449"/>
      <c r="N19" s="449"/>
      <c r="O19" s="449"/>
      <c r="P19" s="449"/>
      <c r="Q19" s="449"/>
      <c r="R19" s="449"/>
      <c r="S19" s="449"/>
      <c r="T19" s="449"/>
      <c r="U19" s="449"/>
      <c r="V19" s="449"/>
      <c r="W19" s="449"/>
      <c r="X19" s="449"/>
      <c r="Y19" s="449"/>
      <c r="Z19" s="449"/>
      <c r="AA19" s="449"/>
      <c r="AB19" s="449"/>
      <c r="AC19" s="449"/>
      <c r="AD19" s="449"/>
      <c r="AE19" s="449"/>
      <c r="AF19" s="449"/>
      <c r="AG19" s="449"/>
      <c r="AH19" s="449"/>
      <c r="AI19" s="449"/>
      <c r="AJ19" s="450"/>
      <c r="AK19" s="450"/>
      <c r="AL19" s="450"/>
      <c r="AM19" s="450"/>
      <c r="AN19" s="450"/>
      <c r="AO19" s="450"/>
      <c r="AP19" s="450"/>
      <c r="AQ19" s="450"/>
      <c r="AR19" s="450"/>
      <c r="AS19" s="450"/>
      <c r="AT19" s="450"/>
      <c r="AU19" s="450"/>
      <c r="AV19" s="450"/>
      <c r="AW19" s="450"/>
      <c r="AX19" s="450"/>
      <c r="AY19" s="450"/>
      <c r="AZ19" s="450"/>
      <c r="BA19" s="450"/>
      <c r="BB19" s="450"/>
      <c r="BC19" s="450"/>
      <c r="BD19" s="450"/>
      <c r="BE19" s="451"/>
      <c r="BF19" s="308"/>
      <c r="BG19" s="308"/>
      <c r="BH19" s="308"/>
      <c r="BI19" s="308"/>
      <c r="BJ19" s="308"/>
      <c r="BK19" s="308"/>
      <c r="BL19" s="308"/>
      <c r="BM19" s="308"/>
      <c r="BN19" s="308"/>
      <c r="BO19" s="308"/>
      <c r="BP19" s="308"/>
      <c r="BQ19" s="308"/>
      <c r="BR19" s="308"/>
      <c r="BS19" s="308"/>
      <c r="BT19" s="308"/>
      <c r="BU19" s="308"/>
      <c r="BV19" s="308"/>
      <c r="BW19" s="308"/>
      <c r="BX19" s="308"/>
      <c r="BY19" s="308"/>
      <c r="BZ19" s="308"/>
      <c r="CA19" s="308"/>
      <c r="CB19" s="308"/>
      <c r="CC19" s="308"/>
      <c r="CD19" s="308"/>
      <c r="CE19" s="308"/>
      <c r="CF19" s="308"/>
      <c r="CG19" s="308"/>
      <c r="CH19" s="308"/>
      <c r="CI19" s="308"/>
      <c r="CJ19" s="308"/>
      <c r="CK19" s="308"/>
      <c r="CL19" s="308"/>
      <c r="CM19" s="308"/>
      <c r="CN19" s="308"/>
      <c r="CO19" s="239"/>
      <c r="CP19" s="239"/>
      <c r="CQ19" s="165">
        <v>3</v>
      </c>
      <c r="CR19" s="347"/>
      <c r="CS19" s="240"/>
    </row>
    <row r="20" spans="1:101" ht="38.4" customHeight="1" x14ac:dyDescent="0.2">
      <c r="A20" s="445" t="s">
        <v>995</v>
      </c>
      <c r="B20" s="446"/>
      <c r="C20" s="446"/>
      <c r="D20" s="446"/>
      <c r="E20" s="446"/>
      <c r="F20" s="446"/>
      <c r="G20" s="446"/>
      <c r="H20" s="446"/>
      <c r="I20" s="446"/>
      <c r="J20" s="446"/>
      <c r="K20" s="447"/>
      <c r="L20" s="448"/>
      <c r="M20" s="449"/>
      <c r="N20" s="449"/>
      <c r="O20" s="449"/>
      <c r="P20" s="449"/>
      <c r="Q20" s="449"/>
      <c r="R20" s="449"/>
      <c r="S20" s="449"/>
      <c r="T20" s="449"/>
      <c r="U20" s="449"/>
      <c r="V20" s="449"/>
      <c r="W20" s="449"/>
      <c r="X20" s="449"/>
      <c r="Y20" s="449"/>
      <c r="Z20" s="449"/>
      <c r="AA20" s="449"/>
      <c r="AB20" s="449"/>
      <c r="AC20" s="449"/>
      <c r="AD20" s="449"/>
      <c r="AE20" s="449"/>
      <c r="AF20" s="449"/>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70"/>
      <c r="BF20" s="308"/>
      <c r="BG20" s="308"/>
      <c r="BH20" s="308"/>
      <c r="BI20" s="308"/>
      <c r="BJ20" s="308"/>
      <c r="BK20" s="308"/>
      <c r="BL20" s="308"/>
      <c r="BM20" s="308"/>
      <c r="BN20" s="308"/>
      <c r="BO20" s="308"/>
      <c r="BP20" s="308"/>
      <c r="BQ20" s="308"/>
      <c r="BR20" s="308"/>
      <c r="BS20" s="308"/>
      <c r="BT20" s="308"/>
      <c r="BU20" s="308"/>
      <c r="BV20" s="308"/>
      <c r="BW20" s="308"/>
      <c r="BX20" s="308"/>
      <c r="BY20" s="308"/>
      <c r="BZ20" s="308"/>
      <c r="CA20" s="308"/>
      <c r="CB20" s="308"/>
      <c r="CC20" s="308"/>
      <c r="CD20" s="308"/>
      <c r="CE20" s="308"/>
      <c r="CF20" s="308"/>
      <c r="CG20" s="308"/>
      <c r="CH20" s="308"/>
      <c r="CI20" s="308"/>
      <c r="CJ20" s="308"/>
      <c r="CK20" s="308"/>
      <c r="CL20" s="308"/>
      <c r="CM20" s="308"/>
      <c r="CN20" s="308"/>
      <c r="CO20" s="239"/>
      <c r="CP20" s="239"/>
      <c r="CQ20" s="165">
        <v>4</v>
      </c>
      <c r="CR20" s="347"/>
      <c r="CS20" s="240"/>
    </row>
    <row r="21" spans="1:101" ht="21" customHeight="1" x14ac:dyDescent="0.2">
      <c r="A21" s="421" t="s">
        <v>132</v>
      </c>
      <c r="B21" s="422"/>
      <c r="C21" s="422"/>
      <c r="D21" s="422"/>
      <c r="E21" s="422"/>
      <c r="F21" s="422"/>
      <c r="G21" s="422"/>
      <c r="H21" s="422"/>
      <c r="I21" s="422"/>
      <c r="J21" s="422"/>
      <c r="K21" s="422"/>
      <c r="L21" s="423"/>
      <c r="M21" s="424"/>
      <c r="N21" s="424"/>
      <c r="O21" s="424"/>
      <c r="P21" s="424"/>
      <c r="Q21" s="424"/>
      <c r="R21" s="424"/>
      <c r="S21" s="424"/>
      <c r="T21" s="424"/>
      <c r="U21" s="424"/>
      <c r="V21" s="424"/>
      <c r="W21" s="424"/>
      <c r="X21" s="424"/>
      <c r="Y21" s="424"/>
      <c r="Z21" s="424"/>
      <c r="AA21" s="424"/>
      <c r="AB21" s="424"/>
      <c r="AC21" s="424"/>
      <c r="AD21" s="424"/>
      <c r="AE21" s="424"/>
      <c r="AF21" s="424"/>
      <c r="AG21" s="425"/>
      <c r="AH21" s="467"/>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c r="BE21" s="469"/>
      <c r="BF21" s="309"/>
      <c r="BG21" s="310"/>
      <c r="BH21" s="310"/>
      <c r="BI21" s="310"/>
      <c r="BJ21" s="310"/>
      <c r="BK21" s="310"/>
      <c r="BL21" s="310"/>
      <c r="BM21" s="310"/>
      <c r="BN21" s="310"/>
      <c r="BO21" s="310"/>
      <c r="BP21" s="310"/>
      <c r="BQ21" s="310"/>
      <c r="BR21" s="310"/>
      <c r="BS21" s="310"/>
      <c r="BT21" s="310"/>
      <c r="BU21" s="310"/>
      <c r="BV21" s="310"/>
      <c r="BW21" s="310"/>
      <c r="BX21" s="310"/>
      <c r="BY21" s="310"/>
      <c r="BZ21" s="310"/>
      <c r="CA21" s="310"/>
      <c r="CB21" s="310"/>
      <c r="CC21" s="310"/>
      <c r="CD21" s="310"/>
      <c r="CE21" s="310"/>
      <c r="CF21" s="310"/>
      <c r="CG21" s="310"/>
      <c r="CH21" s="310"/>
      <c r="CI21" s="310"/>
      <c r="CJ21" s="310"/>
      <c r="CK21" s="310"/>
      <c r="CL21" s="310"/>
      <c r="CM21" s="310"/>
      <c r="CN21" s="310"/>
      <c r="CO21" s="241"/>
      <c r="CP21" s="241"/>
      <c r="CQ21" s="165">
        <v>5</v>
      </c>
      <c r="CR21" s="345"/>
      <c r="CS21" s="2"/>
    </row>
    <row r="22" spans="1:101" s="61" customFormat="1" ht="44.4" customHeight="1" thickBot="1" x14ac:dyDescent="0.25">
      <c r="A22" s="471" t="s">
        <v>1015</v>
      </c>
      <c r="B22" s="472"/>
      <c r="C22" s="472"/>
      <c r="D22" s="472"/>
      <c r="E22" s="472"/>
      <c r="F22" s="472"/>
      <c r="G22" s="472"/>
      <c r="H22" s="472"/>
      <c r="I22" s="472"/>
      <c r="J22" s="472"/>
      <c r="K22" s="472"/>
      <c r="L22" s="473"/>
      <c r="M22" s="474"/>
      <c r="N22" s="474"/>
      <c r="O22" s="474"/>
      <c r="P22" s="474"/>
      <c r="Q22" s="474"/>
      <c r="R22" s="474"/>
      <c r="S22" s="474"/>
      <c r="T22" s="474"/>
      <c r="U22" s="474"/>
      <c r="V22" s="474"/>
      <c r="W22" s="474"/>
      <c r="X22" s="474"/>
      <c r="Y22" s="474"/>
      <c r="Z22" s="474"/>
      <c r="AA22" s="474"/>
      <c r="AB22" s="474"/>
      <c r="AC22" s="474"/>
      <c r="AD22" s="474"/>
      <c r="AE22" s="474"/>
      <c r="AF22" s="474"/>
      <c r="AG22" s="475"/>
      <c r="AH22" s="476"/>
      <c r="AI22" s="474"/>
      <c r="AJ22" s="474"/>
      <c r="AK22" s="474"/>
      <c r="AL22" s="474"/>
      <c r="AM22" s="474"/>
      <c r="AN22" s="474"/>
      <c r="AO22" s="474"/>
      <c r="AP22" s="474"/>
      <c r="AQ22" s="474"/>
      <c r="AR22" s="474"/>
      <c r="AS22" s="474"/>
      <c r="AT22" s="474"/>
      <c r="AU22" s="474"/>
      <c r="AV22" s="474"/>
      <c r="AW22" s="474"/>
      <c r="AX22" s="474"/>
      <c r="AY22" s="474"/>
      <c r="AZ22" s="474"/>
      <c r="BA22" s="474"/>
      <c r="BB22" s="474"/>
      <c r="BC22" s="474"/>
      <c r="BD22" s="474"/>
      <c r="BE22" s="474"/>
      <c r="BF22" s="311"/>
      <c r="BG22" s="312"/>
      <c r="BH22" s="312"/>
      <c r="BI22" s="312"/>
      <c r="BJ22" s="312"/>
      <c r="BK22" s="312"/>
      <c r="BL22" s="312"/>
      <c r="BM22" s="312"/>
      <c r="BN22" s="312"/>
      <c r="BO22" s="312"/>
      <c r="BP22" s="312"/>
      <c r="BQ22" s="312"/>
      <c r="BR22" s="312"/>
      <c r="BS22" s="312"/>
      <c r="BT22" s="312"/>
      <c r="BU22" s="312"/>
      <c r="BV22" s="312"/>
      <c r="BW22" s="312"/>
      <c r="BX22" s="312"/>
      <c r="BY22" s="312"/>
      <c r="BZ22" s="312"/>
      <c r="CA22" s="312"/>
      <c r="CB22" s="312"/>
      <c r="CC22" s="312"/>
      <c r="CD22" s="312"/>
      <c r="CE22" s="312"/>
      <c r="CF22" s="312"/>
      <c r="CG22" s="312"/>
      <c r="CH22" s="312"/>
      <c r="CI22" s="312"/>
      <c r="CJ22" s="312"/>
      <c r="CK22" s="312"/>
      <c r="CL22" s="312"/>
      <c r="CM22" s="312"/>
      <c r="CN22" s="312"/>
      <c r="CO22" s="241"/>
      <c r="CP22" s="241"/>
      <c r="CQ22" s="165">
        <v>6</v>
      </c>
      <c r="CR22" s="345"/>
      <c r="CS22" s="2"/>
    </row>
    <row r="23" spans="1:101" ht="22.5" customHeight="1" x14ac:dyDescent="0.2">
      <c r="A23" s="530" t="s">
        <v>16</v>
      </c>
      <c r="B23" s="531"/>
      <c r="C23" s="531"/>
      <c r="D23" s="531"/>
      <c r="E23" s="531"/>
      <c r="F23" s="531"/>
      <c r="G23" s="531"/>
      <c r="H23" s="531"/>
      <c r="I23" s="531"/>
      <c r="J23" s="531"/>
      <c r="K23" s="532"/>
      <c r="L23" s="509" t="s">
        <v>17</v>
      </c>
      <c r="M23" s="510"/>
      <c r="N23" s="510"/>
      <c r="O23" s="477"/>
      <c r="P23" s="477"/>
      <c r="Q23" s="477"/>
      <c r="R23" s="477"/>
      <c r="S23" s="400" t="s">
        <v>148</v>
      </c>
      <c r="T23" s="400"/>
      <c r="U23" s="477"/>
      <c r="V23" s="477"/>
      <c r="W23" s="477"/>
      <c r="X23" s="477"/>
      <c r="Y23" s="477"/>
      <c r="Z23" s="477"/>
      <c r="AA23" s="313"/>
      <c r="AB23" s="314"/>
      <c r="AC23" s="314"/>
      <c r="AD23" s="314"/>
      <c r="AE23" s="314"/>
      <c r="AF23" s="314"/>
      <c r="AG23" s="314"/>
      <c r="AH23" s="314"/>
      <c r="AI23" s="314"/>
      <c r="AJ23" s="314"/>
      <c r="AK23" s="314"/>
      <c r="AL23" s="308"/>
      <c r="AM23" s="308"/>
      <c r="AN23" s="308"/>
      <c r="AO23" s="308"/>
      <c r="AP23" s="308"/>
      <c r="AQ23" s="308"/>
      <c r="AR23" s="308"/>
      <c r="AS23" s="308"/>
      <c r="AT23" s="315"/>
      <c r="AU23" s="315"/>
      <c r="AV23" s="315"/>
      <c r="AW23" s="315"/>
      <c r="AX23" s="315"/>
      <c r="AY23" s="315"/>
      <c r="AZ23" s="315"/>
      <c r="BA23" s="315"/>
      <c r="BB23" s="315"/>
      <c r="BC23" s="315"/>
      <c r="BD23" s="315"/>
      <c r="BE23" s="315"/>
      <c r="BF23" s="315"/>
      <c r="BG23" s="315"/>
      <c r="BH23" s="315"/>
      <c r="BI23" s="315"/>
      <c r="BJ23" s="315"/>
      <c r="BK23" s="315"/>
      <c r="BL23" s="315"/>
      <c r="BM23" s="315"/>
      <c r="BN23" s="315"/>
      <c r="BO23" s="315"/>
      <c r="BP23" s="315"/>
      <c r="BQ23" s="315"/>
      <c r="BR23" s="315"/>
      <c r="BS23" s="315"/>
      <c r="BT23" s="315"/>
      <c r="BU23" s="315"/>
      <c r="BV23" s="315"/>
      <c r="BW23" s="315"/>
      <c r="BX23" s="315"/>
      <c r="BY23" s="315"/>
      <c r="BZ23" s="315"/>
      <c r="CA23" s="315"/>
      <c r="CB23" s="315"/>
      <c r="CC23" s="315"/>
      <c r="CD23" s="315"/>
      <c r="CE23" s="315"/>
      <c r="CF23" s="315"/>
      <c r="CG23" s="310"/>
      <c r="CH23" s="310"/>
      <c r="CI23" s="310"/>
      <c r="CJ23" s="310"/>
      <c r="CK23" s="310"/>
      <c r="CL23" s="310"/>
      <c r="CM23" s="310"/>
      <c r="CN23" s="316"/>
      <c r="CO23" s="242"/>
      <c r="CP23" s="242"/>
      <c r="CQ23" s="165">
        <v>7</v>
      </c>
      <c r="CR23" s="345"/>
      <c r="CS23" s="2"/>
    </row>
    <row r="24" spans="1:101" ht="39" customHeight="1" x14ac:dyDescent="0.2">
      <c r="A24" s="533"/>
      <c r="B24" s="507"/>
      <c r="C24" s="507"/>
      <c r="D24" s="507"/>
      <c r="E24" s="507"/>
      <c r="F24" s="507"/>
      <c r="G24" s="507"/>
      <c r="H24" s="507"/>
      <c r="I24" s="507"/>
      <c r="J24" s="507"/>
      <c r="K24" s="508"/>
      <c r="L24" s="485"/>
      <c r="M24" s="486"/>
      <c r="N24" s="486"/>
      <c r="O24" s="486"/>
      <c r="P24" s="486"/>
      <c r="Q24" s="486"/>
      <c r="R24" s="486"/>
      <c r="S24" s="486"/>
      <c r="T24" s="486"/>
      <c r="U24" s="486"/>
      <c r="V24" s="486"/>
      <c r="W24" s="486"/>
      <c r="X24" s="486"/>
      <c r="Y24" s="486"/>
      <c r="Z24" s="486"/>
      <c r="AA24" s="486"/>
      <c r="AB24" s="487"/>
      <c r="AC24" s="488"/>
      <c r="AD24" s="486"/>
      <c r="AE24" s="486"/>
      <c r="AF24" s="486"/>
      <c r="AG24" s="486"/>
      <c r="AH24" s="486"/>
      <c r="AI24" s="486"/>
      <c r="AJ24" s="486"/>
      <c r="AK24" s="486"/>
      <c r="AL24" s="486"/>
      <c r="AM24" s="486"/>
      <c r="AN24" s="486"/>
      <c r="AO24" s="486"/>
      <c r="AP24" s="486"/>
      <c r="AQ24" s="486"/>
      <c r="AR24" s="486"/>
      <c r="AS24" s="486"/>
      <c r="AT24" s="486"/>
      <c r="AU24" s="486"/>
      <c r="AV24" s="486"/>
      <c r="AW24" s="486"/>
      <c r="AX24" s="486"/>
      <c r="AY24" s="486"/>
      <c r="AZ24" s="486"/>
      <c r="BA24" s="486"/>
      <c r="BB24" s="486"/>
      <c r="BC24" s="486"/>
      <c r="BD24" s="487"/>
      <c r="BE24" s="488"/>
      <c r="BF24" s="486"/>
      <c r="BG24" s="486"/>
      <c r="BH24" s="486"/>
      <c r="BI24" s="486"/>
      <c r="BJ24" s="486"/>
      <c r="BK24" s="486"/>
      <c r="BL24" s="486"/>
      <c r="BM24" s="486"/>
      <c r="BN24" s="486"/>
      <c r="BO24" s="486"/>
      <c r="BP24" s="486"/>
      <c r="BQ24" s="486"/>
      <c r="BR24" s="486"/>
      <c r="BS24" s="486"/>
      <c r="BT24" s="486"/>
      <c r="BU24" s="486"/>
      <c r="BV24" s="486"/>
      <c r="BW24" s="486"/>
      <c r="BX24" s="486"/>
      <c r="BY24" s="486"/>
      <c r="BZ24" s="486"/>
      <c r="CA24" s="486"/>
      <c r="CB24" s="486"/>
      <c r="CC24" s="486"/>
      <c r="CD24" s="486"/>
      <c r="CE24" s="486"/>
      <c r="CF24" s="486"/>
      <c r="CG24" s="486"/>
      <c r="CH24" s="486"/>
      <c r="CI24" s="486"/>
      <c r="CJ24" s="486"/>
      <c r="CK24" s="486"/>
      <c r="CL24" s="486"/>
      <c r="CM24" s="486"/>
      <c r="CN24" s="517"/>
      <c r="CO24" s="279"/>
      <c r="CP24" s="279"/>
      <c r="CQ24" s="165">
        <v>8</v>
      </c>
      <c r="CR24" s="345"/>
      <c r="CS24" s="2"/>
    </row>
    <row r="25" spans="1:101" ht="39" customHeight="1" x14ac:dyDescent="0.2">
      <c r="A25" s="527" t="s">
        <v>135</v>
      </c>
      <c r="B25" s="528"/>
      <c r="C25" s="528"/>
      <c r="D25" s="528"/>
      <c r="E25" s="528"/>
      <c r="F25" s="528"/>
      <c r="G25" s="528"/>
      <c r="H25" s="528"/>
      <c r="I25" s="528"/>
      <c r="J25" s="528"/>
      <c r="K25" s="529"/>
      <c r="L25" s="414"/>
      <c r="M25" s="415"/>
      <c r="N25" s="415"/>
      <c r="O25" s="415"/>
      <c r="P25" s="415"/>
      <c r="Q25" s="415"/>
      <c r="R25" s="415"/>
      <c r="S25" s="415"/>
      <c r="T25" s="415"/>
      <c r="U25" s="415"/>
      <c r="V25" s="415"/>
      <c r="W25" s="415"/>
      <c r="X25" s="415"/>
      <c r="Y25" s="415"/>
      <c r="Z25" s="415"/>
      <c r="AA25" s="415"/>
      <c r="AB25" s="415"/>
      <c r="AC25" s="415"/>
      <c r="AD25" s="415"/>
      <c r="AE25" s="415"/>
      <c r="AF25" s="415"/>
      <c r="AG25" s="415"/>
      <c r="AH25" s="415"/>
      <c r="AI25" s="415"/>
      <c r="AJ25" s="415"/>
      <c r="AK25" s="415"/>
      <c r="AL25" s="415"/>
      <c r="AM25" s="415"/>
      <c r="AN25" s="415"/>
      <c r="AO25" s="415"/>
      <c r="AP25" s="415"/>
      <c r="AQ25" s="415"/>
      <c r="AR25" s="415"/>
      <c r="AS25" s="415"/>
      <c r="AT25" s="415"/>
      <c r="AU25" s="415"/>
      <c r="AV25" s="415"/>
      <c r="AW25" s="415"/>
      <c r="AX25" s="415"/>
      <c r="AY25" s="415"/>
      <c r="AZ25" s="415"/>
      <c r="BA25" s="415"/>
      <c r="BB25" s="415"/>
      <c r="BC25" s="415"/>
      <c r="BD25" s="415"/>
      <c r="BE25" s="415"/>
      <c r="BF25" s="415"/>
      <c r="BG25" s="415"/>
      <c r="BH25" s="415"/>
      <c r="BI25" s="415"/>
      <c r="BJ25" s="415"/>
      <c r="BK25" s="415"/>
      <c r="BL25" s="415"/>
      <c r="BM25" s="415"/>
      <c r="BN25" s="415"/>
      <c r="BO25" s="415"/>
      <c r="BP25" s="415"/>
      <c r="BQ25" s="415"/>
      <c r="BR25" s="415"/>
      <c r="BS25" s="415"/>
      <c r="BT25" s="415"/>
      <c r="BU25" s="415"/>
      <c r="BV25" s="415"/>
      <c r="BW25" s="415"/>
      <c r="BX25" s="415"/>
      <c r="BY25" s="415"/>
      <c r="BZ25" s="415"/>
      <c r="CA25" s="415"/>
      <c r="CB25" s="415"/>
      <c r="CC25" s="415"/>
      <c r="CD25" s="415"/>
      <c r="CE25" s="415"/>
      <c r="CF25" s="415"/>
      <c r="CG25" s="415"/>
      <c r="CH25" s="415"/>
      <c r="CI25" s="415"/>
      <c r="CJ25" s="415"/>
      <c r="CK25" s="415"/>
      <c r="CL25" s="415"/>
      <c r="CM25" s="415"/>
      <c r="CN25" s="416"/>
      <c r="CO25" s="279"/>
      <c r="CP25" s="279"/>
      <c r="CQ25" s="165">
        <v>9</v>
      </c>
      <c r="CR25" s="345"/>
      <c r="CS25" s="2"/>
      <c r="CW25" s="137"/>
    </row>
    <row r="26" spans="1:101" s="65" customFormat="1" ht="39" customHeight="1" thickBot="1" x14ac:dyDescent="0.25">
      <c r="A26" s="403" t="s">
        <v>18</v>
      </c>
      <c r="B26" s="404"/>
      <c r="C26" s="404"/>
      <c r="D26" s="404"/>
      <c r="E26" s="404"/>
      <c r="F26" s="404"/>
      <c r="G26" s="404"/>
      <c r="H26" s="404"/>
      <c r="I26" s="404"/>
      <c r="J26" s="404"/>
      <c r="K26" s="405"/>
      <c r="L26" s="401" t="s">
        <v>146</v>
      </c>
      <c r="M26" s="402"/>
      <c r="N26" s="402"/>
      <c r="O26" s="406"/>
      <c r="P26" s="406"/>
      <c r="Q26" s="406"/>
      <c r="R26" s="406"/>
      <c r="S26" s="406"/>
      <c r="T26" s="406"/>
      <c r="U26" s="406"/>
      <c r="V26" s="402" t="s">
        <v>147</v>
      </c>
      <c r="W26" s="402"/>
      <c r="X26" s="402"/>
      <c r="Y26" s="406"/>
      <c r="Z26" s="406"/>
      <c r="AA26" s="406"/>
      <c r="AB26" s="406"/>
      <c r="AC26" s="406"/>
      <c r="AD26" s="406"/>
      <c r="AE26" s="406"/>
      <c r="AF26" s="402" t="s">
        <v>148</v>
      </c>
      <c r="AG26" s="402"/>
      <c r="AH26" s="402"/>
      <c r="AI26" s="406"/>
      <c r="AJ26" s="406"/>
      <c r="AK26" s="406"/>
      <c r="AL26" s="406"/>
      <c r="AM26" s="406"/>
      <c r="AN26" s="406"/>
      <c r="AO26" s="406"/>
      <c r="AP26" s="406"/>
      <c r="AQ26" s="406"/>
      <c r="AR26" s="512"/>
      <c r="AS26" s="511" t="s">
        <v>19</v>
      </c>
      <c r="AT26" s="404"/>
      <c r="AU26" s="404"/>
      <c r="AV26" s="404"/>
      <c r="AW26" s="404"/>
      <c r="AX26" s="404"/>
      <c r="AY26" s="404"/>
      <c r="AZ26" s="404"/>
      <c r="BA26" s="404"/>
      <c r="BB26" s="404"/>
      <c r="BC26" s="404"/>
      <c r="BD26" s="404"/>
      <c r="BE26" s="405"/>
      <c r="BF26" s="417"/>
      <c r="BG26" s="418"/>
      <c r="BH26" s="418"/>
      <c r="BI26" s="418"/>
      <c r="BJ26" s="418"/>
      <c r="BK26" s="418"/>
      <c r="BL26" s="418"/>
      <c r="BM26" s="418"/>
      <c r="BN26" s="418"/>
      <c r="BO26" s="418"/>
      <c r="BP26" s="418"/>
      <c r="BQ26" s="418"/>
      <c r="BR26" s="418"/>
      <c r="BS26" s="418"/>
      <c r="BT26" s="418"/>
      <c r="BU26" s="418"/>
      <c r="BV26" s="419" t="s">
        <v>150</v>
      </c>
      <c r="BW26" s="419"/>
      <c r="BX26" s="419"/>
      <c r="BY26" s="418"/>
      <c r="BZ26" s="418"/>
      <c r="CA26" s="418"/>
      <c r="CB26" s="418"/>
      <c r="CC26" s="418"/>
      <c r="CD26" s="418"/>
      <c r="CE26" s="418"/>
      <c r="CF26" s="418"/>
      <c r="CG26" s="418"/>
      <c r="CH26" s="418"/>
      <c r="CI26" s="418"/>
      <c r="CJ26" s="418"/>
      <c r="CK26" s="418"/>
      <c r="CL26" s="418"/>
      <c r="CM26" s="418"/>
      <c r="CN26" s="420"/>
      <c r="CO26" s="243"/>
      <c r="CP26" s="243"/>
      <c r="CQ26" s="165">
        <v>10</v>
      </c>
      <c r="CR26" s="345"/>
      <c r="CS26" s="2"/>
    </row>
    <row r="27" spans="1:101" ht="39" customHeight="1" thickBot="1" x14ac:dyDescent="0.25">
      <c r="A27" s="489" t="s">
        <v>20</v>
      </c>
      <c r="B27" s="479"/>
      <c r="C27" s="479"/>
      <c r="D27" s="479"/>
      <c r="E27" s="479"/>
      <c r="F27" s="479"/>
      <c r="G27" s="479"/>
      <c r="H27" s="479"/>
      <c r="I27" s="479"/>
      <c r="J27" s="479"/>
      <c r="K27" s="490"/>
      <c r="L27" s="482" t="s">
        <v>146</v>
      </c>
      <c r="M27" s="483"/>
      <c r="N27" s="483"/>
      <c r="O27" s="521"/>
      <c r="P27" s="521"/>
      <c r="Q27" s="521"/>
      <c r="R27" s="521"/>
      <c r="S27" s="521"/>
      <c r="T27" s="521"/>
      <c r="U27" s="521"/>
      <c r="V27" s="483" t="s">
        <v>147</v>
      </c>
      <c r="W27" s="483"/>
      <c r="X27" s="483"/>
      <c r="Y27" s="521"/>
      <c r="Z27" s="521"/>
      <c r="AA27" s="521"/>
      <c r="AB27" s="521"/>
      <c r="AC27" s="521"/>
      <c r="AD27" s="521"/>
      <c r="AE27" s="521"/>
      <c r="AF27" s="483" t="s">
        <v>148</v>
      </c>
      <c r="AG27" s="483"/>
      <c r="AH27" s="483"/>
      <c r="AI27" s="521"/>
      <c r="AJ27" s="521"/>
      <c r="AK27" s="521"/>
      <c r="AL27" s="521"/>
      <c r="AM27" s="521"/>
      <c r="AN27" s="521"/>
      <c r="AO27" s="521"/>
      <c r="AP27" s="521"/>
      <c r="AQ27" s="521"/>
      <c r="AR27" s="521"/>
      <c r="AS27" s="497" t="s">
        <v>1218</v>
      </c>
      <c r="AT27" s="498"/>
      <c r="AU27" s="498"/>
      <c r="AV27" s="498"/>
      <c r="AW27" s="498"/>
      <c r="AX27" s="498"/>
      <c r="AY27" s="498"/>
      <c r="AZ27" s="498"/>
      <c r="BA27" s="498"/>
      <c r="BB27" s="498"/>
      <c r="BC27" s="498"/>
      <c r="BD27" s="498"/>
      <c r="BE27" s="498"/>
      <c r="BF27" s="498"/>
      <c r="BG27" s="498"/>
      <c r="BH27" s="498"/>
      <c r="BI27" s="498"/>
      <c r="BJ27" s="498"/>
      <c r="BK27" s="498"/>
      <c r="BL27" s="498"/>
      <c r="BM27" s="498"/>
      <c r="BN27" s="498"/>
      <c r="BO27" s="498"/>
      <c r="BP27" s="498"/>
      <c r="BQ27" s="498"/>
      <c r="BR27" s="498"/>
      <c r="BS27" s="498"/>
      <c r="BT27" s="498"/>
      <c r="BU27" s="498"/>
      <c r="BV27" s="498"/>
      <c r="BW27" s="498"/>
      <c r="BX27" s="498"/>
      <c r="BY27" s="498"/>
      <c r="BZ27" s="498"/>
      <c r="CA27" s="498"/>
      <c r="CB27" s="498"/>
      <c r="CC27" s="498"/>
      <c r="CD27" s="498"/>
      <c r="CE27" s="498"/>
      <c r="CF27" s="498"/>
      <c r="CG27" s="498"/>
      <c r="CH27" s="498"/>
      <c r="CI27" s="499"/>
      <c r="CJ27" s="513" t="s">
        <v>3</v>
      </c>
      <c r="CK27" s="513"/>
      <c r="CL27" s="513"/>
      <c r="CM27" s="513"/>
      <c r="CN27" s="514"/>
      <c r="CO27" s="239"/>
      <c r="CP27" s="239"/>
      <c r="CQ27" s="165">
        <v>11</v>
      </c>
      <c r="CR27" s="345"/>
      <c r="CS27" s="2"/>
    </row>
    <row r="28" spans="1:101" s="61" customFormat="1" ht="28.2" customHeight="1" x14ac:dyDescent="0.2">
      <c r="A28" s="236"/>
      <c r="B28" s="236"/>
      <c r="C28" s="236"/>
      <c r="D28" s="236"/>
      <c r="E28" s="236"/>
      <c r="F28" s="236"/>
      <c r="G28" s="236"/>
      <c r="H28" s="236"/>
      <c r="I28" s="236"/>
      <c r="J28" s="236"/>
      <c r="K28" s="236"/>
      <c r="L28" s="236"/>
      <c r="M28" s="236"/>
      <c r="N28" s="236"/>
      <c r="O28" s="236"/>
      <c r="P28" s="236"/>
      <c r="T28" s="284"/>
      <c r="AD28" s="284"/>
      <c r="AE28" s="284"/>
      <c r="AF28" s="284"/>
      <c r="AG28" s="284"/>
      <c r="AH28" s="284"/>
      <c r="AI28" s="284"/>
      <c r="AJ28" s="284"/>
      <c r="AK28" s="284"/>
      <c r="AL28" s="284"/>
      <c r="AM28" s="284"/>
      <c r="AN28" s="284"/>
      <c r="AO28" s="284"/>
      <c r="AP28" s="284"/>
      <c r="AQ28" s="284"/>
      <c r="AR28" s="284"/>
      <c r="CO28" s="64"/>
      <c r="CP28" s="64"/>
      <c r="CQ28" s="164"/>
      <c r="CR28" s="344"/>
      <c r="CS28" s="2"/>
    </row>
    <row r="29" spans="1:101" ht="16.5" customHeight="1" thickBot="1" x14ac:dyDescent="0.25">
      <c r="A29" s="407" t="s">
        <v>966</v>
      </c>
      <c r="B29" s="407"/>
      <c r="C29" s="407"/>
      <c r="D29" s="407"/>
      <c r="E29" s="407"/>
      <c r="F29" s="407"/>
      <c r="G29" s="407"/>
      <c r="H29" s="407"/>
      <c r="I29" s="407"/>
      <c r="J29" s="407"/>
      <c r="K29" s="407"/>
      <c r="L29" s="407"/>
      <c r="M29" s="407"/>
      <c r="N29" s="407"/>
      <c r="O29" s="407"/>
      <c r="P29" s="407"/>
      <c r="Q29" s="407"/>
      <c r="R29" s="407"/>
      <c r="S29" s="407"/>
      <c r="T29" s="407"/>
      <c r="U29" s="407"/>
      <c r="V29" s="407"/>
      <c r="W29" s="407"/>
      <c r="X29" s="407"/>
      <c r="Y29" s="407"/>
      <c r="Z29" s="407"/>
      <c r="AA29" s="407"/>
      <c r="AB29" s="407"/>
      <c r="AC29" s="407"/>
      <c r="AD29" s="407"/>
      <c r="AE29" s="407"/>
      <c r="AF29" s="407"/>
      <c r="AG29" s="407"/>
      <c r="AH29" s="407"/>
      <c r="AI29" s="407"/>
      <c r="AJ29" s="407"/>
      <c r="AK29" s="407"/>
      <c r="AL29" s="407"/>
      <c r="AM29" s="407"/>
      <c r="AN29" s="407"/>
      <c r="AO29" s="407"/>
      <c r="AP29" s="407"/>
      <c r="AQ29" s="407"/>
      <c r="AR29" s="407"/>
      <c r="AS29" s="407"/>
      <c r="AT29" s="407"/>
      <c r="AU29" s="407"/>
      <c r="AV29" s="407"/>
      <c r="AW29" s="407"/>
      <c r="AX29" s="407"/>
      <c r="AY29" s="407"/>
      <c r="AZ29" s="407"/>
      <c r="BA29" s="407"/>
      <c r="BB29" s="407"/>
      <c r="BC29" s="407"/>
      <c r="BD29" s="407"/>
      <c r="BE29" s="407"/>
      <c r="BF29" s="407"/>
      <c r="BG29" s="407"/>
      <c r="BH29" s="407"/>
      <c r="BI29" s="407"/>
      <c r="BJ29" s="407"/>
      <c r="BK29" s="407"/>
      <c r="BL29" s="407"/>
      <c r="BM29" s="407"/>
      <c r="BN29" s="407"/>
      <c r="BO29" s="407"/>
      <c r="BP29" s="407"/>
      <c r="BQ29" s="407"/>
      <c r="BR29" s="407"/>
      <c r="BS29" s="407"/>
      <c r="BT29" s="407"/>
      <c r="BU29" s="407"/>
      <c r="BV29" s="407"/>
      <c r="BW29" s="407"/>
      <c r="BX29" s="407"/>
      <c r="BY29" s="407"/>
      <c r="BZ29" s="407"/>
      <c r="CA29" s="407"/>
      <c r="CB29" s="407"/>
      <c r="CC29" s="407"/>
      <c r="CD29" s="407"/>
      <c r="CE29" s="407"/>
      <c r="CF29" s="407"/>
      <c r="CG29" s="407"/>
      <c r="CH29" s="407"/>
      <c r="CI29" s="407"/>
      <c r="CJ29" s="407"/>
      <c r="CK29" s="407"/>
      <c r="CL29" s="407"/>
      <c r="CM29" s="407"/>
      <c r="CN29" s="407"/>
      <c r="CO29" s="278"/>
      <c r="CP29" s="278"/>
      <c r="CQ29" s="165" t="s">
        <v>648</v>
      </c>
      <c r="CR29" s="346" t="s">
        <v>646</v>
      </c>
      <c r="CS29" s="26"/>
    </row>
    <row r="30" spans="1:101" s="61" customFormat="1" ht="39" customHeight="1" thickBot="1" x14ac:dyDescent="0.25">
      <c r="A30" s="408" t="s">
        <v>151</v>
      </c>
      <c r="B30" s="408"/>
      <c r="C30" s="409"/>
      <c r="D30" s="495" t="s">
        <v>133</v>
      </c>
      <c r="E30" s="495"/>
      <c r="F30" s="495"/>
      <c r="G30" s="495"/>
      <c r="H30" s="495"/>
      <c r="I30" s="495"/>
      <c r="J30" s="495"/>
      <c r="K30" s="496"/>
      <c r="L30" s="410"/>
      <c r="M30" s="410"/>
      <c r="N30" s="410"/>
      <c r="O30" s="410"/>
      <c r="P30" s="410"/>
      <c r="Q30" s="410"/>
      <c r="R30" s="410"/>
      <c r="S30" s="410"/>
      <c r="T30" s="410"/>
      <c r="U30" s="410"/>
      <c r="V30" s="410"/>
      <c r="W30" s="410"/>
      <c r="X30" s="410"/>
      <c r="Y30" s="410"/>
      <c r="Z30" s="410"/>
      <c r="AA30" s="410"/>
      <c r="AB30" s="410"/>
      <c r="AC30" s="410"/>
      <c r="AD30" s="410"/>
      <c r="AE30" s="410"/>
      <c r="AF30" s="410"/>
      <c r="AG30" s="410"/>
      <c r="AH30" s="410"/>
      <c r="AI30" s="410"/>
      <c r="AJ30" s="410"/>
      <c r="AK30" s="410"/>
      <c r="AL30" s="410"/>
      <c r="AM30" s="410"/>
      <c r="AN30" s="410"/>
      <c r="AO30" s="410"/>
      <c r="AP30" s="410"/>
      <c r="AQ30" s="410"/>
      <c r="AR30" s="410"/>
      <c r="AS30" s="410"/>
      <c r="AT30" s="410"/>
      <c r="AU30" s="410"/>
      <c r="AV30" s="410"/>
      <c r="AW30" s="410"/>
      <c r="AX30" s="410"/>
      <c r="AY30" s="410"/>
      <c r="AZ30" s="410"/>
      <c r="BA30" s="410"/>
      <c r="BB30" s="410"/>
      <c r="BC30" s="410"/>
      <c r="BD30" s="410"/>
      <c r="BE30" s="410"/>
      <c r="BF30" s="410"/>
      <c r="BG30" s="410"/>
      <c r="BH30" s="410"/>
      <c r="BI30" s="410"/>
      <c r="BJ30" s="410"/>
      <c r="BK30" s="410"/>
      <c r="BL30" s="410"/>
      <c r="BM30" s="410"/>
      <c r="BN30" s="410"/>
      <c r="BO30" s="410"/>
      <c r="BP30" s="410"/>
      <c r="BQ30" s="410"/>
      <c r="BR30" s="410"/>
      <c r="BS30" s="410"/>
      <c r="BT30" s="410"/>
      <c r="BU30" s="410"/>
      <c r="BV30" s="410"/>
      <c r="BW30" s="410"/>
      <c r="BX30" s="410"/>
      <c r="BY30" s="410"/>
      <c r="BZ30" s="410"/>
      <c r="CA30" s="410"/>
      <c r="CB30" s="410"/>
      <c r="CC30" s="410"/>
      <c r="CD30" s="410"/>
      <c r="CE30" s="410"/>
      <c r="CF30" s="410"/>
      <c r="CG30" s="410"/>
      <c r="CH30" s="410"/>
      <c r="CI30" s="410"/>
      <c r="CJ30" s="410"/>
      <c r="CK30" s="410"/>
      <c r="CL30" s="410"/>
      <c r="CM30" s="410"/>
      <c r="CN30" s="411"/>
      <c r="CO30" s="239"/>
      <c r="CP30" s="239"/>
      <c r="CQ30" s="283">
        <v>12</v>
      </c>
      <c r="CR30" s="345"/>
      <c r="CS30" s="2"/>
    </row>
    <row r="31" spans="1:101" s="61" customFormat="1" ht="39" customHeight="1" thickBot="1" x14ac:dyDescent="0.25">
      <c r="A31" s="408"/>
      <c r="B31" s="408"/>
      <c r="C31" s="409"/>
      <c r="D31" s="412" t="s">
        <v>158</v>
      </c>
      <c r="E31" s="412"/>
      <c r="F31" s="412"/>
      <c r="G31" s="412"/>
      <c r="H31" s="412"/>
      <c r="I31" s="412"/>
      <c r="J31" s="412"/>
      <c r="K31" s="413"/>
      <c r="L31" s="500"/>
      <c r="M31" s="501"/>
      <c r="N31" s="501"/>
      <c r="O31" s="501"/>
      <c r="P31" s="501"/>
      <c r="Q31" s="501"/>
      <c r="R31" s="501"/>
      <c r="S31" s="501"/>
      <c r="T31" s="501"/>
      <c r="U31" s="501"/>
      <c r="V31" s="501"/>
      <c r="W31" s="501"/>
      <c r="X31" s="501"/>
      <c r="Y31" s="501"/>
      <c r="Z31" s="501"/>
      <c r="AA31" s="501"/>
      <c r="AB31" s="501"/>
      <c r="AC31" s="502"/>
      <c r="AD31" s="503"/>
      <c r="AE31" s="501"/>
      <c r="AF31" s="501"/>
      <c r="AG31" s="501"/>
      <c r="AH31" s="501"/>
      <c r="AI31" s="501"/>
      <c r="AJ31" s="501"/>
      <c r="AK31" s="501"/>
      <c r="AL31" s="501"/>
      <c r="AM31" s="501"/>
      <c r="AN31" s="501"/>
      <c r="AO31" s="501"/>
      <c r="AP31" s="501"/>
      <c r="AQ31" s="501"/>
      <c r="AR31" s="501"/>
      <c r="AS31" s="501"/>
      <c r="AT31" s="501"/>
      <c r="AU31" s="501"/>
      <c r="AV31" s="504"/>
      <c r="AW31" s="522" t="s">
        <v>134</v>
      </c>
      <c r="AX31" s="523"/>
      <c r="AY31" s="523"/>
      <c r="AZ31" s="523"/>
      <c r="BA31" s="523"/>
      <c r="BB31" s="523"/>
      <c r="BC31" s="523"/>
      <c r="BD31" s="523"/>
      <c r="BE31" s="523"/>
      <c r="BF31" s="523"/>
      <c r="BG31" s="523"/>
      <c r="BH31" s="500"/>
      <c r="BI31" s="501"/>
      <c r="BJ31" s="501"/>
      <c r="BK31" s="501"/>
      <c r="BL31" s="501"/>
      <c r="BM31" s="501"/>
      <c r="BN31" s="501"/>
      <c r="BO31" s="501"/>
      <c r="BP31" s="501"/>
      <c r="BQ31" s="501"/>
      <c r="BR31" s="501"/>
      <c r="BS31" s="501"/>
      <c r="BT31" s="501"/>
      <c r="BU31" s="501"/>
      <c r="BV31" s="501"/>
      <c r="BW31" s="501"/>
      <c r="BX31" s="501"/>
      <c r="BY31" s="501"/>
      <c r="BZ31" s="501"/>
      <c r="CA31" s="501"/>
      <c r="CB31" s="501"/>
      <c r="CC31" s="501"/>
      <c r="CD31" s="501"/>
      <c r="CE31" s="501"/>
      <c r="CF31" s="501"/>
      <c r="CG31" s="501"/>
      <c r="CH31" s="501"/>
      <c r="CI31" s="501"/>
      <c r="CJ31" s="501"/>
      <c r="CK31" s="501"/>
      <c r="CL31" s="501"/>
      <c r="CM31" s="501"/>
      <c r="CN31" s="524"/>
      <c r="CO31" s="239"/>
      <c r="CP31" s="239"/>
      <c r="CQ31" s="203">
        <v>13</v>
      </c>
      <c r="CR31" s="345"/>
      <c r="CS31" s="2"/>
    </row>
    <row r="32" spans="1:101" ht="22.5" customHeight="1" thickBot="1" x14ac:dyDescent="0.25">
      <c r="A32" s="408"/>
      <c r="B32" s="408"/>
      <c r="C32" s="409"/>
      <c r="D32" s="505" t="s">
        <v>141</v>
      </c>
      <c r="E32" s="505"/>
      <c r="F32" s="505"/>
      <c r="G32" s="505"/>
      <c r="H32" s="505"/>
      <c r="I32" s="505"/>
      <c r="J32" s="505"/>
      <c r="K32" s="506"/>
      <c r="L32" s="509" t="s">
        <v>17</v>
      </c>
      <c r="M32" s="510"/>
      <c r="N32" s="510"/>
      <c r="O32" s="477"/>
      <c r="P32" s="477"/>
      <c r="Q32" s="477"/>
      <c r="R32" s="477"/>
      <c r="S32" s="400" t="s">
        <v>148</v>
      </c>
      <c r="T32" s="400"/>
      <c r="U32" s="477"/>
      <c r="V32" s="477"/>
      <c r="W32" s="477"/>
      <c r="X32" s="477"/>
      <c r="Y32" s="477"/>
      <c r="Z32" s="477"/>
      <c r="AA32" s="313"/>
      <c r="AB32" s="317"/>
      <c r="AC32" s="317"/>
      <c r="AD32" s="317"/>
      <c r="AE32" s="317"/>
      <c r="AF32" s="317"/>
      <c r="AG32" s="317"/>
      <c r="AH32" s="317"/>
      <c r="AI32" s="317"/>
      <c r="AJ32" s="317"/>
      <c r="AK32" s="317"/>
      <c r="AL32" s="308"/>
      <c r="AM32" s="308"/>
      <c r="AN32" s="308"/>
      <c r="AO32" s="308"/>
      <c r="AP32" s="308"/>
      <c r="AQ32" s="308"/>
      <c r="AR32" s="308"/>
      <c r="AS32" s="308"/>
      <c r="AT32" s="318"/>
      <c r="AU32" s="318"/>
      <c r="AV32" s="318"/>
      <c r="AW32" s="318"/>
      <c r="AX32" s="318"/>
      <c r="AY32" s="318"/>
      <c r="AZ32" s="318"/>
      <c r="BA32" s="318"/>
      <c r="BB32" s="318"/>
      <c r="BC32" s="318"/>
      <c r="BD32" s="318"/>
      <c r="BE32" s="318"/>
      <c r="BF32" s="318"/>
      <c r="BG32" s="318"/>
      <c r="BH32" s="318"/>
      <c r="BI32" s="318"/>
      <c r="BJ32" s="318"/>
      <c r="BK32" s="318"/>
      <c r="BL32" s="318"/>
      <c r="BM32" s="318"/>
      <c r="BN32" s="318"/>
      <c r="BO32" s="318"/>
      <c r="BP32" s="318"/>
      <c r="BQ32" s="318"/>
      <c r="BR32" s="318"/>
      <c r="BS32" s="318"/>
      <c r="BT32" s="318"/>
      <c r="BU32" s="318"/>
      <c r="BV32" s="318"/>
      <c r="BW32" s="318"/>
      <c r="BX32" s="318"/>
      <c r="BY32" s="318"/>
      <c r="BZ32" s="318"/>
      <c r="CA32" s="318"/>
      <c r="CB32" s="318"/>
      <c r="CC32" s="318"/>
      <c r="CD32" s="318"/>
      <c r="CE32" s="318"/>
      <c r="CF32" s="318"/>
      <c r="CG32" s="308"/>
      <c r="CH32" s="308"/>
      <c r="CI32" s="308"/>
      <c r="CJ32" s="308"/>
      <c r="CK32" s="308"/>
      <c r="CL32" s="308"/>
      <c r="CM32" s="308"/>
      <c r="CN32" s="319"/>
      <c r="CO32" s="66"/>
      <c r="CP32" s="66"/>
      <c r="CQ32" s="283">
        <v>14</v>
      </c>
      <c r="CR32" s="345"/>
      <c r="CS32" s="2"/>
    </row>
    <row r="33" spans="1:97" ht="39" customHeight="1" thickBot="1" x14ac:dyDescent="0.25">
      <c r="A33" s="408"/>
      <c r="B33" s="408"/>
      <c r="C33" s="409"/>
      <c r="D33" s="507"/>
      <c r="E33" s="507"/>
      <c r="F33" s="507"/>
      <c r="G33" s="507"/>
      <c r="H33" s="507"/>
      <c r="I33" s="507"/>
      <c r="J33" s="507"/>
      <c r="K33" s="508"/>
      <c r="L33" s="485"/>
      <c r="M33" s="486"/>
      <c r="N33" s="486"/>
      <c r="O33" s="486"/>
      <c r="P33" s="486"/>
      <c r="Q33" s="486"/>
      <c r="R33" s="486"/>
      <c r="S33" s="486"/>
      <c r="T33" s="486"/>
      <c r="U33" s="486"/>
      <c r="V33" s="486"/>
      <c r="W33" s="486"/>
      <c r="X33" s="486"/>
      <c r="Y33" s="486"/>
      <c r="Z33" s="486"/>
      <c r="AA33" s="486"/>
      <c r="AB33" s="487"/>
      <c r="AC33" s="488"/>
      <c r="AD33" s="486"/>
      <c r="AE33" s="486"/>
      <c r="AF33" s="486"/>
      <c r="AG33" s="486"/>
      <c r="AH33" s="486"/>
      <c r="AI33" s="486"/>
      <c r="AJ33" s="486"/>
      <c r="AK33" s="486"/>
      <c r="AL33" s="486"/>
      <c r="AM33" s="486"/>
      <c r="AN33" s="486"/>
      <c r="AO33" s="486"/>
      <c r="AP33" s="486"/>
      <c r="AQ33" s="486"/>
      <c r="AR33" s="486"/>
      <c r="AS33" s="486"/>
      <c r="AT33" s="486"/>
      <c r="AU33" s="486"/>
      <c r="AV33" s="486"/>
      <c r="AW33" s="486"/>
      <c r="AX33" s="486"/>
      <c r="AY33" s="486"/>
      <c r="AZ33" s="486"/>
      <c r="BA33" s="486"/>
      <c r="BB33" s="486"/>
      <c r="BC33" s="486"/>
      <c r="BD33" s="487"/>
      <c r="BE33" s="488"/>
      <c r="BF33" s="486"/>
      <c r="BG33" s="486"/>
      <c r="BH33" s="486"/>
      <c r="BI33" s="486"/>
      <c r="BJ33" s="486"/>
      <c r="BK33" s="486"/>
      <c r="BL33" s="486"/>
      <c r="BM33" s="486"/>
      <c r="BN33" s="486"/>
      <c r="BO33" s="486"/>
      <c r="BP33" s="486"/>
      <c r="BQ33" s="486"/>
      <c r="BR33" s="486"/>
      <c r="BS33" s="486"/>
      <c r="BT33" s="486"/>
      <c r="BU33" s="486"/>
      <c r="BV33" s="486"/>
      <c r="BW33" s="486"/>
      <c r="BX33" s="486"/>
      <c r="BY33" s="486"/>
      <c r="BZ33" s="486"/>
      <c r="CA33" s="486"/>
      <c r="CB33" s="486"/>
      <c r="CC33" s="486"/>
      <c r="CD33" s="486"/>
      <c r="CE33" s="486"/>
      <c r="CF33" s="486"/>
      <c r="CG33" s="486"/>
      <c r="CH33" s="486"/>
      <c r="CI33" s="486"/>
      <c r="CJ33" s="486"/>
      <c r="CK33" s="486"/>
      <c r="CL33" s="486"/>
      <c r="CM33" s="486"/>
      <c r="CN33" s="517"/>
      <c r="CO33" s="279"/>
      <c r="CP33" s="279"/>
      <c r="CQ33" s="203">
        <v>15</v>
      </c>
      <c r="CR33" s="345"/>
      <c r="CS33" s="2"/>
    </row>
    <row r="34" spans="1:97" ht="39" customHeight="1" thickBot="1" x14ac:dyDescent="0.25">
      <c r="A34" s="408"/>
      <c r="B34" s="408"/>
      <c r="C34" s="409"/>
      <c r="D34" s="493" t="s">
        <v>135</v>
      </c>
      <c r="E34" s="493"/>
      <c r="F34" s="493"/>
      <c r="G34" s="493"/>
      <c r="H34" s="493"/>
      <c r="I34" s="493"/>
      <c r="J34" s="493"/>
      <c r="K34" s="494"/>
      <c r="L34" s="534"/>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535"/>
      <c r="BO34" s="535"/>
      <c r="BP34" s="535"/>
      <c r="BQ34" s="535"/>
      <c r="BR34" s="535"/>
      <c r="BS34" s="535"/>
      <c r="BT34" s="535"/>
      <c r="BU34" s="535"/>
      <c r="BV34" s="535"/>
      <c r="BW34" s="535"/>
      <c r="BX34" s="535"/>
      <c r="BY34" s="535"/>
      <c r="BZ34" s="535"/>
      <c r="CA34" s="535"/>
      <c r="CB34" s="535"/>
      <c r="CC34" s="535"/>
      <c r="CD34" s="535"/>
      <c r="CE34" s="535"/>
      <c r="CF34" s="535"/>
      <c r="CG34" s="535"/>
      <c r="CH34" s="535"/>
      <c r="CI34" s="535"/>
      <c r="CJ34" s="535"/>
      <c r="CK34" s="535"/>
      <c r="CL34" s="535"/>
      <c r="CM34" s="535"/>
      <c r="CN34" s="536"/>
      <c r="CO34" s="279"/>
      <c r="CP34" s="279"/>
      <c r="CQ34" s="283">
        <v>16</v>
      </c>
      <c r="CR34" s="345"/>
      <c r="CS34" s="2"/>
    </row>
    <row r="35" spans="1:97" s="61" customFormat="1" ht="39" customHeight="1" thickBot="1" x14ac:dyDescent="0.25">
      <c r="A35" s="537" t="s">
        <v>152</v>
      </c>
      <c r="B35" s="537"/>
      <c r="C35" s="538"/>
      <c r="D35" s="539" t="s">
        <v>154</v>
      </c>
      <c r="E35" s="540"/>
      <c r="F35" s="540"/>
      <c r="G35" s="540"/>
      <c r="H35" s="540"/>
      <c r="I35" s="540"/>
      <c r="J35" s="540"/>
      <c r="K35" s="541"/>
      <c r="L35" s="542"/>
      <c r="M35" s="543"/>
      <c r="N35" s="543"/>
      <c r="O35" s="543"/>
      <c r="P35" s="543"/>
      <c r="Q35" s="543"/>
      <c r="R35" s="543"/>
      <c r="S35" s="543"/>
      <c r="T35" s="543"/>
      <c r="U35" s="543"/>
      <c r="V35" s="543"/>
      <c r="W35" s="543"/>
      <c r="X35" s="543"/>
      <c r="Y35" s="543"/>
      <c r="Z35" s="543"/>
      <c r="AA35" s="543"/>
      <c r="AB35" s="543"/>
      <c r="AC35" s="544"/>
      <c r="AD35" s="545"/>
      <c r="AE35" s="543"/>
      <c r="AF35" s="543"/>
      <c r="AG35" s="543"/>
      <c r="AH35" s="543"/>
      <c r="AI35" s="543"/>
      <c r="AJ35" s="543"/>
      <c r="AK35" s="543"/>
      <c r="AL35" s="543"/>
      <c r="AM35" s="543"/>
      <c r="AN35" s="543"/>
      <c r="AO35" s="543"/>
      <c r="AP35" s="543"/>
      <c r="AQ35" s="543"/>
      <c r="AR35" s="543"/>
      <c r="AS35" s="543"/>
      <c r="AT35" s="543"/>
      <c r="AU35" s="543"/>
      <c r="AV35" s="546"/>
      <c r="AW35" s="547" t="s">
        <v>140</v>
      </c>
      <c r="AX35" s="548"/>
      <c r="AY35" s="548"/>
      <c r="AZ35" s="548"/>
      <c r="BA35" s="548"/>
      <c r="BB35" s="548"/>
      <c r="BC35" s="548"/>
      <c r="BD35" s="548"/>
      <c r="BE35" s="548"/>
      <c r="BF35" s="548"/>
      <c r="BG35" s="548"/>
      <c r="BH35" s="542"/>
      <c r="BI35" s="543"/>
      <c r="BJ35" s="543"/>
      <c r="BK35" s="543"/>
      <c r="BL35" s="543"/>
      <c r="BM35" s="543"/>
      <c r="BN35" s="543"/>
      <c r="BO35" s="543"/>
      <c r="BP35" s="543"/>
      <c r="BQ35" s="543"/>
      <c r="BR35" s="543"/>
      <c r="BS35" s="543"/>
      <c r="BT35" s="543"/>
      <c r="BU35" s="543"/>
      <c r="BV35" s="543"/>
      <c r="BW35" s="543"/>
      <c r="BX35" s="543"/>
      <c r="BY35" s="543"/>
      <c r="BZ35" s="543"/>
      <c r="CA35" s="543"/>
      <c r="CB35" s="543"/>
      <c r="CC35" s="543"/>
      <c r="CD35" s="543"/>
      <c r="CE35" s="543"/>
      <c r="CF35" s="543"/>
      <c r="CG35" s="543"/>
      <c r="CH35" s="543"/>
      <c r="CI35" s="543"/>
      <c r="CJ35" s="543"/>
      <c r="CK35" s="543"/>
      <c r="CL35" s="543"/>
      <c r="CM35" s="543"/>
      <c r="CN35" s="549"/>
      <c r="CO35" s="239"/>
      <c r="CP35" s="239"/>
      <c r="CQ35" s="203">
        <v>17</v>
      </c>
      <c r="CR35" s="345"/>
      <c r="CS35" s="2"/>
    </row>
    <row r="36" spans="1:97" ht="19.8" customHeight="1" thickBot="1" x14ac:dyDescent="0.25">
      <c r="A36" s="537"/>
      <c r="B36" s="537"/>
      <c r="C36" s="538"/>
      <c r="D36" s="550" t="s">
        <v>142</v>
      </c>
      <c r="E36" s="505"/>
      <c r="F36" s="505"/>
      <c r="G36" s="505"/>
      <c r="H36" s="505"/>
      <c r="I36" s="505"/>
      <c r="J36" s="505"/>
      <c r="K36" s="506"/>
      <c r="L36" s="515" t="s">
        <v>3</v>
      </c>
      <c r="M36" s="516"/>
      <c r="N36" s="516"/>
      <c r="O36" s="320"/>
      <c r="P36" s="553" t="s">
        <v>153</v>
      </c>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3"/>
      <c r="AN36" s="553"/>
      <c r="AO36" s="553"/>
      <c r="AP36" s="553"/>
      <c r="AQ36" s="553"/>
      <c r="AR36" s="553"/>
      <c r="AS36" s="553"/>
      <c r="AT36" s="553"/>
      <c r="AU36" s="553"/>
      <c r="AV36" s="553"/>
      <c r="AW36" s="553"/>
      <c r="AX36" s="553"/>
      <c r="AY36" s="553"/>
      <c r="AZ36" s="553"/>
      <c r="BA36" s="553"/>
      <c r="BB36" s="553"/>
      <c r="BC36" s="553"/>
      <c r="BD36" s="553"/>
      <c r="BE36" s="553"/>
      <c r="BF36" s="553"/>
      <c r="BG36" s="553"/>
      <c r="BH36" s="553"/>
      <c r="BI36" s="553"/>
      <c r="BJ36" s="553"/>
      <c r="BK36" s="553"/>
      <c r="BL36" s="553"/>
      <c r="BM36" s="553"/>
      <c r="BN36" s="553"/>
      <c r="BO36" s="553"/>
      <c r="BP36" s="553"/>
      <c r="BQ36" s="553"/>
      <c r="BR36" s="553"/>
      <c r="BS36" s="553"/>
      <c r="BT36" s="553"/>
      <c r="BU36" s="553"/>
      <c r="BV36" s="553"/>
      <c r="BW36" s="553"/>
      <c r="BX36" s="553"/>
      <c r="BY36" s="553"/>
      <c r="BZ36" s="553"/>
      <c r="CA36" s="553"/>
      <c r="CB36" s="553"/>
      <c r="CC36" s="553"/>
      <c r="CD36" s="553"/>
      <c r="CE36" s="553"/>
      <c r="CF36" s="553"/>
      <c r="CG36" s="553"/>
      <c r="CH36" s="553"/>
      <c r="CI36" s="553"/>
      <c r="CJ36" s="553"/>
      <c r="CK36" s="553"/>
      <c r="CL36" s="553"/>
      <c r="CM36" s="553"/>
      <c r="CN36" s="554"/>
      <c r="CO36" s="244"/>
      <c r="CP36" s="244"/>
      <c r="CQ36" s="283">
        <v>18</v>
      </c>
      <c r="CR36" s="345"/>
      <c r="CS36" s="2"/>
    </row>
    <row r="37" spans="1:97" ht="22.5" customHeight="1" thickBot="1" x14ac:dyDescent="0.25">
      <c r="A37" s="408"/>
      <c r="B37" s="408"/>
      <c r="C37" s="409"/>
      <c r="D37" s="551"/>
      <c r="E37" s="531"/>
      <c r="F37" s="531"/>
      <c r="G37" s="531"/>
      <c r="H37" s="531"/>
      <c r="I37" s="531"/>
      <c r="J37" s="531"/>
      <c r="K37" s="532"/>
      <c r="L37" s="510" t="s">
        <v>17</v>
      </c>
      <c r="M37" s="510"/>
      <c r="N37" s="510"/>
      <c r="O37" s="555"/>
      <c r="P37" s="555"/>
      <c r="Q37" s="555"/>
      <c r="R37" s="555"/>
      <c r="S37" s="556" t="s">
        <v>148</v>
      </c>
      <c r="T37" s="556"/>
      <c r="U37" s="555"/>
      <c r="V37" s="555"/>
      <c r="W37" s="555"/>
      <c r="X37" s="555"/>
      <c r="Y37" s="555"/>
      <c r="Z37" s="555"/>
      <c r="AA37" s="313"/>
      <c r="AB37" s="314"/>
      <c r="AC37" s="314"/>
      <c r="AD37" s="314"/>
      <c r="AE37" s="314"/>
      <c r="AF37" s="314"/>
      <c r="AG37" s="314"/>
      <c r="AH37" s="314"/>
      <c r="AI37" s="314"/>
      <c r="AJ37" s="314"/>
      <c r="AK37" s="314"/>
      <c r="AL37" s="308"/>
      <c r="AM37" s="308"/>
      <c r="AN37" s="308"/>
      <c r="AO37" s="308"/>
      <c r="AP37" s="308"/>
      <c r="AQ37" s="308"/>
      <c r="AR37" s="308"/>
      <c r="AS37" s="308"/>
      <c r="AT37" s="318"/>
      <c r="AU37" s="318"/>
      <c r="AV37" s="318"/>
      <c r="AW37" s="318"/>
      <c r="AX37" s="318"/>
      <c r="AY37" s="318"/>
      <c r="AZ37" s="318"/>
      <c r="BA37" s="318"/>
      <c r="BB37" s="318"/>
      <c r="BC37" s="318"/>
      <c r="BD37" s="318"/>
      <c r="BE37" s="318"/>
      <c r="BF37" s="318"/>
      <c r="BG37" s="318"/>
      <c r="BH37" s="318"/>
      <c r="BI37" s="318"/>
      <c r="BJ37" s="318"/>
      <c r="BK37" s="318"/>
      <c r="BL37" s="318"/>
      <c r="BM37" s="318"/>
      <c r="BN37" s="318"/>
      <c r="BO37" s="318"/>
      <c r="BP37" s="318"/>
      <c r="BQ37" s="318"/>
      <c r="BR37" s="318"/>
      <c r="BS37" s="318"/>
      <c r="BT37" s="318"/>
      <c r="BU37" s="318"/>
      <c r="BV37" s="318"/>
      <c r="BW37" s="318"/>
      <c r="BX37" s="318"/>
      <c r="BY37" s="318"/>
      <c r="BZ37" s="318"/>
      <c r="CA37" s="318"/>
      <c r="CB37" s="318"/>
      <c r="CC37" s="318"/>
      <c r="CD37" s="318"/>
      <c r="CE37" s="318"/>
      <c r="CF37" s="318"/>
      <c r="CG37" s="308"/>
      <c r="CH37" s="308"/>
      <c r="CI37" s="308"/>
      <c r="CJ37" s="308"/>
      <c r="CK37" s="308"/>
      <c r="CL37" s="308"/>
      <c r="CM37" s="308"/>
      <c r="CN37" s="319"/>
      <c r="CO37" s="66"/>
      <c r="CP37" s="66"/>
      <c r="CQ37" s="203">
        <v>19</v>
      </c>
      <c r="CR37" s="345"/>
      <c r="CS37" s="2"/>
    </row>
    <row r="38" spans="1:97" ht="39" customHeight="1" thickBot="1" x14ac:dyDescent="0.25">
      <c r="A38" s="408"/>
      <c r="B38" s="408"/>
      <c r="C38" s="409"/>
      <c r="D38" s="552"/>
      <c r="E38" s="507"/>
      <c r="F38" s="507"/>
      <c r="G38" s="507"/>
      <c r="H38" s="507"/>
      <c r="I38" s="507"/>
      <c r="J38" s="507"/>
      <c r="K38" s="508"/>
      <c r="L38" s="486"/>
      <c r="M38" s="486"/>
      <c r="N38" s="486"/>
      <c r="O38" s="486"/>
      <c r="P38" s="486"/>
      <c r="Q38" s="486"/>
      <c r="R38" s="486"/>
      <c r="S38" s="486"/>
      <c r="T38" s="486"/>
      <c r="U38" s="486"/>
      <c r="V38" s="486"/>
      <c r="W38" s="486"/>
      <c r="X38" s="486"/>
      <c r="Y38" s="486"/>
      <c r="Z38" s="486"/>
      <c r="AA38" s="486"/>
      <c r="AB38" s="487"/>
      <c r="AC38" s="488"/>
      <c r="AD38" s="486"/>
      <c r="AE38" s="486"/>
      <c r="AF38" s="486"/>
      <c r="AG38" s="486"/>
      <c r="AH38" s="486"/>
      <c r="AI38" s="486"/>
      <c r="AJ38" s="486"/>
      <c r="AK38" s="486"/>
      <c r="AL38" s="486"/>
      <c r="AM38" s="486"/>
      <c r="AN38" s="486"/>
      <c r="AO38" s="486"/>
      <c r="AP38" s="486"/>
      <c r="AQ38" s="486"/>
      <c r="AR38" s="486"/>
      <c r="AS38" s="486"/>
      <c r="AT38" s="486"/>
      <c r="AU38" s="486"/>
      <c r="AV38" s="486"/>
      <c r="AW38" s="486"/>
      <c r="AX38" s="486"/>
      <c r="AY38" s="486"/>
      <c r="AZ38" s="486"/>
      <c r="BA38" s="486"/>
      <c r="BB38" s="486"/>
      <c r="BC38" s="486"/>
      <c r="BD38" s="487"/>
      <c r="BE38" s="488"/>
      <c r="BF38" s="486"/>
      <c r="BG38" s="486"/>
      <c r="BH38" s="486"/>
      <c r="BI38" s="486"/>
      <c r="BJ38" s="486"/>
      <c r="BK38" s="486"/>
      <c r="BL38" s="486"/>
      <c r="BM38" s="486"/>
      <c r="BN38" s="486"/>
      <c r="BO38" s="486"/>
      <c r="BP38" s="486"/>
      <c r="BQ38" s="486"/>
      <c r="BR38" s="486"/>
      <c r="BS38" s="486"/>
      <c r="BT38" s="486"/>
      <c r="BU38" s="486"/>
      <c r="BV38" s="486"/>
      <c r="BW38" s="486"/>
      <c r="BX38" s="486"/>
      <c r="BY38" s="486"/>
      <c r="BZ38" s="486"/>
      <c r="CA38" s="486"/>
      <c r="CB38" s="486"/>
      <c r="CC38" s="486"/>
      <c r="CD38" s="486"/>
      <c r="CE38" s="486"/>
      <c r="CF38" s="486"/>
      <c r="CG38" s="486"/>
      <c r="CH38" s="486"/>
      <c r="CI38" s="486"/>
      <c r="CJ38" s="486"/>
      <c r="CK38" s="486"/>
      <c r="CL38" s="486"/>
      <c r="CM38" s="486"/>
      <c r="CN38" s="517"/>
      <c r="CO38" s="279"/>
      <c r="CP38" s="279"/>
      <c r="CQ38" s="283">
        <v>20</v>
      </c>
      <c r="CR38" s="345"/>
      <c r="CS38" s="2"/>
    </row>
    <row r="39" spans="1:97" ht="39" customHeight="1" thickBot="1" x14ac:dyDescent="0.25">
      <c r="A39" s="408"/>
      <c r="B39" s="408"/>
      <c r="C39" s="409"/>
      <c r="D39" s="491" t="s">
        <v>135</v>
      </c>
      <c r="E39" s="491"/>
      <c r="F39" s="491"/>
      <c r="G39" s="491"/>
      <c r="H39" s="491"/>
      <c r="I39" s="491"/>
      <c r="J39" s="491"/>
      <c r="K39" s="492"/>
      <c r="L39" s="518"/>
      <c r="M39" s="519"/>
      <c r="N39" s="519"/>
      <c r="O39" s="519"/>
      <c r="P39" s="519"/>
      <c r="Q39" s="519"/>
      <c r="R39" s="519"/>
      <c r="S39" s="519"/>
      <c r="T39" s="519"/>
      <c r="U39" s="519"/>
      <c r="V39" s="519"/>
      <c r="W39" s="519"/>
      <c r="X39" s="519"/>
      <c r="Y39" s="519"/>
      <c r="Z39" s="519"/>
      <c r="AA39" s="519"/>
      <c r="AB39" s="519"/>
      <c r="AC39" s="519"/>
      <c r="AD39" s="519"/>
      <c r="AE39" s="519"/>
      <c r="AF39" s="519"/>
      <c r="AG39" s="519"/>
      <c r="AH39" s="519"/>
      <c r="AI39" s="519"/>
      <c r="AJ39" s="519"/>
      <c r="AK39" s="519"/>
      <c r="AL39" s="519"/>
      <c r="AM39" s="519"/>
      <c r="AN39" s="519"/>
      <c r="AO39" s="519"/>
      <c r="AP39" s="519"/>
      <c r="AQ39" s="519"/>
      <c r="AR39" s="519"/>
      <c r="AS39" s="519"/>
      <c r="AT39" s="519"/>
      <c r="AU39" s="519"/>
      <c r="AV39" s="519"/>
      <c r="AW39" s="519"/>
      <c r="AX39" s="519"/>
      <c r="AY39" s="519"/>
      <c r="AZ39" s="519"/>
      <c r="BA39" s="519"/>
      <c r="BB39" s="519"/>
      <c r="BC39" s="519"/>
      <c r="BD39" s="519"/>
      <c r="BE39" s="519"/>
      <c r="BF39" s="519"/>
      <c r="BG39" s="519"/>
      <c r="BH39" s="519"/>
      <c r="BI39" s="519"/>
      <c r="BJ39" s="519"/>
      <c r="BK39" s="519"/>
      <c r="BL39" s="519"/>
      <c r="BM39" s="519"/>
      <c r="BN39" s="519"/>
      <c r="BO39" s="519"/>
      <c r="BP39" s="519"/>
      <c r="BQ39" s="519"/>
      <c r="BR39" s="519"/>
      <c r="BS39" s="519"/>
      <c r="BT39" s="519"/>
      <c r="BU39" s="519"/>
      <c r="BV39" s="519"/>
      <c r="BW39" s="519"/>
      <c r="BX39" s="519"/>
      <c r="BY39" s="519"/>
      <c r="BZ39" s="519"/>
      <c r="CA39" s="519"/>
      <c r="CB39" s="519"/>
      <c r="CC39" s="519"/>
      <c r="CD39" s="519"/>
      <c r="CE39" s="519"/>
      <c r="CF39" s="519"/>
      <c r="CG39" s="519"/>
      <c r="CH39" s="519"/>
      <c r="CI39" s="519"/>
      <c r="CJ39" s="519"/>
      <c r="CK39" s="519"/>
      <c r="CL39" s="519"/>
      <c r="CM39" s="519"/>
      <c r="CN39" s="520"/>
      <c r="CO39" s="279"/>
      <c r="CP39" s="279"/>
      <c r="CQ39" s="203">
        <v>21</v>
      </c>
      <c r="CR39" s="345"/>
      <c r="CS39" s="298"/>
    </row>
    <row r="40" spans="1:97" s="65" customFormat="1" ht="39" customHeight="1" thickBot="1" x14ac:dyDescent="0.25">
      <c r="A40" s="408"/>
      <c r="B40" s="408"/>
      <c r="C40" s="409"/>
      <c r="D40" s="404" t="s">
        <v>18</v>
      </c>
      <c r="E40" s="404"/>
      <c r="F40" s="404"/>
      <c r="G40" s="404"/>
      <c r="H40" s="404"/>
      <c r="I40" s="404"/>
      <c r="J40" s="404"/>
      <c r="K40" s="405"/>
      <c r="L40" s="401" t="s">
        <v>146</v>
      </c>
      <c r="M40" s="402"/>
      <c r="N40" s="402"/>
      <c r="O40" s="406"/>
      <c r="P40" s="406"/>
      <c r="Q40" s="406"/>
      <c r="R40" s="406"/>
      <c r="S40" s="406"/>
      <c r="T40" s="406"/>
      <c r="U40" s="406"/>
      <c r="V40" s="402" t="s">
        <v>147</v>
      </c>
      <c r="W40" s="402"/>
      <c r="X40" s="402"/>
      <c r="Y40" s="406"/>
      <c r="Z40" s="406"/>
      <c r="AA40" s="406"/>
      <c r="AB40" s="406"/>
      <c r="AC40" s="406"/>
      <c r="AD40" s="406"/>
      <c r="AE40" s="406"/>
      <c r="AF40" s="402" t="s">
        <v>148</v>
      </c>
      <c r="AG40" s="402"/>
      <c r="AH40" s="402"/>
      <c r="AI40" s="406"/>
      <c r="AJ40" s="406"/>
      <c r="AK40" s="406"/>
      <c r="AL40" s="406"/>
      <c r="AM40" s="406"/>
      <c r="AN40" s="406"/>
      <c r="AO40" s="406"/>
      <c r="AP40" s="406"/>
      <c r="AQ40" s="406"/>
      <c r="AR40" s="512"/>
      <c r="AS40" s="511" t="s">
        <v>19</v>
      </c>
      <c r="AT40" s="404"/>
      <c r="AU40" s="404"/>
      <c r="AV40" s="404"/>
      <c r="AW40" s="404"/>
      <c r="AX40" s="404"/>
      <c r="AY40" s="404"/>
      <c r="AZ40" s="404"/>
      <c r="BA40" s="404"/>
      <c r="BB40" s="404"/>
      <c r="BC40" s="404"/>
      <c r="BD40" s="404"/>
      <c r="BE40" s="405"/>
      <c r="BF40" s="417"/>
      <c r="BG40" s="418"/>
      <c r="BH40" s="418"/>
      <c r="BI40" s="418"/>
      <c r="BJ40" s="418"/>
      <c r="BK40" s="418"/>
      <c r="BL40" s="418"/>
      <c r="BM40" s="418"/>
      <c r="BN40" s="418"/>
      <c r="BO40" s="418"/>
      <c r="BP40" s="418"/>
      <c r="BQ40" s="418"/>
      <c r="BR40" s="418"/>
      <c r="BS40" s="418"/>
      <c r="BT40" s="418"/>
      <c r="BU40" s="418"/>
      <c r="BV40" s="419" t="s">
        <v>150</v>
      </c>
      <c r="BW40" s="419"/>
      <c r="BX40" s="419"/>
      <c r="BY40" s="418"/>
      <c r="BZ40" s="418"/>
      <c r="CA40" s="418"/>
      <c r="CB40" s="418"/>
      <c r="CC40" s="418"/>
      <c r="CD40" s="418"/>
      <c r="CE40" s="418"/>
      <c r="CF40" s="418"/>
      <c r="CG40" s="418"/>
      <c r="CH40" s="418"/>
      <c r="CI40" s="418"/>
      <c r="CJ40" s="418"/>
      <c r="CK40" s="418"/>
      <c r="CL40" s="418"/>
      <c r="CM40" s="418"/>
      <c r="CN40" s="420"/>
      <c r="CO40" s="243"/>
      <c r="CP40" s="243"/>
      <c r="CQ40" s="283">
        <v>22</v>
      </c>
      <c r="CR40" s="345"/>
      <c r="CS40" s="2"/>
    </row>
    <row r="41" spans="1:97" ht="39" customHeight="1" thickBot="1" x14ac:dyDescent="0.25">
      <c r="A41" s="408"/>
      <c r="B41" s="408"/>
      <c r="C41" s="409"/>
      <c r="D41" s="479" t="s">
        <v>1219</v>
      </c>
      <c r="E41" s="480"/>
      <c r="F41" s="480"/>
      <c r="G41" s="480"/>
      <c r="H41" s="480"/>
      <c r="I41" s="480"/>
      <c r="J41" s="480"/>
      <c r="K41" s="481"/>
      <c r="L41" s="482" t="s">
        <v>146</v>
      </c>
      <c r="M41" s="483"/>
      <c r="N41" s="483"/>
      <c r="O41" s="484"/>
      <c r="P41" s="484"/>
      <c r="Q41" s="484"/>
      <c r="R41" s="484"/>
      <c r="S41" s="484"/>
      <c r="T41" s="484"/>
      <c r="U41" s="484"/>
      <c r="V41" s="483" t="s">
        <v>147</v>
      </c>
      <c r="W41" s="483"/>
      <c r="X41" s="483"/>
      <c r="Y41" s="484"/>
      <c r="Z41" s="484"/>
      <c r="AA41" s="484"/>
      <c r="AB41" s="484"/>
      <c r="AC41" s="484"/>
      <c r="AD41" s="484"/>
      <c r="AE41" s="484"/>
      <c r="AF41" s="483" t="s">
        <v>148</v>
      </c>
      <c r="AG41" s="483"/>
      <c r="AH41" s="483"/>
      <c r="AI41" s="484"/>
      <c r="AJ41" s="484"/>
      <c r="AK41" s="484"/>
      <c r="AL41" s="484"/>
      <c r="AM41" s="484"/>
      <c r="AN41" s="484"/>
      <c r="AO41" s="484"/>
      <c r="AP41" s="484"/>
      <c r="AQ41" s="484"/>
      <c r="AR41" s="484"/>
      <c r="AS41" s="497" t="s">
        <v>1220</v>
      </c>
      <c r="AT41" s="498"/>
      <c r="AU41" s="498"/>
      <c r="AV41" s="498"/>
      <c r="AW41" s="498"/>
      <c r="AX41" s="498"/>
      <c r="AY41" s="498"/>
      <c r="AZ41" s="498"/>
      <c r="BA41" s="498"/>
      <c r="BB41" s="498"/>
      <c r="BC41" s="498"/>
      <c r="BD41" s="498"/>
      <c r="BE41" s="498"/>
      <c r="BF41" s="498"/>
      <c r="BG41" s="498"/>
      <c r="BH41" s="498"/>
      <c r="BI41" s="498"/>
      <c r="BJ41" s="498"/>
      <c r="BK41" s="498"/>
      <c r="BL41" s="498"/>
      <c r="BM41" s="498"/>
      <c r="BN41" s="498"/>
      <c r="BO41" s="498"/>
      <c r="BP41" s="498"/>
      <c r="BQ41" s="498"/>
      <c r="BR41" s="498"/>
      <c r="BS41" s="498"/>
      <c r="BT41" s="498"/>
      <c r="BU41" s="498"/>
      <c r="BV41" s="498"/>
      <c r="BW41" s="498"/>
      <c r="BX41" s="498"/>
      <c r="BY41" s="498"/>
      <c r="BZ41" s="498"/>
      <c r="CA41" s="498"/>
      <c r="CB41" s="498"/>
      <c r="CC41" s="498"/>
      <c r="CD41" s="498"/>
      <c r="CE41" s="498"/>
      <c r="CF41" s="498"/>
      <c r="CG41" s="498"/>
      <c r="CH41" s="498"/>
      <c r="CI41" s="499"/>
      <c r="CJ41" s="513" t="s">
        <v>3</v>
      </c>
      <c r="CK41" s="513"/>
      <c r="CL41" s="513"/>
      <c r="CM41" s="513"/>
      <c r="CN41" s="514"/>
      <c r="CO41" s="239"/>
      <c r="CP41" s="239"/>
      <c r="CQ41" s="203">
        <v>23</v>
      </c>
      <c r="CR41" s="345"/>
      <c r="CS41" s="2"/>
    </row>
    <row r="42" spans="1:97" ht="19.2" customHeight="1" x14ac:dyDescent="0.2">
      <c r="A42" s="67"/>
      <c r="B42" s="67"/>
      <c r="C42" s="68"/>
      <c r="D42" s="68"/>
      <c r="E42" s="68"/>
      <c r="F42" s="68"/>
      <c r="G42" s="68"/>
      <c r="H42" s="68"/>
      <c r="I42" s="68"/>
      <c r="J42" s="68"/>
      <c r="K42" s="68"/>
      <c r="L42" s="69"/>
      <c r="M42" s="69"/>
      <c r="N42" s="70"/>
      <c r="O42" s="70"/>
      <c r="P42" s="70"/>
      <c r="Q42" s="70"/>
      <c r="R42" s="70"/>
      <c r="S42" s="70"/>
      <c r="T42" s="70"/>
      <c r="U42" s="70"/>
      <c r="V42" s="70"/>
      <c r="W42" s="69"/>
      <c r="X42" s="69"/>
      <c r="Y42" s="70"/>
      <c r="Z42" s="70"/>
      <c r="AA42" s="70"/>
      <c r="AB42" s="70"/>
      <c r="AC42" s="70"/>
      <c r="AD42" s="70"/>
      <c r="AE42" s="70"/>
      <c r="AF42" s="70"/>
      <c r="AG42" s="70"/>
      <c r="AH42" s="69"/>
      <c r="AI42" s="69"/>
      <c r="AJ42" s="70"/>
      <c r="AK42" s="70"/>
      <c r="AL42" s="70"/>
      <c r="AM42" s="70"/>
      <c r="AN42" s="70"/>
      <c r="AO42" s="70"/>
      <c r="AP42" s="70"/>
      <c r="AQ42" s="70"/>
      <c r="AR42" s="70"/>
      <c r="AS42" s="68"/>
      <c r="AT42" s="68"/>
      <c r="AU42" s="68"/>
      <c r="AV42" s="68"/>
      <c r="AW42" s="68"/>
      <c r="AX42" s="68"/>
      <c r="AY42" s="68"/>
      <c r="AZ42" s="68"/>
      <c r="BA42" s="68"/>
      <c r="BB42" s="68"/>
      <c r="BC42" s="68"/>
      <c r="BD42" s="71"/>
      <c r="BE42" s="69"/>
      <c r="BF42" s="69"/>
      <c r="BG42" s="70"/>
      <c r="BH42" s="70"/>
      <c r="BI42" s="70"/>
      <c r="BJ42" s="70"/>
      <c r="BK42" s="70"/>
      <c r="BL42" s="70"/>
      <c r="BM42" s="70"/>
      <c r="BN42" s="70"/>
      <c r="BO42" s="70"/>
      <c r="BP42" s="69"/>
      <c r="BQ42" s="69"/>
      <c r="BR42" s="70"/>
      <c r="BS42" s="70"/>
      <c r="BT42" s="70"/>
      <c r="BU42" s="70"/>
      <c r="BV42" s="70"/>
      <c r="BW42" s="70"/>
      <c r="BX42" s="70"/>
      <c r="BY42" s="70"/>
      <c r="BZ42" s="70"/>
      <c r="CA42" s="70"/>
      <c r="CB42" s="69"/>
      <c r="CC42" s="69"/>
      <c r="CD42" s="70"/>
      <c r="CE42" s="70"/>
      <c r="CF42" s="70"/>
      <c r="CG42" s="70"/>
      <c r="CH42" s="70"/>
      <c r="CI42" s="70"/>
      <c r="CJ42" s="70"/>
      <c r="CK42" s="70"/>
      <c r="CL42" s="70"/>
      <c r="CM42" s="70"/>
      <c r="CN42" s="70"/>
      <c r="CO42" s="245"/>
      <c r="CP42" s="245"/>
    </row>
    <row r="43" spans="1:97" ht="19.2" customHeight="1" x14ac:dyDescent="0.2">
      <c r="A43" s="67"/>
      <c r="B43" s="67"/>
      <c r="C43" s="68"/>
      <c r="D43" s="68"/>
      <c r="E43" s="68"/>
      <c r="F43" s="68"/>
      <c r="G43" s="68"/>
      <c r="H43" s="68"/>
      <c r="I43" s="68"/>
      <c r="J43" s="68"/>
      <c r="K43" s="68"/>
      <c r="L43" s="69"/>
      <c r="M43" s="69"/>
      <c r="N43" s="70"/>
      <c r="O43" s="70"/>
      <c r="P43" s="70"/>
      <c r="Q43" s="70"/>
      <c r="R43" s="70"/>
      <c r="S43" s="70"/>
      <c r="T43" s="70"/>
      <c r="U43" s="70"/>
      <c r="V43" s="70"/>
      <c r="W43" s="69"/>
      <c r="X43" s="69"/>
      <c r="Y43" s="70"/>
      <c r="Z43" s="70"/>
      <c r="AA43" s="70"/>
      <c r="AB43" s="70"/>
      <c r="AC43" s="70"/>
      <c r="AD43" s="70"/>
      <c r="AE43" s="70"/>
      <c r="AF43" s="70"/>
      <c r="AG43" s="70"/>
      <c r="AH43" s="69"/>
      <c r="AI43" s="69"/>
      <c r="AJ43" s="70"/>
      <c r="AK43" s="70"/>
      <c r="AL43" s="70"/>
      <c r="AM43" s="70"/>
      <c r="AN43" s="70"/>
      <c r="AO43" s="70"/>
      <c r="AP43" s="70"/>
      <c r="AQ43" s="70"/>
      <c r="AR43" s="70"/>
      <c r="AS43" s="68"/>
      <c r="AT43" s="68"/>
      <c r="AU43" s="68"/>
      <c r="AV43" s="68"/>
      <c r="AW43" s="68"/>
      <c r="AX43" s="68"/>
      <c r="AY43" s="68"/>
      <c r="AZ43" s="68"/>
      <c r="BA43" s="68"/>
      <c r="BB43" s="68"/>
      <c r="BC43" s="68"/>
      <c r="BD43" s="71"/>
      <c r="BE43" s="69"/>
      <c r="BF43" s="69"/>
      <c r="BG43" s="70"/>
      <c r="BH43" s="70"/>
      <c r="BI43" s="70"/>
      <c r="BJ43" s="70"/>
      <c r="BK43" s="70"/>
      <c r="BL43" s="70"/>
      <c r="BM43" s="70"/>
      <c r="BN43" s="70"/>
      <c r="BO43" s="70"/>
      <c r="BP43" s="69"/>
      <c r="BQ43" s="69"/>
      <c r="BR43" s="70"/>
      <c r="BS43" s="70"/>
      <c r="BT43" s="70"/>
      <c r="BU43" s="70"/>
      <c r="BV43" s="70"/>
      <c r="BW43" s="70"/>
      <c r="BX43" s="70"/>
      <c r="BY43" s="70"/>
      <c r="BZ43" s="70"/>
      <c r="CA43" s="70"/>
      <c r="CB43" s="69"/>
      <c r="CC43" s="69"/>
      <c r="CD43" s="70"/>
      <c r="CE43" s="70"/>
      <c r="CF43" s="70"/>
      <c r="CG43" s="70"/>
      <c r="CH43" s="70"/>
      <c r="CI43" s="70"/>
      <c r="CJ43" s="70"/>
      <c r="CK43" s="70"/>
      <c r="CL43" s="70"/>
      <c r="CM43" s="70"/>
      <c r="CN43" s="70"/>
      <c r="CO43" s="245"/>
      <c r="CP43" s="245"/>
    </row>
    <row r="44" spans="1:97" ht="10.8" customHeight="1" x14ac:dyDescent="0.2">
      <c r="A44" s="290"/>
      <c r="B44" s="290"/>
      <c r="C44" s="290"/>
      <c r="D44" s="290"/>
      <c r="E44" s="290"/>
      <c r="F44" s="290"/>
      <c r="G44" s="290"/>
      <c r="H44" s="290"/>
      <c r="I44" s="290"/>
      <c r="J44" s="290"/>
      <c r="K44" s="290"/>
      <c r="L44" s="290"/>
      <c r="M44" s="290"/>
      <c r="N44" s="290"/>
      <c r="O44" s="290"/>
      <c r="P44" s="290"/>
      <c r="Q44" s="290"/>
      <c r="R44" s="290"/>
      <c r="S44" s="294"/>
      <c r="T44" s="294"/>
      <c r="U44" s="294"/>
      <c r="V44" s="294"/>
      <c r="W44" s="295"/>
      <c r="X44" s="295"/>
      <c r="Y44" s="295"/>
      <c r="Z44" s="295"/>
      <c r="AA44" s="295"/>
      <c r="AB44" s="295"/>
      <c r="AC44" s="295"/>
      <c r="AD44" s="295"/>
      <c r="AE44" s="295"/>
      <c r="AF44" s="295"/>
      <c r="AG44" s="295"/>
      <c r="AH44" s="291"/>
      <c r="AI44" s="291"/>
      <c r="AJ44" s="291"/>
      <c r="AK44" s="291"/>
      <c r="AL44" s="291"/>
      <c r="AM44" s="291"/>
      <c r="AN44" s="246"/>
      <c r="AO44" s="246"/>
      <c r="AP44" s="246"/>
      <c r="AQ44" s="246"/>
    </row>
    <row r="45" spans="1:97" ht="16.2" customHeight="1" thickBot="1" x14ac:dyDescent="0.25">
      <c r="A45" s="560" t="s">
        <v>967</v>
      </c>
      <c r="B45" s="560"/>
      <c r="C45" s="560"/>
      <c r="D45" s="560"/>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308"/>
      <c r="AF45" s="560" t="s">
        <v>1019</v>
      </c>
      <c r="AG45" s="560"/>
      <c r="AH45" s="560"/>
      <c r="AI45" s="560"/>
      <c r="AJ45" s="560"/>
      <c r="AK45" s="560"/>
      <c r="AL45" s="560"/>
      <c r="AM45" s="560"/>
      <c r="AN45" s="560"/>
      <c r="AO45" s="560"/>
      <c r="AP45" s="560"/>
      <c r="AQ45" s="560"/>
      <c r="AR45" s="560"/>
      <c r="AS45" s="560"/>
      <c r="AT45" s="560"/>
      <c r="AU45" s="560"/>
      <c r="AV45" s="560"/>
      <c r="AW45" s="560"/>
      <c r="AX45" s="560"/>
      <c r="AY45" s="560"/>
      <c r="AZ45" s="560"/>
      <c r="BA45" s="560"/>
      <c r="BB45" s="560"/>
      <c r="BC45" s="560"/>
      <c r="BD45" s="560"/>
      <c r="BE45" s="560"/>
      <c r="BF45" s="560"/>
      <c r="BG45" s="560"/>
      <c r="BH45" s="560"/>
      <c r="BI45" s="560"/>
      <c r="BJ45" s="308"/>
      <c r="BK45" s="560" t="s">
        <v>1020</v>
      </c>
      <c r="BL45" s="560"/>
      <c r="BM45" s="560"/>
      <c r="BN45" s="560"/>
      <c r="BO45" s="560"/>
      <c r="BP45" s="560"/>
      <c r="BQ45" s="560"/>
      <c r="BR45" s="560"/>
      <c r="BS45" s="560"/>
      <c r="BT45" s="560"/>
      <c r="BU45" s="560"/>
      <c r="BV45" s="560"/>
      <c r="BW45" s="560"/>
      <c r="BX45" s="560"/>
      <c r="BY45" s="560"/>
      <c r="BZ45" s="560"/>
      <c r="CA45" s="560"/>
      <c r="CB45" s="560"/>
      <c r="CC45" s="560"/>
      <c r="CD45" s="560"/>
      <c r="CE45" s="560"/>
      <c r="CF45" s="560"/>
      <c r="CG45" s="560"/>
      <c r="CH45" s="560"/>
      <c r="CI45" s="560"/>
      <c r="CJ45" s="560"/>
      <c r="CK45" s="560"/>
      <c r="CL45" s="560"/>
      <c r="CM45" s="560"/>
      <c r="CN45" s="560"/>
      <c r="CQ45" s="165" t="s">
        <v>648</v>
      </c>
      <c r="CR45" s="346" t="s">
        <v>646</v>
      </c>
    </row>
    <row r="46" spans="1:97" ht="38.4" customHeight="1" thickBot="1" x14ac:dyDescent="0.25">
      <c r="A46" s="561" t="s">
        <v>1221</v>
      </c>
      <c r="B46" s="562"/>
      <c r="C46" s="562"/>
      <c r="D46" s="562"/>
      <c r="E46" s="562"/>
      <c r="F46" s="562"/>
      <c r="G46" s="562"/>
      <c r="H46" s="562"/>
      <c r="I46" s="562"/>
      <c r="J46" s="562"/>
      <c r="K46" s="562"/>
      <c r="L46" s="562"/>
      <c r="M46" s="562"/>
      <c r="N46" s="562"/>
      <c r="O46" s="562"/>
      <c r="P46" s="562"/>
      <c r="Q46" s="563"/>
      <c r="R46" s="563"/>
      <c r="S46" s="563"/>
      <c r="T46" s="563"/>
      <c r="U46" s="563"/>
      <c r="V46" s="563"/>
      <c r="W46" s="563"/>
      <c r="X46" s="563"/>
      <c r="Y46" s="563"/>
      <c r="Z46" s="563"/>
      <c r="AA46" s="564" t="s">
        <v>1021</v>
      </c>
      <c r="AB46" s="564"/>
      <c r="AC46" s="564"/>
      <c r="AD46" s="565"/>
      <c r="AE46" s="321"/>
      <c r="AF46" s="566">
        <v>2023</v>
      </c>
      <c r="AG46" s="567"/>
      <c r="AH46" s="567"/>
      <c r="AI46" s="567"/>
      <c r="AJ46" s="567"/>
      <c r="AK46" s="567"/>
      <c r="AL46" s="567"/>
      <c r="AM46" s="567"/>
      <c r="AN46" s="567"/>
      <c r="AO46" s="568" t="s">
        <v>1022</v>
      </c>
      <c r="AP46" s="568"/>
      <c r="AQ46" s="568"/>
      <c r="AR46" s="569"/>
      <c r="AS46" s="569"/>
      <c r="AT46" s="569"/>
      <c r="AU46" s="569"/>
      <c r="AV46" s="569"/>
      <c r="AW46" s="569"/>
      <c r="AX46" s="568" t="s">
        <v>1023</v>
      </c>
      <c r="AY46" s="568"/>
      <c r="AZ46" s="568"/>
      <c r="BA46" s="569"/>
      <c r="BB46" s="569"/>
      <c r="BC46" s="569"/>
      <c r="BD46" s="569"/>
      <c r="BE46" s="569"/>
      <c r="BF46" s="569"/>
      <c r="BG46" s="570" t="s">
        <v>1024</v>
      </c>
      <c r="BH46" s="570"/>
      <c r="BI46" s="571"/>
      <c r="BJ46" s="310"/>
      <c r="BK46" s="429"/>
      <c r="BL46" s="430"/>
      <c r="BM46" s="430"/>
      <c r="BN46" s="430"/>
      <c r="BO46" s="430"/>
      <c r="BP46" s="430"/>
      <c r="BQ46" s="430"/>
      <c r="BR46" s="430"/>
      <c r="BS46" s="430"/>
      <c r="BT46" s="568" t="s">
        <v>1022</v>
      </c>
      <c r="BU46" s="568"/>
      <c r="BV46" s="568"/>
      <c r="BW46" s="569"/>
      <c r="BX46" s="569"/>
      <c r="BY46" s="569"/>
      <c r="BZ46" s="569"/>
      <c r="CA46" s="569"/>
      <c r="CB46" s="569"/>
      <c r="CC46" s="568" t="s">
        <v>1023</v>
      </c>
      <c r="CD46" s="568"/>
      <c r="CE46" s="568"/>
      <c r="CF46" s="569"/>
      <c r="CG46" s="569"/>
      <c r="CH46" s="569"/>
      <c r="CI46" s="569"/>
      <c r="CJ46" s="569"/>
      <c r="CK46" s="569"/>
      <c r="CL46" s="570" t="s">
        <v>1024</v>
      </c>
      <c r="CM46" s="570"/>
      <c r="CN46" s="571"/>
      <c r="CQ46" s="165">
        <v>24</v>
      </c>
      <c r="CR46" s="345"/>
    </row>
    <row r="47" spans="1:97" s="387" customFormat="1" ht="15.6" x14ac:dyDescent="0.2">
      <c r="A47" s="384"/>
      <c r="B47" s="384"/>
      <c r="C47" s="384"/>
      <c r="D47" s="384"/>
      <c r="E47" s="384"/>
      <c r="F47" s="384"/>
      <c r="G47" s="384"/>
      <c r="H47" s="384"/>
      <c r="I47" s="384"/>
      <c r="J47" s="384"/>
      <c r="K47" s="384"/>
      <c r="L47" s="384"/>
      <c r="M47" s="384"/>
      <c r="N47" s="384"/>
      <c r="O47" s="384"/>
      <c r="P47" s="384"/>
      <c r="Q47" s="384"/>
      <c r="R47" s="384"/>
      <c r="S47" s="384"/>
      <c r="T47" s="384"/>
      <c r="U47" s="384"/>
      <c r="V47" s="384"/>
      <c r="W47" s="384"/>
      <c r="X47" s="384"/>
      <c r="Y47" s="384"/>
      <c r="Z47" s="384"/>
      <c r="AA47" s="384"/>
      <c r="AB47" s="384"/>
      <c r="AC47" s="384"/>
      <c r="AD47" s="384"/>
      <c r="AE47" s="384"/>
      <c r="AF47" s="525" t="str">
        <f>IF(OR(AF46="",AR46=""),"",IF(DATE(AF46,AR46,BA46)&lt;=EOMONTH(DATE(AF46,AR46,1), 0),"","日付をご確認ください↑"))</f>
        <v/>
      </c>
      <c r="AG47" s="525"/>
      <c r="AH47" s="525"/>
      <c r="AI47" s="525"/>
      <c r="AJ47" s="525"/>
      <c r="AK47" s="525"/>
      <c r="AL47" s="525"/>
      <c r="AM47" s="525"/>
      <c r="AN47" s="525"/>
      <c r="AO47" s="525"/>
      <c r="AP47" s="525"/>
      <c r="AQ47" s="525"/>
      <c r="AR47" s="525"/>
      <c r="AS47" s="525"/>
      <c r="AT47" s="525"/>
      <c r="AU47" s="525"/>
      <c r="AV47" s="525"/>
      <c r="AW47" s="525"/>
      <c r="AX47" s="525"/>
      <c r="AY47" s="525"/>
      <c r="AZ47" s="525"/>
      <c r="BA47" s="525"/>
      <c r="BB47" s="525"/>
      <c r="BC47" s="525"/>
      <c r="BD47" s="525"/>
      <c r="BE47" s="525"/>
      <c r="BF47" s="525"/>
      <c r="BG47" s="525"/>
      <c r="BH47" s="525"/>
      <c r="BI47" s="525"/>
      <c r="BJ47" s="385"/>
      <c r="BK47" s="525" t="str">
        <f>IF(OR(BK46="",BW46=""),"",IF(DATE(BK46,BW46,CF46)&lt;=EOMONTH(DATE(BK46,BW46,1), 0),"","日付をご確認ください↑"))</f>
        <v/>
      </c>
      <c r="BL47" s="525"/>
      <c r="BM47" s="525"/>
      <c r="BN47" s="525"/>
      <c r="BO47" s="525"/>
      <c r="BP47" s="525"/>
      <c r="BQ47" s="525"/>
      <c r="BR47" s="525"/>
      <c r="BS47" s="525"/>
      <c r="BT47" s="525"/>
      <c r="BU47" s="525"/>
      <c r="BV47" s="525"/>
      <c r="BW47" s="525"/>
      <c r="BX47" s="525"/>
      <c r="BY47" s="525"/>
      <c r="BZ47" s="525"/>
      <c r="CA47" s="525"/>
      <c r="CB47" s="525"/>
      <c r="CC47" s="525"/>
      <c r="CD47" s="525"/>
      <c r="CE47" s="525"/>
      <c r="CF47" s="525"/>
      <c r="CG47" s="525"/>
      <c r="CH47" s="525"/>
      <c r="CI47" s="525"/>
      <c r="CJ47" s="525"/>
      <c r="CK47" s="525"/>
      <c r="CL47" s="525"/>
      <c r="CM47" s="525"/>
      <c r="CN47" s="525"/>
      <c r="CO47" s="386"/>
      <c r="CP47" s="386"/>
      <c r="CQ47" s="166"/>
      <c r="CR47" s="344"/>
    </row>
    <row r="48" spans="1:97" s="387" customFormat="1" ht="29.4" customHeight="1" x14ac:dyDescent="0.2">
      <c r="A48" s="384"/>
      <c r="B48" s="384"/>
      <c r="C48" s="384"/>
      <c r="D48" s="384"/>
      <c r="E48" s="384"/>
      <c r="F48" s="384"/>
      <c r="G48" s="384"/>
      <c r="H48" s="384"/>
      <c r="I48" s="384"/>
      <c r="J48" s="384"/>
      <c r="K48" s="384"/>
      <c r="L48" s="384"/>
      <c r="M48" s="384"/>
      <c r="N48" s="384"/>
      <c r="O48" s="384"/>
      <c r="P48" s="384"/>
      <c r="Q48" s="384"/>
      <c r="R48" s="384"/>
      <c r="S48" s="384"/>
      <c r="T48" s="384"/>
      <c r="U48" s="384"/>
      <c r="V48" s="384"/>
      <c r="W48" s="384"/>
      <c r="X48" s="384"/>
      <c r="Y48" s="384"/>
      <c r="Z48" s="559" t="str">
        <f>IFERROR(IF(OR(BK46="",BW46="",CF46=""),"",IF(DATE(AF46,AR46,BA46)&lt;=DATE(BK46,BW46,CF46),"","交付決定日より前に工事契約をした場合、補助金の支払いができません。↑")),"")</f>
        <v/>
      </c>
      <c r="AA48" s="559"/>
      <c r="AB48" s="559"/>
      <c r="AC48" s="559"/>
      <c r="AD48" s="559"/>
      <c r="AE48" s="559"/>
      <c r="AF48" s="559"/>
      <c r="AG48" s="559"/>
      <c r="AH48" s="559"/>
      <c r="AI48" s="559"/>
      <c r="AJ48" s="559"/>
      <c r="AK48" s="559"/>
      <c r="AL48" s="559"/>
      <c r="AM48" s="559"/>
      <c r="AN48" s="559"/>
      <c r="AO48" s="559"/>
      <c r="AP48" s="559"/>
      <c r="AQ48" s="559"/>
      <c r="AR48" s="559"/>
      <c r="AS48" s="559"/>
      <c r="AT48" s="559"/>
      <c r="AU48" s="559"/>
      <c r="AV48" s="559"/>
      <c r="AW48" s="559"/>
      <c r="AX48" s="559"/>
      <c r="AY48" s="559"/>
      <c r="AZ48" s="559"/>
      <c r="BA48" s="559"/>
      <c r="BB48" s="559"/>
      <c r="BC48" s="559"/>
      <c r="BD48" s="559"/>
      <c r="BE48" s="559"/>
      <c r="BF48" s="559"/>
      <c r="BG48" s="559"/>
      <c r="BH48" s="559"/>
      <c r="BI48" s="559"/>
      <c r="BJ48" s="559"/>
      <c r="BK48" s="559"/>
      <c r="BL48" s="559"/>
      <c r="BM48" s="559"/>
      <c r="BN48" s="559"/>
      <c r="BO48" s="559"/>
      <c r="BP48" s="559"/>
      <c r="BQ48" s="559"/>
      <c r="BR48" s="559"/>
      <c r="BS48" s="559"/>
      <c r="BT48" s="559"/>
      <c r="BU48" s="559"/>
      <c r="BV48" s="559"/>
      <c r="BW48" s="559"/>
      <c r="BX48" s="559"/>
      <c r="BY48" s="559"/>
      <c r="BZ48" s="559"/>
      <c r="CA48" s="559"/>
      <c r="CB48" s="559"/>
      <c r="CC48" s="559"/>
      <c r="CD48" s="559"/>
      <c r="CE48" s="559"/>
      <c r="CF48" s="559"/>
      <c r="CG48" s="559"/>
      <c r="CH48" s="559"/>
      <c r="CI48" s="559"/>
      <c r="CJ48" s="559"/>
      <c r="CK48" s="559"/>
      <c r="CL48" s="559"/>
      <c r="CM48" s="559"/>
      <c r="CN48" s="559"/>
      <c r="CO48" s="386"/>
      <c r="CP48" s="386"/>
      <c r="CQ48" s="166"/>
      <c r="CR48" s="344"/>
    </row>
    <row r="49" spans="1:97" ht="16.2" customHeight="1" thickBot="1" x14ac:dyDescent="0.25">
      <c r="A49" s="407" t="s">
        <v>968</v>
      </c>
      <c r="B49" s="407"/>
      <c r="C49" s="407"/>
      <c r="D49" s="407"/>
      <c r="E49" s="407"/>
      <c r="F49" s="407"/>
      <c r="G49" s="407"/>
      <c r="H49" s="407"/>
      <c r="I49" s="407"/>
      <c r="J49" s="407"/>
      <c r="K49" s="407"/>
      <c r="L49" s="407"/>
      <c r="M49" s="407"/>
      <c r="N49" s="407"/>
      <c r="O49" s="407"/>
      <c r="P49" s="407"/>
      <c r="Q49" s="407"/>
      <c r="R49" s="407"/>
      <c r="S49" s="407"/>
      <c r="T49" s="407"/>
      <c r="U49" s="407"/>
      <c r="V49" s="407"/>
      <c r="W49" s="407"/>
      <c r="X49" s="407"/>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478"/>
      <c r="BQ49" s="478"/>
      <c r="BR49" s="478"/>
      <c r="BS49" s="478"/>
      <c r="BT49" s="478"/>
      <c r="BU49" s="478"/>
      <c r="BV49" s="478"/>
      <c r="BW49" s="478"/>
      <c r="BX49" s="478"/>
      <c r="BY49" s="478"/>
      <c r="BZ49" s="478"/>
      <c r="CA49" s="478"/>
      <c r="CB49" s="478"/>
      <c r="CC49" s="478"/>
      <c r="CD49" s="478"/>
      <c r="CE49" s="478"/>
      <c r="CF49" s="478"/>
      <c r="CG49" s="478"/>
      <c r="CH49" s="478"/>
      <c r="CI49" s="478"/>
      <c r="CJ49" s="478"/>
      <c r="CK49" s="478"/>
      <c r="CL49" s="478"/>
      <c r="CM49" s="478"/>
      <c r="CN49" s="478"/>
      <c r="CO49" s="277"/>
      <c r="CP49" s="277"/>
      <c r="CQ49" s="165" t="s">
        <v>648</v>
      </c>
      <c r="CR49" s="346" t="s">
        <v>646</v>
      </c>
      <c r="CS49" s="26"/>
    </row>
    <row r="50" spans="1:97" ht="38.4" customHeight="1" thickBot="1" x14ac:dyDescent="0.25">
      <c r="A50" s="429"/>
      <c r="B50" s="430"/>
      <c r="C50" s="430"/>
      <c r="D50" s="430"/>
      <c r="E50" s="430"/>
      <c r="F50" s="430"/>
      <c r="G50" s="430"/>
      <c r="H50" s="430"/>
      <c r="I50" s="430"/>
      <c r="J50" s="431" t="s">
        <v>6</v>
      </c>
      <c r="K50" s="431"/>
      <c r="L50" s="431"/>
      <c r="M50" s="431"/>
      <c r="N50" s="431"/>
      <c r="O50" s="430"/>
      <c r="P50" s="430"/>
      <c r="Q50" s="430"/>
      <c r="R50" s="430"/>
      <c r="S50" s="430"/>
      <c r="T50" s="432" t="s">
        <v>149</v>
      </c>
      <c r="U50" s="432"/>
      <c r="V50" s="432"/>
      <c r="W50" s="432"/>
      <c r="X50" s="430"/>
      <c r="Y50" s="430"/>
      <c r="Z50" s="430"/>
      <c r="AA50" s="430"/>
      <c r="AB50" s="430"/>
      <c r="AC50" s="432" t="s">
        <v>4</v>
      </c>
      <c r="AD50" s="432"/>
      <c r="AE50" s="432"/>
      <c r="AF50" s="432"/>
      <c r="AG50" s="322"/>
      <c r="AH50" s="308"/>
      <c r="AI50" s="308"/>
      <c r="AJ50" s="433"/>
      <c r="AK50" s="433"/>
      <c r="AL50" s="433"/>
      <c r="AM50" s="433"/>
      <c r="AN50" s="433"/>
      <c r="AO50" s="434"/>
      <c r="AP50" s="434"/>
      <c r="AQ50" s="434"/>
      <c r="AR50" s="434"/>
      <c r="AS50" s="308"/>
      <c r="AT50" s="308"/>
      <c r="AU50" s="323"/>
      <c r="AV50" s="323"/>
      <c r="AW50" s="323"/>
      <c r="AX50" s="323"/>
      <c r="AY50" s="323"/>
      <c r="AZ50" s="323"/>
      <c r="BA50" s="323"/>
      <c r="BB50" s="323"/>
      <c r="BC50" s="323"/>
      <c r="BD50" s="323"/>
      <c r="BE50" s="323"/>
      <c r="BF50" s="323"/>
      <c r="BG50" s="323"/>
      <c r="BH50" s="323"/>
      <c r="BI50" s="324"/>
      <c r="BJ50" s="324"/>
      <c r="BK50" s="324"/>
      <c r="BL50" s="324"/>
      <c r="BM50" s="324"/>
      <c r="BN50" s="324"/>
      <c r="BO50" s="323"/>
      <c r="BP50" s="247"/>
      <c r="BQ50" s="276"/>
      <c r="BR50" s="276"/>
      <c r="BS50" s="276"/>
      <c r="BT50" s="276"/>
      <c r="BU50" s="276"/>
      <c r="BV50" s="276"/>
      <c r="BW50" s="276"/>
      <c r="BX50" s="276"/>
      <c r="BY50" s="276"/>
      <c r="BZ50" s="276"/>
      <c r="CA50" s="276"/>
      <c r="CB50" s="276"/>
      <c r="CC50" s="276"/>
      <c r="CD50" s="276"/>
      <c r="CE50" s="276"/>
      <c r="CF50" s="276"/>
      <c r="CG50" s="276"/>
      <c r="CH50" s="276"/>
      <c r="CI50" s="276"/>
      <c r="CJ50" s="276"/>
      <c r="CK50" s="276"/>
      <c r="CL50" s="276"/>
      <c r="CM50" s="276"/>
      <c r="CN50" s="276"/>
      <c r="CO50" s="276"/>
      <c r="CP50" s="276"/>
      <c r="CQ50" s="165">
        <v>25</v>
      </c>
      <c r="CR50" s="345"/>
    </row>
    <row r="51" spans="1:97" s="387" customFormat="1" ht="15.6" x14ac:dyDescent="0.2">
      <c r="A51" s="435" t="str">
        <f>IF(OR(A50="",O50=""),"",IF(DATE(A50,O50,X50)&lt;=EOMONTH(DATE(A50,O50,1), 0),"","日付をご確認ください↑"))</f>
        <v/>
      </c>
      <c r="B51" s="435"/>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c r="AA51" s="435"/>
      <c r="AB51" s="435"/>
      <c r="AC51" s="435"/>
      <c r="AD51" s="435"/>
      <c r="AE51" s="435"/>
      <c r="AF51" s="435"/>
      <c r="AG51" s="388"/>
      <c r="AH51" s="388"/>
      <c r="AI51" s="388"/>
      <c r="AJ51" s="389"/>
      <c r="AK51" s="389"/>
      <c r="AL51" s="389"/>
      <c r="AM51" s="389"/>
      <c r="AN51" s="389"/>
      <c r="AO51" s="388"/>
      <c r="AP51" s="388"/>
      <c r="AQ51" s="388"/>
      <c r="AR51" s="388"/>
      <c r="AS51" s="390"/>
      <c r="AT51" s="390"/>
      <c r="BI51" s="385"/>
      <c r="BJ51" s="385"/>
      <c r="BK51" s="385"/>
      <c r="BL51" s="385"/>
      <c r="BM51" s="385"/>
      <c r="BN51" s="385"/>
      <c r="BP51" s="385"/>
      <c r="BQ51" s="386"/>
      <c r="BR51" s="386"/>
      <c r="BS51" s="386"/>
      <c r="BT51" s="386"/>
      <c r="BU51" s="386"/>
      <c r="BV51" s="386"/>
      <c r="BW51" s="386"/>
      <c r="BX51" s="386"/>
      <c r="BY51" s="386"/>
      <c r="BZ51" s="386"/>
      <c r="CA51" s="386"/>
      <c r="CB51" s="386"/>
      <c r="CC51" s="386"/>
      <c r="CD51" s="386"/>
      <c r="CE51" s="386"/>
      <c r="CF51" s="386"/>
      <c r="CG51" s="386"/>
      <c r="CH51" s="386"/>
      <c r="CI51" s="386"/>
      <c r="CJ51" s="386"/>
      <c r="CK51" s="386"/>
      <c r="CL51" s="386"/>
      <c r="CM51" s="386"/>
      <c r="CN51" s="386"/>
      <c r="CO51" s="386"/>
      <c r="CP51" s="386"/>
      <c r="CQ51" s="297"/>
      <c r="CR51" s="344"/>
    </row>
    <row r="52" spans="1:97" ht="15.6" x14ac:dyDescent="0.2">
      <c r="A52" s="436"/>
      <c r="B52" s="436"/>
      <c r="C52" s="436"/>
      <c r="D52" s="436"/>
      <c r="E52" s="436"/>
      <c r="F52" s="436"/>
      <c r="G52" s="436"/>
      <c r="H52" s="436"/>
      <c r="I52" s="436"/>
      <c r="J52" s="436"/>
      <c r="K52" s="436"/>
      <c r="L52" s="436"/>
      <c r="M52" s="436"/>
      <c r="N52" s="436"/>
      <c r="O52" s="436"/>
      <c r="P52" s="436"/>
      <c r="Q52" s="436"/>
      <c r="R52" s="436"/>
      <c r="S52" s="436"/>
      <c r="T52" s="436"/>
      <c r="U52" s="436"/>
      <c r="V52" s="436"/>
      <c r="W52" s="436"/>
      <c r="X52" s="436"/>
      <c r="Y52" s="436"/>
      <c r="Z52" s="436"/>
      <c r="AA52" s="436"/>
      <c r="AB52" s="436"/>
      <c r="AC52" s="436"/>
      <c r="AD52" s="436"/>
      <c r="AE52" s="436"/>
      <c r="AF52" s="436"/>
      <c r="AG52" s="277"/>
      <c r="AH52" s="277"/>
      <c r="AI52" s="277"/>
      <c r="AJ52" s="296"/>
      <c r="AK52" s="296"/>
      <c r="AL52" s="296"/>
      <c r="AM52" s="296"/>
      <c r="AN52" s="296"/>
      <c r="AO52" s="277"/>
      <c r="AP52" s="277"/>
      <c r="AQ52" s="277"/>
      <c r="AR52" s="277"/>
      <c r="AS52" s="66"/>
      <c r="AT52" s="66"/>
      <c r="BI52" s="247"/>
      <c r="BJ52" s="247"/>
      <c r="BK52" s="247"/>
      <c r="BL52" s="247"/>
      <c r="BM52" s="247"/>
      <c r="BN52" s="247"/>
      <c r="BP52" s="247"/>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97"/>
    </row>
    <row r="53" spans="1:97" ht="16.8" customHeight="1" thickBot="1" x14ac:dyDescent="0.25">
      <c r="A53" s="407" t="s">
        <v>969</v>
      </c>
      <c r="B53" s="407"/>
      <c r="C53" s="407"/>
      <c r="D53" s="407"/>
      <c r="E53" s="407"/>
      <c r="F53" s="407"/>
      <c r="G53" s="407"/>
      <c r="H53" s="407"/>
      <c r="I53" s="407"/>
      <c r="J53" s="407"/>
      <c r="K53" s="407"/>
      <c r="L53" s="407"/>
      <c r="M53" s="407"/>
      <c r="N53" s="407"/>
      <c r="O53" s="407"/>
      <c r="P53" s="407"/>
      <c r="Q53" s="407"/>
      <c r="R53" s="407"/>
      <c r="S53" s="407"/>
      <c r="T53" s="407"/>
      <c r="U53" s="407"/>
      <c r="V53" s="407"/>
      <c r="W53" s="407"/>
      <c r="X53" s="407"/>
      <c r="Y53" s="308"/>
      <c r="Z53" s="308"/>
      <c r="AA53" s="308"/>
      <c r="AB53" s="308"/>
      <c r="AC53" s="323"/>
      <c r="AD53" s="323"/>
      <c r="AE53" s="323"/>
      <c r="AF53" s="323"/>
      <c r="AG53" s="323"/>
      <c r="AH53" s="323"/>
      <c r="AI53" s="323"/>
      <c r="AJ53" s="323"/>
      <c r="AK53" s="323"/>
      <c r="AL53" s="323"/>
      <c r="AM53" s="323"/>
      <c r="AN53" s="323"/>
      <c r="AO53" s="323"/>
      <c r="AP53" s="323"/>
      <c r="AQ53" s="323"/>
      <c r="AR53" s="323"/>
      <c r="AS53" s="323"/>
      <c r="AT53" s="323"/>
      <c r="AU53" s="323"/>
      <c r="AV53" s="323"/>
      <c r="AW53" s="323"/>
      <c r="AX53" s="323"/>
      <c r="AY53" s="323"/>
      <c r="AZ53" s="323"/>
      <c r="BA53" s="323"/>
      <c r="BB53" s="323"/>
      <c r="BC53" s="323"/>
      <c r="BD53" s="323"/>
      <c r="BE53" s="323"/>
      <c r="BF53" s="323"/>
      <c r="BG53" s="323"/>
      <c r="BH53" s="323"/>
      <c r="BI53" s="323"/>
      <c r="BJ53" s="323"/>
      <c r="BK53" s="323"/>
      <c r="BL53" s="323"/>
      <c r="BM53" s="323"/>
      <c r="BN53" s="325"/>
      <c r="BO53" s="325"/>
      <c r="BP53" s="325"/>
      <c r="BQ53" s="325"/>
      <c r="BR53" s="325"/>
      <c r="BS53" s="325"/>
      <c r="BT53" s="325"/>
      <c r="BU53" s="325"/>
      <c r="BV53" s="325"/>
      <c r="BW53" s="325"/>
      <c r="BX53" s="325"/>
      <c r="BY53" s="325"/>
      <c r="BZ53" s="325"/>
      <c r="CA53" s="325"/>
      <c r="CB53" s="325"/>
      <c r="CC53" s="325"/>
      <c r="CD53" s="325"/>
      <c r="CE53" s="325"/>
      <c r="CF53" s="325"/>
      <c r="CG53" s="325"/>
      <c r="CH53" s="325"/>
      <c r="CI53" s="325"/>
      <c r="CJ53" s="325"/>
      <c r="CK53" s="323"/>
      <c r="CL53" s="323"/>
      <c r="CM53" s="323"/>
      <c r="CN53" s="323"/>
      <c r="CO53" s="323"/>
      <c r="CQ53" s="297"/>
      <c r="CR53" s="348"/>
      <c r="CS53" s="26"/>
    </row>
    <row r="54" spans="1:97" ht="16.8" hidden="1" customHeight="1" thickBot="1" x14ac:dyDescent="0.25">
      <c r="A54" s="393" t="s">
        <v>970</v>
      </c>
      <c r="B54" s="393"/>
      <c r="C54" s="393"/>
      <c r="D54" s="393"/>
      <c r="E54" s="393"/>
      <c r="F54" s="393"/>
      <c r="G54" s="393"/>
      <c r="H54" s="393"/>
      <c r="I54" s="393"/>
      <c r="J54" s="393"/>
      <c r="K54" s="393"/>
      <c r="L54" s="393"/>
      <c r="M54" s="393"/>
      <c r="N54" s="393"/>
      <c r="O54" s="393"/>
      <c r="P54" s="393"/>
      <c r="Q54" s="393"/>
      <c r="R54" s="393"/>
      <c r="S54" s="393"/>
      <c r="T54" s="393"/>
      <c r="U54" s="393"/>
      <c r="V54" s="393"/>
      <c r="W54" s="393"/>
      <c r="X54" s="393"/>
      <c r="Y54" s="393"/>
      <c r="Z54" s="393"/>
      <c r="AA54" s="393"/>
      <c r="AB54" s="393"/>
      <c r="AC54" s="393"/>
      <c r="AD54" s="393"/>
      <c r="AE54" s="393"/>
      <c r="AF54" s="393"/>
      <c r="AG54" s="393"/>
      <c r="AH54" s="393"/>
      <c r="AI54" s="393"/>
      <c r="AJ54" s="393"/>
      <c r="AK54" s="393"/>
      <c r="AL54" s="393"/>
      <c r="AM54" s="393"/>
      <c r="AN54" s="393"/>
      <c r="AO54" s="393"/>
      <c r="AP54" s="393"/>
      <c r="AQ54" s="393"/>
      <c r="AR54" s="393"/>
      <c r="AS54" s="393"/>
      <c r="AT54" s="393"/>
      <c r="AU54" s="393"/>
      <c r="AV54" s="393"/>
      <c r="AW54" s="393"/>
      <c r="AX54" s="393"/>
      <c r="AY54" s="393"/>
      <c r="AZ54" s="393"/>
      <c r="BA54" s="393"/>
      <c r="BB54" s="393"/>
      <c r="BC54" s="393"/>
      <c r="BD54" s="393"/>
      <c r="BE54" s="393"/>
      <c r="BF54" s="393"/>
      <c r="BG54" s="393"/>
      <c r="BH54" s="393"/>
      <c r="BI54" s="393"/>
      <c r="BJ54" s="393"/>
      <c r="BK54" s="393"/>
      <c r="BL54" s="393"/>
      <c r="BM54" s="393"/>
      <c r="BN54" s="393"/>
      <c r="BO54" s="393"/>
      <c r="BP54" s="393"/>
      <c r="BQ54" s="393"/>
      <c r="BR54" s="393"/>
      <c r="BS54" s="393"/>
      <c r="BT54" s="393"/>
      <c r="BU54" s="393"/>
      <c r="BV54" s="393"/>
      <c r="BW54" s="393"/>
      <c r="BX54" s="393"/>
      <c r="BY54" s="393"/>
      <c r="BZ54" s="393"/>
      <c r="CA54" s="393"/>
      <c r="CB54" s="393"/>
      <c r="CC54" s="393"/>
      <c r="CD54" s="393"/>
      <c r="CE54" s="393"/>
      <c r="CF54" s="393"/>
      <c r="CG54" s="393"/>
      <c r="CH54" s="393"/>
      <c r="CI54" s="393"/>
      <c r="CJ54" s="393"/>
      <c r="CK54" s="393"/>
      <c r="CL54" s="393"/>
      <c r="CM54" s="393"/>
      <c r="CN54" s="393"/>
      <c r="CO54" s="393"/>
      <c r="CQ54" s="165" t="s">
        <v>648</v>
      </c>
      <c r="CR54" s="346" t="s">
        <v>646</v>
      </c>
      <c r="CS54" s="26"/>
    </row>
    <row r="55" spans="1:97" ht="43.2" hidden="1" customHeight="1" thickBot="1" x14ac:dyDescent="0.25">
      <c r="A55" s="394"/>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c r="AD55" s="395"/>
      <c r="AE55" s="395"/>
      <c r="AF55" s="395"/>
      <c r="AG55" s="395"/>
      <c r="AH55" s="395"/>
      <c r="AI55" s="395"/>
      <c r="AJ55" s="395"/>
      <c r="AK55" s="395"/>
      <c r="AL55" s="395"/>
      <c r="AM55" s="395"/>
      <c r="AN55" s="395"/>
      <c r="AO55" s="395"/>
      <c r="AP55" s="395"/>
      <c r="AQ55" s="396"/>
      <c r="AR55" s="397" t="s">
        <v>136</v>
      </c>
      <c r="AS55" s="397"/>
      <c r="AT55" s="397"/>
      <c r="AU55" s="397"/>
      <c r="AV55" s="397"/>
      <c r="AW55" s="397"/>
      <c r="AX55" s="397"/>
      <c r="AY55" s="397"/>
      <c r="AZ55" s="397"/>
      <c r="BA55" s="397"/>
      <c r="BB55" s="397"/>
      <c r="BC55" s="397"/>
      <c r="BD55" s="397"/>
      <c r="BE55" s="397"/>
      <c r="BF55" s="397"/>
      <c r="BG55" s="397"/>
      <c r="BH55" s="397"/>
      <c r="BI55" s="397"/>
      <c r="BJ55" s="397"/>
      <c r="BK55" s="397"/>
      <c r="BL55" s="397"/>
      <c r="BM55" s="397"/>
      <c r="BN55" s="397"/>
      <c r="BO55" s="397"/>
      <c r="BP55" s="397"/>
      <c r="BQ55" s="325"/>
      <c r="BR55" s="325"/>
      <c r="BS55" s="325"/>
      <c r="BT55" s="325"/>
      <c r="BU55" s="325"/>
      <c r="BV55" s="325"/>
      <c r="BW55" s="325"/>
      <c r="BX55" s="325"/>
      <c r="BY55" s="325"/>
      <c r="BZ55" s="325"/>
      <c r="CA55" s="325"/>
      <c r="CB55" s="325"/>
      <c r="CC55" s="325"/>
      <c r="CD55" s="325"/>
      <c r="CE55" s="325"/>
      <c r="CF55" s="325"/>
      <c r="CG55" s="325"/>
      <c r="CH55" s="325"/>
      <c r="CI55" s="325"/>
      <c r="CJ55" s="325"/>
      <c r="CK55" s="323"/>
      <c r="CL55" s="323"/>
      <c r="CM55" s="323"/>
      <c r="CN55" s="323"/>
      <c r="CO55" s="323"/>
      <c r="CQ55" s="165">
        <v>26</v>
      </c>
      <c r="CR55" s="346"/>
      <c r="CS55" s="26"/>
    </row>
    <row r="56" spans="1:97" ht="6.6" hidden="1" customHeight="1" x14ac:dyDescent="0.2">
      <c r="A56" s="326"/>
      <c r="B56" s="326"/>
      <c r="C56" s="326"/>
      <c r="D56" s="326"/>
      <c r="E56" s="326"/>
      <c r="F56" s="326"/>
      <c r="G56" s="326"/>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c r="AE56" s="326"/>
      <c r="AF56" s="326"/>
      <c r="AG56" s="326"/>
      <c r="AH56" s="326"/>
      <c r="AI56" s="326"/>
      <c r="AJ56" s="326"/>
      <c r="AK56" s="326"/>
      <c r="AL56" s="326"/>
      <c r="AM56" s="326"/>
      <c r="AN56" s="326"/>
      <c r="AO56" s="326"/>
      <c r="AP56" s="326"/>
      <c r="AQ56" s="326"/>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5"/>
      <c r="BR56" s="325"/>
      <c r="BS56" s="325"/>
      <c r="BT56" s="325"/>
      <c r="BU56" s="325"/>
      <c r="BV56" s="325"/>
      <c r="BW56" s="325"/>
      <c r="BX56" s="325"/>
      <c r="BY56" s="325"/>
      <c r="BZ56" s="325"/>
      <c r="CA56" s="325"/>
      <c r="CB56" s="325"/>
      <c r="CC56" s="325"/>
      <c r="CD56" s="325"/>
      <c r="CE56" s="325"/>
      <c r="CF56" s="325"/>
      <c r="CG56" s="325"/>
      <c r="CH56" s="325"/>
      <c r="CI56" s="325"/>
      <c r="CJ56" s="325"/>
      <c r="CK56" s="323"/>
      <c r="CL56" s="323"/>
      <c r="CM56" s="323"/>
      <c r="CN56" s="323"/>
      <c r="CO56" s="323"/>
      <c r="CR56" s="348"/>
      <c r="CS56" s="26"/>
    </row>
    <row r="57" spans="1:97" ht="17.25" hidden="1" customHeight="1" thickBot="1" x14ac:dyDescent="0.25">
      <c r="A57" s="393" t="s">
        <v>996</v>
      </c>
      <c r="B57" s="393"/>
      <c r="C57" s="393"/>
      <c r="D57" s="393"/>
      <c r="E57" s="393"/>
      <c r="F57" s="393"/>
      <c r="G57" s="393"/>
      <c r="H57" s="393"/>
      <c r="I57" s="393"/>
      <c r="J57" s="393"/>
      <c r="K57" s="393"/>
      <c r="L57" s="393"/>
      <c r="M57" s="393"/>
      <c r="N57" s="393"/>
      <c r="O57" s="393"/>
      <c r="P57" s="393"/>
      <c r="Q57" s="393"/>
      <c r="R57" s="393"/>
      <c r="S57" s="393"/>
      <c r="T57" s="393"/>
      <c r="U57" s="393"/>
      <c r="V57" s="393"/>
      <c r="W57" s="393"/>
      <c r="X57" s="393"/>
      <c r="Y57" s="393"/>
      <c r="Z57" s="393"/>
      <c r="AA57" s="393"/>
      <c r="AB57" s="393"/>
      <c r="AC57" s="393"/>
      <c r="AD57" s="393"/>
      <c r="AE57" s="393"/>
      <c r="AF57" s="393"/>
      <c r="AG57" s="393"/>
      <c r="AH57" s="393"/>
      <c r="AI57" s="393"/>
      <c r="AJ57" s="393"/>
      <c r="AK57" s="393"/>
      <c r="AL57" s="393"/>
      <c r="AM57" s="393"/>
      <c r="AN57" s="393"/>
      <c r="AO57" s="393"/>
      <c r="AP57" s="393"/>
      <c r="AQ57" s="393"/>
      <c r="AR57" s="393"/>
      <c r="AS57" s="393"/>
      <c r="AT57" s="393"/>
      <c r="AU57" s="393"/>
      <c r="AV57" s="393"/>
      <c r="AW57" s="393"/>
      <c r="AX57" s="393"/>
      <c r="AY57" s="393"/>
      <c r="AZ57" s="393"/>
      <c r="BA57" s="393"/>
      <c r="BB57" s="393"/>
      <c r="BC57" s="393"/>
      <c r="BD57" s="393"/>
      <c r="BE57" s="393"/>
      <c r="BF57" s="393"/>
      <c r="BG57" s="393"/>
      <c r="BH57" s="393"/>
      <c r="BI57" s="393"/>
      <c r="BJ57" s="393"/>
      <c r="BK57" s="393"/>
      <c r="BL57" s="393"/>
      <c r="BM57" s="393"/>
      <c r="BN57" s="393"/>
      <c r="BO57" s="393"/>
      <c r="BP57" s="393"/>
      <c r="BQ57" s="393"/>
      <c r="BR57" s="393"/>
      <c r="BS57" s="393"/>
      <c r="BT57" s="393"/>
      <c r="BU57" s="393"/>
      <c r="BV57" s="393"/>
      <c r="BW57" s="393"/>
      <c r="BX57" s="393"/>
      <c r="BY57" s="393"/>
      <c r="BZ57" s="393"/>
      <c r="CA57" s="393"/>
      <c r="CB57" s="393"/>
      <c r="CC57" s="393"/>
      <c r="CD57" s="393"/>
      <c r="CE57" s="393"/>
      <c r="CF57" s="393"/>
      <c r="CG57" s="393"/>
      <c r="CH57" s="393"/>
      <c r="CI57" s="393"/>
      <c r="CJ57" s="393"/>
      <c r="CK57" s="393"/>
      <c r="CL57" s="393"/>
      <c r="CM57" s="393"/>
      <c r="CN57" s="393"/>
      <c r="CO57" s="393"/>
      <c r="CQ57" s="165" t="s">
        <v>648</v>
      </c>
      <c r="CR57" s="346" t="s">
        <v>646</v>
      </c>
      <c r="CS57" s="26"/>
    </row>
    <row r="58" spans="1:97" ht="42.6" hidden="1" customHeight="1" thickBot="1" x14ac:dyDescent="0.25">
      <c r="A58" s="394"/>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c r="AD58" s="395"/>
      <c r="AE58" s="395"/>
      <c r="AF58" s="395"/>
      <c r="AG58" s="395"/>
      <c r="AH58" s="395"/>
      <c r="AI58" s="395"/>
      <c r="AJ58" s="395"/>
      <c r="AK58" s="395"/>
      <c r="AL58" s="395"/>
      <c r="AM58" s="395"/>
      <c r="AN58" s="395"/>
      <c r="AO58" s="395"/>
      <c r="AP58" s="395"/>
      <c r="AQ58" s="396"/>
      <c r="AR58" s="397" t="s">
        <v>136</v>
      </c>
      <c r="AS58" s="397"/>
      <c r="AT58" s="397"/>
      <c r="AU58" s="397"/>
      <c r="AV58" s="397"/>
      <c r="AW58" s="397"/>
      <c r="AX58" s="397"/>
      <c r="AY58" s="397"/>
      <c r="AZ58" s="397"/>
      <c r="BA58" s="397"/>
      <c r="BB58" s="397"/>
      <c r="BC58" s="397"/>
      <c r="BD58" s="397"/>
      <c r="BE58" s="397"/>
      <c r="BF58" s="397"/>
      <c r="BG58" s="397"/>
      <c r="BH58" s="397"/>
      <c r="BI58" s="397"/>
      <c r="BJ58" s="397"/>
      <c r="BK58" s="397"/>
      <c r="BL58" s="397"/>
      <c r="BM58" s="397"/>
      <c r="BN58" s="397"/>
      <c r="BO58" s="397"/>
      <c r="BP58" s="397"/>
      <c r="BQ58" s="325"/>
      <c r="BR58" s="325"/>
      <c r="BS58" s="325"/>
      <c r="BT58" s="325"/>
      <c r="BU58" s="325"/>
      <c r="BV58" s="325"/>
      <c r="BW58" s="325"/>
      <c r="BX58" s="325"/>
      <c r="BY58" s="325"/>
      <c r="BZ58" s="325"/>
      <c r="CA58" s="325"/>
      <c r="CB58" s="325"/>
      <c r="CC58" s="325"/>
      <c r="CD58" s="325"/>
      <c r="CE58" s="325"/>
      <c r="CF58" s="325"/>
      <c r="CG58" s="325"/>
      <c r="CH58" s="325"/>
      <c r="CI58" s="325"/>
      <c r="CJ58" s="325"/>
      <c r="CK58" s="323"/>
      <c r="CL58" s="323"/>
      <c r="CM58" s="323"/>
      <c r="CN58" s="323"/>
      <c r="CO58" s="323"/>
      <c r="CQ58" s="165">
        <v>27</v>
      </c>
      <c r="CR58" s="346"/>
      <c r="CS58" s="26"/>
    </row>
    <row r="59" spans="1:97" ht="6.6" hidden="1" customHeight="1" x14ac:dyDescent="0.2">
      <c r="A59" s="326"/>
      <c r="B59" s="326"/>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c r="AD59" s="326"/>
      <c r="AE59" s="326"/>
      <c r="AF59" s="326"/>
      <c r="AG59" s="326"/>
      <c r="AH59" s="326"/>
      <c r="AI59" s="326"/>
      <c r="AJ59" s="326"/>
      <c r="AK59" s="326"/>
      <c r="AL59" s="326"/>
      <c r="AM59" s="326"/>
      <c r="AN59" s="326"/>
      <c r="AO59" s="326"/>
      <c r="AP59" s="326"/>
      <c r="AQ59" s="326"/>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5"/>
      <c r="BR59" s="325"/>
      <c r="BS59" s="325"/>
      <c r="BT59" s="325"/>
      <c r="BU59" s="325"/>
      <c r="BV59" s="325"/>
      <c r="BW59" s="325"/>
      <c r="BX59" s="325"/>
      <c r="BY59" s="325"/>
      <c r="BZ59" s="325"/>
      <c r="CA59" s="325"/>
      <c r="CB59" s="325"/>
      <c r="CC59" s="325"/>
      <c r="CD59" s="325"/>
      <c r="CE59" s="325"/>
      <c r="CF59" s="325"/>
      <c r="CG59" s="325"/>
      <c r="CH59" s="325"/>
      <c r="CI59" s="325"/>
      <c r="CJ59" s="325"/>
      <c r="CK59" s="323"/>
      <c r="CL59" s="323"/>
      <c r="CM59" s="323"/>
      <c r="CN59" s="323"/>
      <c r="CO59" s="323"/>
      <c r="CR59" s="348"/>
      <c r="CS59" s="26"/>
    </row>
    <row r="60" spans="1:97" ht="17.25" hidden="1" customHeight="1" thickBot="1" x14ac:dyDescent="0.25">
      <c r="A60" s="393" t="s">
        <v>971</v>
      </c>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c r="BA60" s="393"/>
      <c r="BB60" s="393"/>
      <c r="BC60" s="393"/>
      <c r="BD60" s="393"/>
      <c r="BE60" s="393"/>
      <c r="BF60" s="393"/>
      <c r="BG60" s="393"/>
      <c r="BH60" s="393"/>
      <c r="BI60" s="393"/>
      <c r="BJ60" s="393"/>
      <c r="BK60" s="393"/>
      <c r="BL60" s="393"/>
      <c r="BM60" s="393"/>
      <c r="BN60" s="393"/>
      <c r="BO60" s="393"/>
      <c r="BP60" s="393"/>
      <c r="BQ60" s="393"/>
      <c r="BR60" s="393"/>
      <c r="BS60" s="393"/>
      <c r="BT60" s="393"/>
      <c r="BU60" s="393"/>
      <c r="BV60" s="393"/>
      <c r="BW60" s="393"/>
      <c r="BX60" s="393"/>
      <c r="BY60" s="393"/>
      <c r="BZ60" s="393"/>
      <c r="CA60" s="393"/>
      <c r="CB60" s="393"/>
      <c r="CC60" s="393"/>
      <c r="CD60" s="393"/>
      <c r="CE60" s="393"/>
      <c r="CF60" s="393"/>
      <c r="CG60" s="393"/>
      <c r="CH60" s="393"/>
      <c r="CI60" s="393"/>
      <c r="CJ60" s="393"/>
      <c r="CK60" s="393"/>
      <c r="CL60" s="393"/>
      <c r="CM60" s="393"/>
      <c r="CN60" s="393"/>
      <c r="CO60" s="393"/>
      <c r="CQ60" s="165" t="s">
        <v>648</v>
      </c>
      <c r="CR60" s="346" t="s">
        <v>646</v>
      </c>
      <c r="CS60" s="26"/>
    </row>
    <row r="61" spans="1:97" ht="51.6" customHeight="1" thickBot="1" x14ac:dyDescent="0.25">
      <c r="A61" s="394" t="str">
        <f>IF(総括表!T40=0,"",総括表!T40)</f>
        <v/>
      </c>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395"/>
      <c r="AL61" s="395"/>
      <c r="AM61" s="395"/>
      <c r="AN61" s="395"/>
      <c r="AO61" s="395"/>
      <c r="AP61" s="395"/>
      <c r="AQ61" s="396"/>
      <c r="AR61" s="397" t="s">
        <v>136</v>
      </c>
      <c r="AS61" s="397"/>
      <c r="AT61" s="397"/>
      <c r="AU61" s="397"/>
      <c r="AV61" s="397"/>
      <c r="AW61" s="397"/>
      <c r="AX61" s="397"/>
      <c r="AY61" s="397"/>
      <c r="AZ61" s="397"/>
      <c r="BA61" s="397"/>
      <c r="BB61" s="397"/>
      <c r="BC61" s="397"/>
      <c r="BD61" s="397"/>
      <c r="BE61" s="397"/>
      <c r="BF61" s="397"/>
      <c r="BG61" s="397"/>
      <c r="BH61" s="397"/>
      <c r="BI61" s="397"/>
      <c r="BJ61" s="397"/>
      <c r="BK61" s="397"/>
      <c r="BL61" s="397"/>
      <c r="BM61" s="397"/>
      <c r="BN61" s="397"/>
      <c r="BO61" s="397"/>
      <c r="BP61" s="397"/>
      <c r="BQ61" s="398"/>
      <c r="BR61" s="398"/>
      <c r="BS61" s="398"/>
      <c r="BT61" s="398"/>
      <c r="BU61" s="398"/>
      <c r="BV61" s="398"/>
      <c r="BW61" s="398"/>
      <c r="BX61" s="398"/>
      <c r="BY61" s="398"/>
      <c r="BZ61" s="398"/>
      <c r="CA61" s="398"/>
      <c r="CB61" s="398"/>
      <c r="CC61" s="398"/>
      <c r="CD61" s="398"/>
      <c r="CE61" s="398"/>
      <c r="CF61" s="398"/>
      <c r="CG61" s="398"/>
      <c r="CH61" s="398"/>
      <c r="CI61" s="398"/>
      <c r="CJ61" s="398"/>
      <c r="CK61" s="398"/>
      <c r="CL61" s="398"/>
      <c r="CM61" s="398"/>
      <c r="CN61" s="398"/>
      <c r="CO61" s="328"/>
      <c r="CP61" s="276"/>
      <c r="CQ61" s="165">
        <v>28</v>
      </c>
      <c r="CR61" s="345"/>
      <c r="CS61" s="2"/>
    </row>
    <row r="62" spans="1:97" ht="16.2" customHeight="1" x14ac:dyDescent="0.2">
      <c r="A62" s="288"/>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9"/>
      <c r="AS62" s="289"/>
      <c r="AT62" s="289"/>
      <c r="AU62" s="289"/>
      <c r="AV62" s="289"/>
      <c r="AW62" s="289"/>
      <c r="AX62" s="289"/>
      <c r="AY62" s="289"/>
      <c r="AZ62" s="289"/>
      <c r="BA62" s="289"/>
      <c r="BB62" s="289"/>
      <c r="BC62" s="289"/>
      <c r="BD62" s="289"/>
      <c r="BE62" s="289"/>
      <c r="BF62" s="289"/>
      <c r="BG62" s="289"/>
      <c r="BH62" s="289"/>
      <c r="BI62" s="289"/>
      <c r="BJ62" s="289"/>
      <c r="BK62" s="289"/>
      <c r="BL62" s="289"/>
      <c r="BM62" s="289"/>
      <c r="BN62" s="289"/>
      <c r="BO62" s="289"/>
      <c r="BP62" s="289"/>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76"/>
      <c r="CS62" s="2"/>
    </row>
    <row r="63" spans="1:97" ht="18" customHeight="1" x14ac:dyDescent="0.2">
      <c r="A63" s="248"/>
      <c r="B63" s="248"/>
      <c r="C63" s="248"/>
      <c r="D63" s="249"/>
      <c r="E63" s="249"/>
      <c r="F63" s="249"/>
      <c r="G63" s="249"/>
      <c r="H63" s="249"/>
      <c r="I63" s="249"/>
      <c r="J63" s="249"/>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row>
    <row r="64" spans="1:97" ht="18.600000000000001" customHeight="1" x14ac:dyDescent="0.2">
      <c r="A64" s="399" t="s">
        <v>972</v>
      </c>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399"/>
      <c r="AY64" s="399"/>
      <c r="AZ64" s="399"/>
      <c r="BA64" s="399"/>
      <c r="BB64" s="399"/>
      <c r="BC64" s="399"/>
      <c r="BD64" s="399"/>
      <c r="BE64" s="399"/>
      <c r="BF64" s="399"/>
      <c r="BG64" s="399"/>
      <c r="BH64" s="399"/>
      <c r="BI64" s="399"/>
      <c r="BJ64" s="399"/>
      <c r="BK64" s="399"/>
      <c r="BL64" s="399"/>
      <c r="BM64" s="399"/>
      <c r="BN64" s="399"/>
      <c r="BO64" s="399"/>
      <c r="BP64" s="399"/>
      <c r="BQ64" s="399"/>
      <c r="BR64" s="399"/>
      <c r="BS64" s="399"/>
      <c r="BT64" s="399"/>
      <c r="BU64" s="399"/>
      <c r="BV64" s="399"/>
      <c r="BW64" s="399"/>
      <c r="BX64" s="399"/>
      <c r="BY64" s="399"/>
      <c r="BZ64" s="399"/>
      <c r="CA64" s="399"/>
      <c r="CB64" s="399"/>
      <c r="CC64" s="399"/>
      <c r="CD64" s="399"/>
      <c r="CE64" s="399"/>
      <c r="CF64" s="399"/>
      <c r="CG64" s="399"/>
      <c r="CH64" s="399"/>
      <c r="CI64" s="399"/>
      <c r="CJ64" s="399"/>
      <c r="CK64" s="399"/>
      <c r="CL64" s="399"/>
      <c r="CM64" s="250"/>
      <c r="CN64" s="250"/>
      <c r="CO64" s="250"/>
      <c r="CP64" s="250"/>
    </row>
    <row r="65" spans="1:96" ht="7.8" customHeight="1" x14ac:dyDescent="0.2">
      <c r="G65" s="251"/>
      <c r="H65" s="251"/>
    </row>
    <row r="66" spans="1:96" ht="18.600000000000001" customHeight="1" x14ac:dyDescent="0.2">
      <c r="A66" s="426" t="s">
        <v>1025</v>
      </c>
      <c r="B66" s="426"/>
      <c r="C66" s="426"/>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c r="AM66" s="426"/>
      <c r="AN66" s="426"/>
      <c r="AO66" s="426"/>
      <c r="AP66" s="426"/>
      <c r="AQ66" s="426"/>
      <c r="AR66" s="426"/>
      <c r="AS66" s="426"/>
      <c r="AT66" s="426"/>
      <c r="AU66" s="426"/>
      <c r="AV66" s="426"/>
      <c r="AW66" s="426"/>
      <c r="AX66" s="426"/>
      <c r="AY66" s="426"/>
      <c r="AZ66" s="426"/>
      <c r="BA66" s="426"/>
      <c r="BB66" s="426"/>
      <c r="BC66" s="426"/>
      <c r="BD66" s="426"/>
      <c r="BE66" s="426"/>
      <c r="BF66" s="426"/>
      <c r="BG66" s="426"/>
      <c r="BH66" s="426"/>
      <c r="BI66" s="426"/>
      <c r="BJ66" s="426"/>
      <c r="BK66" s="426"/>
      <c r="BL66" s="426"/>
      <c r="BM66" s="426"/>
      <c r="BN66" s="426"/>
      <c r="BO66" s="426"/>
      <c r="BP66" s="426"/>
      <c r="BQ66" s="426"/>
      <c r="BR66" s="426"/>
      <c r="BS66" s="426"/>
      <c r="BT66" s="426"/>
      <c r="BU66" s="426"/>
      <c r="BV66" s="426"/>
      <c r="BW66" s="426"/>
      <c r="BX66" s="426"/>
      <c r="BY66" s="426"/>
      <c r="BZ66" s="426"/>
      <c r="CA66" s="426"/>
      <c r="CB66" s="426"/>
      <c r="CC66" s="426"/>
      <c r="CD66" s="426"/>
      <c r="CE66" s="426"/>
      <c r="CF66" s="426"/>
      <c r="CG66" s="426"/>
      <c r="CH66" s="426"/>
      <c r="CI66" s="426"/>
      <c r="CJ66" s="426"/>
      <c r="CK66" s="426"/>
      <c r="CL66" s="426"/>
      <c r="CM66" s="426"/>
      <c r="CN66" s="426"/>
      <c r="CQ66" s="165" t="s">
        <v>648</v>
      </c>
      <c r="CR66" s="346" t="s">
        <v>646</v>
      </c>
    </row>
    <row r="67" spans="1:96" ht="18.600000000000001" customHeight="1" x14ac:dyDescent="0.2">
      <c r="A67" s="343"/>
      <c r="B67" s="427" t="s">
        <v>3</v>
      </c>
      <c r="C67" s="427"/>
      <c r="D67" s="427"/>
      <c r="E67" s="428" t="s">
        <v>1262</v>
      </c>
      <c r="F67" s="428"/>
      <c r="G67" s="428"/>
      <c r="H67" s="428"/>
      <c r="I67" s="428"/>
      <c r="J67" s="428"/>
      <c r="K67" s="428"/>
      <c r="L67" s="428"/>
      <c r="M67" s="428"/>
      <c r="N67" s="428"/>
      <c r="O67" s="428"/>
      <c r="P67" s="428"/>
      <c r="Q67" s="428"/>
      <c r="R67" s="428"/>
      <c r="S67" s="428"/>
      <c r="T67" s="428"/>
      <c r="U67" s="428"/>
      <c r="V67" s="428"/>
      <c r="W67" s="428"/>
      <c r="X67" s="428"/>
      <c r="Y67" s="428"/>
      <c r="Z67" s="428"/>
      <c r="AA67" s="428"/>
      <c r="AB67" s="428"/>
      <c r="AC67" s="428"/>
      <c r="AD67" s="428"/>
      <c r="AE67" s="428"/>
      <c r="AF67" s="428"/>
      <c r="AG67" s="428"/>
      <c r="AH67" s="428"/>
      <c r="AI67" s="428"/>
      <c r="AJ67" s="428"/>
      <c r="AK67" s="428"/>
      <c r="AL67" s="428"/>
      <c r="AM67" s="428"/>
      <c r="AN67" s="428"/>
      <c r="AO67" s="428"/>
      <c r="AP67" s="428"/>
      <c r="AQ67" s="428"/>
      <c r="AR67" s="428"/>
      <c r="AS67" s="428"/>
      <c r="AT67" s="428"/>
      <c r="AU67" s="428"/>
      <c r="AV67" s="428"/>
      <c r="AW67" s="428"/>
      <c r="AX67" s="428"/>
      <c r="AY67" s="428"/>
      <c r="AZ67" s="428"/>
      <c r="BA67" s="428"/>
      <c r="BB67" s="428"/>
      <c r="BC67" s="428"/>
      <c r="BD67" s="428"/>
      <c r="BE67" s="428"/>
      <c r="BF67" s="428"/>
      <c r="BG67" s="428"/>
      <c r="BH67" s="428"/>
      <c r="BI67" s="428"/>
      <c r="BJ67" s="428"/>
      <c r="BK67" s="428"/>
      <c r="BL67" s="428"/>
      <c r="BM67" s="428"/>
      <c r="BN67" s="428"/>
      <c r="BO67" s="428"/>
      <c r="BP67" s="428"/>
      <c r="BQ67" s="428"/>
      <c r="BR67" s="428"/>
      <c r="BS67" s="428"/>
      <c r="BT67" s="428"/>
      <c r="BU67" s="428"/>
      <c r="BV67" s="428"/>
      <c r="BW67" s="428"/>
      <c r="BX67" s="428"/>
      <c r="BY67" s="428"/>
      <c r="BZ67" s="428"/>
      <c r="CA67" s="428"/>
      <c r="CB67" s="428"/>
      <c r="CC67" s="428"/>
      <c r="CD67" s="428"/>
      <c r="CE67" s="428"/>
      <c r="CF67" s="428"/>
      <c r="CG67" s="428"/>
      <c r="CH67" s="428"/>
      <c r="CI67" s="428"/>
      <c r="CJ67" s="428"/>
      <c r="CK67" s="428"/>
      <c r="CL67" s="428"/>
      <c r="CM67" s="428"/>
      <c r="CN67" s="428"/>
      <c r="CQ67" s="165">
        <v>29</v>
      </c>
      <c r="CR67" s="345"/>
    </row>
    <row r="68" spans="1:96" ht="18.600000000000001" customHeight="1" x14ac:dyDescent="0.2">
      <c r="A68" s="343"/>
      <c r="B68" s="343"/>
      <c r="C68" s="343"/>
      <c r="D68" s="343"/>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8"/>
      <c r="BR68" s="428"/>
      <c r="BS68" s="428"/>
      <c r="BT68" s="428"/>
      <c r="BU68" s="428"/>
      <c r="BV68" s="428"/>
      <c r="BW68" s="428"/>
      <c r="BX68" s="428"/>
      <c r="BY68" s="428"/>
      <c r="BZ68" s="428"/>
      <c r="CA68" s="428"/>
      <c r="CB68" s="428"/>
      <c r="CC68" s="428"/>
      <c r="CD68" s="428"/>
      <c r="CE68" s="428"/>
      <c r="CF68" s="428"/>
      <c r="CG68" s="428"/>
      <c r="CH68" s="428"/>
      <c r="CI68" s="428"/>
      <c r="CJ68" s="428"/>
      <c r="CK68" s="428"/>
      <c r="CL68" s="428"/>
      <c r="CM68" s="428"/>
      <c r="CN68" s="428"/>
    </row>
    <row r="69" spans="1:96" ht="18.600000000000001" customHeight="1" x14ac:dyDescent="0.2">
      <c r="A69" s="343"/>
      <c r="B69" s="343"/>
      <c r="C69" s="343"/>
      <c r="D69" s="343"/>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c r="BO69" s="428"/>
      <c r="BP69" s="428"/>
      <c r="BQ69" s="428"/>
      <c r="BR69" s="428"/>
      <c r="BS69" s="428"/>
      <c r="BT69" s="428"/>
      <c r="BU69" s="428"/>
      <c r="BV69" s="428"/>
      <c r="BW69" s="428"/>
      <c r="BX69" s="428"/>
      <c r="BY69" s="428"/>
      <c r="BZ69" s="428"/>
      <c r="CA69" s="428"/>
      <c r="CB69" s="428"/>
      <c r="CC69" s="428"/>
      <c r="CD69" s="428"/>
      <c r="CE69" s="428"/>
      <c r="CF69" s="428"/>
      <c r="CG69" s="428"/>
      <c r="CH69" s="428"/>
      <c r="CI69" s="428"/>
      <c r="CJ69" s="428"/>
      <c r="CK69" s="428"/>
      <c r="CL69" s="428"/>
      <c r="CM69" s="428"/>
      <c r="CN69" s="428"/>
    </row>
    <row r="70" spans="1:96" ht="18.600000000000001" customHeight="1" x14ac:dyDescent="0.2">
      <c r="A70" s="343"/>
      <c r="B70" s="343"/>
      <c r="C70" s="343"/>
      <c r="D70" s="343"/>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c r="BO70" s="428"/>
      <c r="BP70" s="428"/>
      <c r="BQ70" s="428"/>
      <c r="BR70" s="428"/>
      <c r="BS70" s="428"/>
      <c r="BT70" s="428"/>
      <c r="BU70" s="428"/>
      <c r="BV70" s="428"/>
      <c r="BW70" s="428"/>
      <c r="BX70" s="428"/>
      <c r="BY70" s="428"/>
      <c r="BZ70" s="428"/>
      <c r="CA70" s="428"/>
      <c r="CB70" s="428"/>
      <c r="CC70" s="428"/>
      <c r="CD70" s="428"/>
      <c r="CE70" s="428"/>
      <c r="CF70" s="428"/>
      <c r="CG70" s="428"/>
      <c r="CH70" s="428"/>
      <c r="CI70" s="428"/>
      <c r="CJ70" s="428"/>
      <c r="CK70" s="428"/>
      <c r="CL70" s="428"/>
      <c r="CM70" s="428"/>
      <c r="CN70" s="428"/>
    </row>
  </sheetData>
  <sheetProtection algorithmName="SHA-512" hashValue="gAZTEXjmyZkpkbUIvaFK7CeUxr3TWJjifhvJqTIP1kMss0gZoLvbfUNWMBJ/s189DINev92gSaR/P8q7vMWiHA==" saltValue="xXsyWc1WXt0VW9kkoPXjig==" spinCount="100000" sheet="1" objects="1" formatColumns="0"/>
  <mergeCells count="170">
    <mergeCell ref="CJ41:CN41"/>
    <mergeCell ref="A7:AA7"/>
    <mergeCell ref="A1:CN1"/>
    <mergeCell ref="Z48:CN48"/>
    <mergeCell ref="A53:X53"/>
    <mergeCell ref="A45:AD45"/>
    <mergeCell ref="AF45:BI45"/>
    <mergeCell ref="BK45:CN45"/>
    <mergeCell ref="A46:P46"/>
    <mergeCell ref="Q46:Z46"/>
    <mergeCell ref="AA46:AD46"/>
    <mergeCell ref="AF46:AN46"/>
    <mergeCell ref="AO46:AQ46"/>
    <mergeCell ref="AR46:AW46"/>
    <mergeCell ref="AX46:AZ46"/>
    <mergeCell ref="BA46:BF46"/>
    <mergeCell ref="BG46:BI46"/>
    <mergeCell ref="BK46:BS46"/>
    <mergeCell ref="BT46:BV46"/>
    <mergeCell ref="BW46:CB46"/>
    <mergeCell ref="CC46:CE46"/>
    <mergeCell ref="CF46:CK46"/>
    <mergeCell ref="CL46:CN46"/>
    <mergeCell ref="AF47:BI47"/>
    <mergeCell ref="BK47:CN47"/>
    <mergeCell ref="A49:X49"/>
    <mergeCell ref="Y49:BO49"/>
    <mergeCell ref="A25:K25"/>
    <mergeCell ref="A23:K24"/>
    <mergeCell ref="L23:N23"/>
    <mergeCell ref="U32:Z32"/>
    <mergeCell ref="L33:AB33"/>
    <mergeCell ref="AC33:BD33"/>
    <mergeCell ref="BE33:CN33"/>
    <mergeCell ref="L34:CN34"/>
    <mergeCell ref="A35:C41"/>
    <mergeCell ref="D35:K35"/>
    <mergeCell ref="L35:AC35"/>
    <mergeCell ref="AD35:AV35"/>
    <mergeCell ref="AW35:BG35"/>
    <mergeCell ref="BH35:CN35"/>
    <mergeCell ref="D36:K38"/>
    <mergeCell ref="P36:CN36"/>
    <mergeCell ref="L37:N37"/>
    <mergeCell ref="O37:R37"/>
    <mergeCell ref="S37:T37"/>
    <mergeCell ref="U37:Z37"/>
    <mergeCell ref="BE24:CN24"/>
    <mergeCell ref="CJ27:CN27"/>
    <mergeCell ref="L36:N36"/>
    <mergeCell ref="AI26:AR26"/>
    <mergeCell ref="AS26:BE26"/>
    <mergeCell ref="L38:AB38"/>
    <mergeCell ref="AC38:BD38"/>
    <mergeCell ref="BE38:CN38"/>
    <mergeCell ref="L39:CN39"/>
    <mergeCell ref="L27:N27"/>
    <mergeCell ref="O27:U27"/>
    <mergeCell ref="V27:X27"/>
    <mergeCell ref="Y27:AE27"/>
    <mergeCell ref="AF27:AH27"/>
    <mergeCell ref="AI27:AR27"/>
    <mergeCell ref="AS27:CI27"/>
    <mergeCell ref="AW31:BG31"/>
    <mergeCell ref="BH31:CN31"/>
    <mergeCell ref="D32:K33"/>
    <mergeCell ref="L32:N32"/>
    <mergeCell ref="O32:R32"/>
    <mergeCell ref="S32:T32"/>
    <mergeCell ref="D40:K40"/>
    <mergeCell ref="BF40:BU40"/>
    <mergeCell ref="BV40:BX40"/>
    <mergeCell ref="BY40:CN40"/>
    <mergeCell ref="AS40:BE40"/>
    <mergeCell ref="O40:U40"/>
    <mergeCell ref="V40:X40"/>
    <mergeCell ref="Y40:AE40"/>
    <mergeCell ref="AF40:AH40"/>
    <mergeCell ref="AI40:AR40"/>
    <mergeCell ref="AH21:BE21"/>
    <mergeCell ref="L20:BE20"/>
    <mergeCell ref="A22:K22"/>
    <mergeCell ref="L22:AG22"/>
    <mergeCell ref="AH22:BE22"/>
    <mergeCell ref="U23:Z23"/>
    <mergeCell ref="O23:R23"/>
    <mergeCell ref="BP49:CN49"/>
    <mergeCell ref="D41:K41"/>
    <mergeCell ref="L41:N41"/>
    <mergeCell ref="O41:U41"/>
    <mergeCell ref="V41:X41"/>
    <mergeCell ref="Y41:AE41"/>
    <mergeCell ref="AF41:AH41"/>
    <mergeCell ref="AI41:AR41"/>
    <mergeCell ref="L24:AB24"/>
    <mergeCell ref="AC24:BD24"/>
    <mergeCell ref="A27:K27"/>
    <mergeCell ref="D39:K39"/>
    <mergeCell ref="D34:K34"/>
    <mergeCell ref="D30:K30"/>
    <mergeCell ref="AS41:CI41"/>
    <mergeCell ref="L31:AC31"/>
    <mergeCell ref="AD31:AV31"/>
    <mergeCell ref="A2:CN2"/>
    <mergeCell ref="A3:CN3"/>
    <mergeCell ref="CQ4:CQ5"/>
    <mergeCell ref="CR4:CR5"/>
    <mergeCell ref="CS4:CS5"/>
    <mergeCell ref="A19:K19"/>
    <mergeCell ref="L19:BE19"/>
    <mergeCell ref="A20:K20"/>
    <mergeCell ref="CM6:CN6"/>
    <mergeCell ref="BK7:CJ7"/>
    <mergeCell ref="O8:AA8"/>
    <mergeCell ref="A10:CN12"/>
    <mergeCell ref="A14:CN14"/>
    <mergeCell ref="A17:CN17"/>
    <mergeCell ref="BJ6:BS6"/>
    <mergeCell ref="BT6:BX6"/>
    <mergeCell ref="BY6:BZ6"/>
    <mergeCell ref="CA6:CE6"/>
    <mergeCell ref="A18:K18"/>
    <mergeCell ref="L18:N18"/>
    <mergeCell ref="O18:W18"/>
    <mergeCell ref="X18:Z18"/>
    <mergeCell ref="CF6:CG6"/>
    <mergeCell ref="CH6:CL6"/>
    <mergeCell ref="A66:CN66"/>
    <mergeCell ref="B67:D67"/>
    <mergeCell ref="E67:CN70"/>
    <mergeCell ref="A50:I50"/>
    <mergeCell ref="J50:N50"/>
    <mergeCell ref="O50:S50"/>
    <mergeCell ref="T50:W50"/>
    <mergeCell ref="X50:AB50"/>
    <mergeCell ref="AC50:AF50"/>
    <mergeCell ref="AJ50:AN50"/>
    <mergeCell ref="AO50:AR50"/>
    <mergeCell ref="A51:AF51"/>
    <mergeCell ref="A54:CO54"/>
    <mergeCell ref="A55:AQ55"/>
    <mergeCell ref="AR55:BP55"/>
    <mergeCell ref="A57:CO57"/>
    <mergeCell ref="A58:AQ58"/>
    <mergeCell ref="AR58:BP58"/>
    <mergeCell ref="A52:AF52"/>
    <mergeCell ref="AA18:AI18"/>
    <mergeCell ref="A60:CO60"/>
    <mergeCell ref="A61:AQ61"/>
    <mergeCell ref="AR61:BP61"/>
    <mergeCell ref="BQ61:CN61"/>
    <mergeCell ref="A64:CL64"/>
    <mergeCell ref="S23:T23"/>
    <mergeCell ref="L40:N40"/>
    <mergeCell ref="A26:K26"/>
    <mergeCell ref="L26:N26"/>
    <mergeCell ref="O26:U26"/>
    <mergeCell ref="V26:X26"/>
    <mergeCell ref="Y26:AE26"/>
    <mergeCell ref="AF26:AH26"/>
    <mergeCell ref="A29:CN29"/>
    <mergeCell ref="A30:C34"/>
    <mergeCell ref="L30:CN30"/>
    <mergeCell ref="D31:K31"/>
    <mergeCell ref="L25:CN25"/>
    <mergeCell ref="BF26:BU26"/>
    <mergeCell ref="BV26:BX26"/>
    <mergeCell ref="BY26:CN26"/>
    <mergeCell ref="A21:K21"/>
    <mergeCell ref="L21:AG21"/>
  </mergeCells>
  <phoneticPr fontId="47"/>
  <conditionalFormatting sqref="A50">
    <cfRule type="expression" dxfId="101" priority="22">
      <formula>$A$50=""</formula>
    </cfRule>
  </conditionalFormatting>
  <conditionalFormatting sqref="A55:AQ55">
    <cfRule type="expression" dxfId="100" priority="24">
      <formula>$A$55=""</formula>
    </cfRule>
  </conditionalFormatting>
  <conditionalFormatting sqref="A58:AQ58">
    <cfRule type="expression" dxfId="99" priority="23">
      <formula>$A$58=""</formula>
    </cfRule>
  </conditionalFormatting>
  <conditionalFormatting sqref="B67">
    <cfRule type="expression" dxfId="98" priority="26">
      <formula>$B$67="□"</formula>
    </cfRule>
  </conditionalFormatting>
  <conditionalFormatting sqref="L19">
    <cfRule type="expression" dxfId="97" priority="46">
      <formula>AND($X$18="■",$L$19="")</formula>
    </cfRule>
  </conditionalFormatting>
  <conditionalFormatting sqref="L21">
    <cfRule type="expression" dxfId="96" priority="68">
      <formula>$L$21=""</formula>
    </cfRule>
  </conditionalFormatting>
  <conditionalFormatting sqref="L18:N18 X18:Z18">
    <cfRule type="expression" dxfId="95" priority="30">
      <formula>AND($L$18="□",$X$18="□")</formula>
    </cfRule>
  </conditionalFormatting>
  <conditionalFormatting sqref="L36:N36">
    <cfRule type="expression" dxfId="94" priority="54">
      <formula>$L$30&lt;&gt;""</formula>
    </cfRule>
    <cfRule type="expression" dxfId="93" priority="50">
      <formula>ISBLANK($O$37)=FALSE</formula>
    </cfRule>
    <cfRule type="expression" dxfId="92" priority="49">
      <formula>$L$36="■"</formula>
    </cfRule>
  </conditionalFormatting>
  <conditionalFormatting sqref="L18:W18">
    <cfRule type="expression" dxfId="91" priority="9">
      <formula>$X$18="■"</formula>
    </cfRule>
  </conditionalFormatting>
  <conditionalFormatting sqref="L24:AB24">
    <cfRule type="expression" dxfId="90" priority="60">
      <formula>$L$24=""</formula>
    </cfRule>
  </conditionalFormatting>
  <conditionalFormatting sqref="L22:AG22">
    <cfRule type="expression" dxfId="89" priority="63">
      <formula>$L$22=""</formula>
    </cfRule>
  </conditionalFormatting>
  <conditionalFormatting sqref="L19:BE20">
    <cfRule type="expression" dxfId="88" priority="32">
      <formula>$L$18="■"</formula>
    </cfRule>
  </conditionalFormatting>
  <conditionalFormatting sqref="L20:BE20">
    <cfRule type="expression" dxfId="87" priority="29">
      <formula>AND($X$18="■",$L$20="")</formula>
    </cfRule>
  </conditionalFormatting>
  <conditionalFormatting sqref="L37:CN39">
    <cfRule type="expression" dxfId="86" priority="53">
      <formula>$L$36="■"</formula>
    </cfRule>
  </conditionalFormatting>
  <conditionalFormatting sqref="O23:R23">
    <cfRule type="expression" dxfId="85" priority="62">
      <formula>$O$23=""</formula>
    </cfRule>
  </conditionalFormatting>
  <conditionalFormatting sqref="O50:S50">
    <cfRule type="expression" dxfId="84" priority="21">
      <formula>$O$50=""</formula>
    </cfRule>
  </conditionalFormatting>
  <conditionalFormatting sqref="O26:U26">
    <cfRule type="expression" dxfId="83" priority="57">
      <formula>$O$26=""</formula>
    </cfRule>
  </conditionalFormatting>
  <conditionalFormatting sqref="Q46:Z46">
    <cfRule type="expression" dxfId="82" priority="15">
      <formula>$Q$46=""</formula>
    </cfRule>
  </conditionalFormatting>
  <conditionalFormatting sqref="U23:Z23">
    <cfRule type="expression" dxfId="81" priority="61">
      <formula>$U$23=""</formula>
    </cfRule>
  </conditionalFormatting>
  <conditionalFormatting sqref="X50:AB50">
    <cfRule type="expression" dxfId="80" priority="20">
      <formula>$X$50=""</formula>
    </cfRule>
  </conditionalFormatting>
  <conditionalFormatting sqref="X18:AI18">
    <cfRule type="expression" dxfId="79" priority="33">
      <formula>$L$18="■"</formula>
    </cfRule>
  </conditionalFormatting>
  <conditionalFormatting sqref="Y26:AE26">
    <cfRule type="expression" dxfId="78" priority="52">
      <formula>$Y$26=""</formula>
    </cfRule>
  </conditionalFormatting>
  <conditionalFormatting sqref="Z48">
    <cfRule type="expression" dxfId="77" priority="6">
      <formula>$Z$48&lt;&gt;""</formula>
    </cfRule>
  </conditionalFormatting>
  <conditionalFormatting sqref="AC24:BD24">
    <cfRule type="expression" dxfId="76" priority="59">
      <formula>$AC$24=""</formula>
    </cfRule>
  </conditionalFormatting>
  <conditionalFormatting sqref="AF46">
    <cfRule type="expression" dxfId="75" priority="17">
      <formula>$AF$46=""</formula>
    </cfRule>
  </conditionalFormatting>
  <conditionalFormatting sqref="AH22">
    <cfRule type="expression" dxfId="74" priority="69">
      <formula>$AH$22=""</formula>
    </cfRule>
  </conditionalFormatting>
  <conditionalFormatting sqref="AH21:BE21">
    <cfRule type="expression" dxfId="73" priority="64">
      <formula>$AH$21=""</formula>
    </cfRule>
  </conditionalFormatting>
  <conditionalFormatting sqref="AI26:AR26">
    <cfRule type="expression" dxfId="72" priority="51">
      <formula>$AI$26=""</formula>
    </cfRule>
  </conditionalFormatting>
  <conditionalFormatting sqref="AR46:AW46">
    <cfRule type="expression" dxfId="71" priority="14">
      <formula>$AR$46=""</formula>
    </cfRule>
  </conditionalFormatting>
  <conditionalFormatting sqref="AS27:CN27">
    <cfRule type="expression" dxfId="70" priority="5">
      <formula>$CJ$27="□"</formula>
    </cfRule>
  </conditionalFormatting>
  <conditionalFormatting sqref="AS41:CN41">
    <cfRule type="expression" dxfId="69" priority="4">
      <formula>$BY$40&lt;&gt;""</formula>
    </cfRule>
    <cfRule type="expression" dxfId="68" priority="3">
      <formula>$CJ$41="■"</formula>
    </cfRule>
  </conditionalFormatting>
  <conditionalFormatting sqref="BA46:BF46">
    <cfRule type="expression" dxfId="67" priority="13">
      <formula>$BA$46=""</formula>
    </cfRule>
  </conditionalFormatting>
  <conditionalFormatting sqref="BE24:CN24">
    <cfRule type="expression" dxfId="66" priority="58">
      <formula>$BE$24=""</formula>
    </cfRule>
  </conditionalFormatting>
  <conditionalFormatting sqref="BF26">
    <cfRule type="expression" dxfId="65" priority="2">
      <formula>$BF$26=""</formula>
    </cfRule>
  </conditionalFormatting>
  <conditionalFormatting sqref="BK46">
    <cfRule type="expression" dxfId="64" priority="16">
      <formula>$BK$46=""</formula>
    </cfRule>
  </conditionalFormatting>
  <conditionalFormatting sqref="BT6:BX6">
    <cfRule type="expression" dxfId="63" priority="67">
      <formula>$BT$6=""</formula>
    </cfRule>
  </conditionalFormatting>
  <conditionalFormatting sqref="BW46">
    <cfRule type="expression" dxfId="62" priority="12">
      <formula>$BW$46=""</formula>
    </cfRule>
  </conditionalFormatting>
  <conditionalFormatting sqref="BY26:CN26">
    <cfRule type="expression" dxfId="61" priority="1">
      <formula>$BY$26=""</formula>
    </cfRule>
  </conditionalFormatting>
  <conditionalFormatting sqref="CA6:CE6">
    <cfRule type="expression" dxfId="60" priority="66">
      <formula>$CA$6=""</formula>
    </cfRule>
  </conditionalFormatting>
  <conditionalFormatting sqref="CF46:CK46">
    <cfRule type="expression" dxfId="59" priority="11">
      <formula>$CF$46=""</formula>
    </cfRule>
  </conditionalFormatting>
  <conditionalFormatting sqref="CH6:CL6">
    <cfRule type="expression" dxfId="58" priority="65">
      <formula>$CH$6=""</formula>
    </cfRule>
  </conditionalFormatting>
  <conditionalFormatting sqref="CR6 CR18:CR27 CR30:CR41 CR46 CR50 CR61 CR67">
    <cfRule type="notContainsBlanks" dxfId="57" priority="48">
      <formula>LEN(TRIM(CR6))&gt;0</formula>
    </cfRule>
  </conditionalFormatting>
  <dataValidations count="12">
    <dataValidation type="custom" imeMode="disabled" allowBlank="1" showInputMessage="1" showErrorMessage="1" error="日付をご確認ください。" sqref="AJ50:AN52 X50:AB50" xr:uid="{B4F72A72-C43D-455F-B6DB-5F8094B1C2E7}">
      <formula1>DATE(A50,O50,X50)&lt;=EOMONTH(DATE(A50,O50,1), 0)</formula1>
    </dataValidation>
    <dataValidation type="textLength" imeMode="disabled" operator="equal" allowBlank="1" showInputMessage="1" showErrorMessage="1" error="入力された桁数が不正です。_x000a_4ケタで再度入力してください。" sqref="AB37:AK37 AB23:AK23 AB32:AK32 U23:Z23 U32:Z32 U37:Z37" xr:uid="{3C27BE2E-DB92-41B2-B53B-3E1DCFE635AE}">
      <formula1>4</formula1>
    </dataValidation>
    <dataValidation type="textLength" imeMode="disabled" operator="equal" allowBlank="1" showInputMessage="1" showErrorMessage="1" error="入力された桁数が不正です。_x000a_3ケタで再度入力してください。" sqref="O32:R32 O37:R37 O23:R23" xr:uid="{98567958-072C-497C-BE50-205117A6FAC3}">
      <formula1>3</formula1>
    </dataValidation>
    <dataValidation type="custom" imeMode="disabled" allowBlank="1" showInputMessage="1" showErrorMessage="1" error="日付をご確認ください。" sqref="CH6:CL6" xr:uid="{84A50E96-E08E-4B48-8D96-704DE3234C0A}">
      <formula1>DATE(BT6,CA6,CH6)&lt;=EOMONTH(DATE(BT6,CA6,1), 0)</formula1>
    </dataValidation>
    <dataValidation type="custom" imeMode="disabled" allowBlank="1" showInputMessage="1" showErrorMessage="1" sqref="CA6:CE6 AR46:AW46 O50:S50" xr:uid="{43B78FE0-363F-4AAF-8AF6-5BCB435FDC08}">
      <formula1>OR(O6=1,O6=2,O6=3,O6=4,O6=5,O6=6,O6=7,O6=8,O6=9,O6=10,O6=11,O6=12)</formula1>
    </dataValidation>
    <dataValidation imeMode="hiragana" allowBlank="1" showInputMessage="1" showErrorMessage="1" sqref="L21:BE22 L24:CP25 L31:AV31 L33:CP34 L35:AV35 L38:CP39" xr:uid="{43342928-6DA1-4936-816D-5837E998A990}"/>
    <dataValidation type="whole" operator="lessThanOrEqual" allowBlank="1" showInputMessage="1" showErrorMessage="1" sqref="Y49:BO49" xr:uid="{902D4677-7108-4797-B057-0BF83CEF9936}">
      <formula1>2000000</formula1>
    </dataValidation>
    <dataValidation type="textLength" imeMode="disabled" operator="equal" allowBlank="1" showInputMessage="1" showErrorMessage="1" error="西暦4桁で入力してください。" sqref="BT6:BX6 A50:I50 BK46:BS46 AF46:AN46" xr:uid="{621884D3-6ECD-4A52-82AE-87F3E2602BD7}">
      <formula1>4</formula1>
    </dataValidation>
    <dataValidation type="list" allowBlank="1" showInputMessage="1" showErrorMessage="1" sqref="L36:N36 L18:N18 X18:Z18 B67 CJ27:CN27 CJ41:CN41" xr:uid="{B6C15456-7988-4F45-A484-0D3AF92D572F}">
      <formula1>"□,■"</formula1>
    </dataValidation>
    <dataValidation imeMode="disabled" allowBlank="1" showInputMessage="1" showErrorMessage="1" sqref="BY26:CP26 O26:U27 Y26:AE27 AI26:AR27 CO41:CP41 O40:U41 CO27:CP27 BW46:CB46 CS39 BF40:BU40 BY40:CP40 Y40:AE41 AI40:AR41 BF26:BU26" xr:uid="{48FA0316-5A93-48F0-B0F5-3327C7C4FD30}"/>
    <dataValidation type="textLength" imeMode="disabled" operator="equal" allowBlank="1" showInputMessage="1" showErrorMessage="1" error="入力された桁数が不正です。_x000a_6ケタで再度入力してください。" sqref="Q46:Z46 S44:W44 S47:W48" xr:uid="{DF8B4BCD-6110-45B5-9764-504AA8FDAC06}">
      <formula1>6</formula1>
    </dataValidation>
    <dataValidation type="custom" imeMode="disabled" allowBlank="1" showInputMessage="1" showErrorMessage="1" error="日付をご確認ください。" sqref="CF46:CK46 BA46:BF46" xr:uid="{94743A06-C7C1-49C3-98D3-59443DE8C7E3}">
      <formula1>DATE(AF46,AR46,BA46)&lt;=EOMONTH(DATE(AF46,AR46,1), 0)</formula1>
    </dataValidation>
  </dataValidations>
  <printOptions horizontalCentered="1"/>
  <pageMargins left="0.27559055118110237" right="0.27559055118110237" top="0.43307086614173229" bottom="0.19685039370078741" header="0.31496062992125984" footer="0.11811023622047245"/>
  <pageSetup paperSize="9" scale="74" fitToHeight="0" orientation="portrait" r:id="rId1"/>
  <rowBreaks count="1" manualBreakCount="1">
    <brk id="41" max="92"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K63"/>
  <sheetViews>
    <sheetView showGridLines="0" showZeros="0" zoomScale="50" zoomScaleNormal="50" zoomScaleSheetLayoutView="50" workbookViewId="0"/>
  </sheetViews>
  <sheetFormatPr defaultColWidth="9" defaultRowHeight="19.2" x14ac:dyDescent="0.2"/>
  <cols>
    <col min="1" max="4" width="3.109375" style="4" customWidth="1"/>
    <col min="5" max="55" width="3.6640625" style="4" customWidth="1"/>
    <col min="56" max="56" width="3.6640625" style="4" hidden="1" customWidth="1"/>
    <col min="57" max="57" width="3.6640625" style="4" customWidth="1"/>
    <col min="58" max="58" width="5.77734375" style="172" customWidth="1"/>
    <col min="59" max="59" width="51.77734375" style="349" hidden="1" customWidth="1"/>
    <col min="60" max="60" width="51.77734375" style="4" customWidth="1"/>
    <col min="61" max="63" width="3.44140625" style="4" customWidth="1"/>
    <col min="64" max="16384" width="9" style="4"/>
  </cols>
  <sheetData>
    <row r="1" spans="1:63" ht="15.6"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2"/>
      <c r="AO1" s="31"/>
      <c r="AP1" s="31"/>
      <c r="AQ1" s="1"/>
      <c r="AR1" s="1"/>
      <c r="AS1" s="1"/>
      <c r="AT1" s="1"/>
      <c r="AU1" s="1"/>
      <c r="AV1" s="1"/>
      <c r="AW1" s="1"/>
      <c r="AX1" s="1"/>
      <c r="AY1" s="1"/>
      <c r="AZ1" s="1"/>
      <c r="BA1" s="1"/>
      <c r="BB1" s="1"/>
      <c r="BC1" s="13" t="s">
        <v>1223</v>
      </c>
      <c r="BD1" s="13"/>
      <c r="BE1" s="13"/>
    </row>
    <row r="2" spans="1:63" ht="30" customHeight="1" x14ac:dyDescent="0.2">
      <c r="A2" s="439" t="s">
        <v>973</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1"/>
      <c r="BD2" s="194"/>
      <c r="BE2" s="194"/>
      <c r="BF2" s="173"/>
    </row>
    <row r="3" spans="1:63" ht="7.8" customHeight="1" x14ac:dyDescent="0.2">
      <c r="A3" s="9"/>
      <c r="B3" s="9"/>
      <c r="C3" s="9"/>
      <c r="D3" s="9"/>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95"/>
      <c r="BE3" s="195"/>
      <c r="BF3" s="174"/>
    </row>
    <row r="4" spans="1:63" ht="24" customHeight="1" x14ac:dyDescent="0.2">
      <c r="A4" s="25" t="s">
        <v>64</v>
      </c>
      <c r="B4" s="24"/>
      <c r="C4" s="24"/>
      <c r="D4" s="24"/>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BC4" s="135"/>
      <c r="BD4" s="135"/>
      <c r="BE4" s="135"/>
    </row>
    <row r="5" spans="1:63" ht="14.25" customHeight="1" x14ac:dyDescent="0.2">
      <c r="A5" s="12"/>
      <c r="B5" s="12"/>
      <c r="C5" s="12"/>
      <c r="D5" s="12"/>
      <c r="E5" s="1"/>
      <c r="F5" s="1"/>
      <c r="G5" s="1"/>
      <c r="H5" s="1"/>
      <c r="I5" s="1"/>
      <c r="J5" s="1"/>
      <c r="K5" s="1"/>
      <c r="L5" s="1"/>
      <c r="M5" s="1"/>
      <c r="N5" s="1"/>
      <c r="O5" s="1"/>
      <c r="P5" s="1"/>
      <c r="Q5" s="1"/>
      <c r="R5" s="1"/>
      <c r="S5" s="1"/>
      <c r="T5" s="1"/>
      <c r="U5" s="1"/>
      <c r="V5" s="1"/>
      <c r="W5" s="1"/>
      <c r="X5" s="1"/>
      <c r="Y5" s="1"/>
      <c r="Z5" s="12"/>
      <c r="AA5" s="12"/>
      <c r="AB5" s="12"/>
      <c r="AC5" s="12"/>
      <c r="AD5" s="12"/>
      <c r="AE5" s="12"/>
      <c r="AF5" s="12"/>
      <c r="AG5" s="12"/>
      <c r="AH5" s="12"/>
      <c r="AI5" s="12"/>
      <c r="AJ5" s="12"/>
      <c r="AK5" s="12"/>
      <c r="AL5" s="12"/>
      <c r="AM5" s="12"/>
      <c r="AN5" s="12"/>
      <c r="AO5" s="1"/>
      <c r="AP5" s="1"/>
      <c r="AQ5" s="1"/>
      <c r="AR5" s="1"/>
      <c r="AS5" s="1"/>
      <c r="AT5" s="1"/>
      <c r="AU5" s="1"/>
      <c r="AV5" s="1"/>
      <c r="AW5" s="639" t="s">
        <v>145</v>
      </c>
      <c r="AX5" s="639"/>
      <c r="AY5" s="639"/>
      <c r="AZ5" s="639"/>
      <c r="BA5" s="639"/>
      <c r="BB5" s="639"/>
      <c r="BC5" s="639"/>
      <c r="BD5" s="197"/>
      <c r="BE5" s="197"/>
      <c r="BF5" s="175"/>
    </row>
    <row r="6" spans="1:63" ht="16.8" customHeight="1" x14ac:dyDescent="0.25">
      <c r="A6" s="97"/>
      <c r="B6" s="98"/>
      <c r="C6" s="99" t="s">
        <v>159</v>
      </c>
      <c r="D6" s="16"/>
      <c r="E6" s="16"/>
      <c r="F6" s="16"/>
      <c r="G6" s="100"/>
      <c r="H6" s="101"/>
      <c r="I6" s="99" t="s">
        <v>978</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639"/>
      <c r="AX6" s="639"/>
      <c r="AY6" s="639"/>
      <c r="AZ6" s="639"/>
      <c r="BA6" s="639"/>
      <c r="BB6" s="639"/>
      <c r="BC6" s="639"/>
      <c r="BD6" s="197"/>
      <c r="BE6" s="197"/>
      <c r="BF6" s="176"/>
    </row>
    <row r="7" spans="1:63" s="299" customFormat="1" ht="13.8" customHeight="1" thickBot="1" x14ac:dyDescent="0.3">
      <c r="A7" s="57"/>
      <c r="B7" s="57"/>
      <c r="C7" s="57"/>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640"/>
      <c r="AX7" s="640"/>
      <c r="AY7" s="640"/>
      <c r="AZ7" s="640"/>
      <c r="BA7" s="640"/>
      <c r="BB7" s="640"/>
      <c r="BC7" s="640"/>
      <c r="BD7" s="197"/>
      <c r="BE7" s="197"/>
      <c r="BF7" s="176"/>
      <c r="BG7" s="349"/>
      <c r="BH7" s="4"/>
      <c r="BI7" s="4"/>
      <c r="BJ7" s="4"/>
      <c r="BK7" s="4"/>
    </row>
    <row r="8" spans="1:63" ht="46.2" customHeight="1" x14ac:dyDescent="0.2">
      <c r="A8" s="631" t="s">
        <v>41</v>
      </c>
      <c r="B8" s="632"/>
      <c r="C8" s="633"/>
      <c r="D8" s="633"/>
      <c r="E8" s="634" t="s">
        <v>24</v>
      </c>
      <c r="F8" s="634"/>
      <c r="G8" s="634"/>
      <c r="H8" s="634"/>
      <c r="I8" s="634"/>
      <c r="J8" s="634"/>
      <c r="K8" s="634"/>
      <c r="L8" s="634"/>
      <c r="M8" s="634"/>
      <c r="N8" s="620" t="s">
        <v>7</v>
      </c>
      <c r="O8" s="620"/>
      <c r="P8" s="620"/>
      <c r="Q8" s="620"/>
      <c r="R8" s="620"/>
      <c r="S8" s="620"/>
      <c r="T8" s="620"/>
      <c r="U8" s="620"/>
      <c r="V8" s="620"/>
      <c r="W8" s="620"/>
      <c r="X8" s="620"/>
      <c r="Y8" s="620"/>
      <c r="Z8" s="620"/>
      <c r="AA8" s="620"/>
      <c r="AB8" s="620" t="s">
        <v>2</v>
      </c>
      <c r="AC8" s="620"/>
      <c r="AD8" s="620"/>
      <c r="AE8" s="620"/>
      <c r="AF8" s="620"/>
      <c r="AG8" s="620"/>
      <c r="AH8" s="620"/>
      <c r="AI8" s="620"/>
      <c r="AJ8" s="620"/>
      <c r="AK8" s="620"/>
      <c r="AL8" s="620"/>
      <c r="AM8" s="620"/>
      <c r="AN8" s="620"/>
      <c r="AO8" s="620"/>
      <c r="AP8" s="620"/>
      <c r="AQ8" s="620"/>
      <c r="AR8" s="620"/>
      <c r="AS8" s="665" t="s">
        <v>68</v>
      </c>
      <c r="AT8" s="666"/>
      <c r="AU8" s="666"/>
      <c r="AV8" s="667"/>
      <c r="AW8" s="621" t="s">
        <v>32</v>
      </c>
      <c r="AX8" s="622"/>
      <c r="AY8" s="622"/>
      <c r="AZ8" s="622"/>
      <c r="BA8" s="622"/>
      <c r="BB8" s="622"/>
      <c r="BC8" s="623"/>
      <c r="BD8" s="28"/>
      <c r="BE8" s="28"/>
      <c r="BF8" s="192" t="s">
        <v>649</v>
      </c>
      <c r="BG8" s="350" t="s">
        <v>143</v>
      </c>
    </row>
    <row r="9" spans="1:63" ht="29.25" customHeight="1" x14ac:dyDescent="0.2">
      <c r="A9" s="624" t="s">
        <v>61</v>
      </c>
      <c r="B9" s="625"/>
      <c r="C9" s="626"/>
      <c r="D9" s="626"/>
      <c r="E9" s="630"/>
      <c r="F9" s="630"/>
      <c r="G9" s="630"/>
      <c r="H9" s="630"/>
      <c r="I9" s="630"/>
      <c r="J9" s="630"/>
      <c r="K9" s="630"/>
      <c r="L9" s="630"/>
      <c r="M9" s="630"/>
      <c r="N9" s="627" t="str">
        <f>IF(E9="","",IFERROR(VLOOKUP(E9,製品リスト!$A$4:$C$1000,2,0),"SII登録型番を正しく入力してください"))</f>
        <v/>
      </c>
      <c r="O9" s="627"/>
      <c r="P9" s="627"/>
      <c r="Q9" s="627"/>
      <c r="R9" s="627"/>
      <c r="S9" s="627"/>
      <c r="T9" s="627"/>
      <c r="U9" s="627"/>
      <c r="V9" s="627"/>
      <c r="W9" s="627"/>
      <c r="X9" s="627"/>
      <c r="Y9" s="627"/>
      <c r="Z9" s="627"/>
      <c r="AA9" s="627"/>
      <c r="AB9" s="627" t="str">
        <f>IF(E9="","",IFERROR(VLOOKUP(E9,製品リスト!$A$4:$C$1000,3,0),"SII登録型番を正しく入力してください"))</f>
        <v/>
      </c>
      <c r="AC9" s="627"/>
      <c r="AD9" s="627"/>
      <c r="AE9" s="627"/>
      <c r="AF9" s="627"/>
      <c r="AG9" s="627"/>
      <c r="AH9" s="627"/>
      <c r="AI9" s="627"/>
      <c r="AJ9" s="627"/>
      <c r="AK9" s="627"/>
      <c r="AL9" s="627"/>
      <c r="AM9" s="627"/>
      <c r="AN9" s="627"/>
      <c r="AO9" s="627"/>
      <c r="AP9" s="627"/>
      <c r="AQ9" s="627"/>
      <c r="AR9" s="627"/>
      <c r="AS9" s="668" t="str">
        <f>IF(E9&lt;&gt;"", RIGHT(E9,1),"")</f>
        <v/>
      </c>
      <c r="AT9" s="669"/>
      <c r="AU9" s="669"/>
      <c r="AV9" s="670"/>
      <c r="AW9" s="628"/>
      <c r="AX9" s="629"/>
      <c r="AY9" s="629"/>
      <c r="AZ9" s="629"/>
      <c r="BA9" s="629"/>
      <c r="BB9" s="629"/>
      <c r="BC9" s="72" t="s">
        <v>13</v>
      </c>
      <c r="BD9" s="145"/>
      <c r="BE9" s="145"/>
      <c r="BF9" s="206">
        <v>1</v>
      </c>
      <c r="BG9" s="351"/>
    </row>
    <row r="10" spans="1:63" s="300" customFormat="1" ht="28.5" customHeight="1" x14ac:dyDescent="0.2">
      <c r="A10" s="624"/>
      <c r="B10" s="625"/>
      <c r="C10" s="626"/>
      <c r="D10" s="626"/>
      <c r="E10" s="635"/>
      <c r="F10" s="635"/>
      <c r="G10" s="635"/>
      <c r="H10" s="635"/>
      <c r="I10" s="635"/>
      <c r="J10" s="635"/>
      <c r="K10" s="635"/>
      <c r="L10" s="635"/>
      <c r="M10" s="635"/>
      <c r="N10" s="636" t="str">
        <f>IF(E10="","",IFERROR(VLOOKUP(E10,製品リスト!$A$4:$C$1000,2,0),"SII登録型番を正しく入力してください"))</f>
        <v/>
      </c>
      <c r="O10" s="636"/>
      <c r="P10" s="636"/>
      <c r="Q10" s="636"/>
      <c r="R10" s="636"/>
      <c r="S10" s="636"/>
      <c r="T10" s="636"/>
      <c r="U10" s="636"/>
      <c r="V10" s="636"/>
      <c r="W10" s="636"/>
      <c r="X10" s="636"/>
      <c r="Y10" s="636"/>
      <c r="Z10" s="636"/>
      <c r="AA10" s="636"/>
      <c r="AB10" s="636" t="str">
        <f>IF(E10="","",IFERROR(VLOOKUP(E10,製品リスト!$A$4:$C$1000,3,0),"SII登録型番を正しく入力してください"))</f>
        <v/>
      </c>
      <c r="AC10" s="636"/>
      <c r="AD10" s="636"/>
      <c r="AE10" s="636"/>
      <c r="AF10" s="636"/>
      <c r="AG10" s="636"/>
      <c r="AH10" s="636"/>
      <c r="AI10" s="636"/>
      <c r="AJ10" s="636"/>
      <c r="AK10" s="636"/>
      <c r="AL10" s="636"/>
      <c r="AM10" s="636"/>
      <c r="AN10" s="636"/>
      <c r="AO10" s="636"/>
      <c r="AP10" s="636"/>
      <c r="AQ10" s="636"/>
      <c r="AR10" s="636"/>
      <c r="AS10" s="641" t="str">
        <f t="shared" ref="AS10:AS53" si="0">IF(E10&lt;&gt;"", RIGHT(E10,1),"")</f>
        <v/>
      </c>
      <c r="AT10" s="642"/>
      <c r="AU10" s="642"/>
      <c r="AV10" s="643"/>
      <c r="AW10" s="637"/>
      <c r="AX10" s="638"/>
      <c r="AY10" s="638"/>
      <c r="AZ10" s="638"/>
      <c r="BA10" s="638"/>
      <c r="BB10" s="638"/>
      <c r="BC10" s="73" t="s">
        <v>13</v>
      </c>
      <c r="BD10" s="145"/>
      <c r="BE10" s="145"/>
      <c r="BF10" s="206">
        <v>2</v>
      </c>
      <c r="BG10" s="351"/>
      <c r="BH10" s="1"/>
      <c r="BI10" s="1"/>
      <c r="BJ10" s="1"/>
      <c r="BK10" s="1"/>
    </row>
    <row r="11" spans="1:63" s="300" customFormat="1" ht="28.5" customHeight="1" x14ac:dyDescent="0.2">
      <c r="A11" s="624"/>
      <c r="B11" s="625"/>
      <c r="C11" s="626"/>
      <c r="D11" s="626"/>
      <c r="E11" s="635"/>
      <c r="F11" s="635"/>
      <c r="G11" s="635"/>
      <c r="H11" s="635"/>
      <c r="I11" s="635"/>
      <c r="J11" s="635"/>
      <c r="K11" s="635"/>
      <c r="L11" s="635"/>
      <c r="M11" s="635"/>
      <c r="N11" s="636" t="str">
        <f>IF(E11="","",IFERROR(VLOOKUP(E11,製品リスト!$A$4:$C$1000,2,0),"SII登録型番を正しく入力してください"))</f>
        <v/>
      </c>
      <c r="O11" s="636"/>
      <c r="P11" s="636"/>
      <c r="Q11" s="636"/>
      <c r="R11" s="636"/>
      <c r="S11" s="636"/>
      <c r="T11" s="636"/>
      <c r="U11" s="636"/>
      <c r="V11" s="636"/>
      <c r="W11" s="636"/>
      <c r="X11" s="636"/>
      <c r="Y11" s="636"/>
      <c r="Z11" s="636"/>
      <c r="AA11" s="636"/>
      <c r="AB11" s="636" t="str">
        <f>IF(E11="","",IFERROR(VLOOKUP(E11,製品リスト!$A$4:$C$1000,3,0),"SII登録型番を正しく入力してください"))</f>
        <v/>
      </c>
      <c r="AC11" s="636"/>
      <c r="AD11" s="636"/>
      <c r="AE11" s="636"/>
      <c r="AF11" s="636"/>
      <c r="AG11" s="636"/>
      <c r="AH11" s="636"/>
      <c r="AI11" s="636"/>
      <c r="AJ11" s="636"/>
      <c r="AK11" s="636"/>
      <c r="AL11" s="636"/>
      <c r="AM11" s="636"/>
      <c r="AN11" s="636"/>
      <c r="AO11" s="636"/>
      <c r="AP11" s="636"/>
      <c r="AQ11" s="636"/>
      <c r="AR11" s="636"/>
      <c r="AS11" s="641" t="str">
        <f t="shared" si="0"/>
        <v/>
      </c>
      <c r="AT11" s="642"/>
      <c r="AU11" s="642"/>
      <c r="AV11" s="643"/>
      <c r="AW11" s="637"/>
      <c r="AX11" s="638"/>
      <c r="AY11" s="638"/>
      <c r="AZ11" s="638"/>
      <c r="BA11" s="638"/>
      <c r="BB11" s="638"/>
      <c r="BC11" s="73" t="s">
        <v>13</v>
      </c>
      <c r="BD11" s="145"/>
      <c r="BE11" s="145"/>
      <c r="BF11" s="206">
        <v>3</v>
      </c>
      <c r="BG11" s="351"/>
      <c r="BH11" s="1"/>
      <c r="BI11" s="1"/>
      <c r="BJ11" s="1"/>
      <c r="BK11" s="1"/>
    </row>
    <row r="12" spans="1:63" s="300" customFormat="1" ht="28.5" customHeight="1" x14ac:dyDescent="0.2">
      <c r="A12" s="624"/>
      <c r="B12" s="625"/>
      <c r="C12" s="626"/>
      <c r="D12" s="626"/>
      <c r="E12" s="635"/>
      <c r="F12" s="635"/>
      <c r="G12" s="635"/>
      <c r="H12" s="635"/>
      <c r="I12" s="635"/>
      <c r="J12" s="635"/>
      <c r="K12" s="635"/>
      <c r="L12" s="635"/>
      <c r="M12" s="635"/>
      <c r="N12" s="636" t="str">
        <f>IF(E12="","",IFERROR(VLOOKUP(E12,製品リスト!$A$4:$C$1000,2,0),"SII登録型番を正しく入力してください"))</f>
        <v/>
      </c>
      <c r="O12" s="636"/>
      <c r="P12" s="636"/>
      <c r="Q12" s="636"/>
      <c r="R12" s="636"/>
      <c r="S12" s="636"/>
      <c r="T12" s="636"/>
      <c r="U12" s="636"/>
      <c r="V12" s="636"/>
      <c r="W12" s="636"/>
      <c r="X12" s="636"/>
      <c r="Y12" s="636"/>
      <c r="Z12" s="636"/>
      <c r="AA12" s="636"/>
      <c r="AB12" s="636" t="str">
        <f>IF(E12="","",IFERROR(VLOOKUP(E12,製品リスト!$A$4:$C$1000,3,0),"SII登録型番を正しく入力してください"))</f>
        <v/>
      </c>
      <c r="AC12" s="636"/>
      <c r="AD12" s="636"/>
      <c r="AE12" s="636"/>
      <c r="AF12" s="636"/>
      <c r="AG12" s="636"/>
      <c r="AH12" s="636"/>
      <c r="AI12" s="636"/>
      <c r="AJ12" s="636"/>
      <c r="AK12" s="636"/>
      <c r="AL12" s="636"/>
      <c r="AM12" s="636"/>
      <c r="AN12" s="636"/>
      <c r="AO12" s="636"/>
      <c r="AP12" s="636"/>
      <c r="AQ12" s="636"/>
      <c r="AR12" s="636"/>
      <c r="AS12" s="641" t="str">
        <f t="shared" si="0"/>
        <v/>
      </c>
      <c r="AT12" s="642"/>
      <c r="AU12" s="642"/>
      <c r="AV12" s="643"/>
      <c r="AW12" s="637"/>
      <c r="AX12" s="638"/>
      <c r="AY12" s="638"/>
      <c r="AZ12" s="638"/>
      <c r="BA12" s="638"/>
      <c r="BB12" s="638"/>
      <c r="BC12" s="73" t="s">
        <v>13</v>
      </c>
      <c r="BD12" s="145"/>
      <c r="BE12" s="145"/>
      <c r="BF12" s="206">
        <v>4</v>
      </c>
      <c r="BG12" s="351"/>
      <c r="BH12" s="1"/>
      <c r="BI12" s="1"/>
      <c r="BJ12" s="1"/>
      <c r="BK12" s="1"/>
    </row>
    <row r="13" spans="1:63" s="300" customFormat="1" ht="28.5" customHeight="1" x14ac:dyDescent="0.2">
      <c r="A13" s="624"/>
      <c r="B13" s="625"/>
      <c r="C13" s="626"/>
      <c r="D13" s="626"/>
      <c r="E13" s="635"/>
      <c r="F13" s="635"/>
      <c r="G13" s="635"/>
      <c r="H13" s="635"/>
      <c r="I13" s="635"/>
      <c r="J13" s="635"/>
      <c r="K13" s="635"/>
      <c r="L13" s="635"/>
      <c r="M13" s="635"/>
      <c r="N13" s="636" t="str">
        <f>IF(E13="","",IFERROR(VLOOKUP(E13,製品リスト!$A$4:$C$1000,2,0),"SII登録型番を正しく入力してください"))</f>
        <v/>
      </c>
      <c r="O13" s="636"/>
      <c r="P13" s="636"/>
      <c r="Q13" s="636"/>
      <c r="R13" s="636"/>
      <c r="S13" s="636"/>
      <c r="T13" s="636"/>
      <c r="U13" s="636"/>
      <c r="V13" s="636"/>
      <c r="W13" s="636"/>
      <c r="X13" s="636"/>
      <c r="Y13" s="636"/>
      <c r="Z13" s="636"/>
      <c r="AA13" s="636"/>
      <c r="AB13" s="636" t="str">
        <f>IF(E13="","",IFERROR(VLOOKUP(E13,製品リスト!$A$4:$C$1000,3,0),"SII登録型番を正しく入力してください"))</f>
        <v/>
      </c>
      <c r="AC13" s="636"/>
      <c r="AD13" s="636"/>
      <c r="AE13" s="636"/>
      <c r="AF13" s="636"/>
      <c r="AG13" s="636"/>
      <c r="AH13" s="636"/>
      <c r="AI13" s="636"/>
      <c r="AJ13" s="636"/>
      <c r="AK13" s="636"/>
      <c r="AL13" s="636"/>
      <c r="AM13" s="636"/>
      <c r="AN13" s="636"/>
      <c r="AO13" s="636"/>
      <c r="AP13" s="636"/>
      <c r="AQ13" s="636"/>
      <c r="AR13" s="636"/>
      <c r="AS13" s="641" t="str">
        <f t="shared" si="0"/>
        <v/>
      </c>
      <c r="AT13" s="642"/>
      <c r="AU13" s="642"/>
      <c r="AV13" s="643"/>
      <c r="AW13" s="637"/>
      <c r="AX13" s="638"/>
      <c r="AY13" s="638"/>
      <c r="AZ13" s="638"/>
      <c r="BA13" s="638"/>
      <c r="BB13" s="638"/>
      <c r="BC13" s="73" t="s">
        <v>13</v>
      </c>
      <c r="BD13" s="145"/>
      <c r="BE13" s="145"/>
      <c r="BF13" s="206">
        <v>5</v>
      </c>
      <c r="BG13" s="351"/>
      <c r="BH13" s="1"/>
      <c r="BI13" s="1"/>
      <c r="BJ13" s="1"/>
      <c r="BK13" s="1"/>
    </row>
    <row r="14" spans="1:63" s="300" customFormat="1" ht="28.5" customHeight="1" x14ac:dyDescent="0.2">
      <c r="A14" s="624"/>
      <c r="B14" s="625"/>
      <c r="C14" s="626"/>
      <c r="D14" s="626"/>
      <c r="E14" s="635"/>
      <c r="F14" s="635"/>
      <c r="G14" s="635"/>
      <c r="H14" s="635"/>
      <c r="I14" s="635"/>
      <c r="J14" s="635"/>
      <c r="K14" s="635"/>
      <c r="L14" s="635"/>
      <c r="M14" s="635"/>
      <c r="N14" s="636" t="str">
        <f>IF(E14="","",IFERROR(VLOOKUP(E14,製品リスト!$A$4:$C$1000,2,0),"SII登録型番を正しく入力してください"))</f>
        <v/>
      </c>
      <c r="O14" s="636"/>
      <c r="P14" s="636"/>
      <c r="Q14" s="636"/>
      <c r="R14" s="636"/>
      <c r="S14" s="636"/>
      <c r="T14" s="636"/>
      <c r="U14" s="636"/>
      <c r="V14" s="636"/>
      <c r="W14" s="636"/>
      <c r="X14" s="636"/>
      <c r="Y14" s="636"/>
      <c r="Z14" s="636"/>
      <c r="AA14" s="636"/>
      <c r="AB14" s="636" t="str">
        <f>IF(E14="","",IFERROR(VLOOKUP(E14,製品リスト!$A$4:$C$1000,3,0),"SII登録型番を正しく入力してください"))</f>
        <v/>
      </c>
      <c r="AC14" s="636"/>
      <c r="AD14" s="636"/>
      <c r="AE14" s="636"/>
      <c r="AF14" s="636"/>
      <c r="AG14" s="636"/>
      <c r="AH14" s="636"/>
      <c r="AI14" s="636"/>
      <c r="AJ14" s="636"/>
      <c r="AK14" s="636"/>
      <c r="AL14" s="636"/>
      <c r="AM14" s="636"/>
      <c r="AN14" s="636"/>
      <c r="AO14" s="636"/>
      <c r="AP14" s="636"/>
      <c r="AQ14" s="636"/>
      <c r="AR14" s="636"/>
      <c r="AS14" s="641" t="str">
        <f t="shared" si="0"/>
        <v/>
      </c>
      <c r="AT14" s="642"/>
      <c r="AU14" s="642"/>
      <c r="AV14" s="643"/>
      <c r="AW14" s="637"/>
      <c r="AX14" s="638"/>
      <c r="AY14" s="638"/>
      <c r="AZ14" s="638"/>
      <c r="BA14" s="638"/>
      <c r="BB14" s="638"/>
      <c r="BC14" s="73" t="s">
        <v>13</v>
      </c>
      <c r="BD14" s="145"/>
      <c r="BE14" s="145"/>
      <c r="BF14" s="206">
        <v>6</v>
      </c>
      <c r="BG14" s="351"/>
      <c r="BH14" s="1"/>
      <c r="BI14" s="1"/>
      <c r="BJ14" s="1"/>
      <c r="BK14" s="1"/>
    </row>
    <row r="15" spans="1:63" s="300" customFormat="1" ht="28.5" customHeight="1" x14ac:dyDescent="0.2">
      <c r="A15" s="624"/>
      <c r="B15" s="625"/>
      <c r="C15" s="626"/>
      <c r="D15" s="626"/>
      <c r="E15" s="635"/>
      <c r="F15" s="635"/>
      <c r="G15" s="635"/>
      <c r="H15" s="635"/>
      <c r="I15" s="635"/>
      <c r="J15" s="635"/>
      <c r="K15" s="635"/>
      <c r="L15" s="635"/>
      <c r="M15" s="635"/>
      <c r="N15" s="636" t="str">
        <f>IF(E15="","",IFERROR(VLOOKUP(E15,製品リスト!$A$4:$C$1000,2,0),"SII登録型番を正しく入力してください"))</f>
        <v/>
      </c>
      <c r="O15" s="636"/>
      <c r="P15" s="636"/>
      <c r="Q15" s="636"/>
      <c r="R15" s="636"/>
      <c r="S15" s="636"/>
      <c r="T15" s="636"/>
      <c r="U15" s="636"/>
      <c r="V15" s="636"/>
      <c r="W15" s="636"/>
      <c r="X15" s="636"/>
      <c r="Y15" s="636"/>
      <c r="Z15" s="636"/>
      <c r="AA15" s="636"/>
      <c r="AB15" s="636" t="str">
        <f>IF(E15="","",IFERROR(VLOOKUP(E15,製品リスト!$A$4:$C$1000,3,0),"SII登録型番を正しく入力してください"))</f>
        <v/>
      </c>
      <c r="AC15" s="636"/>
      <c r="AD15" s="636"/>
      <c r="AE15" s="636"/>
      <c r="AF15" s="636"/>
      <c r="AG15" s="636"/>
      <c r="AH15" s="636"/>
      <c r="AI15" s="636"/>
      <c r="AJ15" s="636"/>
      <c r="AK15" s="636"/>
      <c r="AL15" s="636"/>
      <c r="AM15" s="636"/>
      <c r="AN15" s="636"/>
      <c r="AO15" s="636"/>
      <c r="AP15" s="636"/>
      <c r="AQ15" s="636"/>
      <c r="AR15" s="636"/>
      <c r="AS15" s="641" t="str">
        <f t="shared" si="0"/>
        <v/>
      </c>
      <c r="AT15" s="642"/>
      <c r="AU15" s="642"/>
      <c r="AV15" s="643"/>
      <c r="AW15" s="637"/>
      <c r="AX15" s="638"/>
      <c r="AY15" s="638"/>
      <c r="AZ15" s="638"/>
      <c r="BA15" s="638"/>
      <c r="BB15" s="638"/>
      <c r="BC15" s="73" t="s">
        <v>13</v>
      </c>
      <c r="BD15" s="145"/>
      <c r="BE15" s="145"/>
      <c r="BF15" s="206">
        <v>7</v>
      </c>
      <c r="BG15" s="351"/>
      <c r="BH15" s="1"/>
      <c r="BI15" s="1"/>
      <c r="BJ15" s="1"/>
      <c r="BK15" s="1"/>
    </row>
    <row r="16" spans="1:63" s="300" customFormat="1" ht="28.5" customHeight="1" x14ac:dyDescent="0.2">
      <c r="A16" s="624"/>
      <c r="B16" s="625"/>
      <c r="C16" s="626"/>
      <c r="D16" s="626"/>
      <c r="E16" s="635"/>
      <c r="F16" s="635"/>
      <c r="G16" s="635"/>
      <c r="H16" s="635"/>
      <c r="I16" s="635"/>
      <c r="J16" s="635"/>
      <c r="K16" s="635"/>
      <c r="L16" s="635"/>
      <c r="M16" s="635"/>
      <c r="N16" s="636" t="str">
        <f>IF(E16="","",IFERROR(VLOOKUP(E16,製品リスト!$A$4:$C$1000,2,0),"SII登録型番を正しく入力してください"))</f>
        <v/>
      </c>
      <c r="O16" s="636"/>
      <c r="P16" s="636"/>
      <c r="Q16" s="636"/>
      <c r="R16" s="636"/>
      <c r="S16" s="636"/>
      <c r="T16" s="636"/>
      <c r="U16" s="636"/>
      <c r="V16" s="636"/>
      <c r="W16" s="636"/>
      <c r="X16" s="636"/>
      <c r="Y16" s="636"/>
      <c r="Z16" s="636"/>
      <c r="AA16" s="636"/>
      <c r="AB16" s="636" t="str">
        <f>IF(E16="","",IFERROR(VLOOKUP(E16,製品リスト!$A$4:$C$1000,3,0),"SII登録型番を正しく入力してください"))</f>
        <v/>
      </c>
      <c r="AC16" s="636"/>
      <c r="AD16" s="636"/>
      <c r="AE16" s="636"/>
      <c r="AF16" s="636"/>
      <c r="AG16" s="636"/>
      <c r="AH16" s="636"/>
      <c r="AI16" s="636"/>
      <c r="AJ16" s="636"/>
      <c r="AK16" s="636"/>
      <c r="AL16" s="636"/>
      <c r="AM16" s="636"/>
      <c r="AN16" s="636"/>
      <c r="AO16" s="636"/>
      <c r="AP16" s="636"/>
      <c r="AQ16" s="636"/>
      <c r="AR16" s="636"/>
      <c r="AS16" s="641" t="str">
        <f t="shared" si="0"/>
        <v/>
      </c>
      <c r="AT16" s="642"/>
      <c r="AU16" s="642"/>
      <c r="AV16" s="643"/>
      <c r="AW16" s="637"/>
      <c r="AX16" s="638"/>
      <c r="AY16" s="638"/>
      <c r="AZ16" s="638"/>
      <c r="BA16" s="638"/>
      <c r="BB16" s="638"/>
      <c r="BC16" s="73" t="s">
        <v>13</v>
      </c>
      <c r="BD16" s="145"/>
      <c r="BE16" s="145"/>
      <c r="BF16" s="206">
        <v>8</v>
      </c>
      <c r="BG16" s="351"/>
      <c r="BH16" s="1"/>
      <c r="BI16" s="1"/>
      <c r="BJ16" s="1"/>
      <c r="BK16" s="1"/>
    </row>
    <row r="17" spans="1:63" s="300" customFormat="1" ht="28.5" customHeight="1" x14ac:dyDescent="0.2">
      <c r="A17" s="624"/>
      <c r="B17" s="625"/>
      <c r="C17" s="626"/>
      <c r="D17" s="626"/>
      <c r="E17" s="635"/>
      <c r="F17" s="635"/>
      <c r="G17" s="635"/>
      <c r="H17" s="635"/>
      <c r="I17" s="635"/>
      <c r="J17" s="635"/>
      <c r="K17" s="635"/>
      <c r="L17" s="635"/>
      <c r="M17" s="635"/>
      <c r="N17" s="636" t="str">
        <f>IF(E17="","",IFERROR(VLOOKUP(E17,製品リスト!$A$4:$C$1000,2,0),"SII登録型番を正しく入力してください"))</f>
        <v/>
      </c>
      <c r="O17" s="636"/>
      <c r="P17" s="636"/>
      <c r="Q17" s="636"/>
      <c r="R17" s="636"/>
      <c r="S17" s="636"/>
      <c r="T17" s="636"/>
      <c r="U17" s="636"/>
      <c r="V17" s="636"/>
      <c r="W17" s="636"/>
      <c r="X17" s="636"/>
      <c r="Y17" s="636"/>
      <c r="Z17" s="636"/>
      <c r="AA17" s="636"/>
      <c r="AB17" s="636" t="str">
        <f>IF(E17="","",IFERROR(VLOOKUP(E17,製品リスト!$A$4:$C$1000,3,0),"SII登録型番を正しく入力してください"))</f>
        <v/>
      </c>
      <c r="AC17" s="636"/>
      <c r="AD17" s="636"/>
      <c r="AE17" s="636"/>
      <c r="AF17" s="636"/>
      <c r="AG17" s="636"/>
      <c r="AH17" s="636"/>
      <c r="AI17" s="636"/>
      <c r="AJ17" s="636"/>
      <c r="AK17" s="636"/>
      <c r="AL17" s="636"/>
      <c r="AM17" s="636"/>
      <c r="AN17" s="636"/>
      <c r="AO17" s="636"/>
      <c r="AP17" s="636"/>
      <c r="AQ17" s="636"/>
      <c r="AR17" s="636"/>
      <c r="AS17" s="641" t="str">
        <f t="shared" si="0"/>
        <v/>
      </c>
      <c r="AT17" s="642"/>
      <c r="AU17" s="642"/>
      <c r="AV17" s="643"/>
      <c r="AW17" s="637"/>
      <c r="AX17" s="638"/>
      <c r="AY17" s="638"/>
      <c r="AZ17" s="638"/>
      <c r="BA17" s="638"/>
      <c r="BB17" s="638"/>
      <c r="BC17" s="73" t="s">
        <v>13</v>
      </c>
      <c r="BD17" s="145"/>
      <c r="BE17" s="145"/>
      <c r="BF17" s="206">
        <v>9</v>
      </c>
      <c r="BG17" s="351"/>
      <c r="BH17" s="1"/>
      <c r="BI17" s="1"/>
      <c r="BJ17" s="1"/>
      <c r="BK17" s="1"/>
    </row>
    <row r="18" spans="1:63" s="300" customFormat="1" ht="28.5" customHeight="1" x14ac:dyDescent="0.2">
      <c r="A18" s="624"/>
      <c r="B18" s="625"/>
      <c r="C18" s="626"/>
      <c r="D18" s="626"/>
      <c r="E18" s="635"/>
      <c r="F18" s="635"/>
      <c r="G18" s="635"/>
      <c r="H18" s="635"/>
      <c r="I18" s="635"/>
      <c r="J18" s="635"/>
      <c r="K18" s="635"/>
      <c r="L18" s="635"/>
      <c r="M18" s="635"/>
      <c r="N18" s="636" t="str">
        <f>IF(E18="","",IFERROR(VLOOKUP(E18,製品リスト!$A$4:$C$1000,2,0),"SII登録型番を正しく入力してください"))</f>
        <v/>
      </c>
      <c r="O18" s="636"/>
      <c r="P18" s="636"/>
      <c r="Q18" s="636"/>
      <c r="R18" s="636"/>
      <c r="S18" s="636"/>
      <c r="T18" s="636"/>
      <c r="U18" s="636"/>
      <c r="V18" s="636"/>
      <c r="W18" s="636"/>
      <c r="X18" s="636"/>
      <c r="Y18" s="636"/>
      <c r="Z18" s="636"/>
      <c r="AA18" s="636"/>
      <c r="AB18" s="636" t="str">
        <f>IF(E18="","",IFERROR(VLOOKUP(E18,製品リスト!$A$4:$C$1000,3,0),"SII登録型番を正しく入力してください"))</f>
        <v/>
      </c>
      <c r="AC18" s="636"/>
      <c r="AD18" s="636"/>
      <c r="AE18" s="636"/>
      <c r="AF18" s="636"/>
      <c r="AG18" s="636"/>
      <c r="AH18" s="636"/>
      <c r="AI18" s="636"/>
      <c r="AJ18" s="636"/>
      <c r="AK18" s="636"/>
      <c r="AL18" s="636"/>
      <c r="AM18" s="636"/>
      <c r="AN18" s="636"/>
      <c r="AO18" s="636"/>
      <c r="AP18" s="636"/>
      <c r="AQ18" s="636"/>
      <c r="AR18" s="636"/>
      <c r="AS18" s="641" t="str">
        <f t="shared" si="0"/>
        <v/>
      </c>
      <c r="AT18" s="642"/>
      <c r="AU18" s="642"/>
      <c r="AV18" s="643"/>
      <c r="AW18" s="637"/>
      <c r="AX18" s="638"/>
      <c r="AY18" s="638"/>
      <c r="AZ18" s="638"/>
      <c r="BA18" s="638"/>
      <c r="BB18" s="638"/>
      <c r="BC18" s="73" t="s">
        <v>13</v>
      </c>
      <c r="BD18" s="145"/>
      <c r="BE18" s="145"/>
      <c r="BF18" s="206">
        <v>10</v>
      </c>
      <c r="BG18" s="351"/>
      <c r="BH18" s="1"/>
      <c r="BI18" s="1"/>
      <c r="BJ18" s="1"/>
      <c r="BK18" s="1"/>
    </row>
    <row r="19" spans="1:63" s="300" customFormat="1" ht="28.5" customHeight="1" x14ac:dyDescent="0.2">
      <c r="A19" s="624"/>
      <c r="B19" s="625"/>
      <c r="C19" s="626"/>
      <c r="D19" s="626"/>
      <c r="E19" s="635"/>
      <c r="F19" s="635"/>
      <c r="G19" s="635"/>
      <c r="H19" s="635"/>
      <c r="I19" s="635"/>
      <c r="J19" s="635"/>
      <c r="K19" s="635"/>
      <c r="L19" s="635"/>
      <c r="M19" s="635"/>
      <c r="N19" s="636" t="str">
        <f>IF(E19="","",IFERROR(VLOOKUP(E19,製品リスト!$A$4:$C$1000,2,0),"SII登録型番を正しく入力してください"))</f>
        <v/>
      </c>
      <c r="O19" s="636"/>
      <c r="P19" s="636"/>
      <c r="Q19" s="636"/>
      <c r="R19" s="636"/>
      <c r="S19" s="636"/>
      <c r="T19" s="636"/>
      <c r="U19" s="636"/>
      <c r="V19" s="636"/>
      <c r="W19" s="636"/>
      <c r="X19" s="636"/>
      <c r="Y19" s="636"/>
      <c r="Z19" s="636"/>
      <c r="AA19" s="636"/>
      <c r="AB19" s="636" t="str">
        <f>IF(E19="","",IFERROR(VLOOKUP(E19,製品リスト!$A$4:$C$1000,3,0),"SII登録型番を正しく入力してください"))</f>
        <v/>
      </c>
      <c r="AC19" s="636"/>
      <c r="AD19" s="636"/>
      <c r="AE19" s="636"/>
      <c r="AF19" s="636"/>
      <c r="AG19" s="636"/>
      <c r="AH19" s="636"/>
      <c r="AI19" s="636"/>
      <c r="AJ19" s="636"/>
      <c r="AK19" s="636"/>
      <c r="AL19" s="636"/>
      <c r="AM19" s="636"/>
      <c r="AN19" s="636"/>
      <c r="AO19" s="636"/>
      <c r="AP19" s="636"/>
      <c r="AQ19" s="636"/>
      <c r="AR19" s="636"/>
      <c r="AS19" s="641" t="str">
        <f t="shared" si="0"/>
        <v/>
      </c>
      <c r="AT19" s="642"/>
      <c r="AU19" s="642"/>
      <c r="AV19" s="643"/>
      <c r="AW19" s="637"/>
      <c r="AX19" s="638"/>
      <c r="AY19" s="638"/>
      <c r="AZ19" s="638"/>
      <c r="BA19" s="638"/>
      <c r="BB19" s="638"/>
      <c r="BC19" s="73" t="s">
        <v>13</v>
      </c>
      <c r="BD19" s="145"/>
      <c r="BE19" s="145"/>
      <c r="BF19" s="206">
        <v>11</v>
      </c>
      <c r="BG19" s="351"/>
      <c r="BH19" s="1"/>
      <c r="BI19" s="1"/>
      <c r="BJ19" s="1"/>
      <c r="BK19" s="1"/>
    </row>
    <row r="20" spans="1:63" s="300" customFormat="1" ht="28.5" customHeight="1" x14ac:dyDescent="0.2">
      <c r="A20" s="624"/>
      <c r="B20" s="625"/>
      <c r="C20" s="626"/>
      <c r="D20" s="626"/>
      <c r="E20" s="635"/>
      <c r="F20" s="635"/>
      <c r="G20" s="635"/>
      <c r="H20" s="635"/>
      <c r="I20" s="635"/>
      <c r="J20" s="635"/>
      <c r="K20" s="635"/>
      <c r="L20" s="635"/>
      <c r="M20" s="635"/>
      <c r="N20" s="636" t="str">
        <f>IF(E20="","",IFERROR(VLOOKUP(E20,製品リスト!$A$4:$C$1000,2,0),"SII登録型番を正しく入力してください"))</f>
        <v/>
      </c>
      <c r="O20" s="636"/>
      <c r="P20" s="636"/>
      <c r="Q20" s="636"/>
      <c r="R20" s="636"/>
      <c r="S20" s="636"/>
      <c r="T20" s="636"/>
      <c r="U20" s="636"/>
      <c r="V20" s="636"/>
      <c r="W20" s="636"/>
      <c r="X20" s="636"/>
      <c r="Y20" s="636"/>
      <c r="Z20" s="636"/>
      <c r="AA20" s="636"/>
      <c r="AB20" s="636" t="str">
        <f>IF(E20="","",IFERROR(VLOOKUP(E20,製品リスト!$A$4:$C$1000,3,0),"SII登録型番を正しく入力してください"))</f>
        <v/>
      </c>
      <c r="AC20" s="636"/>
      <c r="AD20" s="636"/>
      <c r="AE20" s="636"/>
      <c r="AF20" s="636"/>
      <c r="AG20" s="636"/>
      <c r="AH20" s="636"/>
      <c r="AI20" s="636"/>
      <c r="AJ20" s="636"/>
      <c r="AK20" s="636"/>
      <c r="AL20" s="636"/>
      <c r="AM20" s="636"/>
      <c r="AN20" s="636"/>
      <c r="AO20" s="636"/>
      <c r="AP20" s="636"/>
      <c r="AQ20" s="636"/>
      <c r="AR20" s="636"/>
      <c r="AS20" s="641" t="str">
        <f t="shared" si="0"/>
        <v/>
      </c>
      <c r="AT20" s="642"/>
      <c r="AU20" s="642"/>
      <c r="AV20" s="643"/>
      <c r="AW20" s="637"/>
      <c r="AX20" s="638"/>
      <c r="AY20" s="638"/>
      <c r="AZ20" s="638"/>
      <c r="BA20" s="638"/>
      <c r="BB20" s="638"/>
      <c r="BC20" s="73" t="s">
        <v>13</v>
      </c>
      <c r="BD20" s="145"/>
      <c r="BE20" s="145"/>
      <c r="BF20" s="206">
        <v>12</v>
      </c>
      <c r="BG20" s="351"/>
      <c r="BH20" s="1"/>
      <c r="BI20" s="1"/>
      <c r="BJ20" s="1"/>
      <c r="BK20" s="1"/>
    </row>
    <row r="21" spans="1:63" s="300" customFormat="1" ht="28.5" customHeight="1" x14ac:dyDescent="0.2">
      <c r="A21" s="624"/>
      <c r="B21" s="625"/>
      <c r="C21" s="626"/>
      <c r="D21" s="626"/>
      <c r="E21" s="635"/>
      <c r="F21" s="635"/>
      <c r="G21" s="635"/>
      <c r="H21" s="635"/>
      <c r="I21" s="635"/>
      <c r="J21" s="635"/>
      <c r="K21" s="635"/>
      <c r="L21" s="635"/>
      <c r="M21" s="635"/>
      <c r="N21" s="636" t="str">
        <f>IF(E21="","",IFERROR(VLOOKUP(E21,製品リスト!$A$4:$C$1000,2,0),"SII登録型番を正しく入力してください"))</f>
        <v/>
      </c>
      <c r="O21" s="636"/>
      <c r="P21" s="636"/>
      <c r="Q21" s="636"/>
      <c r="R21" s="636"/>
      <c r="S21" s="636"/>
      <c r="T21" s="636"/>
      <c r="U21" s="636"/>
      <c r="V21" s="636"/>
      <c r="W21" s="636"/>
      <c r="X21" s="636"/>
      <c r="Y21" s="636"/>
      <c r="Z21" s="636"/>
      <c r="AA21" s="636"/>
      <c r="AB21" s="636" t="str">
        <f>IF(E21="","",IFERROR(VLOOKUP(E21,製品リスト!$A$4:$C$1000,3,0),"SII登録型番を正しく入力してください"))</f>
        <v/>
      </c>
      <c r="AC21" s="636"/>
      <c r="AD21" s="636"/>
      <c r="AE21" s="636"/>
      <c r="AF21" s="636"/>
      <c r="AG21" s="636"/>
      <c r="AH21" s="636"/>
      <c r="AI21" s="636"/>
      <c r="AJ21" s="636"/>
      <c r="AK21" s="636"/>
      <c r="AL21" s="636"/>
      <c r="AM21" s="636"/>
      <c r="AN21" s="636"/>
      <c r="AO21" s="636"/>
      <c r="AP21" s="636"/>
      <c r="AQ21" s="636"/>
      <c r="AR21" s="636"/>
      <c r="AS21" s="641" t="str">
        <f t="shared" si="0"/>
        <v/>
      </c>
      <c r="AT21" s="642"/>
      <c r="AU21" s="642"/>
      <c r="AV21" s="643"/>
      <c r="AW21" s="637"/>
      <c r="AX21" s="638"/>
      <c r="AY21" s="638"/>
      <c r="AZ21" s="638"/>
      <c r="BA21" s="638"/>
      <c r="BB21" s="638"/>
      <c r="BC21" s="73" t="s">
        <v>13</v>
      </c>
      <c r="BD21" s="145"/>
      <c r="BE21" s="145"/>
      <c r="BF21" s="206">
        <v>13</v>
      </c>
      <c r="BG21" s="351"/>
      <c r="BH21" s="1"/>
      <c r="BI21" s="1"/>
      <c r="BJ21" s="1"/>
      <c r="BK21" s="1"/>
    </row>
    <row r="22" spans="1:63" s="300" customFormat="1" ht="28.5" customHeight="1" x14ac:dyDescent="0.2">
      <c r="A22" s="624"/>
      <c r="B22" s="625"/>
      <c r="C22" s="626"/>
      <c r="D22" s="626"/>
      <c r="E22" s="635"/>
      <c r="F22" s="635"/>
      <c r="G22" s="635"/>
      <c r="H22" s="635"/>
      <c r="I22" s="635"/>
      <c r="J22" s="635"/>
      <c r="K22" s="635"/>
      <c r="L22" s="635"/>
      <c r="M22" s="635"/>
      <c r="N22" s="636" t="str">
        <f>IF(E22="","",IFERROR(VLOOKUP(E22,製品リスト!$A$4:$C$1000,2,0),"SII登録型番を正しく入力してください"))</f>
        <v/>
      </c>
      <c r="O22" s="636"/>
      <c r="P22" s="636"/>
      <c r="Q22" s="636"/>
      <c r="R22" s="636"/>
      <c r="S22" s="636"/>
      <c r="T22" s="636"/>
      <c r="U22" s="636"/>
      <c r="V22" s="636"/>
      <c r="W22" s="636"/>
      <c r="X22" s="636"/>
      <c r="Y22" s="636"/>
      <c r="Z22" s="636"/>
      <c r="AA22" s="636"/>
      <c r="AB22" s="636" t="str">
        <f>IF(E22="","",IFERROR(VLOOKUP(E22,製品リスト!$A$4:$C$1000,3,0),"SII登録型番を正しく入力してください"))</f>
        <v/>
      </c>
      <c r="AC22" s="636"/>
      <c r="AD22" s="636"/>
      <c r="AE22" s="636"/>
      <c r="AF22" s="636"/>
      <c r="AG22" s="636"/>
      <c r="AH22" s="636"/>
      <c r="AI22" s="636"/>
      <c r="AJ22" s="636"/>
      <c r="AK22" s="636"/>
      <c r="AL22" s="636"/>
      <c r="AM22" s="636"/>
      <c r="AN22" s="636"/>
      <c r="AO22" s="636"/>
      <c r="AP22" s="636"/>
      <c r="AQ22" s="636"/>
      <c r="AR22" s="636"/>
      <c r="AS22" s="641" t="str">
        <f t="shared" si="0"/>
        <v/>
      </c>
      <c r="AT22" s="642"/>
      <c r="AU22" s="642"/>
      <c r="AV22" s="643"/>
      <c r="AW22" s="637"/>
      <c r="AX22" s="638"/>
      <c r="AY22" s="638"/>
      <c r="AZ22" s="638"/>
      <c r="BA22" s="638"/>
      <c r="BB22" s="638"/>
      <c r="BC22" s="73" t="s">
        <v>13</v>
      </c>
      <c r="BD22" s="145"/>
      <c r="BE22" s="145"/>
      <c r="BF22" s="206">
        <v>14</v>
      </c>
      <c r="BG22" s="351"/>
      <c r="BH22" s="1"/>
      <c r="BI22" s="1"/>
      <c r="BJ22" s="1"/>
      <c r="BK22" s="1"/>
    </row>
    <row r="23" spans="1:63" s="300" customFormat="1" ht="28.5" customHeight="1" x14ac:dyDescent="0.2">
      <c r="A23" s="624"/>
      <c r="B23" s="625"/>
      <c r="C23" s="626"/>
      <c r="D23" s="626"/>
      <c r="E23" s="647"/>
      <c r="F23" s="647"/>
      <c r="G23" s="647"/>
      <c r="H23" s="647"/>
      <c r="I23" s="647"/>
      <c r="J23" s="647"/>
      <c r="K23" s="647"/>
      <c r="L23" s="647"/>
      <c r="M23" s="647"/>
      <c r="N23" s="716" t="str">
        <f>IF(E23="","",IFERROR(VLOOKUP(E23,製品リスト!$A$4:$C$1000,2,0),"SII登録型番を正しく入力してください"))</f>
        <v/>
      </c>
      <c r="O23" s="716"/>
      <c r="P23" s="716"/>
      <c r="Q23" s="716"/>
      <c r="R23" s="716"/>
      <c r="S23" s="716"/>
      <c r="T23" s="716"/>
      <c r="U23" s="716"/>
      <c r="V23" s="716"/>
      <c r="W23" s="716"/>
      <c r="X23" s="716"/>
      <c r="Y23" s="716"/>
      <c r="Z23" s="716"/>
      <c r="AA23" s="716"/>
      <c r="AB23" s="716" t="str">
        <f>IF(E23="","",IFERROR(VLOOKUP(E23,製品リスト!$A$4:$C$1000,3,0),"SII登録型番を正しく入力してください"))</f>
        <v/>
      </c>
      <c r="AC23" s="716"/>
      <c r="AD23" s="716"/>
      <c r="AE23" s="716"/>
      <c r="AF23" s="716"/>
      <c r="AG23" s="716"/>
      <c r="AH23" s="716"/>
      <c r="AI23" s="716"/>
      <c r="AJ23" s="716"/>
      <c r="AK23" s="716"/>
      <c r="AL23" s="716"/>
      <c r="AM23" s="716"/>
      <c r="AN23" s="716"/>
      <c r="AO23" s="716"/>
      <c r="AP23" s="716"/>
      <c r="AQ23" s="716"/>
      <c r="AR23" s="716"/>
      <c r="AS23" s="644" t="str">
        <f t="shared" si="0"/>
        <v/>
      </c>
      <c r="AT23" s="645"/>
      <c r="AU23" s="645"/>
      <c r="AV23" s="646"/>
      <c r="AW23" s="648"/>
      <c r="AX23" s="649"/>
      <c r="AY23" s="649"/>
      <c r="AZ23" s="649"/>
      <c r="BA23" s="649"/>
      <c r="BB23" s="649"/>
      <c r="BC23" s="74" t="s">
        <v>13</v>
      </c>
      <c r="BD23" s="210"/>
      <c r="BE23" s="211"/>
      <c r="BF23" s="206">
        <v>15</v>
      </c>
      <c r="BG23" s="351"/>
      <c r="BH23" s="1"/>
      <c r="BI23" s="1"/>
      <c r="BJ23" s="1"/>
      <c r="BK23" s="1"/>
    </row>
    <row r="24" spans="1:63" ht="29.25" customHeight="1" x14ac:dyDescent="0.2">
      <c r="A24" s="655" t="s">
        <v>62</v>
      </c>
      <c r="B24" s="656"/>
      <c r="C24" s="657"/>
      <c r="D24" s="657"/>
      <c r="E24" s="661"/>
      <c r="F24" s="661"/>
      <c r="G24" s="661"/>
      <c r="H24" s="661"/>
      <c r="I24" s="661"/>
      <c r="J24" s="661"/>
      <c r="K24" s="661"/>
      <c r="L24" s="661"/>
      <c r="M24" s="661"/>
      <c r="N24" s="664" t="str">
        <f>IF(E24="","",IFERROR(VLOOKUP(E24,製品リスト!$A$4:$C$1000,2,0),"SII登録型番を正しく入力してください"))</f>
        <v/>
      </c>
      <c r="O24" s="664"/>
      <c r="P24" s="664"/>
      <c r="Q24" s="664"/>
      <c r="R24" s="664"/>
      <c r="S24" s="664"/>
      <c r="T24" s="664"/>
      <c r="U24" s="664"/>
      <c r="V24" s="664"/>
      <c r="W24" s="664"/>
      <c r="X24" s="664"/>
      <c r="Y24" s="664"/>
      <c r="Z24" s="664"/>
      <c r="AA24" s="664"/>
      <c r="AB24" s="664" t="str">
        <f>IF(E24="","",IFERROR(VLOOKUP(E24,製品リスト!$A$4:$C$1000,3,0),"SII登録型番を正しく入力してください"))</f>
        <v/>
      </c>
      <c r="AC24" s="664"/>
      <c r="AD24" s="664"/>
      <c r="AE24" s="664"/>
      <c r="AF24" s="664"/>
      <c r="AG24" s="664"/>
      <c r="AH24" s="664"/>
      <c r="AI24" s="664"/>
      <c r="AJ24" s="664"/>
      <c r="AK24" s="664"/>
      <c r="AL24" s="664"/>
      <c r="AM24" s="664"/>
      <c r="AN24" s="664"/>
      <c r="AO24" s="664"/>
      <c r="AP24" s="664"/>
      <c r="AQ24" s="664"/>
      <c r="AR24" s="664"/>
      <c r="AS24" s="572" t="str">
        <f t="shared" si="0"/>
        <v/>
      </c>
      <c r="AT24" s="573"/>
      <c r="AU24" s="573"/>
      <c r="AV24" s="574"/>
      <c r="AW24" s="662"/>
      <c r="AX24" s="663"/>
      <c r="AY24" s="663"/>
      <c r="AZ24" s="663"/>
      <c r="BA24" s="663"/>
      <c r="BB24" s="663"/>
      <c r="BC24" s="75" t="s">
        <v>13</v>
      </c>
      <c r="BD24" s="145"/>
      <c r="BE24" s="145"/>
      <c r="BF24" s="206">
        <v>16</v>
      </c>
      <c r="BG24" s="351"/>
    </row>
    <row r="25" spans="1:63" s="300" customFormat="1" ht="28.5" customHeight="1" x14ac:dyDescent="0.2">
      <c r="A25" s="624"/>
      <c r="B25" s="625"/>
      <c r="C25" s="626"/>
      <c r="D25" s="626"/>
      <c r="E25" s="635"/>
      <c r="F25" s="635"/>
      <c r="G25" s="635"/>
      <c r="H25" s="635"/>
      <c r="I25" s="635"/>
      <c r="J25" s="635"/>
      <c r="K25" s="635"/>
      <c r="L25" s="635"/>
      <c r="M25" s="635"/>
      <c r="N25" s="636" t="str">
        <f>IF(E25="","",IFERROR(VLOOKUP(E25,製品リスト!$A$4:$C$1000,2,0),"SII登録型番を正しく入力してください"))</f>
        <v/>
      </c>
      <c r="O25" s="636"/>
      <c r="P25" s="636"/>
      <c r="Q25" s="636"/>
      <c r="R25" s="636"/>
      <c r="S25" s="636"/>
      <c r="T25" s="636"/>
      <c r="U25" s="636"/>
      <c r="V25" s="636"/>
      <c r="W25" s="636"/>
      <c r="X25" s="636"/>
      <c r="Y25" s="636"/>
      <c r="Z25" s="636"/>
      <c r="AA25" s="636"/>
      <c r="AB25" s="636" t="str">
        <f>IF(E25="","",IFERROR(VLOOKUP(E25,製品リスト!$A$4:$C$1000,3,0),"SII登録型番を正しく入力してください"))</f>
        <v/>
      </c>
      <c r="AC25" s="636"/>
      <c r="AD25" s="636"/>
      <c r="AE25" s="636"/>
      <c r="AF25" s="636"/>
      <c r="AG25" s="636"/>
      <c r="AH25" s="636"/>
      <c r="AI25" s="636"/>
      <c r="AJ25" s="636"/>
      <c r="AK25" s="636"/>
      <c r="AL25" s="636"/>
      <c r="AM25" s="636"/>
      <c r="AN25" s="636"/>
      <c r="AO25" s="636"/>
      <c r="AP25" s="636"/>
      <c r="AQ25" s="636"/>
      <c r="AR25" s="636"/>
      <c r="AS25" s="641" t="str">
        <f t="shared" si="0"/>
        <v/>
      </c>
      <c r="AT25" s="642"/>
      <c r="AU25" s="642"/>
      <c r="AV25" s="643"/>
      <c r="AW25" s="637"/>
      <c r="AX25" s="638"/>
      <c r="AY25" s="638"/>
      <c r="AZ25" s="638"/>
      <c r="BA25" s="638"/>
      <c r="BB25" s="638"/>
      <c r="BC25" s="73" t="s">
        <v>13</v>
      </c>
      <c r="BD25" s="145"/>
      <c r="BE25" s="145"/>
      <c r="BF25" s="206">
        <v>17</v>
      </c>
      <c r="BG25" s="351"/>
      <c r="BH25" s="1"/>
      <c r="BI25" s="1"/>
      <c r="BJ25" s="1"/>
      <c r="BK25" s="1"/>
    </row>
    <row r="26" spans="1:63" s="300" customFormat="1" ht="28.5" customHeight="1" x14ac:dyDescent="0.2">
      <c r="A26" s="624"/>
      <c r="B26" s="625"/>
      <c r="C26" s="626"/>
      <c r="D26" s="626"/>
      <c r="E26" s="635"/>
      <c r="F26" s="635"/>
      <c r="G26" s="635"/>
      <c r="H26" s="635"/>
      <c r="I26" s="635"/>
      <c r="J26" s="635"/>
      <c r="K26" s="635"/>
      <c r="L26" s="635"/>
      <c r="M26" s="635"/>
      <c r="N26" s="636" t="str">
        <f>IF(E26="","",IFERROR(VLOOKUP(E26,製品リスト!$A$4:$C$1000,2,0),"SII登録型番を正しく入力してください"))</f>
        <v/>
      </c>
      <c r="O26" s="636"/>
      <c r="P26" s="636"/>
      <c r="Q26" s="636"/>
      <c r="R26" s="636"/>
      <c r="S26" s="636"/>
      <c r="T26" s="636"/>
      <c r="U26" s="636"/>
      <c r="V26" s="636"/>
      <c r="W26" s="636"/>
      <c r="X26" s="636"/>
      <c r="Y26" s="636"/>
      <c r="Z26" s="636"/>
      <c r="AA26" s="636"/>
      <c r="AB26" s="636" t="str">
        <f>IF(E26="","",IFERROR(VLOOKUP(E26,製品リスト!$A$4:$C$1000,3,0),"SII登録型番を正しく入力してください"))</f>
        <v/>
      </c>
      <c r="AC26" s="636"/>
      <c r="AD26" s="636"/>
      <c r="AE26" s="636"/>
      <c r="AF26" s="636"/>
      <c r="AG26" s="636"/>
      <c r="AH26" s="636"/>
      <c r="AI26" s="636"/>
      <c r="AJ26" s="636"/>
      <c r="AK26" s="636"/>
      <c r="AL26" s="636"/>
      <c r="AM26" s="636"/>
      <c r="AN26" s="636"/>
      <c r="AO26" s="636"/>
      <c r="AP26" s="636"/>
      <c r="AQ26" s="636"/>
      <c r="AR26" s="636"/>
      <c r="AS26" s="641" t="str">
        <f t="shared" si="0"/>
        <v/>
      </c>
      <c r="AT26" s="642"/>
      <c r="AU26" s="642"/>
      <c r="AV26" s="643"/>
      <c r="AW26" s="637"/>
      <c r="AX26" s="638"/>
      <c r="AY26" s="638"/>
      <c r="AZ26" s="638"/>
      <c r="BA26" s="638"/>
      <c r="BB26" s="638"/>
      <c r="BC26" s="73" t="s">
        <v>13</v>
      </c>
      <c r="BD26" s="145"/>
      <c r="BE26" s="145"/>
      <c r="BF26" s="206">
        <v>18</v>
      </c>
      <c r="BG26" s="351"/>
      <c r="BH26" s="1"/>
      <c r="BI26" s="1"/>
      <c r="BJ26" s="1"/>
      <c r="BK26" s="1"/>
    </row>
    <row r="27" spans="1:63" s="300" customFormat="1" ht="28.5" customHeight="1" x14ac:dyDescent="0.2">
      <c r="A27" s="624"/>
      <c r="B27" s="625"/>
      <c r="C27" s="626"/>
      <c r="D27" s="626"/>
      <c r="E27" s="635"/>
      <c r="F27" s="635"/>
      <c r="G27" s="635"/>
      <c r="H27" s="635"/>
      <c r="I27" s="635"/>
      <c r="J27" s="635"/>
      <c r="K27" s="635"/>
      <c r="L27" s="635"/>
      <c r="M27" s="635"/>
      <c r="N27" s="636" t="str">
        <f>IF(E27="","",IFERROR(VLOOKUP(E27,製品リスト!$A$4:$C$1000,2,0),"SII登録型番を正しく入力してください"))</f>
        <v/>
      </c>
      <c r="O27" s="636"/>
      <c r="P27" s="636"/>
      <c r="Q27" s="636"/>
      <c r="R27" s="636"/>
      <c r="S27" s="636"/>
      <c r="T27" s="636"/>
      <c r="U27" s="636"/>
      <c r="V27" s="636"/>
      <c r="W27" s="636"/>
      <c r="X27" s="636"/>
      <c r="Y27" s="636"/>
      <c r="Z27" s="636"/>
      <c r="AA27" s="636"/>
      <c r="AB27" s="636" t="str">
        <f>IF(E27="","",IFERROR(VLOOKUP(E27,製品リスト!$A$4:$C$1000,3,0),"SII登録型番を正しく入力してください"))</f>
        <v/>
      </c>
      <c r="AC27" s="636"/>
      <c r="AD27" s="636"/>
      <c r="AE27" s="636"/>
      <c r="AF27" s="636"/>
      <c r="AG27" s="636"/>
      <c r="AH27" s="636"/>
      <c r="AI27" s="636"/>
      <c r="AJ27" s="636"/>
      <c r="AK27" s="636"/>
      <c r="AL27" s="636"/>
      <c r="AM27" s="636"/>
      <c r="AN27" s="636"/>
      <c r="AO27" s="636"/>
      <c r="AP27" s="636"/>
      <c r="AQ27" s="636"/>
      <c r="AR27" s="636"/>
      <c r="AS27" s="641" t="str">
        <f t="shared" si="0"/>
        <v/>
      </c>
      <c r="AT27" s="642"/>
      <c r="AU27" s="642"/>
      <c r="AV27" s="643"/>
      <c r="AW27" s="637"/>
      <c r="AX27" s="638"/>
      <c r="AY27" s="638"/>
      <c r="AZ27" s="638"/>
      <c r="BA27" s="638"/>
      <c r="BB27" s="638"/>
      <c r="BC27" s="73" t="s">
        <v>13</v>
      </c>
      <c r="BD27" s="145"/>
      <c r="BE27" s="145"/>
      <c r="BF27" s="206">
        <v>19</v>
      </c>
      <c r="BG27" s="351"/>
      <c r="BH27" s="1"/>
      <c r="BI27" s="1"/>
      <c r="BJ27" s="1"/>
      <c r="BK27" s="1"/>
    </row>
    <row r="28" spans="1:63" s="300" customFormat="1" ht="28.5" customHeight="1" x14ac:dyDescent="0.2">
      <c r="A28" s="624"/>
      <c r="B28" s="625"/>
      <c r="C28" s="626"/>
      <c r="D28" s="626"/>
      <c r="E28" s="635"/>
      <c r="F28" s="635"/>
      <c r="G28" s="635"/>
      <c r="H28" s="635"/>
      <c r="I28" s="635"/>
      <c r="J28" s="635"/>
      <c r="K28" s="635"/>
      <c r="L28" s="635"/>
      <c r="M28" s="635"/>
      <c r="N28" s="636" t="str">
        <f>IF(E28="","",IFERROR(VLOOKUP(E28,製品リスト!$A$4:$C$1000,2,0),"SII登録型番を正しく入力してください"))</f>
        <v/>
      </c>
      <c r="O28" s="636"/>
      <c r="P28" s="636"/>
      <c r="Q28" s="636"/>
      <c r="R28" s="636"/>
      <c r="S28" s="636"/>
      <c r="T28" s="636"/>
      <c r="U28" s="636"/>
      <c r="V28" s="636"/>
      <c r="W28" s="636"/>
      <c r="X28" s="636"/>
      <c r="Y28" s="636"/>
      <c r="Z28" s="636"/>
      <c r="AA28" s="636"/>
      <c r="AB28" s="636" t="str">
        <f>IF(E28="","",IFERROR(VLOOKUP(E28,製品リスト!$A$4:$C$1000,3,0),"SII登録型番を正しく入力してください"))</f>
        <v/>
      </c>
      <c r="AC28" s="636"/>
      <c r="AD28" s="636"/>
      <c r="AE28" s="636"/>
      <c r="AF28" s="636"/>
      <c r="AG28" s="636"/>
      <c r="AH28" s="636"/>
      <c r="AI28" s="636"/>
      <c r="AJ28" s="636"/>
      <c r="AK28" s="636"/>
      <c r="AL28" s="636"/>
      <c r="AM28" s="636"/>
      <c r="AN28" s="636"/>
      <c r="AO28" s="636"/>
      <c r="AP28" s="636"/>
      <c r="AQ28" s="636"/>
      <c r="AR28" s="636"/>
      <c r="AS28" s="641" t="str">
        <f t="shared" si="0"/>
        <v/>
      </c>
      <c r="AT28" s="642"/>
      <c r="AU28" s="642"/>
      <c r="AV28" s="643"/>
      <c r="AW28" s="637"/>
      <c r="AX28" s="638"/>
      <c r="AY28" s="638"/>
      <c r="AZ28" s="638"/>
      <c r="BA28" s="638"/>
      <c r="BB28" s="638"/>
      <c r="BC28" s="73" t="s">
        <v>13</v>
      </c>
      <c r="BD28" s="145"/>
      <c r="BE28" s="145"/>
      <c r="BF28" s="206">
        <v>20</v>
      </c>
      <c r="BG28" s="351"/>
      <c r="BH28" s="1"/>
      <c r="BI28" s="1"/>
      <c r="BJ28" s="1"/>
      <c r="BK28" s="1"/>
    </row>
    <row r="29" spans="1:63" s="300" customFormat="1" ht="28.5" customHeight="1" x14ac:dyDescent="0.2">
      <c r="A29" s="624"/>
      <c r="B29" s="625"/>
      <c r="C29" s="626"/>
      <c r="D29" s="626"/>
      <c r="E29" s="635"/>
      <c r="F29" s="635"/>
      <c r="G29" s="635"/>
      <c r="H29" s="635"/>
      <c r="I29" s="635"/>
      <c r="J29" s="635"/>
      <c r="K29" s="635"/>
      <c r="L29" s="635"/>
      <c r="M29" s="635"/>
      <c r="N29" s="636" t="str">
        <f>IF(E29="","",IFERROR(VLOOKUP(E29,製品リスト!$A$4:$C$1000,2,0),"SII登録型番を正しく入力してください"))</f>
        <v/>
      </c>
      <c r="O29" s="636"/>
      <c r="P29" s="636"/>
      <c r="Q29" s="636"/>
      <c r="R29" s="636"/>
      <c r="S29" s="636"/>
      <c r="T29" s="636"/>
      <c r="U29" s="636"/>
      <c r="V29" s="636"/>
      <c r="W29" s="636"/>
      <c r="X29" s="636"/>
      <c r="Y29" s="636"/>
      <c r="Z29" s="636"/>
      <c r="AA29" s="636"/>
      <c r="AB29" s="636" t="str">
        <f>IF(E29="","",IFERROR(VLOOKUP(E29,製品リスト!$A$4:$C$1000,3,0),"SII登録型番を正しく入力してください"))</f>
        <v/>
      </c>
      <c r="AC29" s="636"/>
      <c r="AD29" s="636"/>
      <c r="AE29" s="636"/>
      <c r="AF29" s="636"/>
      <c r="AG29" s="636"/>
      <c r="AH29" s="636"/>
      <c r="AI29" s="636"/>
      <c r="AJ29" s="636"/>
      <c r="AK29" s="636"/>
      <c r="AL29" s="636"/>
      <c r="AM29" s="636"/>
      <c r="AN29" s="636"/>
      <c r="AO29" s="636"/>
      <c r="AP29" s="636"/>
      <c r="AQ29" s="636"/>
      <c r="AR29" s="636"/>
      <c r="AS29" s="641" t="str">
        <f t="shared" si="0"/>
        <v/>
      </c>
      <c r="AT29" s="642"/>
      <c r="AU29" s="642"/>
      <c r="AV29" s="643"/>
      <c r="AW29" s="637"/>
      <c r="AX29" s="638"/>
      <c r="AY29" s="638"/>
      <c r="AZ29" s="638"/>
      <c r="BA29" s="638"/>
      <c r="BB29" s="638"/>
      <c r="BC29" s="73" t="s">
        <v>13</v>
      </c>
      <c r="BD29" s="145"/>
      <c r="BE29" s="145"/>
      <c r="BF29" s="206">
        <v>21</v>
      </c>
      <c r="BG29" s="351"/>
      <c r="BH29" s="1"/>
      <c r="BI29" s="1"/>
      <c r="BJ29" s="1"/>
      <c r="BK29" s="1"/>
    </row>
    <row r="30" spans="1:63" s="300" customFormat="1" ht="28.5" customHeight="1" x14ac:dyDescent="0.2">
      <c r="A30" s="624"/>
      <c r="B30" s="625"/>
      <c r="C30" s="626"/>
      <c r="D30" s="626"/>
      <c r="E30" s="635"/>
      <c r="F30" s="635"/>
      <c r="G30" s="635"/>
      <c r="H30" s="635"/>
      <c r="I30" s="635"/>
      <c r="J30" s="635"/>
      <c r="K30" s="635"/>
      <c r="L30" s="635"/>
      <c r="M30" s="635"/>
      <c r="N30" s="636" t="str">
        <f>IF(E30="","",IFERROR(VLOOKUP(E30,製品リスト!$A$4:$C$1000,2,0),"SII登録型番を正しく入力してください"))</f>
        <v/>
      </c>
      <c r="O30" s="636"/>
      <c r="P30" s="636"/>
      <c r="Q30" s="636"/>
      <c r="R30" s="636"/>
      <c r="S30" s="636"/>
      <c r="T30" s="636"/>
      <c r="U30" s="636"/>
      <c r="V30" s="636"/>
      <c r="W30" s="636"/>
      <c r="X30" s="636"/>
      <c r="Y30" s="636"/>
      <c r="Z30" s="636"/>
      <c r="AA30" s="636"/>
      <c r="AB30" s="636" t="str">
        <f>IF(E30="","",IFERROR(VLOOKUP(E30,製品リスト!$A$4:$C$1000,3,0),"SII登録型番を正しく入力してください"))</f>
        <v/>
      </c>
      <c r="AC30" s="636"/>
      <c r="AD30" s="636"/>
      <c r="AE30" s="636"/>
      <c r="AF30" s="636"/>
      <c r="AG30" s="636"/>
      <c r="AH30" s="636"/>
      <c r="AI30" s="636"/>
      <c r="AJ30" s="636"/>
      <c r="AK30" s="636"/>
      <c r="AL30" s="636"/>
      <c r="AM30" s="636"/>
      <c r="AN30" s="636"/>
      <c r="AO30" s="636"/>
      <c r="AP30" s="636"/>
      <c r="AQ30" s="636"/>
      <c r="AR30" s="636"/>
      <c r="AS30" s="641" t="str">
        <f t="shared" si="0"/>
        <v/>
      </c>
      <c r="AT30" s="642"/>
      <c r="AU30" s="642"/>
      <c r="AV30" s="643"/>
      <c r="AW30" s="637"/>
      <c r="AX30" s="638"/>
      <c r="AY30" s="638"/>
      <c r="AZ30" s="638"/>
      <c r="BA30" s="638"/>
      <c r="BB30" s="638"/>
      <c r="BC30" s="73" t="s">
        <v>13</v>
      </c>
      <c r="BD30" s="145"/>
      <c r="BE30" s="145"/>
      <c r="BF30" s="206">
        <v>22</v>
      </c>
      <c r="BG30" s="351"/>
      <c r="BH30" s="1"/>
      <c r="BI30" s="1"/>
      <c r="BJ30" s="1"/>
      <c r="BK30" s="1"/>
    </row>
    <row r="31" spans="1:63" s="300" customFormat="1" ht="28.5" customHeight="1" x14ac:dyDescent="0.2">
      <c r="A31" s="624"/>
      <c r="B31" s="625"/>
      <c r="C31" s="626"/>
      <c r="D31" s="626"/>
      <c r="E31" s="635"/>
      <c r="F31" s="635"/>
      <c r="G31" s="635"/>
      <c r="H31" s="635"/>
      <c r="I31" s="635"/>
      <c r="J31" s="635"/>
      <c r="K31" s="635"/>
      <c r="L31" s="635"/>
      <c r="M31" s="635"/>
      <c r="N31" s="636" t="str">
        <f>IF(E31="","",IFERROR(VLOOKUP(E31,製品リスト!$A$4:$C$1000,2,0),"SII登録型番を正しく入力してください"))</f>
        <v/>
      </c>
      <c r="O31" s="636"/>
      <c r="P31" s="636"/>
      <c r="Q31" s="636"/>
      <c r="R31" s="636"/>
      <c r="S31" s="636"/>
      <c r="T31" s="636"/>
      <c r="U31" s="636"/>
      <c r="V31" s="636"/>
      <c r="W31" s="636"/>
      <c r="X31" s="636"/>
      <c r="Y31" s="636"/>
      <c r="Z31" s="636"/>
      <c r="AA31" s="636"/>
      <c r="AB31" s="636" t="str">
        <f>IF(E31="","",IFERROR(VLOOKUP(E31,製品リスト!$A$4:$C$1000,3,0),"SII登録型番を正しく入力してください"))</f>
        <v/>
      </c>
      <c r="AC31" s="636"/>
      <c r="AD31" s="636"/>
      <c r="AE31" s="636"/>
      <c r="AF31" s="636"/>
      <c r="AG31" s="636"/>
      <c r="AH31" s="636"/>
      <c r="AI31" s="636"/>
      <c r="AJ31" s="636"/>
      <c r="AK31" s="636"/>
      <c r="AL31" s="636"/>
      <c r="AM31" s="636"/>
      <c r="AN31" s="636"/>
      <c r="AO31" s="636"/>
      <c r="AP31" s="636"/>
      <c r="AQ31" s="636"/>
      <c r="AR31" s="636"/>
      <c r="AS31" s="641" t="str">
        <f t="shared" si="0"/>
        <v/>
      </c>
      <c r="AT31" s="642"/>
      <c r="AU31" s="642"/>
      <c r="AV31" s="643"/>
      <c r="AW31" s="637"/>
      <c r="AX31" s="638"/>
      <c r="AY31" s="638"/>
      <c r="AZ31" s="638"/>
      <c r="BA31" s="638"/>
      <c r="BB31" s="638"/>
      <c r="BC31" s="73" t="s">
        <v>13</v>
      </c>
      <c r="BD31" s="145"/>
      <c r="BE31" s="145"/>
      <c r="BF31" s="206">
        <v>23</v>
      </c>
      <c r="BG31" s="351"/>
      <c r="BH31" s="1"/>
      <c r="BI31" s="1"/>
      <c r="BJ31" s="1"/>
      <c r="BK31" s="1"/>
    </row>
    <row r="32" spans="1:63" s="300" customFormat="1" ht="28.5" customHeight="1" x14ac:dyDescent="0.2">
      <c r="A32" s="624"/>
      <c r="B32" s="625"/>
      <c r="C32" s="626"/>
      <c r="D32" s="626"/>
      <c r="E32" s="635"/>
      <c r="F32" s="635"/>
      <c r="G32" s="635"/>
      <c r="H32" s="635"/>
      <c r="I32" s="635"/>
      <c r="J32" s="635"/>
      <c r="K32" s="635"/>
      <c r="L32" s="635"/>
      <c r="M32" s="635"/>
      <c r="N32" s="636" t="str">
        <f>IF(E32="","",IFERROR(VLOOKUP(E32,製品リスト!$A$4:$C$1000,2,0),"SII登録型番を正しく入力してください"))</f>
        <v/>
      </c>
      <c r="O32" s="636"/>
      <c r="P32" s="636"/>
      <c r="Q32" s="636"/>
      <c r="R32" s="636"/>
      <c r="S32" s="636"/>
      <c r="T32" s="636"/>
      <c r="U32" s="636"/>
      <c r="V32" s="636"/>
      <c r="W32" s="636"/>
      <c r="X32" s="636"/>
      <c r="Y32" s="636"/>
      <c r="Z32" s="636"/>
      <c r="AA32" s="636"/>
      <c r="AB32" s="636" t="str">
        <f>IF(E32="","",IFERROR(VLOOKUP(E32,製品リスト!$A$4:$C$1000,3,0),"SII登録型番を正しく入力してください"))</f>
        <v/>
      </c>
      <c r="AC32" s="636"/>
      <c r="AD32" s="636"/>
      <c r="AE32" s="636"/>
      <c r="AF32" s="636"/>
      <c r="AG32" s="636"/>
      <c r="AH32" s="636"/>
      <c r="AI32" s="636"/>
      <c r="AJ32" s="636"/>
      <c r="AK32" s="636"/>
      <c r="AL32" s="636"/>
      <c r="AM32" s="636"/>
      <c r="AN32" s="636"/>
      <c r="AO32" s="636"/>
      <c r="AP32" s="636"/>
      <c r="AQ32" s="636"/>
      <c r="AR32" s="636"/>
      <c r="AS32" s="641" t="str">
        <f t="shared" si="0"/>
        <v/>
      </c>
      <c r="AT32" s="642"/>
      <c r="AU32" s="642"/>
      <c r="AV32" s="643"/>
      <c r="AW32" s="637"/>
      <c r="AX32" s="638"/>
      <c r="AY32" s="638"/>
      <c r="AZ32" s="638"/>
      <c r="BA32" s="638"/>
      <c r="BB32" s="638"/>
      <c r="BC32" s="73" t="s">
        <v>13</v>
      </c>
      <c r="BD32" s="145"/>
      <c r="BE32" s="145"/>
      <c r="BF32" s="206">
        <v>24</v>
      </c>
      <c r="BG32" s="351"/>
      <c r="BH32" s="1"/>
      <c r="BI32" s="1"/>
      <c r="BJ32" s="1"/>
      <c r="BK32" s="1"/>
    </row>
    <row r="33" spans="1:63" s="300" customFormat="1" ht="28.5" customHeight="1" x14ac:dyDescent="0.2">
      <c r="A33" s="624"/>
      <c r="B33" s="625"/>
      <c r="C33" s="626"/>
      <c r="D33" s="626"/>
      <c r="E33" s="635"/>
      <c r="F33" s="635"/>
      <c r="G33" s="635"/>
      <c r="H33" s="635"/>
      <c r="I33" s="635"/>
      <c r="J33" s="635"/>
      <c r="K33" s="635"/>
      <c r="L33" s="635"/>
      <c r="M33" s="635"/>
      <c r="N33" s="636" t="str">
        <f>IF(E33="","",IFERROR(VLOOKUP(E33,製品リスト!$A$4:$C$1000,2,0),"SII登録型番を正しく入力してください"))</f>
        <v/>
      </c>
      <c r="O33" s="636"/>
      <c r="P33" s="636"/>
      <c r="Q33" s="636"/>
      <c r="R33" s="636"/>
      <c r="S33" s="636"/>
      <c r="T33" s="636"/>
      <c r="U33" s="636"/>
      <c r="V33" s="636"/>
      <c r="W33" s="636"/>
      <c r="X33" s="636"/>
      <c r="Y33" s="636"/>
      <c r="Z33" s="636"/>
      <c r="AA33" s="636"/>
      <c r="AB33" s="636" t="str">
        <f>IF(E33="","",IFERROR(VLOOKUP(E33,製品リスト!$A$4:$C$1000,3,0),"SII登録型番を正しく入力してください"))</f>
        <v/>
      </c>
      <c r="AC33" s="636"/>
      <c r="AD33" s="636"/>
      <c r="AE33" s="636"/>
      <c r="AF33" s="636"/>
      <c r="AG33" s="636"/>
      <c r="AH33" s="636"/>
      <c r="AI33" s="636"/>
      <c r="AJ33" s="636"/>
      <c r="AK33" s="636"/>
      <c r="AL33" s="636"/>
      <c r="AM33" s="636"/>
      <c r="AN33" s="636"/>
      <c r="AO33" s="636"/>
      <c r="AP33" s="636"/>
      <c r="AQ33" s="636"/>
      <c r="AR33" s="636"/>
      <c r="AS33" s="641" t="str">
        <f t="shared" si="0"/>
        <v/>
      </c>
      <c r="AT33" s="642"/>
      <c r="AU33" s="642"/>
      <c r="AV33" s="643"/>
      <c r="AW33" s="637"/>
      <c r="AX33" s="638"/>
      <c r="AY33" s="638"/>
      <c r="AZ33" s="638"/>
      <c r="BA33" s="638"/>
      <c r="BB33" s="638"/>
      <c r="BC33" s="73" t="s">
        <v>13</v>
      </c>
      <c r="BD33" s="145"/>
      <c r="BE33" s="145"/>
      <c r="BF33" s="206">
        <v>25</v>
      </c>
      <c r="BG33" s="351"/>
      <c r="BH33" s="1"/>
      <c r="BI33" s="1"/>
      <c r="BJ33" s="1"/>
      <c r="BK33" s="1"/>
    </row>
    <row r="34" spans="1:63" s="300" customFormat="1" ht="28.5" customHeight="1" x14ac:dyDescent="0.2">
      <c r="A34" s="624"/>
      <c r="B34" s="625"/>
      <c r="C34" s="626"/>
      <c r="D34" s="626"/>
      <c r="E34" s="635"/>
      <c r="F34" s="635"/>
      <c r="G34" s="635"/>
      <c r="H34" s="635"/>
      <c r="I34" s="635"/>
      <c r="J34" s="635"/>
      <c r="K34" s="635"/>
      <c r="L34" s="635"/>
      <c r="M34" s="635"/>
      <c r="N34" s="636" t="str">
        <f>IF(E34="","",IFERROR(VLOOKUP(E34,製品リスト!$A$4:$C$1000,2,0),"SII登録型番を正しく入力してください"))</f>
        <v/>
      </c>
      <c r="O34" s="636"/>
      <c r="P34" s="636"/>
      <c r="Q34" s="636"/>
      <c r="R34" s="636"/>
      <c r="S34" s="636"/>
      <c r="T34" s="636"/>
      <c r="U34" s="636"/>
      <c r="V34" s="636"/>
      <c r="W34" s="636"/>
      <c r="X34" s="636"/>
      <c r="Y34" s="636"/>
      <c r="Z34" s="636"/>
      <c r="AA34" s="636"/>
      <c r="AB34" s="636" t="str">
        <f>IF(E34="","",IFERROR(VLOOKUP(E34,製品リスト!$A$4:$C$1000,3,0),"SII登録型番を正しく入力してください"))</f>
        <v/>
      </c>
      <c r="AC34" s="636"/>
      <c r="AD34" s="636"/>
      <c r="AE34" s="636"/>
      <c r="AF34" s="636"/>
      <c r="AG34" s="636"/>
      <c r="AH34" s="636"/>
      <c r="AI34" s="636"/>
      <c r="AJ34" s="636"/>
      <c r="AK34" s="636"/>
      <c r="AL34" s="636"/>
      <c r="AM34" s="636"/>
      <c r="AN34" s="636"/>
      <c r="AO34" s="636"/>
      <c r="AP34" s="636"/>
      <c r="AQ34" s="636"/>
      <c r="AR34" s="636"/>
      <c r="AS34" s="641" t="str">
        <f t="shared" si="0"/>
        <v/>
      </c>
      <c r="AT34" s="642"/>
      <c r="AU34" s="642"/>
      <c r="AV34" s="643"/>
      <c r="AW34" s="637"/>
      <c r="AX34" s="638"/>
      <c r="AY34" s="638"/>
      <c r="AZ34" s="638"/>
      <c r="BA34" s="638"/>
      <c r="BB34" s="638"/>
      <c r="BC34" s="73" t="s">
        <v>13</v>
      </c>
      <c r="BD34" s="145"/>
      <c r="BE34" s="145"/>
      <c r="BF34" s="206">
        <v>26</v>
      </c>
      <c r="BG34" s="351"/>
      <c r="BH34" s="1"/>
      <c r="BI34" s="1"/>
      <c r="BJ34" s="1"/>
      <c r="BK34" s="1"/>
    </row>
    <row r="35" spans="1:63" s="300" customFormat="1" ht="28.5" customHeight="1" x14ac:dyDescent="0.2">
      <c r="A35" s="624"/>
      <c r="B35" s="625"/>
      <c r="C35" s="626"/>
      <c r="D35" s="626"/>
      <c r="E35" s="635"/>
      <c r="F35" s="635"/>
      <c r="G35" s="635"/>
      <c r="H35" s="635"/>
      <c r="I35" s="635"/>
      <c r="J35" s="635"/>
      <c r="K35" s="635"/>
      <c r="L35" s="635"/>
      <c r="M35" s="635"/>
      <c r="N35" s="636" t="str">
        <f>IF(E35="","",IFERROR(VLOOKUP(E35,製品リスト!$A$4:$C$1000,2,0),"SII登録型番を正しく入力してください"))</f>
        <v/>
      </c>
      <c r="O35" s="636"/>
      <c r="P35" s="636"/>
      <c r="Q35" s="636"/>
      <c r="R35" s="636"/>
      <c r="S35" s="636"/>
      <c r="T35" s="636"/>
      <c r="U35" s="636"/>
      <c r="V35" s="636"/>
      <c r="W35" s="636"/>
      <c r="X35" s="636"/>
      <c r="Y35" s="636"/>
      <c r="Z35" s="636"/>
      <c r="AA35" s="636"/>
      <c r="AB35" s="636" t="str">
        <f>IF(E35="","",IFERROR(VLOOKUP(E35,製品リスト!$A$4:$C$1000,3,0),"SII登録型番を正しく入力してください"))</f>
        <v/>
      </c>
      <c r="AC35" s="636"/>
      <c r="AD35" s="636"/>
      <c r="AE35" s="636"/>
      <c r="AF35" s="636"/>
      <c r="AG35" s="636"/>
      <c r="AH35" s="636"/>
      <c r="AI35" s="636"/>
      <c r="AJ35" s="636"/>
      <c r="AK35" s="636"/>
      <c r="AL35" s="636"/>
      <c r="AM35" s="636"/>
      <c r="AN35" s="636"/>
      <c r="AO35" s="636"/>
      <c r="AP35" s="636"/>
      <c r="AQ35" s="636"/>
      <c r="AR35" s="636"/>
      <c r="AS35" s="641" t="str">
        <f t="shared" si="0"/>
        <v/>
      </c>
      <c r="AT35" s="642"/>
      <c r="AU35" s="642"/>
      <c r="AV35" s="643"/>
      <c r="AW35" s="637"/>
      <c r="AX35" s="638"/>
      <c r="AY35" s="638"/>
      <c r="AZ35" s="638"/>
      <c r="BA35" s="638"/>
      <c r="BB35" s="638"/>
      <c r="BC35" s="73" t="s">
        <v>13</v>
      </c>
      <c r="BD35" s="145"/>
      <c r="BE35" s="145"/>
      <c r="BF35" s="206">
        <v>27</v>
      </c>
      <c r="BG35" s="351"/>
      <c r="BH35" s="1"/>
      <c r="BI35" s="1"/>
      <c r="BJ35" s="1"/>
      <c r="BK35" s="1"/>
    </row>
    <row r="36" spans="1:63" s="300" customFormat="1" ht="28.5" customHeight="1" x14ac:dyDescent="0.2">
      <c r="A36" s="624"/>
      <c r="B36" s="625"/>
      <c r="C36" s="626"/>
      <c r="D36" s="626"/>
      <c r="E36" s="635"/>
      <c r="F36" s="635"/>
      <c r="G36" s="635"/>
      <c r="H36" s="635"/>
      <c r="I36" s="635"/>
      <c r="J36" s="635"/>
      <c r="K36" s="635"/>
      <c r="L36" s="635"/>
      <c r="M36" s="635"/>
      <c r="N36" s="636" t="str">
        <f>IF(E36="","",IFERROR(VLOOKUP(E36,製品リスト!$A$4:$C$1000,2,0),"SII登録型番を正しく入力してください"))</f>
        <v/>
      </c>
      <c r="O36" s="636"/>
      <c r="P36" s="636"/>
      <c r="Q36" s="636"/>
      <c r="R36" s="636"/>
      <c r="S36" s="636"/>
      <c r="T36" s="636"/>
      <c r="U36" s="636"/>
      <c r="V36" s="636"/>
      <c r="W36" s="636"/>
      <c r="X36" s="636"/>
      <c r="Y36" s="636"/>
      <c r="Z36" s="636"/>
      <c r="AA36" s="636"/>
      <c r="AB36" s="636" t="str">
        <f>IF(E36="","",IFERROR(VLOOKUP(E36,製品リスト!$A$4:$C$1000,3,0),"SII登録型番を正しく入力してください"))</f>
        <v/>
      </c>
      <c r="AC36" s="636"/>
      <c r="AD36" s="636"/>
      <c r="AE36" s="636"/>
      <c r="AF36" s="636"/>
      <c r="AG36" s="636"/>
      <c r="AH36" s="636"/>
      <c r="AI36" s="636"/>
      <c r="AJ36" s="636"/>
      <c r="AK36" s="636"/>
      <c r="AL36" s="636"/>
      <c r="AM36" s="636"/>
      <c r="AN36" s="636"/>
      <c r="AO36" s="636"/>
      <c r="AP36" s="636"/>
      <c r="AQ36" s="636"/>
      <c r="AR36" s="636"/>
      <c r="AS36" s="641" t="str">
        <f t="shared" si="0"/>
        <v/>
      </c>
      <c r="AT36" s="642"/>
      <c r="AU36" s="642"/>
      <c r="AV36" s="643"/>
      <c r="AW36" s="637"/>
      <c r="AX36" s="638"/>
      <c r="AY36" s="638"/>
      <c r="AZ36" s="638"/>
      <c r="BA36" s="638"/>
      <c r="BB36" s="638"/>
      <c r="BC36" s="73" t="s">
        <v>13</v>
      </c>
      <c r="BD36" s="145"/>
      <c r="BE36" s="145"/>
      <c r="BF36" s="206">
        <v>28</v>
      </c>
      <c r="BG36" s="351"/>
      <c r="BH36" s="1"/>
      <c r="BI36" s="1"/>
      <c r="BJ36" s="1"/>
      <c r="BK36" s="1"/>
    </row>
    <row r="37" spans="1:63" s="300" customFormat="1" ht="28.5" customHeight="1" x14ac:dyDescent="0.2">
      <c r="A37" s="624"/>
      <c r="B37" s="625"/>
      <c r="C37" s="626"/>
      <c r="D37" s="626"/>
      <c r="E37" s="635"/>
      <c r="F37" s="635"/>
      <c r="G37" s="635"/>
      <c r="H37" s="635"/>
      <c r="I37" s="635"/>
      <c r="J37" s="635"/>
      <c r="K37" s="635"/>
      <c r="L37" s="635"/>
      <c r="M37" s="635"/>
      <c r="N37" s="636" t="str">
        <f>IF(E37="","",IFERROR(VLOOKUP(E37,製品リスト!$A$4:$C$1000,2,0),"SII登録型番を正しく入力してください"))</f>
        <v/>
      </c>
      <c r="O37" s="636"/>
      <c r="P37" s="636"/>
      <c r="Q37" s="636"/>
      <c r="R37" s="636"/>
      <c r="S37" s="636"/>
      <c r="T37" s="636"/>
      <c r="U37" s="636"/>
      <c r="V37" s="636"/>
      <c r="W37" s="636"/>
      <c r="X37" s="636"/>
      <c r="Y37" s="636"/>
      <c r="Z37" s="636"/>
      <c r="AA37" s="636"/>
      <c r="AB37" s="636" t="str">
        <f>IF(E37="","",IFERROR(VLOOKUP(E37,製品リスト!$A$4:$C$1000,3,0),"SII登録型番を正しく入力してください"))</f>
        <v/>
      </c>
      <c r="AC37" s="636"/>
      <c r="AD37" s="636"/>
      <c r="AE37" s="636"/>
      <c r="AF37" s="636"/>
      <c r="AG37" s="636"/>
      <c r="AH37" s="636"/>
      <c r="AI37" s="636"/>
      <c r="AJ37" s="636"/>
      <c r="AK37" s="636"/>
      <c r="AL37" s="636"/>
      <c r="AM37" s="636"/>
      <c r="AN37" s="636"/>
      <c r="AO37" s="636"/>
      <c r="AP37" s="636"/>
      <c r="AQ37" s="636"/>
      <c r="AR37" s="636"/>
      <c r="AS37" s="641" t="str">
        <f t="shared" si="0"/>
        <v/>
      </c>
      <c r="AT37" s="642"/>
      <c r="AU37" s="642"/>
      <c r="AV37" s="643"/>
      <c r="AW37" s="637"/>
      <c r="AX37" s="638"/>
      <c r="AY37" s="638"/>
      <c r="AZ37" s="638"/>
      <c r="BA37" s="638"/>
      <c r="BB37" s="638"/>
      <c r="BC37" s="73" t="s">
        <v>13</v>
      </c>
      <c r="BD37" s="145"/>
      <c r="BE37" s="145"/>
      <c r="BF37" s="206">
        <v>29</v>
      </c>
      <c r="BG37" s="351"/>
      <c r="BH37" s="1"/>
      <c r="BI37" s="1"/>
      <c r="BJ37" s="1"/>
      <c r="BK37" s="1"/>
    </row>
    <row r="38" spans="1:63" s="300" customFormat="1" ht="28.5" customHeight="1" x14ac:dyDescent="0.2">
      <c r="A38" s="658"/>
      <c r="B38" s="659"/>
      <c r="C38" s="660"/>
      <c r="D38" s="660"/>
      <c r="E38" s="671"/>
      <c r="F38" s="672"/>
      <c r="G38" s="672"/>
      <c r="H38" s="672"/>
      <c r="I38" s="672"/>
      <c r="J38" s="672"/>
      <c r="K38" s="672"/>
      <c r="L38" s="672"/>
      <c r="M38" s="673"/>
      <c r="N38" s="674" t="str">
        <f>IF(E38="","",IFERROR(VLOOKUP(E38,製品リスト!$A$4:$C$1000,2,0),"SII登録型番を正しく入力してください"))</f>
        <v/>
      </c>
      <c r="O38" s="675"/>
      <c r="P38" s="675"/>
      <c r="Q38" s="675"/>
      <c r="R38" s="675"/>
      <c r="S38" s="675"/>
      <c r="T38" s="675"/>
      <c r="U38" s="675"/>
      <c r="V38" s="675"/>
      <c r="W38" s="675"/>
      <c r="X38" s="675"/>
      <c r="Y38" s="675"/>
      <c r="Z38" s="675"/>
      <c r="AA38" s="676"/>
      <c r="AB38" s="674" t="str">
        <f>IF(E38="","",IFERROR(VLOOKUP(E38,製品リスト!$A$4:$C$1000,3,0),"SII登録型番を正しく入力してください"))</f>
        <v/>
      </c>
      <c r="AC38" s="675"/>
      <c r="AD38" s="675"/>
      <c r="AE38" s="675"/>
      <c r="AF38" s="675"/>
      <c r="AG38" s="675"/>
      <c r="AH38" s="675"/>
      <c r="AI38" s="675"/>
      <c r="AJ38" s="675"/>
      <c r="AK38" s="675"/>
      <c r="AL38" s="675"/>
      <c r="AM38" s="675"/>
      <c r="AN38" s="675"/>
      <c r="AO38" s="675"/>
      <c r="AP38" s="675"/>
      <c r="AQ38" s="675"/>
      <c r="AR38" s="676"/>
      <c r="AS38" s="720" t="str">
        <f t="shared" si="0"/>
        <v/>
      </c>
      <c r="AT38" s="721"/>
      <c r="AU38" s="721"/>
      <c r="AV38" s="722"/>
      <c r="AW38" s="718"/>
      <c r="AX38" s="719"/>
      <c r="AY38" s="719"/>
      <c r="AZ38" s="719"/>
      <c r="BA38" s="719"/>
      <c r="BB38" s="719"/>
      <c r="BC38" s="76" t="s">
        <v>13</v>
      </c>
      <c r="BD38" s="210"/>
      <c r="BE38" s="211"/>
      <c r="BF38" s="206">
        <v>30</v>
      </c>
      <c r="BG38" s="351"/>
      <c r="BH38" s="1"/>
      <c r="BI38" s="1"/>
      <c r="BJ38" s="1"/>
      <c r="BK38" s="1"/>
    </row>
    <row r="39" spans="1:63" ht="29.25" customHeight="1" x14ac:dyDescent="0.2">
      <c r="A39" s="624" t="s">
        <v>63</v>
      </c>
      <c r="B39" s="625"/>
      <c r="C39" s="626"/>
      <c r="D39" s="626"/>
      <c r="E39" s="630"/>
      <c r="F39" s="630"/>
      <c r="G39" s="630"/>
      <c r="H39" s="630"/>
      <c r="I39" s="630"/>
      <c r="J39" s="630"/>
      <c r="K39" s="630"/>
      <c r="L39" s="630"/>
      <c r="M39" s="630"/>
      <c r="N39" s="677" t="str">
        <f>IF(E39="","",IFERROR(VLOOKUP(E39,製品リスト!$A$4:$C$1000,2,0),"SII登録型番を正しく入力してください"))</f>
        <v/>
      </c>
      <c r="O39" s="677"/>
      <c r="P39" s="677"/>
      <c r="Q39" s="677"/>
      <c r="R39" s="677"/>
      <c r="S39" s="677"/>
      <c r="T39" s="677"/>
      <c r="U39" s="677"/>
      <c r="V39" s="677"/>
      <c r="W39" s="677"/>
      <c r="X39" s="677"/>
      <c r="Y39" s="677"/>
      <c r="Z39" s="677"/>
      <c r="AA39" s="677"/>
      <c r="AB39" s="677" t="str">
        <f>IF(E39="","",IFERROR(VLOOKUP(E39,製品リスト!$A$4:$C$1000,3,0),"SII登録型番を正しく入力してください"))</f>
        <v/>
      </c>
      <c r="AC39" s="677"/>
      <c r="AD39" s="677"/>
      <c r="AE39" s="677"/>
      <c r="AF39" s="677"/>
      <c r="AG39" s="677"/>
      <c r="AH39" s="677"/>
      <c r="AI39" s="677"/>
      <c r="AJ39" s="677"/>
      <c r="AK39" s="677"/>
      <c r="AL39" s="677"/>
      <c r="AM39" s="677"/>
      <c r="AN39" s="677"/>
      <c r="AO39" s="677"/>
      <c r="AP39" s="677"/>
      <c r="AQ39" s="677"/>
      <c r="AR39" s="677"/>
      <c r="AS39" s="668" t="str">
        <f t="shared" si="0"/>
        <v/>
      </c>
      <c r="AT39" s="669"/>
      <c r="AU39" s="669"/>
      <c r="AV39" s="670"/>
      <c r="AW39" s="628"/>
      <c r="AX39" s="629"/>
      <c r="AY39" s="629"/>
      <c r="AZ39" s="629"/>
      <c r="BA39" s="629"/>
      <c r="BB39" s="629"/>
      <c r="BC39" s="72" t="s">
        <v>13</v>
      </c>
      <c r="BD39" s="145"/>
      <c r="BE39" s="145"/>
      <c r="BF39" s="206">
        <v>31</v>
      </c>
      <c r="BG39" s="351"/>
    </row>
    <row r="40" spans="1:63" s="300" customFormat="1" ht="28.5" customHeight="1" x14ac:dyDescent="0.2">
      <c r="A40" s="624"/>
      <c r="B40" s="625"/>
      <c r="C40" s="626"/>
      <c r="D40" s="626"/>
      <c r="E40" s="635"/>
      <c r="F40" s="635"/>
      <c r="G40" s="635"/>
      <c r="H40" s="635"/>
      <c r="I40" s="635"/>
      <c r="J40" s="635"/>
      <c r="K40" s="635"/>
      <c r="L40" s="635"/>
      <c r="M40" s="635"/>
      <c r="N40" s="636" t="str">
        <f>IF(E40="","",IFERROR(VLOOKUP(E40,製品リスト!$A$4:$C$1000,2,0),"SII登録型番を正しく入力してください"))</f>
        <v/>
      </c>
      <c r="O40" s="636"/>
      <c r="P40" s="636"/>
      <c r="Q40" s="636"/>
      <c r="R40" s="636"/>
      <c r="S40" s="636"/>
      <c r="T40" s="636"/>
      <c r="U40" s="636"/>
      <c r="V40" s="636"/>
      <c r="W40" s="636"/>
      <c r="X40" s="636"/>
      <c r="Y40" s="636"/>
      <c r="Z40" s="636"/>
      <c r="AA40" s="636"/>
      <c r="AB40" s="636" t="str">
        <f>IF(E40="","",IFERROR(VLOOKUP(E40,製品リスト!$A$4:$C$1000,3,0),"SII登録型番を正しく入力してください"))</f>
        <v/>
      </c>
      <c r="AC40" s="636"/>
      <c r="AD40" s="636"/>
      <c r="AE40" s="636"/>
      <c r="AF40" s="636"/>
      <c r="AG40" s="636"/>
      <c r="AH40" s="636"/>
      <c r="AI40" s="636"/>
      <c r="AJ40" s="636"/>
      <c r="AK40" s="636"/>
      <c r="AL40" s="636"/>
      <c r="AM40" s="636"/>
      <c r="AN40" s="636"/>
      <c r="AO40" s="636"/>
      <c r="AP40" s="636"/>
      <c r="AQ40" s="636"/>
      <c r="AR40" s="636"/>
      <c r="AS40" s="641" t="str">
        <f t="shared" si="0"/>
        <v/>
      </c>
      <c r="AT40" s="642"/>
      <c r="AU40" s="642"/>
      <c r="AV40" s="643"/>
      <c r="AW40" s="637"/>
      <c r="AX40" s="638"/>
      <c r="AY40" s="638"/>
      <c r="AZ40" s="638"/>
      <c r="BA40" s="638"/>
      <c r="BB40" s="638"/>
      <c r="BC40" s="73" t="s">
        <v>13</v>
      </c>
      <c r="BD40" s="145"/>
      <c r="BE40" s="145"/>
      <c r="BF40" s="206">
        <v>32</v>
      </c>
      <c r="BG40" s="351"/>
      <c r="BH40" s="1"/>
      <c r="BI40" s="1"/>
      <c r="BJ40" s="1"/>
      <c r="BK40" s="1"/>
    </row>
    <row r="41" spans="1:63" s="300" customFormat="1" ht="28.5" customHeight="1" x14ac:dyDescent="0.2">
      <c r="A41" s="624"/>
      <c r="B41" s="625"/>
      <c r="C41" s="626"/>
      <c r="D41" s="626"/>
      <c r="E41" s="635"/>
      <c r="F41" s="635"/>
      <c r="G41" s="635"/>
      <c r="H41" s="635"/>
      <c r="I41" s="635"/>
      <c r="J41" s="635"/>
      <c r="K41" s="635"/>
      <c r="L41" s="635"/>
      <c r="M41" s="635"/>
      <c r="N41" s="636" t="str">
        <f>IF(E41="","",IFERROR(VLOOKUP(E41,製品リスト!$A$4:$C$1000,2,0),"SII登録型番を正しく入力してください"))</f>
        <v/>
      </c>
      <c r="O41" s="636"/>
      <c r="P41" s="636"/>
      <c r="Q41" s="636"/>
      <c r="R41" s="636"/>
      <c r="S41" s="636"/>
      <c r="T41" s="636"/>
      <c r="U41" s="636"/>
      <c r="V41" s="636"/>
      <c r="W41" s="636"/>
      <c r="X41" s="636"/>
      <c r="Y41" s="636"/>
      <c r="Z41" s="636"/>
      <c r="AA41" s="636"/>
      <c r="AB41" s="636" t="str">
        <f>IF(E41="","",IFERROR(VLOOKUP(E41,製品リスト!$A$4:$C$1000,3,0),"SII登録型番を正しく入力してください"))</f>
        <v/>
      </c>
      <c r="AC41" s="636"/>
      <c r="AD41" s="636"/>
      <c r="AE41" s="636"/>
      <c r="AF41" s="636"/>
      <c r="AG41" s="636"/>
      <c r="AH41" s="636"/>
      <c r="AI41" s="636"/>
      <c r="AJ41" s="636"/>
      <c r="AK41" s="636"/>
      <c r="AL41" s="636"/>
      <c r="AM41" s="636"/>
      <c r="AN41" s="636"/>
      <c r="AO41" s="636"/>
      <c r="AP41" s="636"/>
      <c r="AQ41" s="636"/>
      <c r="AR41" s="636"/>
      <c r="AS41" s="641" t="str">
        <f t="shared" si="0"/>
        <v/>
      </c>
      <c r="AT41" s="642"/>
      <c r="AU41" s="642"/>
      <c r="AV41" s="643"/>
      <c r="AW41" s="637"/>
      <c r="AX41" s="638"/>
      <c r="AY41" s="638"/>
      <c r="AZ41" s="638"/>
      <c r="BA41" s="638"/>
      <c r="BB41" s="638"/>
      <c r="BC41" s="73" t="s">
        <v>13</v>
      </c>
      <c r="BD41" s="145"/>
      <c r="BE41" s="145"/>
      <c r="BF41" s="206">
        <v>33</v>
      </c>
      <c r="BG41" s="351"/>
      <c r="BH41" s="1"/>
      <c r="BI41" s="1"/>
      <c r="BJ41" s="1"/>
      <c r="BK41" s="1"/>
    </row>
    <row r="42" spans="1:63" s="300" customFormat="1" ht="28.5" customHeight="1" x14ac:dyDescent="0.2">
      <c r="A42" s="624"/>
      <c r="B42" s="625"/>
      <c r="C42" s="626"/>
      <c r="D42" s="626"/>
      <c r="E42" s="635"/>
      <c r="F42" s="635"/>
      <c r="G42" s="635"/>
      <c r="H42" s="635"/>
      <c r="I42" s="635"/>
      <c r="J42" s="635"/>
      <c r="K42" s="635"/>
      <c r="L42" s="635"/>
      <c r="M42" s="635"/>
      <c r="N42" s="636" t="str">
        <f>IF(E42="","",IFERROR(VLOOKUP(E42,製品リスト!$A$4:$C$1000,2,0),"SII登録型番を正しく入力してください"))</f>
        <v/>
      </c>
      <c r="O42" s="636"/>
      <c r="P42" s="636"/>
      <c r="Q42" s="636"/>
      <c r="R42" s="636"/>
      <c r="S42" s="636"/>
      <c r="T42" s="636"/>
      <c r="U42" s="636"/>
      <c r="V42" s="636"/>
      <c r="W42" s="636"/>
      <c r="X42" s="636"/>
      <c r="Y42" s="636"/>
      <c r="Z42" s="636"/>
      <c r="AA42" s="636"/>
      <c r="AB42" s="636" t="str">
        <f>IF(E42="","",IFERROR(VLOOKUP(E42,製品リスト!$A$4:$C$1000,3,0),"SII登録型番を正しく入力してください"))</f>
        <v/>
      </c>
      <c r="AC42" s="636"/>
      <c r="AD42" s="636"/>
      <c r="AE42" s="636"/>
      <c r="AF42" s="636"/>
      <c r="AG42" s="636"/>
      <c r="AH42" s="636"/>
      <c r="AI42" s="636"/>
      <c r="AJ42" s="636"/>
      <c r="AK42" s="636"/>
      <c r="AL42" s="636"/>
      <c r="AM42" s="636"/>
      <c r="AN42" s="636"/>
      <c r="AO42" s="636"/>
      <c r="AP42" s="636"/>
      <c r="AQ42" s="636"/>
      <c r="AR42" s="636"/>
      <c r="AS42" s="641" t="str">
        <f t="shared" si="0"/>
        <v/>
      </c>
      <c r="AT42" s="642"/>
      <c r="AU42" s="642"/>
      <c r="AV42" s="643"/>
      <c r="AW42" s="637"/>
      <c r="AX42" s="638"/>
      <c r="AY42" s="638"/>
      <c r="AZ42" s="638"/>
      <c r="BA42" s="638"/>
      <c r="BB42" s="638"/>
      <c r="BC42" s="73" t="s">
        <v>13</v>
      </c>
      <c r="BD42" s="145"/>
      <c r="BE42" s="145"/>
      <c r="BF42" s="206">
        <v>34</v>
      </c>
      <c r="BG42" s="351"/>
      <c r="BH42" s="1"/>
      <c r="BI42" s="1"/>
      <c r="BJ42" s="1"/>
      <c r="BK42" s="1"/>
    </row>
    <row r="43" spans="1:63" s="300" customFormat="1" ht="28.5" customHeight="1" x14ac:dyDescent="0.2">
      <c r="A43" s="624"/>
      <c r="B43" s="625"/>
      <c r="C43" s="626"/>
      <c r="D43" s="626"/>
      <c r="E43" s="635"/>
      <c r="F43" s="635"/>
      <c r="G43" s="635"/>
      <c r="H43" s="635"/>
      <c r="I43" s="635"/>
      <c r="J43" s="635"/>
      <c r="K43" s="635"/>
      <c r="L43" s="635"/>
      <c r="M43" s="635"/>
      <c r="N43" s="636" t="str">
        <f>IF(E43="","",IFERROR(VLOOKUP(E43,製品リスト!$A$4:$C$1000,2,0),"SII登録型番を正しく入力してください"))</f>
        <v/>
      </c>
      <c r="O43" s="636"/>
      <c r="P43" s="636"/>
      <c r="Q43" s="636"/>
      <c r="R43" s="636"/>
      <c r="S43" s="636"/>
      <c r="T43" s="636"/>
      <c r="U43" s="636"/>
      <c r="V43" s="636"/>
      <c r="W43" s="636"/>
      <c r="X43" s="636"/>
      <c r="Y43" s="636"/>
      <c r="Z43" s="636"/>
      <c r="AA43" s="636"/>
      <c r="AB43" s="636" t="str">
        <f>IF(E43="","",IFERROR(VLOOKUP(E43,製品リスト!$A$4:$C$1000,3,0),"SII登録型番を正しく入力してください"))</f>
        <v/>
      </c>
      <c r="AC43" s="636"/>
      <c r="AD43" s="636"/>
      <c r="AE43" s="636"/>
      <c r="AF43" s="636"/>
      <c r="AG43" s="636"/>
      <c r="AH43" s="636"/>
      <c r="AI43" s="636"/>
      <c r="AJ43" s="636"/>
      <c r="AK43" s="636"/>
      <c r="AL43" s="636"/>
      <c r="AM43" s="636"/>
      <c r="AN43" s="636"/>
      <c r="AO43" s="636"/>
      <c r="AP43" s="636"/>
      <c r="AQ43" s="636"/>
      <c r="AR43" s="636"/>
      <c r="AS43" s="641" t="str">
        <f t="shared" si="0"/>
        <v/>
      </c>
      <c r="AT43" s="642"/>
      <c r="AU43" s="642"/>
      <c r="AV43" s="643"/>
      <c r="AW43" s="637"/>
      <c r="AX43" s="638"/>
      <c r="AY43" s="638"/>
      <c r="AZ43" s="638"/>
      <c r="BA43" s="638"/>
      <c r="BB43" s="638"/>
      <c r="BC43" s="73" t="s">
        <v>13</v>
      </c>
      <c r="BD43" s="145"/>
      <c r="BE43" s="145"/>
      <c r="BF43" s="206">
        <v>35</v>
      </c>
      <c r="BG43" s="351"/>
      <c r="BH43" s="1"/>
      <c r="BI43" s="1"/>
      <c r="BJ43" s="1"/>
      <c r="BK43" s="1"/>
    </row>
    <row r="44" spans="1:63" s="300" customFormat="1" ht="28.5" customHeight="1" x14ac:dyDescent="0.2">
      <c r="A44" s="624"/>
      <c r="B44" s="625"/>
      <c r="C44" s="626"/>
      <c r="D44" s="626"/>
      <c r="E44" s="635"/>
      <c r="F44" s="635"/>
      <c r="G44" s="635"/>
      <c r="H44" s="635"/>
      <c r="I44" s="635"/>
      <c r="J44" s="635"/>
      <c r="K44" s="635"/>
      <c r="L44" s="635"/>
      <c r="M44" s="635"/>
      <c r="N44" s="636" t="str">
        <f>IF(E44="","",IFERROR(VLOOKUP(E44,製品リスト!$A$4:$C$1000,2,0),"SII登録型番を正しく入力してください"))</f>
        <v/>
      </c>
      <c r="O44" s="636"/>
      <c r="P44" s="636"/>
      <c r="Q44" s="636"/>
      <c r="R44" s="636"/>
      <c r="S44" s="636"/>
      <c r="T44" s="636"/>
      <c r="U44" s="636"/>
      <c r="V44" s="636"/>
      <c r="W44" s="636"/>
      <c r="X44" s="636"/>
      <c r="Y44" s="636"/>
      <c r="Z44" s="636"/>
      <c r="AA44" s="636"/>
      <c r="AB44" s="636" t="str">
        <f>IF(E44="","",IFERROR(VLOOKUP(E44,製品リスト!$A$4:$C$1000,3,0),"SII登録型番を正しく入力してください"))</f>
        <v/>
      </c>
      <c r="AC44" s="636"/>
      <c r="AD44" s="636"/>
      <c r="AE44" s="636"/>
      <c r="AF44" s="636"/>
      <c r="AG44" s="636"/>
      <c r="AH44" s="636"/>
      <c r="AI44" s="636"/>
      <c r="AJ44" s="636"/>
      <c r="AK44" s="636"/>
      <c r="AL44" s="636"/>
      <c r="AM44" s="636"/>
      <c r="AN44" s="636"/>
      <c r="AO44" s="636"/>
      <c r="AP44" s="636"/>
      <c r="AQ44" s="636"/>
      <c r="AR44" s="636"/>
      <c r="AS44" s="641" t="str">
        <f t="shared" si="0"/>
        <v/>
      </c>
      <c r="AT44" s="642"/>
      <c r="AU44" s="642"/>
      <c r="AV44" s="643"/>
      <c r="AW44" s="637"/>
      <c r="AX44" s="638"/>
      <c r="AY44" s="638"/>
      <c r="AZ44" s="638"/>
      <c r="BA44" s="638"/>
      <c r="BB44" s="638"/>
      <c r="BC44" s="73" t="s">
        <v>13</v>
      </c>
      <c r="BD44" s="145"/>
      <c r="BE44" s="145"/>
      <c r="BF44" s="206">
        <v>36</v>
      </c>
      <c r="BG44" s="351"/>
      <c r="BH44" s="1"/>
      <c r="BI44" s="1"/>
      <c r="BJ44" s="1"/>
      <c r="BK44" s="1"/>
    </row>
    <row r="45" spans="1:63" s="300" customFormat="1" ht="28.5" customHeight="1" x14ac:dyDescent="0.2">
      <c r="A45" s="624"/>
      <c r="B45" s="625"/>
      <c r="C45" s="626"/>
      <c r="D45" s="626"/>
      <c r="E45" s="635"/>
      <c r="F45" s="635"/>
      <c r="G45" s="635"/>
      <c r="H45" s="635"/>
      <c r="I45" s="635"/>
      <c r="J45" s="635"/>
      <c r="K45" s="635"/>
      <c r="L45" s="635"/>
      <c r="M45" s="635"/>
      <c r="N45" s="636" t="str">
        <f>IF(E45="","",IFERROR(VLOOKUP(E45,製品リスト!$A$4:$C$1000,2,0),"SII登録型番を正しく入力してください"))</f>
        <v/>
      </c>
      <c r="O45" s="636"/>
      <c r="P45" s="636"/>
      <c r="Q45" s="636"/>
      <c r="R45" s="636"/>
      <c r="S45" s="636"/>
      <c r="T45" s="636"/>
      <c r="U45" s="636"/>
      <c r="V45" s="636"/>
      <c r="W45" s="636"/>
      <c r="X45" s="636"/>
      <c r="Y45" s="636"/>
      <c r="Z45" s="636"/>
      <c r="AA45" s="636"/>
      <c r="AB45" s="636" t="str">
        <f>IF(E45="","",IFERROR(VLOOKUP(E45,製品リスト!$A$4:$C$1000,3,0),"SII登録型番を正しく入力してください"))</f>
        <v/>
      </c>
      <c r="AC45" s="636"/>
      <c r="AD45" s="636"/>
      <c r="AE45" s="636"/>
      <c r="AF45" s="636"/>
      <c r="AG45" s="636"/>
      <c r="AH45" s="636"/>
      <c r="AI45" s="636"/>
      <c r="AJ45" s="636"/>
      <c r="AK45" s="636"/>
      <c r="AL45" s="636"/>
      <c r="AM45" s="636"/>
      <c r="AN45" s="636"/>
      <c r="AO45" s="636"/>
      <c r="AP45" s="636"/>
      <c r="AQ45" s="636"/>
      <c r="AR45" s="636"/>
      <c r="AS45" s="641" t="str">
        <f t="shared" si="0"/>
        <v/>
      </c>
      <c r="AT45" s="642"/>
      <c r="AU45" s="642"/>
      <c r="AV45" s="643"/>
      <c r="AW45" s="637"/>
      <c r="AX45" s="638"/>
      <c r="AY45" s="638"/>
      <c r="AZ45" s="638"/>
      <c r="BA45" s="638"/>
      <c r="BB45" s="638"/>
      <c r="BC45" s="73" t="s">
        <v>13</v>
      </c>
      <c r="BD45" s="145"/>
      <c r="BE45" s="145"/>
      <c r="BF45" s="206">
        <v>37</v>
      </c>
      <c r="BG45" s="351"/>
      <c r="BH45" s="1"/>
      <c r="BI45" s="1"/>
      <c r="BJ45" s="1"/>
      <c r="BK45" s="1"/>
    </row>
    <row r="46" spans="1:63" s="300" customFormat="1" ht="28.5" customHeight="1" x14ac:dyDescent="0.2">
      <c r="A46" s="624"/>
      <c r="B46" s="625"/>
      <c r="C46" s="626"/>
      <c r="D46" s="626"/>
      <c r="E46" s="635"/>
      <c r="F46" s="635"/>
      <c r="G46" s="635"/>
      <c r="H46" s="635"/>
      <c r="I46" s="635"/>
      <c r="J46" s="635"/>
      <c r="K46" s="635"/>
      <c r="L46" s="635"/>
      <c r="M46" s="635"/>
      <c r="N46" s="636" t="str">
        <f>IF(E46="","",IFERROR(VLOOKUP(E46,製品リスト!$A$4:$C$1000,2,0),"SII登録型番を正しく入力してください"))</f>
        <v/>
      </c>
      <c r="O46" s="636"/>
      <c r="P46" s="636"/>
      <c r="Q46" s="636"/>
      <c r="R46" s="636"/>
      <c r="S46" s="636"/>
      <c r="T46" s="636"/>
      <c r="U46" s="636"/>
      <c r="V46" s="636"/>
      <c r="W46" s="636"/>
      <c r="X46" s="636"/>
      <c r="Y46" s="636"/>
      <c r="Z46" s="636"/>
      <c r="AA46" s="636"/>
      <c r="AB46" s="636" t="str">
        <f>IF(E46="","",IFERROR(VLOOKUP(E46,製品リスト!$A$4:$C$1000,3,0),"SII登録型番を正しく入力してください"))</f>
        <v/>
      </c>
      <c r="AC46" s="636"/>
      <c r="AD46" s="636"/>
      <c r="AE46" s="636"/>
      <c r="AF46" s="636"/>
      <c r="AG46" s="636"/>
      <c r="AH46" s="636"/>
      <c r="AI46" s="636"/>
      <c r="AJ46" s="636"/>
      <c r="AK46" s="636"/>
      <c r="AL46" s="636"/>
      <c r="AM46" s="636"/>
      <c r="AN46" s="636"/>
      <c r="AO46" s="636"/>
      <c r="AP46" s="636"/>
      <c r="AQ46" s="636"/>
      <c r="AR46" s="636"/>
      <c r="AS46" s="641" t="str">
        <f t="shared" si="0"/>
        <v/>
      </c>
      <c r="AT46" s="642"/>
      <c r="AU46" s="642"/>
      <c r="AV46" s="643"/>
      <c r="AW46" s="637"/>
      <c r="AX46" s="638"/>
      <c r="AY46" s="638"/>
      <c r="AZ46" s="638"/>
      <c r="BA46" s="638"/>
      <c r="BB46" s="638"/>
      <c r="BC46" s="73" t="s">
        <v>13</v>
      </c>
      <c r="BD46" s="145"/>
      <c r="BE46" s="145"/>
      <c r="BF46" s="206">
        <v>38</v>
      </c>
      <c r="BG46" s="351"/>
      <c r="BH46" s="1"/>
      <c r="BI46" s="1"/>
      <c r="BJ46" s="1"/>
      <c r="BK46" s="1"/>
    </row>
    <row r="47" spans="1:63" s="300" customFormat="1" ht="28.5" customHeight="1" x14ac:dyDescent="0.2">
      <c r="A47" s="624"/>
      <c r="B47" s="625"/>
      <c r="C47" s="626"/>
      <c r="D47" s="626"/>
      <c r="E47" s="635"/>
      <c r="F47" s="635"/>
      <c r="G47" s="635"/>
      <c r="H47" s="635"/>
      <c r="I47" s="635"/>
      <c r="J47" s="635"/>
      <c r="K47" s="635"/>
      <c r="L47" s="635"/>
      <c r="M47" s="635"/>
      <c r="N47" s="636" t="str">
        <f>IF(E47="","",IFERROR(VLOOKUP(E47,製品リスト!$A$4:$C$1000,2,0),"SII登録型番を正しく入力してください"))</f>
        <v/>
      </c>
      <c r="O47" s="636"/>
      <c r="P47" s="636"/>
      <c r="Q47" s="636"/>
      <c r="R47" s="636"/>
      <c r="S47" s="636"/>
      <c r="T47" s="636"/>
      <c r="U47" s="636"/>
      <c r="V47" s="636"/>
      <c r="W47" s="636"/>
      <c r="X47" s="636"/>
      <c r="Y47" s="636"/>
      <c r="Z47" s="636"/>
      <c r="AA47" s="636"/>
      <c r="AB47" s="636" t="str">
        <f>IF(E47="","",IFERROR(VLOOKUP(E47,製品リスト!$A$4:$C$1000,3,0),"SII登録型番を正しく入力してください"))</f>
        <v/>
      </c>
      <c r="AC47" s="636"/>
      <c r="AD47" s="636"/>
      <c r="AE47" s="636"/>
      <c r="AF47" s="636"/>
      <c r="AG47" s="636"/>
      <c r="AH47" s="636"/>
      <c r="AI47" s="636"/>
      <c r="AJ47" s="636"/>
      <c r="AK47" s="636"/>
      <c r="AL47" s="636"/>
      <c r="AM47" s="636"/>
      <c r="AN47" s="636"/>
      <c r="AO47" s="636"/>
      <c r="AP47" s="636"/>
      <c r="AQ47" s="636"/>
      <c r="AR47" s="636"/>
      <c r="AS47" s="641" t="str">
        <f t="shared" si="0"/>
        <v/>
      </c>
      <c r="AT47" s="642"/>
      <c r="AU47" s="642"/>
      <c r="AV47" s="643"/>
      <c r="AW47" s="637"/>
      <c r="AX47" s="638"/>
      <c r="AY47" s="638"/>
      <c r="AZ47" s="638"/>
      <c r="BA47" s="638"/>
      <c r="BB47" s="638"/>
      <c r="BC47" s="73" t="s">
        <v>13</v>
      </c>
      <c r="BD47" s="145"/>
      <c r="BE47" s="145"/>
      <c r="BF47" s="206">
        <v>39</v>
      </c>
      <c r="BG47" s="351"/>
      <c r="BH47" s="1"/>
      <c r="BI47" s="1"/>
      <c r="BJ47" s="1"/>
      <c r="BK47" s="1"/>
    </row>
    <row r="48" spans="1:63" s="300" customFormat="1" ht="28.5" customHeight="1" x14ac:dyDescent="0.2">
      <c r="A48" s="624"/>
      <c r="B48" s="625"/>
      <c r="C48" s="626"/>
      <c r="D48" s="626"/>
      <c r="E48" s="635"/>
      <c r="F48" s="635"/>
      <c r="G48" s="635"/>
      <c r="H48" s="635"/>
      <c r="I48" s="635"/>
      <c r="J48" s="635"/>
      <c r="K48" s="635"/>
      <c r="L48" s="635"/>
      <c r="M48" s="635"/>
      <c r="N48" s="636" t="str">
        <f>IF(E48="","",IFERROR(VLOOKUP(E48,製品リスト!$A$4:$C$1000,2,0),"SII登録型番を正しく入力してください"))</f>
        <v/>
      </c>
      <c r="O48" s="636"/>
      <c r="P48" s="636"/>
      <c r="Q48" s="636"/>
      <c r="R48" s="636"/>
      <c r="S48" s="636"/>
      <c r="T48" s="636"/>
      <c r="U48" s="636"/>
      <c r="V48" s="636"/>
      <c r="W48" s="636"/>
      <c r="X48" s="636"/>
      <c r="Y48" s="636"/>
      <c r="Z48" s="636"/>
      <c r="AA48" s="636"/>
      <c r="AB48" s="636" t="str">
        <f>IF(E48="","",IFERROR(VLOOKUP(E48,製品リスト!$A$4:$C$1000,3,0),"SII登録型番を正しく入力してください"))</f>
        <v/>
      </c>
      <c r="AC48" s="636"/>
      <c r="AD48" s="636"/>
      <c r="AE48" s="636"/>
      <c r="AF48" s="636"/>
      <c r="AG48" s="636"/>
      <c r="AH48" s="636"/>
      <c r="AI48" s="636"/>
      <c r="AJ48" s="636"/>
      <c r="AK48" s="636"/>
      <c r="AL48" s="636"/>
      <c r="AM48" s="636"/>
      <c r="AN48" s="636"/>
      <c r="AO48" s="636"/>
      <c r="AP48" s="636"/>
      <c r="AQ48" s="636"/>
      <c r="AR48" s="636"/>
      <c r="AS48" s="641" t="str">
        <f t="shared" si="0"/>
        <v/>
      </c>
      <c r="AT48" s="642"/>
      <c r="AU48" s="642"/>
      <c r="AV48" s="643"/>
      <c r="AW48" s="637"/>
      <c r="AX48" s="638"/>
      <c r="AY48" s="638"/>
      <c r="AZ48" s="638"/>
      <c r="BA48" s="638"/>
      <c r="BB48" s="638"/>
      <c r="BC48" s="73" t="s">
        <v>13</v>
      </c>
      <c r="BD48" s="145"/>
      <c r="BE48" s="145"/>
      <c r="BF48" s="206">
        <v>40</v>
      </c>
      <c r="BG48" s="351"/>
      <c r="BH48" s="1"/>
      <c r="BI48" s="1"/>
      <c r="BJ48" s="1"/>
      <c r="BK48" s="1"/>
    </row>
    <row r="49" spans="1:63" s="300" customFormat="1" ht="28.5" customHeight="1" x14ac:dyDescent="0.2">
      <c r="A49" s="624"/>
      <c r="B49" s="625"/>
      <c r="C49" s="626"/>
      <c r="D49" s="626"/>
      <c r="E49" s="635"/>
      <c r="F49" s="635"/>
      <c r="G49" s="635"/>
      <c r="H49" s="635"/>
      <c r="I49" s="635"/>
      <c r="J49" s="635"/>
      <c r="K49" s="635"/>
      <c r="L49" s="635"/>
      <c r="M49" s="635"/>
      <c r="N49" s="636" t="str">
        <f>IF(E49="","",IFERROR(VLOOKUP(E49,製品リスト!$A$4:$C$1000,2,0),"SII登録型番を正しく入力してください"))</f>
        <v/>
      </c>
      <c r="O49" s="636"/>
      <c r="P49" s="636"/>
      <c r="Q49" s="636"/>
      <c r="R49" s="636"/>
      <c r="S49" s="636"/>
      <c r="T49" s="636"/>
      <c r="U49" s="636"/>
      <c r="V49" s="636"/>
      <c r="W49" s="636"/>
      <c r="X49" s="636"/>
      <c r="Y49" s="636"/>
      <c r="Z49" s="636"/>
      <c r="AA49" s="636"/>
      <c r="AB49" s="636" t="str">
        <f>IF(E49="","",IFERROR(VLOOKUP(E49,製品リスト!$A$4:$C$1000,3,0),"SII登録型番を正しく入力してください"))</f>
        <v/>
      </c>
      <c r="AC49" s="636"/>
      <c r="AD49" s="636"/>
      <c r="AE49" s="636"/>
      <c r="AF49" s="636"/>
      <c r="AG49" s="636"/>
      <c r="AH49" s="636"/>
      <c r="AI49" s="636"/>
      <c r="AJ49" s="636"/>
      <c r="AK49" s="636"/>
      <c r="AL49" s="636"/>
      <c r="AM49" s="636"/>
      <c r="AN49" s="636"/>
      <c r="AO49" s="636"/>
      <c r="AP49" s="636"/>
      <c r="AQ49" s="636"/>
      <c r="AR49" s="636"/>
      <c r="AS49" s="641" t="str">
        <f t="shared" si="0"/>
        <v/>
      </c>
      <c r="AT49" s="642"/>
      <c r="AU49" s="642"/>
      <c r="AV49" s="643"/>
      <c r="AW49" s="637"/>
      <c r="AX49" s="638"/>
      <c r="AY49" s="638"/>
      <c r="AZ49" s="638"/>
      <c r="BA49" s="638"/>
      <c r="BB49" s="638"/>
      <c r="BC49" s="73" t="s">
        <v>13</v>
      </c>
      <c r="BD49" s="145"/>
      <c r="BE49" s="145"/>
      <c r="BF49" s="206">
        <v>41</v>
      </c>
      <c r="BG49" s="351"/>
      <c r="BH49" s="1"/>
      <c r="BI49" s="1"/>
      <c r="BJ49" s="1"/>
      <c r="BK49" s="1"/>
    </row>
    <row r="50" spans="1:63" s="300" customFormat="1" ht="28.5" customHeight="1" x14ac:dyDescent="0.2">
      <c r="A50" s="624"/>
      <c r="B50" s="625"/>
      <c r="C50" s="626"/>
      <c r="D50" s="626"/>
      <c r="E50" s="635"/>
      <c r="F50" s="635"/>
      <c r="G50" s="635"/>
      <c r="H50" s="635"/>
      <c r="I50" s="635"/>
      <c r="J50" s="635"/>
      <c r="K50" s="635"/>
      <c r="L50" s="635"/>
      <c r="M50" s="635"/>
      <c r="N50" s="636" t="str">
        <f>IF(E50="","",IFERROR(VLOOKUP(E50,製品リスト!$A$4:$C$1000,2,0),"SII登録型番を正しく入力してください"))</f>
        <v/>
      </c>
      <c r="O50" s="636"/>
      <c r="P50" s="636"/>
      <c r="Q50" s="636"/>
      <c r="R50" s="636"/>
      <c r="S50" s="636"/>
      <c r="T50" s="636"/>
      <c r="U50" s="636"/>
      <c r="V50" s="636"/>
      <c r="W50" s="636"/>
      <c r="X50" s="636"/>
      <c r="Y50" s="636"/>
      <c r="Z50" s="636"/>
      <c r="AA50" s="636"/>
      <c r="AB50" s="636" t="str">
        <f>IF(E50="","",IFERROR(VLOOKUP(E50,製品リスト!$A$4:$C$1000,3,0),"SII登録型番を正しく入力してください"))</f>
        <v/>
      </c>
      <c r="AC50" s="636"/>
      <c r="AD50" s="636"/>
      <c r="AE50" s="636"/>
      <c r="AF50" s="636"/>
      <c r="AG50" s="636"/>
      <c r="AH50" s="636"/>
      <c r="AI50" s="636"/>
      <c r="AJ50" s="636"/>
      <c r="AK50" s="636"/>
      <c r="AL50" s="636"/>
      <c r="AM50" s="636"/>
      <c r="AN50" s="636"/>
      <c r="AO50" s="636"/>
      <c r="AP50" s="636"/>
      <c r="AQ50" s="636"/>
      <c r="AR50" s="636"/>
      <c r="AS50" s="641" t="str">
        <f t="shared" si="0"/>
        <v/>
      </c>
      <c r="AT50" s="642"/>
      <c r="AU50" s="642"/>
      <c r="AV50" s="643"/>
      <c r="AW50" s="637"/>
      <c r="AX50" s="638"/>
      <c r="AY50" s="638"/>
      <c r="AZ50" s="638"/>
      <c r="BA50" s="638"/>
      <c r="BB50" s="638"/>
      <c r="BC50" s="73" t="s">
        <v>13</v>
      </c>
      <c r="BD50" s="145"/>
      <c r="BE50" s="145"/>
      <c r="BF50" s="206">
        <v>42</v>
      </c>
      <c r="BG50" s="351"/>
      <c r="BH50" s="1"/>
      <c r="BI50" s="1"/>
      <c r="BJ50" s="1"/>
      <c r="BK50" s="1"/>
    </row>
    <row r="51" spans="1:63" s="300" customFormat="1" ht="28.5" customHeight="1" x14ac:dyDescent="0.2">
      <c r="A51" s="624"/>
      <c r="B51" s="625"/>
      <c r="C51" s="626"/>
      <c r="D51" s="626"/>
      <c r="E51" s="635"/>
      <c r="F51" s="635"/>
      <c r="G51" s="635"/>
      <c r="H51" s="635"/>
      <c r="I51" s="635"/>
      <c r="J51" s="635"/>
      <c r="K51" s="635"/>
      <c r="L51" s="635"/>
      <c r="M51" s="635"/>
      <c r="N51" s="636" t="str">
        <f>IF(E51="","",IFERROR(VLOOKUP(E51,製品リスト!$A$4:$C$1000,2,0),"SII登録型番を正しく入力してください"))</f>
        <v/>
      </c>
      <c r="O51" s="636"/>
      <c r="P51" s="636"/>
      <c r="Q51" s="636"/>
      <c r="R51" s="636"/>
      <c r="S51" s="636"/>
      <c r="T51" s="636"/>
      <c r="U51" s="636"/>
      <c r="V51" s="636"/>
      <c r="W51" s="636"/>
      <c r="X51" s="636"/>
      <c r="Y51" s="636"/>
      <c r="Z51" s="636"/>
      <c r="AA51" s="636"/>
      <c r="AB51" s="636" t="str">
        <f>IF(E51="","",IFERROR(VLOOKUP(E51,製品リスト!$A$4:$C$1000,3,0),"SII登録型番を正しく入力してください"))</f>
        <v/>
      </c>
      <c r="AC51" s="636"/>
      <c r="AD51" s="636"/>
      <c r="AE51" s="636"/>
      <c r="AF51" s="636"/>
      <c r="AG51" s="636"/>
      <c r="AH51" s="636"/>
      <c r="AI51" s="636"/>
      <c r="AJ51" s="636"/>
      <c r="AK51" s="636"/>
      <c r="AL51" s="636"/>
      <c r="AM51" s="636"/>
      <c r="AN51" s="636"/>
      <c r="AO51" s="636"/>
      <c r="AP51" s="636"/>
      <c r="AQ51" s="636"/>
      <c r="AR51" s="636"/>
      <c r="AS51" s="641" t="str">
        <f t="shared" si="0"/>
        <v/>
      </c>
      <c r="AT51" s="642"/>
      <c r="AU51" s="642"/>
      <c r="AV51" s="643"/>
      <c r="AW51" s="637"/>
      <c r="AX51" s="638"/>
      <c r="AY51" s="638"/>
      <c r="AZ51" s="638"/>
      <c r="BA51" s="638"/>
      <c r="BB51" s="638"/>
      <c r="BC51" s="73" t="s">
        <v>13</v>
      </c>
      <c r="BD51" s="145"/>
      <c r="BE51" s="145"/>
      <c r="BF51" s="206">
        <v>43</v>
      </c>
      <c r="BG51" s="351"/>
      <c r="BH51" s="1"/>
      <c r="BI51" s="1"/>
      <c r="BJ51" s="1"/>
      <c r="BK51" s="1"/>
    </row>
    <row r="52" spans="1:63" s="300" customFormat="1" ht="28.5" customHeight="1" x14ac:dyDescent="0.2">
      <c r="A52" s="624"/>
      <c r="B52" s="625"/>
      <c r="C52" s="626"/>
      <c r="D52" s="626"/>
      <c r="E52" s="635"/>
      <c r="F52" s="635"/>
      <c r="G52" s="635"/>
      <c r="H52" s="635"/>
      <c r="I52" s="635"/>
      <c r="J52" s="635"/>
      <c r="K52" s="635"/>
      <c r="L52" s="635"/>
      <c r="M52" s="635"/>
      <c r="N52" s="636" t="str">
        <f>IF(E52="","",IFERROR(VLOOKUP(E52,製品リスト!$A$4:$C$1000,2,0),"SII登録型番を正しく入力してください"))</f>
        <v/>
      </c>
      <c r="O52" s="636"/>
      <c r="P52" s="636"/>
      <c r="Q52" s="636"/>
      <c r="R52" s="636"/>
      <c r="S52" s="636"/>
      <c r="T52" s="636"/>
      <c r="U52" s="636"/>
      <c r="V52" s="636"/>
      <c r="W52" s="636"/>
      <c r="X52" s="636"/>
      <c r="Y52" s="636"/>
      <c r="Z52" s="636"/>
      <c r="AA52" s="636"/>
      <c r="AB52" s="636" t="str">
        <f>IF(E52="","",IFERROR(VLOOKUP(E52,製品リスト!$A$4:$C$1000,3,0),"SII登録型番を正しく入力してください"))</f>
        <v/>
      </c>
      <c r="AC52" s="636"/>
      <c r="AD52" s="636"/>
      <c r="AE52" s="636"/>
      <c r="AF52" s="636"/>
      <c r="AG52" s="636"/>
      <c r="AH52" s="636"/>
      <c r="AI52" s="636"/>
      <c r="AJ52" s="636"/>
      <c r="AK52" s="636"/>
      <c r="AL52" s="636"/>
      <c r="AM52" s="636"/>
      <c r="AN52" s="636"/>
      <c r="AO52" s="636"/>
      <c r="AP52" s="636"/>
      <c r="AQ52" s="636"/>
      <c r="AR52" s="636"/>
      <c r="AS52" s="641" t="str">
        <f t="shared" si="0"/>
        <v/>
      </c>
      <c r="AT52" s="642"/>
      <c r="AU52" s="642"/>
      <c r="AV52" s="643"/>
      <c r="AW52" s="637"/>
      <c r="AX52" s="638"/>
      <c r="AY52" s="638"/>
      <c r="AZ52" s="638"/>
      <c r="BA52" s="638"/>
      <c r="BB52" s="638"/>
      <c r="BC52" s="73" t="s">
        <v>13</v>
      </c>
      <c r="BD52" s="145"/>
      <c r="BE52" s="145"/>
      <c r="BF52" s="206">
        <v>44</v>
      </c>
      <c r="BG52" s="351"/>
      <c r="BH52" s="1"/>
      <c r="BI52" s="1"/>
      <c r="BJ52" s="1"/>
      <c r="BK52" s="1"/>
    </row>
    <row r="53" spans="1:63" s="300" customFormat="1" ht="28.5" customHeight="1" thickBot="1" x14ac:dyDescent="0.25">
      <c r="A53" s="650"/>
      <c r="B53" s="651"/>
      <c r="C53" s="652"/>
      <c r="D53" s="652"/>
      <c r="E53" s="653"/>
      <c r="F53" s="653"/>
      <c r="G53" s="653"/>
      <c r="H53" s="653"/>
      <c r="I53" s="653"/>
      <c r="J53" s="653"/>
      <c r="K53" s="653"/>
      <c r="L53" s="653"/>
      <c r="M53" s="653"/>
      <c r="N53" s="654" t="str">
        <f>IF(E53="","",IFERROR(VLOOKUP(E53,製品リスト!$A$4:$C$1000,2,0),"SII登録型番を正しく入力してください"))</f>
        <v/>
      </c>
      <c r="O53" s="654"/>
      <c r="P53" s="654"/>
      <c r="Q53" s="654"/>
      <c r="R53" s="654"/>
      <c r="S53" s="654"/>
      <c r="T53" s="654"/>
      <c r="U53" s="654"/>
      <c r="V53" s="654"/>
      <c r="W53" s="654"/>
      <c r="X53" s="654"/>
      <c r="Y53" s="654"/>
      <c r="Z53" s="654"/>
      <c r="AA53" s="654"/>
      <c r="AB53" s="654" t="str">
        <f>IF(E53="","",IFERROR(VLOOKUP(E53,製品リスト!$A$4:$C$1000,3,0),"SII登録型番を正しく入力してください"))</f>
        <v/>
      </c>
      <c r="AC53" s="654"/>
      <c r="AD53" s="654"/>
      <c r="AE53" s="654"/>
      <c r="AF53" s="654"/>
      <c r="AG53" s="654"/>
      <c r="AH53" s="654"/>
      <c r="AI53" s="654"/>
      <c r="AJ53" s="654"/>
      <c r="AK53" s="654"/>
      <c r="AL53" s="654"/>
      <c r="AM53" s="654"/>
      <c r="AN53" s="654"/>
      <c r="AO53" s="654"/>
      <c r="AP53" s="654"/>
      <c r="AQ53" s="654"/>
      <c r="AR53" s="654"/>
      <c r="AS53" s="713" t="str">
        <f t="shared" si="0"/>
        <v/>
      </c>
      <c r="AT53" s="714"/>
      <c r="AU53" s="714"/>
      <c r="AV53" s="715"/>
      <c r="AW53" s="681"/>
      <c r="AX53" s="682"/>
      <c r="AY53" s="682"/>
      <c r="AZ53" s="682"/>
      <c r="BA53" s="682"/>
      <c r="BB53" s="682"/>
      <c r="BC53" s="77" t="s">
        <v>13</v>
      </c>
      <c r="BD53" s="145"/>
      <c r="BE53" s="145"/>
      <c r="BF53" s="206">
        <v>45</v>
      </c>
      <c r="BG53" s="351"/>
      <c r="BH53" s="1"/>
      <c r="BI53" s="1"/>
      <c r="BJ53" s="1"/>
      <c r="BK53" s="1"/>
    </row>
    <row r="54" spans="1:63" ht="15" customHeight="1" x14ac:dyDescent="0.2">
      <c r="BG54" s="352"/>
    </row>
    <row r="55" spans="1:63" ht="31.5" customHeight="1" thickBot="1" x14ac:dyDescent="0.25">
      <c r="A55" s="27" t="s">
        <v>69</v>
      </c>
      <c r="B55" s="115"/>
      <c r="C55" s="115"/>
      <c r="D55" s="115"/>
      <c r="E55" s="115"/>
      <c r="F55" s="104"/>
      <c r="G55" s="104"/>
      <c r="H55" s="104"/>
      <c r="I55" s="104"/>
      <c r="J55" s="104"/>
      <c r="K55" s="104"/>
      <c r="L55" s="104"/>
      <c r="M55" s="104"/>
      <c r="N55" s="104"/>
      <c r="O55" s="104"/>
      <c r="P55" s="147" t="s">
        <v>112</v>
      </c>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15"/>
      <c r="AT55" s="115"/>
      <c r="AU55" s="115"/>
      <c r="AV55" s="115"/>
      <c r="AW55" s="115"/>
      <c r="AX55" s="115"/>
      <c r="AY55" s="115"/>
      <c r="AZ55" s="115"/>
      <c r="BA55" s="115"/>
      <c r="BB55" s="115"/>
      <c r="BC55" s="115"/>
      <c r="BD55" s="115"/>
      <c r="BE55" s="115"/>
      <c r="BG55" s="352"/>
    </row>
    <row r="56" spans="1:63" ht="57.75" customHeight="1" thickBot="1" x14ac:dyDescent="0.25">
      <c r="A56" s="592" t="s">
        <v>14</v>
      </c>
      <c r="B56" s="593"/>
      <c r="C56" s="593"/>
      <c r="D56" s="594"/>
      <c r="E56" s="614" t="s">
        <v>106</v>
      </c>
      <c r="F56" s="615"/>
      <c r="G56" s="615"/>
      <c r="H56" s="616"/>
      <c r="I56" s="717" t="s">
        <v>102</v>
      </c>
      <c r="J56" s="615"/>
      <c r="K56" s="615"/>
      <c r="L56" s="615"/>
      <c r="M56" s="615"/>
      <c r="N56" s="615"/>
      <c r="O56" s="615"/>
      <c r="P56" s="615"/>
      <c r="Q56" s="711" t="s">
        <v>110</v>
      </c>
      <c r="R56" s="712"/>
      <c r="S56" s="580" t="s">
        <v>109</v>
      </c>
      <c r="T56" s="580"/>
      <c r="U56" s="580"/>
      <c r="V56" s="580"/>
      <c r="W56" s="580"/>
      <c r="X56" s="580"/>
      <c r="Y56" s="580"/>
      <c r="Z56" s="580"/>
      <c r="AA56" s="613"/>
      <c r="AB56" s="579" t="s">
        <v>111</v>
      </c>
      <c r="AC56" s="580"/>
      <c r="AD56" s="580"/>
      <c r="AE56" s="580"/>
      <c r="AF56" s="580"/>
      <c r="AG56" s="580"/>
      <c r="AH56" s="580"/>
      <c r="AI56" s="580"/>
      <c r="AJ56" s="580"/>
      <c r="AK56" s="580"/>
      <c r="AL56" s="580"/>
      <c r="AM56" s="580"/>
      <c r="AN56" s="580"/>
      <c r="AO56" s="613"/>
      <c r="AP56" s="579" t="s">
        <v>73</v>
      </c>
      <c r="AQ56" s="580"/>
      <c r="AR56" s="580"/>
      <c r="AS56" s="580"/>
      <c r="AT56" s="580"/>
      <c r="AU56" s="580"/>
      <c r="AV56" s="580"/>
      <c r="AW56" s="580"/>
      <c r="AX56" s="580"/>
      <c r="AY56" s="580"/>
      <c r="AZ56" s="580"/>
      <c r="BA56" s="580"/>
      <c r="BB56" s="580"/>
      <c r="BC56" s="581"/>
      <c r="BD56" s="157"/>
      <c r="BE56" s="157"/>
      <c r="BF56" s="192" t="s">
        <v>649</v>
      </c>
      <c r="BG56" s="350" t="s">
        <v>143</v>
      </c>
    </row>
    <row r="57" spans="1:63" ht="33.75" customHeight="1" thickTop="1" x14ac:dyDescent="0.2">
      <c r="A57" s="595" t="s">
        <v>75</v>
      </c>
      <c r="B57" s="596"/>
      <c r="C57" s="596"/>
      <c r="D57" s="597"/>
      <c r="E57" s="706" t="s">
        <v>107</v>
      </c>
      <c r="F57" s="707"/>
      <c r="G57" s="707"/>
      <c r="H57" s="708"/>
      <c r="I57" s="698">
        <f>IF((SUMIF($AS$9:$AV$23,E57,$AW$9:$BB$23))=0,0,IF((SUMIF($AS$9:$AV$23,E57,$AW$9:$BB$23))&lt;=1,1,ROUNDDOWN(SUMIF($AS$9:$AV$23,E57,$AW$9:$BB$23),0)))</f>
        <v>0</v>
      </c>
      <c r="J57" s="699"/>
      <c r="K57" s="699"/>
      <c r="L57" s="699"/>
      <c r="M57" s="699"/>
      <c r="N57" s="699"/>
      <c r="O57" s="699"/>
      <c r="P57" s="121" t="s">
        <v>45</v>
      </c>
      <c r="Q57" s="611" t="s">
        <v>110</v>
      </c>
      <c r="R57" s="612"/>
      <c r="S57" s="688">
        <v>24000</v>
      </c>
      <c r="T57" s="689"/>
      <c r="U57" s="689"/>
      <c r="V57" s="689"/>
      <c r="W57" s="689"/>
      <c r="X57" s="689"/>
      <c r="Y57" s="689"/>
      <c r="Z57" s="689"/>
      <c r="AA57" s="78" t="s">
        <v>0</v>
      </c>
      <c r="AB57" s="582">
        <f>IF(I57="","",I57*S57)</f>
        <v>0</v>
      </c>
      <c r="AC57" s="582"/>
      <c r="AD57" s="582"/>
      <c r="AE57" s="582"/>
      <c r="AF57" s="582"/>
      <c r="AG57" s="582"/>
      <c r="AH57" s="582"/>
      <c r="AI57" s="582"/>
      <c r="AJ57" s="582"/>
      <c r="AK57" s="582"/>
      <c r="AL57" s="582"/>
      <c r="AM57" s="582"/>
      <c r="AN57" s="582"/>
      <c r="AO57" s="78" t="s">
        <v>0</v>
      </c>
      <c r="AP57" s="583">
        <f>IF(OR(I57="",I58=""),"",SUM(AB57:AN58))</f>
        <v>0</v>
      </c>
      <c r="AQ57" s="583"/>
      <c r="AR57" s="583"/>
      <c r="AS57" s="583"/>
      <c r="AT57" s="583"/>
      <c r="AU57" s="583"/>
      <c r="AV57" s="583"/>
      <c r="AW57" s="583"/>
      <c r="AX57" s="583"/>
      <c r="AY57" s="583"/>
      <c r="AZ57" s="583"/>
      <c r="BA57" s="583"/>
      <c r="BB57" s="583"/>
      <c r="BC57" s="610" t="s">
        <v>0</v>
      </c>
      <c r="BD57" s="204"/>
      <c r="BE57" s="204"/>
      <c r="BF57" s="207">
        <v>46</v>
      </c>
      <c r="BG57" s="351"/>
    </row>
    <row r="58" spans="1:63" ht="33.75" customHeight="1" x14ac:dyDescent="0.2">
      <c r="A58" s="598"/>
      <c r="B58" s="599"/>
      <c r="C58" s="599"/>
      <c r="D58" s="600"/>
      <c r="E58" s="617" t="s">
        <v>108</v>
      </c>
      <c r="F58" s="618"/>
      <c r="G58" s="618"/>
      <c r="H58" s="619"/>
      <c r="I58" s="700">
        <f>IF((SUMIF($AS$9:$AV$23,E58,$AW$9:$BB$23))=0,0,IF((SUMIF($AS$9:$AV$23,E58,$AW$9:$BB$23))&lt;=1,1,ROUNDDOWN(SUMIF($AS$9:$AV$23,E58,$AW$9:$BB$23),0)))</f>
        <v>0</v>
      </c>
      <c r="J58" s="701"/>
      <c r="K58" s="701"/>
      <c r="L58" s="701"/>
      <c r="M58" s="701"/>
      <c r="N58" s="701"/>
      <c r="O58" s="701"/>
      <c r="P58" s="123" t="s">
        <v>45</v>
      </c>
      <c r="Q58" s="696" t="s">
        <v>110</v>
      </c>
      <c r="R58" s="697"/>
      <c r="S58" s="690">
        <v>8000</v>
      </c>
      <c r="T58" s="691"/>
      <c r="U58" s="691"/>
      <c r="V58" s="691"/>
      <c r="W58" s="691"/>
      <c r="X58" s="691"/>
      <c r="Y58" s="691"/>
      <c r="Z58" s="691"/>
      <c r="AA58" s="81" t="s">
        <v>0</v>
      </c>
      <c r="AB58" s="585">
        <f t="shared" ref="AB58:AB62" si="1">IF(I58="","",I58*S58)</f>
        <v>0</v>
      </c>
      <c r="AC58" s="585"/>
      <c r="AD58" s="585"/>
      <c r="AE58" s="585"/>
      <c r="AF58" s="585"/>
      <c r="AG58" s="585"/>
      <c r="AH58" s="585"/>
      <c r="AI58" s="585"/>
      <c r="AJ58" s="585"/>
      <c r="AK58" s="585"/>
      <c r="AL58" s="585"/>
      <c r="AM58" s="585"/>
      <c r="AN58" s="585"/>
      <c r="AO58" s="79" t="s">
        <v>0</v>
      </c>
      <c r="AP58" s="584"/>
      <c r="AQ58" s="584"/>
      <c r="AR58" s="584"/>
      <c r="AS58" s="584"/>
      <c r="AT58" s="584"/>
      <c r="AU58" s="584"/>
      <c r="AV58" s="584"/>
      <c r="AW58" s="584"/>
      <c r="AX58" s="584"/>
      <c r="AY58" s="584"/>
      <c r="AZ58" s="584"/>
      <c r="BA58" s="584"/>
      <c r="BB58" s="584"/>
      <c r="BC58" s="607"/>
      <c r="BD58" s="204"/>
      <c r="BE58" s="204"/>
      <c r="BF58" s="207">
        <v>47</v>
      </c>
      <c r="BG58" s="351"/>
    </row>
    <row r="59" spans="1:63" ht="33.75" customHeight="1" x14ac:dyDescent="0.2">
      <c r="A59" s="601" t="s">
        <v>92</v>
      </c>
      <c r="B59" s="602"/>
      <c r="C59" s="602"/>
      <c r="D59" s="603"/>
      <c r="E59" s="678" t="s">
        <v>107</v>
      </c>
      <c r="F59" s="679"/>
      <c r="G59" s="679"/>
      <c r="H59" s="680"/>
      <c r="I59" s="702">
        <f>IF((SUMIF($AS$24:$AV$38,E59,$AW$24:$BB$38))=0,0,IF((SUMIF($AS$24:$AV$38,E59,$AW$24:$BB$38))&lt;=1,1,ROUNDDOWN(SUMIF($AS$24:$AV$38,E59,$AW$24:$BB$38),0)))</f>
        <v>0</v>
      </c>
      <c r="J59" s="703"/>
      <c r="K59" s="703"/>
      <c r="L59" s="703"/>
      <c r="M59" s="703"/>
      <c r="N59" s="703"/>
      <c r="O59" s="703"/>
      <c r="P59" s="122" t="s">
        <v>45</v>
      </c>
      <c r="Q59" s="709" t="s">
        <v>110</v>
      </c>
      <c r="R59" s="710"/>
      <c r="S59" s="692">
        <v>24000</v>
      </c>
      <c r="T59" s="693"/>
      <c r="U59" s="693"/>
      <c r="V59" s="693"/>
      <c r="W59" s="693"/>
      <c r="X59" s="693"/>
      <c r="Y59" s="693"/>
      <c r="Z59" s="693"/>
      <c r="AA59" s="80" t="s">
        <v>0</v>
      </c>
      <c r="AB59" s="586">
        <f t="shared" si="1"/>
        <v>0</v>
      </c>
      <c r="AC59" s="586"/>
      <c r="AD59" s="586"/>
      <c r="AE59" s="586"/>
      <c r="AF59" s="586"/>
      <c r="AG59" s="586"/>
      <c r="AH59" s="586"/>
      <c r="AI59" s="586"/>
      <c r="AJ59" s="586"/>
      <c r="AK59" s="586"/>
      <c r="AL59" s="586"/>
      <c r="AM59" s="586"/>
      <c r="AN59" s="586"/>
      <c r="AO59" s="80" t="s">
        <v>0</v>
      </c>
      <c r="AP59" s="587">
        <f t="shared" ref="AP59" si="2">IF(OR(I59="",I60=""),"",SUM(AB59:AN60))</f>
        <v>0</v>
      </c>
      <c r="AQ59" s="588"/>
      <c r="AR59" s="588"/>
      <c r="AS59" s="588"/>
      <c r="AT59" s="588"/>
      <c r="AU59" s="588"/>
      <c r="AV59" s="588"/>
      <c r="AW59" s="588"/>
      <c r="AX59" s="588"/>
      <c r="AY59" s="588"/>
      <c r="AZ59" s="588"/>
      <c r="BA59" s="588"/>
      <c r="BB59" s="588"/>
      <c r="BC59" s="609" t="s">
        <v>0</v>
      </c>
      <c r="BD59" s="208"/>
      <c r="BE59" s="209"/>
      <c r="BF59" s="207">
        <v>48</v>
      </c>
      <c r="BG59" s="353"/>
    </row>
    <row r="60" spans="1:63" ht="33.75" customHeight="1" x14ac:dyDescent="0.2">
      <c r="A60" s="598"/>
      <c r="B60" s="599"/>
      <c r="C60" s="599"/>
      <c r="D60" s="600"/>
      <c r="E60" s="617" t="s">
        <v>108</v>
      </c>
      <c r="F60" s="618"/>
      <c r="G60" s="618"/>
      <c r="H60" s="619"/>
      <c r="I60" s="700">
        <f>IF((SUMIF($AS$24:$AV$38,E60,$AW$24:$BB$38))=0,0,IF((SUMIF($AS$24:$AV$38,E60,$AW$24:$BB$38))&lt;=1,1,ROUNDDOWN(SUMIF($AS$24:$AV$38,E60,$AW$24:$BB$38),0)))</f>
        <v>0</v>
      </c>
      <c r="J60" s="701"/>
      <c r="K60" s="701"/>
      <c r="L60" s="701"/>
      <c r="M60" s="701"/>
      <c r="N60" s="701"/>
      <c r="O60" s="701"/>
      <c r="P60" s="124" t="s">
        <v>45</v>
      </c>
      <c r="Q60" s="696" t="s">
        <v>110</v>
      </c>
      <c r="R60" s="697"/>
      <c r="S60" s="690">
        <v>8000</v>
      </c>
      <c r="T60" s="691"/>
      <c r="U60" s="691"/>
      <c r="V60" s="691"/>
      <c r="W60" s="691"/>
      <c r="X60" s="691"/>
      <c r="Y60" s="691"/>
      <c r="Z60" s="691"/>
      <c r="AA60" s="81" t="s">
        <v>0</v>
      </c>
      <c r="AB60" s="585">
        <f t="shared" si="1"/>
        <v>0</v>
      </c>
      <c r="AC60" s="585"/>
      <c r="AD60" s="585"/>
      <c r="AE60" s="585"/>
      <c r="AF60" s="585"/>
      <c r="AG60" s="585"/>
      <c r="AH60" s="585"/>
      <c r="AI60" s="585"/>
      <c r="AJ60" s="585"/>
      <c r="AK60" s="585"/>
      <c r="AL60" s="585"/>
      <c r="AM60" s="585"/>
      <c r="AN60" s="585"/>
      <c r="AO60" s="81" t="s">
        <v>0</v>
      </c>
      <c r="AP60" s="589"/>
      <c r="AQ60" s="590"/>
      <c r="AR60" s="590"/>
      <c r="AS60" s="590"/>
      <c r="AT60" s="590"/>
      <c r="AU60" s="590"/>
      <c r="AV60" s="590"/>
      <c r="AW60" s="590"/>
      <c r="AX60" s="590"/>
      <c r="AY60" s="590"/>
      <c r="AZ60" s="590"/>
      <c r="BA60" s="590"/>
      <c r="BB60" s="590"/>
      <c r="BC60" s="608"/>
      <c r="BD60" s="208"/>
      <c r="BE60" s="209"/>
      <c r="BF60" s="207">
        <v>49</v>
      </c>
      <c r="BG60" s="353"/>
    </row>
    <row r="61" spans="1:63" ht="33.75" customHeight="1" x14ac:dyDescent="0.2">
      <c r="A61" s="601" t="s">
        <v>74</v>
      </c>
      <c r="B61" s="602"/>
      <c r="C61" s="602"/>
      <c r="D61" s="603"/>
      <c r="E61" s="678" t="s">
        <v>76</v>
      </c>
      <c r="F61" s="679"/>
      <c r="G61" s="679"/>
      <c r="H61" s="680"/>
      <c r="I61" s="702">
        <f>IF((SUMIF($AS$39:$AV$53,E61,$AW$39:$BB$53))=0,0,IF((SUMIF($AS$39:$AV$53,E61,$AW$39:$BB$53))&lt;=1,1,ROUNDDOWN(SUMIF($AS$39:$AV$53,E61,$AW$39:$BB$53),0)))</f>
        <v>0</v>
      </c>
      <c r="J61" s="703"/>
      <c r="K61" s="703"/>
      <c r="L61" s="703"/>
      <c r="M61" s="703"/>
      <c r="N61" s="703"/>
      <c r="O61" s="703"/>
      <c r="P61" s="125" t="s">
        <v>45</v>
      </c>
      <c r="Q61" s="709" t="s">
        <v>110</v>
      </c>
      <c r="R61" s="710"/>
      <c r="S61" s="692">
        <v>24000</v>
      </c>
      <c r="T61" s="693"/>
      <c r="U61" s="693"/>
      <c r="V61" s="693"/>
      <c r="W61" s="693"/>
      <c r="X61" s="693"/>
      <c r="Y61" s="693"/>
      <c r="Z61" s="693"/>
      <c r="AA61" s="80" t="s">
        <v>0</v>
      </c>
      <c r="AB61" s="586">
        <f t="shared" si="1"/>
        <v>0</v>
      </c>
      <c r="AC61" s="586"/>
      <c r="AD61" s="586"/>
      <c r="AE61" s="586"/>
      <c r="AF61" s="586"/>
      <c r="AG61" s="586"/>
      <c r="AH61" s="586"/>
      <c r="AI61" s="586"/>
      <c r="AJ61" s="586"/>
      <c r="AK61" s="586"/>
      <c r="AL61" s="586"/>
      <c r="AM61" s="586"/>
      <c r="AN61" s="586"/>
      <c r="AO61" s="82" t="s">
        <v>0</v>
      </c>
      <c r="AP61" s="584">
        <f>IF(OR(I61="",I62=""),"",SUM(AB61:AN62))</f>
        <v>0</v>
      </c>
      <c r="AQ61" s="584"/>
      <c r="AR61" s="584"/>
      <c r="AS61" s="584"/>
      <c r="AT61" s="584"/>
      <c r="AU61" s="584"/>
      <c r="AV61" s="584"/>
      <c r="AW61" s="584"/>
      <c r="AX61" s="584"/>
      <c r="AY61" s="584"/>
      <c r="AZ61" s="584"/>
      <c r="BA61" s="584"/>
      <c r="BB61" s="584"/>
      <c r="BC61" s="607" t="s">
        <v>0</v>
      </c>
      <c r="BD61" s="204"/>
      <c r="BE61" s="204"/>
      <c r="BF61" s="207">
        <v>50</v>
      </c>
      <c r="BG61" s="353"/>
    </row>
    <row r="62" spans="1:63" ht="33.75" customHeight="1" thickBot="1" x14ac:dyDescent="0.25">
      <c r="A62" s="604"/>
      <c r="B62" s="605"/>
      <c r="C62" s="605"/>
      <c r="D62" s="606"/>
      <c r="E62" s="683" t="s">
        <v>108</v>
      </c>
      <c r="F62" s="684"/>
      <c r="G62" s="684"/>
      <c r="H62" s="685"/>
      <c r="I62" s="704">
        <f>IF((SUMIF($AS$39:$AV$53,E62,$AW$39:$BB$53))=0,0,IF((SUMIF($AS$39:$AV$53,E62,$AW$39:$BB$53))&lt;=1,1,ROUNDDOWN(SUMIF($AS$39:$AV$53,E62,$AW$39:$BB$53),0)))</f>
        <v>0</v>
      </c>
      <c r="J62" s="705"/>
      <c r="K62" s="705"/>
      <c r="L62" s="705"/>
      <c r="M62" s="705"/>
      <c r="N62" s="705"/>
      <c r="O62" s="705"/>
      <c r="P62" s="122" t="s">
        <v>45</v>
      </c>
      <c r="Q62" s="686" t="s">
        <v>110</v>
      </c>
      <c r="R62" s="687"/>
      <c r="S62" s="694">
        <v>8000</v>
      </c>
      <c r="T62" s="695"/>
      <c r="U62" s="695"/>
      <c r="V62" s="695"/>
      <c r="W62" s="695"/>
      <c r="X62" s="695"/>
      <c r="Y62" s="695"/>
      <c r="Z62" s="695"/>
      <c r="AA62" s="84" t="s">
        <v>0</v>
      </c>
      <c r="AB62" s="591">
        <f t="shared" si="1"/>
        <v>0</v>
      </c>
      <c r="AC62" s="591"/>
      <c r="AD62" s="591"/>
      <c r="AE62" s="591"/>
      <c r="AF62" s="591"/>
      <c r="AG62" s="591"/>
      <c r="AH62" s="591"/>
      <c r="AI62" s="591"/>
      <c r="AJ62" s="591"/>
      <c r="AK62" s="591"/>
      <c r="AL62" s="591"/>
      <c r="AM62" s="591"/>
      <c r="AN62" s="591"/>
      <c r="AO62" s="84" t="s">
        <v>0</v>
      </c>
      <c r="AP62" s="590"/>
      <c r="AQ62" s="590"/>
      <c r="AR62" s="590"/>
      <c r="AS62" s="590"/>
      <c r="AT62" s="590"/>
      <c r="AU62" s="590"/>
      <c r="AV62" s="590"/>
      <c r="AW62" s="590"/>
      <c r="AX62" s="590"/>
      <c r="AY62" s="590"/>
      <c r="AZ62" s="590"/>
      <c r="BA62" s="590"/>
      <c r="BB62" s="590"/>
      <c r="BC62" s="608"/>
      <c r="BD62" s="208"/>
      <c r="BE62" s="209"/>
      <c r="BF62" s="207">
        <v>51</v>
      </c>
      <c r="BG62" s="353"/>
    </row>
    <row r="63" spans="1:63" ht="37.5" customHeight="1" thickTop="1" thickBot="1" x14ac:dyDescent="0.25">
      <c r="A63" s="575" t="s">
        <v>774</v>
      </c>
      <c r="B63" s="576"/>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7"/>
      <c r="AP63" s="578">
        <f>SUM(AP57:BC62)</f>
        <v>0</v>
      </c>
      <c r="AQ63" s="578"/>
      <c r="AR63" s="578"/>
      <c r="AS63" s="578"/>
      <c r="AT63" s="578"/>
      <c r="AU63" s="578"/>
      <c r="AV63" s="578"/>
      <c r="AW63" s="578"/>
      <c r="AX63" s="578"/>
      <c r="AY63" s="578"/>
      <c r="AZ63" s="578"/>
      <c r="BA63" s="578"/>
      <c r="BB63" s="578"/>
      <c r="BC63" s="83" t="s">
        <v>0</v>
      </c>
      <c r="BD63" s="205"/>
      <c r="BE63" s="205"/>
      <c r="BF63" s="207">
        <v>52</v>
      </c>
      <c r="BG63" s="353"/>
    </row>
  </sheetData>
  <sheetProtection algorithmName="SHA-512" hashValue="qVWwrlBn8QuUz4ASAPX+KH7rAdDDAYr6jK6WHY74H3OWOWqYg5a/WcanykHZKUomESzFIGtjE8psC7tK8GgCaA==" saltValue="8bNGsPKuJAQMkvzgp6Q41w==" spinCount="100000" sheet="1" objects="1" formatColumns="0"/>
  <mergeCells count="284">
    <mergeCell ref="N41:AA41"/>
    <mergeCell ref="E42:M42"/>
    <mergeCell ref="AB41:AR41"/>
    <mergeCell ref="AS41:AV41"/>
    <mergeCell ref="AW41:BB41"/>
    <mergeCell ref="AW40:BB40"/>
    <mergeCell ref="AW38:BB38"/>
    <mergeCell ref="AS38:AV38"/>
    <mergeCell ref="AW32:BB32"/>
    <mergeCell ref="AW33:BB33"/>
    <mergeCell ref="AW34:BB34"/>
    <mergeCell ref="AW39:BB39"/>
    <mergeCell ref="E40:M40"/>
    <mergeCell ref="N40:AA40"/>
    <mergeCell ref="AB40:AR40"/>
    <mergeCell ref="AS35:AV35"/>
    <mergeCell ref="N42:AA42"/>
    <mergeCell ref="AB42:AR42"/>
    <mergeCell ref="AS42:AV42"/>
    <mergeCell ref="AS40:AV40"/>
    <mergeCell ref="N36:AA36"/>
    <mergeCell ref="AB36:AR36"/>
    <mergeCell ref="AW36:BB36"/>
    <mergeCell ref="AS37:AV37"/>
    <mergeCell ref="AW18:BB18"/>
    <mergeCell ref="E19:M19"/>
    <mergeCell ref="N19:AA19"/>
    <mergeCell ref="AB19:AR19"/>
    <mergeCell ref="AS19:AV19"/>
    <mergeCell ref="AW19:BB19"/>
    <mergeCell ref="E15:M15"/>
    <mergeCell ref="N15:AA15"/>
    <mergeCell ref="AB15:AR15"/>
    <mergeCell ref="AS15:AV15"/>
    <mergeCell ref="AW15:BB15"/>
    <mergeCell ref="E16:M16"/>
    <mergeCell ref="AW16:BB16"/>
    <mergeCell ref="E17:M17"/>
    <mergeCell ref="N17:AA17"/>
    <mergeCell ref="AW17:BB17"/>
    <mergeCell ref="AB17:AR17"/>
    <mergeCell ref="N16:AA16"/>
    <mergeCell ref="AS11:AV11"/>
    <mergeCell ref="AW11:BB11"/>
    <mergeCell ref="E12:M12"/>
    <mergeCell ref="N12:AA12"/>
    <mergeCell ref="AB12:AR12"/>
    <mergeCell ref="AS12:AV12"/>
    <mergeCell ref="AW12:BB12"/>
    <mergeCell ref="AW13:BB13"/>
    <mergeCell ref="E14:M14"/>
    <mergeCell ref="N14:AA14"/>
    <mergeCell ref="AB14:AR14"/>
    <mergeCell ref="AS14:AV14"/>
    <mergeCell ref="AW14:BB14"/>
    <mergeCell ref="S56:AA56"/>
    <mergeCell ref="Q56:R56"/>
    <mergeCell ref="AB53:AR53"/>
    <mergeCell ref="AS53:AV53"/>
    <mergeCell ref="AW21:BB21"/>
    <mergeCell ref="AS47:AV47"/>
    <mergeCell ref="N23:AA23"/>
    <mergeCell ref="AW52:BB52"/>
    <mergeCell ref="AB45:AR45"/>
    <mergeCell ref="AS45:AV45"/>
    <mergeCell ref="AW45:BB45"/>
    <mergeCell ref="N22:AA22"/>
    <mergeCell ref="AB22:AR22"/>
    <mergeCell ref="AW22:BB22"/>
    <mergeCell ref="AB23:AR23"/>
    <mergeCell ref="I56:P56"/>
    <mergeCell ref="E51:M51"/>
    <mergeCell ref="N51:AA51"/>
    <mergeCell ref="AW51:BB51"/>
    <mergeCell ref="E48:M48"/>
    <mergeCell ref="N29:AA29"/>
    <mergeCell ref="AB25:AR25"/>
    <mergeCell ref="AS25:AV25"/>
    <mergeCell ref="AW25:BB25"/>
    <mergeCell ref="E62:H62"/>
    <mergeCell ref="Q62:R62"/>
    <mergeCell ref="S57:Z57"/>
    <mergeCell ref="S58:Z58"/>
    <mergeCell ref="S59:Z59"/>
    <mergeCell ref="S60:Z60"/>
    <mergeCell ref="S61:Z61"/>
    <mergeCell ref="S62:Z62"/>
    <mergeCell ref="Q60:R60"/>
    <mergeCell ref="I57:O57"/>
    <mergeCell ref="I58:O58"/>
    <mergeCell ref="I59:O59"/>
    <mergeCell ref="I60:O60"/>
    <mergeCell ref="I61:O61"/>
    <mergeCell ref="I62:O62"/>
    <mergeCell ref="E57:H57"/>
    <mergeCell ref="Q58:R58"/>
    <mergeCell ref="Q59:R59"/>
    <mergeCell ref="Q61:R61"/>
    <mergeCell ref="E59:H59"/>
    <mergeCell ref="E60:H60"/>
    <mergeCell ref="AW31:BB31"/>
    <mergeCell ref="AB26:AR26"/>
    <mergeCell ref="AS26:AV26"/>
    <mergeCell ref="AW26:BB26"/>
    <mergeCell ref="N25:AA25"/>
    <mergeCell ref="N31:AA31"/>
    <mergeCell ref="AB31:AR31"/>
    <mergeCell ref="AS31:AV31"/>
    <mergeCell ref="AW29:BB29"/>
    <mergeCell ref="N30:AA30"/>
    <mergeCell ref="AB30:AR30"/>
    <mergeCell ref="AS30:AV30"/>
    <mergeCell ref="AW30:BB30"/>
    <mergeCell ref="AW27:BB27"/>
    <mergeCell ref="N26:AA26"/>
    <mergeCell ref="AW28:BB28"/>
    <mergeCell ref="AB29:AR29"/>
    <mergeCell ref="AS29:AV29"/>
    <mergeCell ref="AW50:BB50"/>
    <mergeCell ref="E50:M50"/>
    <mergeCell ref="N50:AA50"/>
    <mergeCell ref="AB50:AR50"/>
    <mergeCell ref="AW46:BB46"/>
    <mergeCell ref="E47:M47"/>
    <mergeCell ref="AB47:AR47"/>
    <mergeCell ref="AW47:BB47"/>
    <mergeCell ref="E61:H61"/>
    <mergeCell ref="AW53:BB53"/>
    <mergeCell ref="AS50:AV50"/>
    <mergeCell ref="AW49:BB49"/>
    <mergeCell ref="N46:AA46"/>
    <mergeCell ref="N48:AA48"/>
    <mergeCell ref="AB48:AR48"/>
    <mergeCell ref="AS48:AV48"/>
    <mergeCell ref="AW48:BB48"/>
    <mergeCell ref="E52:M52"/>
    <mergeCell ref="N52:AA52"/>
    <mergeCell ref="AB52:AR52"/>
    <mergeCell ref="AS51:AV51"/>
    <mergeCell ref="AS52:AV52"/>
    <mergeCell ref="N47:AA47"/>
    <mergeCell ref="AB51:AR51"/>
    <mergeCell ref="E45:M45"/>
    <mergeCell ref="N45:AA45"/>
    <mergeCell ref="E46:M46"/>
    <mergeCell ref="N44:AA44"/>
    <mergeCell ref="AW44:BB44"/>
    <mergeCell ref="AW42:BB42"/>
    <mergeCell ref="E43:M43"/>
    <mergeCell ref="E38:M38"/>
    <mergeCell ref="N38:AA38"/>
    <mergeCell ref="AB38:AR38"/>
    <mergeCell ref="N43:AA43"/>
    <mergeCell ref="AB43:AR43"/>
    <mergeCell ref="AS43:AV43"/>
    <mergeCell ref="AW43:BB43"/>
    <mergeCell ref="E41:M41"/>
    <mergeCell ref="AS39:AV39"/>
    <mergeCell ref="E39:M39"/>
    <mergeCell ref="N39:AA39"/>
    <mergeCell ref="AB39:AR39"/>
    <mergeCell ref="AS44:AV44"/>
    <mergeCell ref="AB44:AR44"/>
    <mergeCell ref="E44:M44"/>
    <mergeCell ref="AB46:AR46"/>
    <mergeCell ref="AS46:AV46"/>
    <mergeCell ref="N33:AA33"/>
    <mergeCell ref="AB33:AR33"/>
    <mergeCell ref="AS33:AV33"/>
    <mergeCell ref="E34:M34"/>
    <mergeCell ref="N34:AA34"/>
    <mergeCell ref="AB34:AR34"/>
    <mergeCell ref="AS34:AV34"/>
    <mergeCell ref="E27:M27"/>
    <mergeCell ref="N27:AA27"/>
    <mergeCell ref="AB27:AR27"/>
    <mergeCell ref="AS27:AV27"/>
    <mergeCell ref="E31:M31"/>
    <mergeCell ref="E29:M29"/>
    <mergeCell ref="E28:M28"/>
    <mergeCell ref="N28:AA28"/>
    <mergeCell ref="AB28:AR28"/>
    <mergeCell ref="AS28:AV28"/>
    <mergeCell ref="E30:M30"/>
    <mergeCell ref="E32:M32"/>
    <mergeCell ref="N32:AA32"/>
    <mergeCell ref="AB32:AR32"/>
    <mergeCell ref="AS32:AV32"/>
    <mergeCell ref="AB49:AR49"/>
    <mergeCell ref="AS49:AV49"/>
    <mergeCell ref="AS8:AV8"/>
    <mergeCell ref="AS9:AV9"/>
    <mergeCell ref="AS20:AV20"/>
    <mergeCell ref="AS21:AV21"/>
    <mergeCell ref="AS22:AV22"/>
    <mergeCell ref="E22:M22"/>
    <mergeCell ref="E18:M18"/>
    <mergeCell ref="N18:AA18"/>
    <mergeCell ref="AB18:AR18"/>
    <mergeCell ref="AS18:AV18"/>
    <mergeCell ref="AB21:AR21"/>
    <mergeCell ref="AS17:AV17"/>
    <mergeCell ref="E10:M10"/>
    <mergeCell ref="N10:AA10"/>
    <mergeCell ref="AB10:AR10"/>
    <mergeCell ref="AS10:AV10"/>
    <mergeCell ref="E13:M13"/>
    <mergeCell ref="N13:AA13"/>
    <mergeCell ref="AB13:AR13"/>
    <mergeCell ref="AS13:AV13"/>
    <mergeCell ref="E26:M26"/>
    <mergeCell ref="E33:M33"/>
    <mergeCell ref="E25:M25"/>
    <mergeCell ref="AS23:AV23"/>
    <mergeCell ref="E23:M23"/>
    <mergeCell ref="AW23:BB23"/>
    <mergeCell ref="A39:D53"/>
    <mergeCell ref="E53:M53"/>
    <mergeCell ref="N53:AA53"/>
    <mergeCell ref="A24:D38"/>
    <mergeCell ref="E24:M24"/>
    <mergeCell ref="AW24:BB24"/>
    <mergeCell ref="N24:AA24"/>
    <mergeCell ref="AB24:AR24"/>
    <mergeCell ref="AS36:AV36"/>
    <mergeCell ref="E37:M37"/>
    <mergeCell ref="N37:AA37"/>
    <mergeCell ref="AB37:AR37"/>
    <mergeCell ref="AW37:BB37"/>
    <mergeCell ref="E35:M35"/>
    <mergeCell ref="N35:AA35"/>
    <mergeCell ref="AB35:AR35"/>
    <mergeCell ref="AW35:BB35"/>
    <mergeCell ref="E36:M36"/>
    <mergeCell ref="E49:M49"/>
    <mergeCell ref="N49:AA49"/>
    <mergeCell ref="A2:BC2"/>
    <mergeCell ref="N8:AA8"/>
    <mergeCell ref="AB8:AR8"/>
    <mergeCell ref="AW8:BC8"/>
    <mergeCell ref="A9:D23"/>
    <mergeCell ref="N9:AA9"/>
    <mergeCell ref="AB9:AR9"/>
    <mergeCell ref="AW9:BB9"/>
    <mergeCell ref="E9:M9"/>
    <mergeCell ref="A8:D8"/>
    <mergeCell ref="E8:M8"/>
    <mergeCell ref="E20:M20"/>
    <mergeCell ref="N20:AA20"/>
    <mergeCell ref="AB20:AR20"/>
    <mergeCell ref="AW20:BB20"/>
    <mergeCell ref="E21:M21"/>
    <mergeCell ref="N21:AA21"/>
    <mergeCell ref="AW5:BC7"/>
    <mergeCell ref="AB16:AR16"/>
    <mergeCell ref="AS16:AV16"/>
    <mergeCell ref="AW10:BB10"/>
    <mergeCell ref="E11:M11"/>
    <mergeCell ref="N11:AA11"/>
    <mergeCell ref="AB11:AR11"/>
    <mergeCell ref="AS24:AV24"/>
    <mergeCell ref="A63:AO63"/>
    <mergeCell ref="AP63:BB63"/>
    <mergeCell ref="AP56:BC56"/>
    <mergeCell ref="AB57:AN57"/>
    <mergeCell ref="AP57:BB58"/>
    <mergeCell ref="AB58:AN58"/>
    <mergeCell ref="AB59:AN59"/>
    <mergeCell ref="AP59:BB60"/>
    <mergeCell ref="AB60:AN60"/>
    <mergeCell ref="AB61:AN61"/>
    <mergeCell ref="AP61:BB62"/>
    <mergeCell ref="AB62:AN62"/>
    <mergeCell ref="A56:D56"/>
    <mergeCell ref="A57:D58"/>
    <mergeCell ref="A59:D60"/>
    <mergeCell ref="A61:D62"/>
    <mergeCell ref="BC61:BC62"/>
    <mergeCell ref="BC59:BC60"/>
    <mergeCell ref="BC57:BC58"/>
    <mergeCell ref="Q57:R57"/>
    <mergeCell ref="AB56:AO56"/>
    <mergeCell ref="E56:H56"/>
    <mergeCell ref="E58:H58"/>
  </mergeCells>
  <phoneticPr fontId="39"/>
  <conditionalFormatting sqref="BG1:BG7 BG9:BG55 BG57:BG1048576">
    <cfRule type="notContainsBlanks" dxfId="56" priority="1">
      <formula>LEN(TRIM(BG1))&gt;0</formula>
    </cfRule>
  </conditionalFormatting>
  <dataValidations count="2">
    <dataValidation type="custom" imeMode="disabled" allowBlank="1" showInputMessage="1" showErrorMessage="1" errorTitle="入力エラー" error="小数点は第二位まで、三位以下切り捨てで入力して下さい。" sqref="AW9:BB53" xr:uid="{00000000-0002-0000-0300-000001000000}">
      <formula1>AW9-ROUNDDOWN(AW9,2)=0</formula1>
    </dataValidation>
    <dataValidation type="custom" imeMode="halfAlpha" operator="equal" allowBlank="1" showInputMessage="1" showErrorMessage="1" errorTitle="文字数エラー" error="SII登録型番を半角大文字の英数字で入力してください。（９文字）" sqref="E9:M53" xr:uid="{3E9139E6-4811-4A20-B5A4-0ECAF42255A0}">
      <formula1>AND(LENB(E9)=9,EXACT(UPPER(E9),E9))</formula1>
    </dataValidation>
  </dataValidations>
  <printOptions horizontalCentered="1"/>
  <pageMargins left="0.27559055118110237" right="0.27559055118110237" top="0.43307086614173229" bottom="0" header="0.31496062992125984" footer="0.31496062992125984"/>
  <pageSetup paperSize="9" scale="47" orientation="portrait" r:id="rId1"/>
  <headerFooter>
    <oddHeader>&amp;RVERSION 2.0</oddHeader>
  </headerFooter>
  <rowBreaks count="1" manualBreakCount="1">
    <brk id="8" max="54" man="1"/>
  </rowBreaks>
  <colBreaks count="1" manualBreakCount="1">
    <brk id="48" max="6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CA59"/>
  <sheetViews>
    <sheetView showGridLines="0" showZeros="0" zoomScale="50" zoomScaleNormal="50" zoomScaleSheetLayoutView="50" workbookViewId="0"/>
  </sheetViews>
  <sheetFormatPr defaultColWidth="9" defaultRowHeight="19.2" x14ac:dyDescent="0.2"/>
  <cols>
    <col min="1" max="55" width="3.6640625" style="4" customWidth="1"/>
    <col min="56" max="56" width="3.6640625" style="4" hidden="1" customWidth="1"/>
    <col min="57" max="57" width="3.6640625" style="4" customWidth="1"/>
    <col min="58" max="58" width="5.77734375" style="177" customWidth="1"/>
    <col min="59" max="59" width="51.77734375" style="349" hidden="1" customWidth="1"/>
    <col min="60" max="60" width="51.77734375" style="4" customWidth="1"/>
    <col min="61" max="62" width="3.44140625" style="4" customWidth="1"/>
    <col min="63" max="16384" width="9" style="4"/>
  </cols>
  <sheetData>
    <row r="1" spans="1:79" ht="15"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2"/>
      <c r="AC1" s="2"/>
      <c r="AD1" s="2"/>
      <c r="AE1" s="31"/>
      <c r="AF1" s="31"/>
      <c r="AG1" s="31"/>
      <c r="AH1" s="1"/>
      <c r="AI1" s="1"/>
      <c r="AJ1" s="1"/>
      <c r="AK1" s="1"/>
      <c r="AL1" s="1"/>
      <c r="AM1" s="1"/>
      <c r="AN1" s="1"/>
      <c r="AO1" s="1"/>
      <c r="AP1" s="1"/>
      <c r="AQ1" s="1"/>
      <c r="AR1" s="1"/>
      <c r="AS1" s="1"/>
      <c r="AT1" s="1"/>
      <c r="AU1" s="1"/>
      <c r="AV1" s="31"/>
      <c r="AW1" s="1"/>
      <c r="AX1" s="1"/>
      <c r="AY1" s="1"/>
      <c r="AZ1" s="1"/>
      <c r="BA1" s="1"/>
      <c r="BC1" s="13" t="s">
        <v>1223</v>
      </c>
      <c r="BD1" s="13"/>
      <c r="BE1" s="13"/>
    </row>
    <row r="2" spans="1:79" ht="30" customHeight="1" x14ac:dyDescent="0.2">
      <c r="A2" s="439" t="s">
        <v>974</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1"/>
      <c r="BD2" s="194"/>
      <c r="BE2" s="194"/>
      <c r="BF2" s="178"/>
    </row>
    <row r="3" spans="1:79" ht="7.8" customHeight="1" x14ac:dyDescent="0.2">
      <c r="A3" s="9"/>
      <c r="B3" s="9"/>
      <c r="C3" s="9"/>
      <c r="D3" s="9"/>
      <c r="E3" s="11"/>
      <c r="F3" s="9"/>
      <c r="G3" s="9"/>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95"/>
      <c r="BE3" s="195"/>
    </row>
    <row r="4" spans="1:79" ht="14.25" customHeight="1" x14ac:dyDescent="0.2">
      <c r="A4" s="12"/>
      <c r="B4" s="12"/>
      <c r="C4" s="12"/>
      <c r="D4" s="12"/>
      <c r="E4" s="1"/>
      <c r="F4" s="12"/>
      <c r="G4" s="12"/>
      <c r="H4" s="1"/>
      <c r="I4" s="1"/>
      <c r="J4" s="1"/>
      <c r="K4" s="1"/>
      <c r="L4" s="1"/>
      <c r="M4" s="1"/>
      <c r="N4" s="1"/>
      <c r="O4" s="1"/>
      <c r="P4" s="1"/>
      <c r="Q4" s="1"/>
      <c r="R4" s="1"/>
      <c r="S4" s="1"/>
      <c r="T4" s="1"/>
      <c r="U4" s="1"/>
      <c r="V4" s="1"/>
      <c r="W4" s="1"/>
      <c r="X4" s="1"/>
      <c r="Y4" s="1"/>
      <c r="Z4" s="1"/>
      <c r="AA4" s="1"/>
      <c r="AB4" s="1"/>
      <c r="AC4" s="1"/>
      <c r="AD4" s="12"/>
      <c r="AE4" s="12"/>
      <c r="AF4" s="12"/>
      <c r="AG4" s="12"/>
      <c r="AH4" s="12"/>
      <c r="AI4" s="12"/>
      <c r="AJ4" s="1"/>
      <c r="AK4" s="1"/>
      <c r="AL4" s="1"/>
      <c r="AM4" s="1"/>
      <c r="AN4" s="1"/>
      <c r="AO4" s="1"/>
      <c r="AP4" s="1"/>
      <c r="AQ4" s="1"/>
      <c r="AR4" s="1"/>
      <c r="AS4" s="1"/>
      <c r="AT4" s="1"/>
      <c r="AU4" s="1"/>
      <c r="AV4" s="1"/>
      <c r="AX4" s="15"/>
      <c r="AY4" s="136"/>
      <c r="AZ4" s="59"/>
      <c r="BA4" s="136"/>
      <c r="BB4" s="858"/>
      <c r="BC4" s="858"/>
      <c r="BD4" s="139"/>
      <c r="BE4" s="139"/>
      <c r="BF4" s="862" t="s">
        <v>647</v>
      </c>
      <c r="BG4" s="863" t="s">
        <v>143</v>
      </c>
    </row>
    <row r="5" spans="1:79" ht="23.25" customHeight="1" x14ac:dyDescent="0.25">
      <c r="A5" s="27" t="s">
        <v>49</v>
      </c>
      <c r="B5" s="1"/>
      <c r="C5" s="1"/>
      <c r="D5" s="1"/>
      <c r="E5" s="1"/>
      <c r="F5" s="1"/>
      <c r="G5" s="1"/>
      <c r="H5" s="1"/>
      <c r="I5" s="1"/>
      <c r="J5" s="1"/>
      <c r="K5" s="56" t="s">
        <v>53</v>
      </c>
      <c r="L5" s="1"/>
      <c r="M5" s="1"/>
      <c r="N5" s="1"/>
      <c r="O5" s="56"/>
      <c r="P5" s="1"/>
      <c r="Q5" s="1"/>
      <c r="R5" s="2"/>
      <c r="S5" s="2"/>
      <c r="T5" s="2"/>
      <c r="U5" s="5"/>
      <c r="V5" s="29"/>
      <c r="W5" s="29"/>
      <c r="X5" s="22"/>
      <c r="Y5" s="23"/>
      <c r="Z5" s="23"/>
      <c r="AA5" s="23"/>
      <c r="AF5" s="1"/>
      <c r="AG5" s="1"/>
      <c r="AH5" s="1"/>
      <c r="AI5" s="1"/>
      <c r="AJ5" s="1"/>
      <c r="AK5" s="1"/>
      <c r="AL5" s="1"/>
      <c r="AM5" s="1"/>
      <c r="AN5" s="1"/>
      <c r="AO5" s="1"/>
      <c r="AP5" s="1"/>
      <c r="AQ5" s="1"/>
      <c r="AR5" s="1"/>
      <c r="AS5" s="1"/>
      <c r="AT5" s="1"/>
      <c r="AU5" s="1"/>
      <c r="AV5" s="1"/>
      <c r="AY5" s="34"/>
      <c r="AZ5" s="34"/>
      <c r="BF5" s="862"/>
      <c r="BG5" s="864"/>
    </row>
    <row r="6" spans="1:79" s="299" customFormat="1" ht="34.5" customHeight="1" thickBot="1" x14ac:dyDescent="0.25">
      <c r="A6" s="53"/>
      <c r="B6" s="53"/>
      <c r="C6" s="54" t="s">
        <v>3</v>
      </c>
      <c r="D6" s="817" t="s">
        <v>28</v>
      </c>
      <c r="E6" s="817"/>
      <c r="F6" s="53"/>
      <c r="G6" s="54" t="s">
        <v>3</v>
      </c>
      <c r="H6" s="817" t="s">
        <v>50</v>
      </c>
      <c r="I6" s="817"/>
      <c r="J6" s="1"/>
      <c r="K6" s="818" t="s">
        <v>52</v>
      </c>
      <c r="L6" s="818"/>
      <c r="M6" s="818"/>
      <c r="N6" s="818"/>
      <c r="O6" s="818"/>
      <c r="P6" s="819"/>
      <c r="Q6" s="819"/>
      <c r="R6" s="819"/>
      <c r="S6" s="819"/>
      <c r="T6" s="820" t="s">
        <v>45</v>
      </c>
      <c r="U6" s="820"/>
      <c r="V6" s="21"/>
      <c r="W6" s="21"/>
      <c r="X6" s="818" t="s">
        <v>54</v>
      </c>
      <c r="Y6" s="818"/>
      <c r="Z6" s="818"/>
      <c r="AA6" s="818"/>
      <c r="AB6" s="818"/>
      <c r="AC6" s="818"/>
      <c r="AD6" s="818"/>
      <c r="AE6" s="818"/>
      <c r="AF6" s="824" t="str">
        <f>IF(G6="□","",SUM(AN16,AN27,AN38,AN49))</f>
        <v/>
      </c>
      <c r="AG6" s="824"/>
      <c r="AH6" s="824"/>
      <c r="AI6" s="820" t="s">
        <v>55</v>
      </c>
      <c r="AJ6" s="820"/>
      <c r="AK6" s="1"/>
      <c r="AL6" s="1"/>
      <c r="AM6" s="818" t="s">
        <v>56</v>
      </c>
      <c r="AN6" s="818"/>
      <c r="AO6" s="818"/>
      <c r="AP6" s="818"/>
      <c r="AQ6" s="818"/>
      <c r="AR6" s="818"/>
      <c r="AS6" s="818"/>
      <c r="AT6" s="818"/>
      <c r="AU6" s="818"/>
      <c r="AV6" s="818"/>
      <c r="AW6" s="818"/>
      <c r="AX6" s="824" t="str">
        <f>IF(OR(P6="",AF6=""),"",ROUNDDOWN(AF6/P6,0))</f>
        <v/>
      </c>
      <c r="AY6" s="824"/>
      <c r="AZ6" s="824"/>
      <c r="BA6" s="820" t="s">
        <v>57</v>
      </c>
      <c r="BB6" s="820"/>
      <c r="BC6" s="820"/>
      <c r="BD6" s="212"/>
      <c r="BE6" s="212"/>
      <c r="BF6" s="179">
        <v>1</v>
      </c>
      <c r="BG6" s="351"/>
      <c r="BH6" s="4"/>
      <c r="BI6" s="4"/>
      <c r="BJ6" s="4"/>
      <c r="BK6" s="4"/>
      <c r="BL6" s="4"/>
      <c r="BM6" s="4"/>
      <c r="BN6" s="4"/>
      <c r="BO6" s="4"/>
      <c r="BP6" s="4"/>
      <c r="BQ6" s="4"/>
      <c r="BR6" s="4"/>
      <c r="BS6" s="4"/>
      <c r="BT6" s="4"/>
      <c r="BU6" s="4"/>
      <c r="BV6" s="4"/>
      <c r="BW6" s="4"/>
      <c r="BX6" s="4"/>
      <c r="BY6" s="4"/>
      <c r="BZ6" s="4"/>
      <c r="CA6" s="4"/>
    </row>
    <row r="7" spans="1:79" ht="23.25" customHeight="1" x14ac:dyDescent="0.2">
      <c r="A7" s="8"/>
      <c r="B7" s="8"/>
      <c r="C7" s="1"/>
      <c r="D7" s="1"/>
      <c r="E7" s="1"/>
      <c r="F7" s="1"/>
      <c r="G7" s="1"/>
      <c r="H7" s="1"/>
      <c r="I7" s="1"/>
      <c r="J7" s="1"/>
      <c r="K7" s="1"/>
      <c r="L7" s="1"/>
      <c r="M7" s="1"/>
      <c r="N7" s="1"/>
      <c r="O7" s="55" t="s">
        <v>51</v>
      </c>
      <c r="P7" s="55"/>
      <c r="Q7" s="1"/>
      <c r="R7" s="2"/>
      <c r="S7" s="55"/>
      <c r="T7" s="6"/>
      <c r="U7" s="16"/>
      <c r="V7" s="16"/>
      <c r="W7" s="55"/>
      <c r="X7" s="1"/>
      <c r="Y7" s="1"/>
      <c r="Z7" s="1"/>
      <c r="AA7" s="1"/>
      <c r="AB7" s="1"/>
      <c r="AC7" s="1"/>
      <c r="AD7" s="1"/>
      <c r="AE7" s="1"/>
      <c r="AF7" s="1"/>
      <c r="AG7" s="1"/>
      <c r="AH7" s="1"/>
      <c r="AI7" s="1"/>
      <c r="AJ7" s="1"/>
      <c r="AK7" s="1"/>
      <c r="AL7" s="1"/>
      <c r="AM7" s="1"/>
      <c r="AN7" s="1"/>
      <c r="AO7" s="1"/>
      <c r="AP7" s="1"/>
      <c r="AQ7" s="1"/>
      <c r="AR7" s="1"/>
      <c r="AS7" s="1"/>
      <c r="AT7" s="1"/>
      <c r="AU7" s="1"/>
      <c r="AV7" s="1"/>
      <c r="AW7" s="1"/>
      <c r="AY7" s="34"/>
      <c r="AZ7" s="34"/>
    </row>
    <row r="8" spans="1:79" ht="22.8" customHeight="1" x14ac:dyDescent="0.2">
      <c r="A8" s="27" t="s">
        <v>975</v>
      </c>
      <c r="B8" s="27"/>
      <c r="C8" s="20"/>
      <c r="D8" s="20"/>
      <c r="E8" s="1"/>
      <c r="F8" s="20"/>
      <c r="G8" s="20"/>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Y8" s="34"/>
      <c r="AZ8" s="34"/>
      <c r="BF8" s="252"/>
    </row>
    <row r="9" spans="1:79" ht="22.8" customHeight="1" x14ac:dyDescent="0.2">
      <c r="A9" s="24" t="s">
        <v>976</v>
      </c>
      <c r="B9" s="27"/>
      <c r="C9" s="20"/>
      <c r="D9" s="20"/>
      <c r="E9" s="1"/>
      <c r="F9" s="20"/>
      <c r="G9" s="20"/>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Y9" s="34"/>
      <c r="AZ9" s="34"/>
      <c r="BF9" s="252"/>
    </row>
    <row r="10" spans="1:79" ht="22.8" customHeight="1" x14ac:dyDescent="0.2">
      <c r="A10" s="25" t="s">
        <v>65</v>
      </c>
      <c r="B10" s="27"/>
      <c r="C10" s="20"/>
      <c r="D10" s="20"/>
      <c r="E10" s="1"/>
      <c r="F10" s="20"/>
      <c r="G10" s="2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Y10" s="34"/>
      <c r="AZ10" s="34"/>
      <c r="BF10" s="252"/>
    </row>
    <row r="11" spans="1:79" ht="13.8" customHeight="1" x14ac:dyDescent="0.2">
      <c r="A11" s="12"/>
      <c r="B11" s="12"/>
      <c r="C11" s="12"/>
      <c r="D11" s="12"/>
      <c r="E11" s="1"/>
      <c r="F11" s="1"/>
      <c r="G11" s="1"/>
      <c r="H11" s="1"/>
      <c r="I11" s="1"/>
      <c r="J11" s="1"/>
      <c r="K11" s="1"/>
      <c r="L11" s="1"/>
      <c r="M11" s="1"/>
      <c r="N11" s="1"/>
      <c r="O11" s="1"/>
      <c r="P11" s="1"/>
      <c r="Q11" s="1"/>
      <c r="R11" s="1"/>
      <c r="S11" s="1"/>
      <c r="T11" s="1"/>
      <c r="U11" s="1"/>
      <c r="V11" s="1"/>
      <c r="W11" s="1"/>
      <c r="X11" s="1"/>
      <c r="Y11" s="1"/>
      <c r="Z11" s="12"/>
      <c r="AA11" s="12"/>
      <c r="AB11" s="12"/>
      <c r="AC11" s="12"/>
      <c r="AD11" s="12"/>
      <c r="AE11" s="12"/>
      <c r="AF11" s="12"/>
      <c r="AG11" s="12"/>
      <c r="AH11" s="12"/>
      <c r="AI11" s="12"/>
      <c r="AJ11" s="12"/>
      <c r="AK11" s="12"/>
      <c r="AL11" s="12"/>
      <c r="AM11" s="12"/>
      <c r="AN11" s="12"/>
      <c r="AO11" s="1"/>
      <c r="AP11" s="1"/>
      <c r="AQ11" s="1"/>
      <c r="AR11" s="1"/>
      <c r="AS11" s="1"/>
      <c r="AT11" s="1"/>
      <c r="AU11" s="1"/>
      <c r="AV11" s="1"/>
      <c r="AW11" s="1"/>
      <c r="AX11" s="15"/>
      <c r="AY11" s="301"/>
      <c r="AZ11" s="59"/>
      <c r="BA11" s="301"/>
      <c r="BB11" s="858"/>
      <c r="BC11" s="858"/>
      <c r="BD11" s="139"/>
      <c r="BE11" s="139"/>
      <c r="BF11" s="180"/>
    </row>
    <row r="12" spans="1:79" ht="16.8" customHeight="1" x14ac:dyDescent="0.2">
      <c r="A12" s="97"/>
      <c r="B12" s="98"/>
      <c r="C12" s="99" t="s">
        <v>159</v>
      </c>
      <c r="D12" s="16"/>
      <c r="E12" s="16"/>
      <c r="F12" s="16"/>
      <c r="G12" s="100"/>
      <c r="H12" s="101"/>
      <c r="I12" s="99" t="s">
        <v>978</v>
      </c>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BC12" s="135"/>
      <c r="BD12" s="135"/>
      <c r="BE12" s="135"/>
      <c r="BF12" s="862" t="s">
        <v>647</v>
      </c>
      <c r="BG12" s="723" t="s">
        <v>143</v>
      </c>
    </row>
    <row r="13" spans="1:79" ht="13.8" customHeight="1" thickBot="1" x14ac:dyDescent="0.25">
      <c r="A13" s="24"/>
      <c r="B13" s="24"/>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44"/>
      <c r="AJ13" s="1"/>
      <c r="AK13" s="1"/>
      <c r="AL13" s="1"/>
      <c r="AM13" s="1"/>
      <c r="AN13" s="1"/>
      <c r="AO13" s="1"/>
      <c r="AP13" s="1"/>
      <c r="AQ13" s="1"/>
      <c r="AR13" s="1"/>
      <c r="AS13" s="1"/>
      <c r="AT13" s="1"/>
      <c r="AU13" s="1"/>
      <c r="AV13" s="1"/>
      <c r="AW13" s="1"/>
      <c r="AX13" s="1"/>
      <c r="AY13" s="1"/>
      <c r="AZ13" s="1"/>
      <c r="BA13" s="1"/>
      <c r="BB13" s="1"/>
      <c r="BC13" s="1"/>
      <c r="BF13" s="862"/>
      <c r="BG13" s="723"/>
    </row>
    <row r="14" spans="1:79" ht="34.5" customHeight="1" thickBot="1" x14ac:dyDescent="0.25">
      <c r="A14" s="783" t="s">
        <v>40</v>
      </c>
      <c r="B14" s="784"/>
      <c r="C14" s="785"/>
      <c r="D14" s="810"/>
      <c r="E14" s="810"/>
      <c r="F14" s="810"/>
      <c r="G14" s="810"/>
      <c r="H14" s="810"/>
      <c r="I14" s="810"/>
      <c r="J14" s="810"/>
      <c r="K14" s="810"/>
      <c r="L14" s="810"/>
      <c r="M14" s="811"/>
      <c r="N14" s="789" t="s">
        <v>58</v>
      </c>
      <c r="O14" s="789"/>
      <c r="P14" s="789"/>
      <c r="Q14" s="789"/>
      <c r="R14" s="789"/>
      <c r="S14" s="789"/>
      <c r="T14" s="789"/>
      <c r="U14" s="789"/>
      <c r="V14" s="825"/>
      <c r="W14" s="826"/>
      <c r="X14" s="826"/>
      <c r="Y14" s="826"/>
      <c r="Z14" s="826"/>
      <c r="AA14" s="826"/>
      <c r="AB14" s="826"/>
      <c r="AC14" s="805" t="s">
        <v>45</v>
      </c>
      <c r="AD14" s="806"/>
      <c r="AE14" s="268" t="s">
        <v>992</v>
      </c>
      <c r="AF14" s="58"/>
      <c r="AG14" s="1"/>
      <c r="AH14" s="1"/>
      <c r="AI14" s="45"/>
      <c r="AJ14" s="1"/>
      <c r="AK14" s="1"/>
      <c r="AL14" s="1"/>
      <c r="AM14" s="1"/>
      <c r="AN14" s="1"/>
      <c r="AO14" s="1"/>
      <c r="AP14" s="1"/>
      <c r="AQ14" s="1"/>
      <c r="AR14" s="1"/>
      <c r="AS14" s="1"/>
      <c r="AT14" s="1"/>
      <c r="AU14" s="1"/>
      <c r="AV14" s="1"/>
      <c r="AW14" s="1"/>
      <c r="AX14" s="1"/>
      <c r="AY14" s="1"/>
      <c r="AZ14" s="1"/>
      <c r="BA14" s="1"/>
      <c r="BB14" s="1"/>
      <c r="BC14" s="1"/>
      <c r="BF14" s="181">
        <v>2</v>
      </c>
      <c r="BG14" s="353"/>
    </row>
    <row r="15" spans="1:79" ht="61.5" customHeight="1" x14ac:dyDescent="0.2">
      <c r="A15" s="814" t="s">
        <v>25</v>
      </c>
      <c r="B15" s="815"/>
      <c r="C15" s="816"/>
      <c r="D15" s="791" t="s">
        <v>14</v>
      </c>
      <c r="E15" s="792"/>
      <c r="F15" s="790" t="s">
        <v>9</v>
      </c>
      <c r="G15" s="791"/>
      <c r="H15" s="792"/>
      <c r="I15" s="790" t="s">
        <v>37</v>
      </c>
      <c r="J15" s="791"/>
      <c r="K15" s="791"/>
      <c r="L15" s="791"/>
      <c r="M15" s="792"/>
      <c r="N15" s="807" t="s">
        <v>7</v>
      </c>
      <c r="O15" s="808"/>
      <c r="P15" s="808"/>
      <c r="Q15" s="808"/>
      <c r="R15" s="808"/>
      <c r="S15" s="808"/>
      <c r="T15" s="808"/>
      <c r="U15" s="809"/>
      <c r="V15" s="807" t="s">
        <v>2</v>
      </c>
      <c r="W15" s="808"/>
      <c r="X15" s="808"/>
      <c r="Y15" s="808"/>
      <c r="Z15" s="808"/>
      <c r="AA15" s="808"/>
      <c r="AB15" s="808"/>
      <c r="AC15" s="808"/>
      <c r="AD15" s="809"/>
      <c r="AE15" s="833" t="s">
        <v>47</v>
      </c>
      <c r="AF15" s="850"/>
      <c r="AG15" s="850"/>
      <c r="AH15" s="851"/>
      <c r="AI15" s="833" t="s">
        <v>48</v>
      </c>
      <c r="AJ15" s="834"/>
      <c r="AK15" s="834"/>
      <c r="AL15" s="834"/>
      <c r="AM15" s="835"/>
      <c r="AN15" s="836" t="s">
        <v>60</v>
      </c>
      <c r="AO15" s="837"/>
      <c r="AP15" s="837"/>
      <c r="AQ15" s="837"/>
      <c r="AR15" s="838"/>
      <c r="AS15" s="812" t="s">
        <v>27</v>
      </c>
      <c r="AT15" s="850"/>
      <c r="AU15" s="851"/>
      <c r="AV15" s="812" t="s">
        <v>43</v>
      </c>
      <c r="AW15" s="813"/>
      <c r="AX15" s="839" t="s">
        <v>1</v>
      </c>
      <c r="AY15" s="840"/>
      <c r="AZ15" s="840"/>
      <c r="BA15" s="840"/>
      <c r="BB15" s="840"/>
      <c r="BC15" s="841"/>
      <c r="BD15" s="216"/>
      <c r="BE15" s="216"/>
      <c r="BF15" s="182"/>
      <c r="BG15" s="354"/>
    </row>
    <row r="16" spans="1:79" s="299" customFormat="1" ht="29.25" customHeight="1" x14ac:dyDescent="0.2">
      <c r="A16" s="793" t="s">
        <v>26</v>
      </c>
      <c r="B16" s="794"/>
      <c r="C16" s="795"/>
      <c r="D16" s="787"/>
      <c r="E16" s="788"/>
      <c r="F16" s="786"/>
      <c r="G16" s="787"/>
      <c r="H16" s="788"/>
      <c r="I16" s="786"/>
      <c r="J16" s="787"/>
      <c r="K16" s="787"/>
      <c r="L16" s="787"/>
      <c r="M16" s="788"/>
      <c r="N16" s="827" t="str">
        <f>IF(I16="","",IFERROR(VLOOKUP(I16,製品リスト!$D$4:$F$1000,2,0),"SII登録型番を正しく入力してください"))</f>
        <v/>
      </c>
      <c r="O16" s="828"/>
      <c r="P16" s="828"/>
      <c r="Q16" s="828"/>
      <c r="R16" s="828"/>
      <c r="S16" s="828"/>
      <c r="T16" s="828"/>
      <c r="U16" s="829"/>
      <c r="V16" s="827" t="str">
        <f>IF(I16="","",IFERROR(VLOOKUP(I16,製品リスト!$D$4:$F$1000,3,0),"SII登録型番を正しく入力してください"))</f>
        <v/>
      </c>
      <c r="W16" s="828"/>
      <c r="X16" s="828"/>
      <c r="Y16" s="828"/>
      <c r="Z16" s="828"/>
      <c r="AA16" s="828"/>
      <c r="AB16" s="828"/>
      <c r="AC16" s="828"/>
      <c r="AD16" s="829"/>
      <c r="AE16" s="844"/>
      <c r="AF16" s="845"/>
      <c r="AG16" s="845"/>
      <c r="AH16" s="846"/>
      <c r="AI16" s="628"/>
      <c r="AJ16" s="629"/>
      <c r="AK16" s="629"/>
      <c r="AL16" s="629"/>
      <c r="AM16" s="116" t="s">
        <v>23</v>
      </c>
      <c r="AN16" s="847">
        <f>SUM(AE16*AI16,AE17*AI17,AE18*AI18,AE19*AI19,AE20*AI20)</f>
        <v>0</v>
      </c>
      <c r="AO16" s="848"/>
      <c r="AP16" s="848"/>
      <c r="AQ16" s="848"/>
      <c r="AR16" s="849"/>
      <c r="AS16" s="855"/>
      <c r="AT16" s="856"/>
      <c r="AU16" s="857"/>
      <c r="AV16" s="786"/>
      <c r="AW16" s="788"/>
      <c r="AX16" s="730"/>
      <c r="AY16" s="731"/>
      <c r="AZ16" s="731"/>
      <c r="BA16" s="731"/>
      <c r="BB16" s="731"/>
      <c r="BC16" s="732"/>
      <c r="BD16" s="200"/>
      <c r="BE16" s="200"/>
      <c r="BF16" s="219">
        <v>3</v>
      </c>
      <c r="BG16" s="353"/>
      <c r="BH16" s="4"/>
      <c r="BI16" s="4"/>
      <c r="BJ16" s="4"/>
      <c r="BK16" s="4"/>
      <c r="BL16" s="4"/>
      <c r="BM16" s="4"/>
      <c r="BN16" s="4"/>
      <c r="BO16" s="4"/>
      <c r="BP16" s="4"/>
      <c r="BQ16" s="4"/>
      <c r="BR16" s="4"/>
      <c r="BS16" s="4"/>
      <c r="BT16" s="4"/>
      <c r="BU16" s="4"/>
      <c r="BV16" s="4"/>
      <c r="BW16" s="4"/>
      <c r="BX16" s="4"/>
      <c r="BY16" s="4"/>
      <c r="BZ16" s="4"/>
      <c r="CA16" s="4"/>
    </row>
    <row r="17" spans="1:79" s="299" customFormat="1" ht="29.25" customHeight="1" x14ac:dyDescent="0.2">
      <c r="A17" s="793"/>
      <c r="B17" s="794"/>
      <c r="C17" s="795"/>
      <c r="D17" s="779"/>
      <c r="E17" s="780"/>
      <c r="F17" s="781"/>
      <c r="G17" s="779"/>
      <c r="H17" s="780"/>
      <c r="I17" s="758"/>
      <c r="J17" s="782"/>
      <c r="K17" s="782"/>
      <c r="L17" s="782"/>
      <c r="M17" s="759"/>
      <c r="N17" s="802" t="str">
        <f>IF(I17="","",IFERROR(VLOOKUP(I17,製品リスト!$D$4:$F$1000,2,0),"SII登録型番を正しく入力してください"))</f>
        <v/>
      </c>
      <c r="O17" s="803"/>
      <c r="P17" s="803"/>
      <c r="Q17" s="803"/>
      <c r="R17" s="803"/>
      <c r="S17" s="803"/>
      <c r="T17" s="803"/>
      <c r="U17" s="804"/>
      <c r="V17" s="802" t="str">
        <f>IF(I17="","",IFERROR(VLOOKUP(I17,製品リスト!$D$4:$F$1000,3,0),"SII登録型番を正しく入力してください"))</f>
        <v/>
      </c>
      <c r="W17" s="803"/>
      <c r="X17" s="803"/>
      <c r="Y17" s="803"/>
      <c r="Z17" s="803"/>
      <c r="AA17" s="803"/>
      <c r="AB17" s="803"/>
      <c r="AC17" s="803"/>
      <c r="AD17" s="804"/>
      <c r="AE17" s="776"/>
      <c r="AF17" s="777"/>
      <c r="AG17" s="777"/>
      <c r="AH17" s="778"/>
      <c r="AI17" s="637"/>
      <c r="AJ17" s="638"/>
      <c r="AK17" s="638"/>
      <c r="AL17" s="638"/>
      <c r="AM17" s="41" t="s">
        <v>23</v>
      </c>
      <c r="AN17" s="847"/>
      <c r="AO17" s="848"/>
      <c r="AP17" s="848"/>
      <c r="AQ17" s="848"/>
      <c r="AR17" s="849"/>
      <c r="AS17" s="852"/>
      <c r="AT17" s="853"/>
      <c r="AU17" s="854"/>
      <c r="AV17" s="758"/>
      <c r="AW17" s="759"/>
      <c r="AX17" s="760"/>
      <c r="AY17" s="761"/>
      <c r="AZ17" s="761"/>
      <c r="BA17" s="761"/>
      <c r="BB17" s="761"/>
      <c r="BC17" s="762"/>
      <c r="BD17" s="200"/>
      <c r="BE17" s="200"/>
      <c r="BF17" s="181">
        <v>4</v>
      </c>
      <c r="BG17" s="353"/>
      <c r="BH17" s="4"/>
      <c r="BI17" s="4"/>
      <c r="BJ17" s="4"/>
      <c r="BK17" s="4"/>
      <c r="BL17" s="4"/>
      <c r="BM17" s="4"/>
      <c r="BN17" s="4"/>
      <c r="BO17" s="4"/>
      <c r="BP17" s="4"/>
      <c r="BQ17" s="4"/>
      <c r="BR17" s="4"/>
      <c r="BS17" s="4"/>
      <c r="BT17" s="4"/>
      <c r="BU17" s="4"/>
      <c r="BV17" s="4"/>
      <c r="BW17" s="4"/>
      <c r="BX17" s="4"/>
      <c r="BY17" s="4"/>
      <c r="BZ17" s="4"/>
      <c r="CA17" s="4"/>
    </row>
    <row r="18" spans="1:79" s="299" customFormat="1" ht="29.25" customHeight="1" x14ac:dyDescent="0.2">
      <c r="A18" s="793"/>
      <c r="B18" s="794"/>
      <c r="C18" s="795"/>
      <c r="D18" s="779"/>
      <c r="E18" s="780"/>
      <c r="F18" s="781"/>
      <c r="G18" s="779"/>
      <c r="H18" s="780"/>
      <c r="I18" s="758"/>
      <c r="J18" s="782"/>
      <c r="K18" s="782"/>
      <c r="L18" s="782"/>
      <c r="M18" s="759"/>
      <c r="N18" s="802" t="str">
        <f>IF(I18="","",IFERROR(VLOOKUP(I18,製品リスト!$D$4:$F$1000,2,0),"SII登録型番を正しく入力してください"))</f>
        <v/>
      </c>
      <c r="O18" s="803"/>
      <c r="P18" s="803"/>
      <c r="Q18" s="803"/>
      <c r="R18" s="803"/>
      <c r="S18" s="803"/>
      <c r="T18" s="803"/>
      <c r="U18" s="804"/>
      <c r="V18" s="802" t="str">
        <f>IF(I18="","",IFERROR(VLOOKUP(I18,製品リスト!$D$4:$F$1000,3,0),"SII登録型番を正しく入力してください"))</f>
        <v/>
      </c>
      <c r="W18" s="803"/>
      <c r="X18" s="803"/>
      <c r="Y18" s="803"/>
      <c r="Z18" s="803"/>
      <c r="AA18" s="803"/>
      <c r="AB18" s="803"/>
      <c r="AC18" s="803"/>
      <c r="AD18" s="804"/>
      <c r="AE18" s="776"/>
      <c r="AF18" s="777"/>
      <c r="AG18" s="777"/>
      <c r="AH18" s="778"/>
      <c r="AI18" s="637"/>
      <c r="AJ18" s="638"/>
      <c r="AK18" s="638"/>
      <c r="AL18" s="638"/>
      <c r="AM18" s="41" t="s">
        <v>13</v>
      </c>
      <c r="AN18" s="847"/>
      <c r="AO18" s="848"/>
      <c r="AP18" s="848"/>
      <c r="AQ18" s="848"/>
      <c r="AR18" s="849"/>
      <c r="AS18" s="852"/>
      <c r="AT18" s="853"/>
      <c r="AU18" s="854"/>
      <c r="AV18" s="758"/>
      <c r="AW18" s="759"/>
      <c r="AX18" s="760"/>
      <c r="AY18" s="761"/>
      <c r="AZ18" s="761"/>
      <c r="BA18" s="761"/>
      <c r="BB18" s="761"/>
      <c r="BC18" s="762"/>
      <c r="BD18" s="200"/>
      <c r="BE18" s="200"/>
      <c r="BF18" s="220">
        <v>5</v>
      </c>
      <c r="BG18" s="353"/>
      <c r="BH18" s="4"/>
      <c r="BI18" s="4"/>
      <c r="BJ18" s="4"/>
      <c r="BK18" s="4"/>
      <c r="BL18" s="4"/>
      <c r="BM18" s="4"/>
      <c r="BN18" s="4"/>
      <c r="BO18" s="4"/>
      <c r="BP18" s="4"/>
      <c r="BQ18" s="4"/>
      <c r="BR18" s="4"/>
      <c r="BS18" s="4"/>
      <c r="BT18" s="4"/>
      <c r="BU18" s="4"/>
      <c r="BV18" s="4"/>
      <c r="BW18" s="4"/>
      <c r="BX18" s="4"/>
      <c r="BY18" s="4"/>
      <c r="BZ18" s="4"/>
      <c r="CA18" s="4"/>
    </row>
    <row r="19" spans="1:79" s="299" customFormat="1" ht="29.25" customHeight="1" x14ac:dyDescent="0.2">
      <c r="A19" s="793"/>
      <c r="B19" s="794"/>
      <c r="C19" s="795"/>
      <c r="D19" s="779"/>
      <c r="E19" s="780"/>
      <c r="F19" s="781"/>
      <c r="G19" s="779"/>
      <c r="H19" s="780"/>
      <c r="I19" s="758"/>
      <c r="J19" s="782"/>
      <c r="K19" s="782"/>
      <c r="L19" s="782"/>
      <c r="M19" s="759"/>
      <c r="N19" s="802" t="str">
        <f>IF(I19="","",IFERROR(VLOOKUP(I19,製品リスト!$D$4:$F$1000,2,0),"SII登録型番を正しく入力してください"))</f>
        <v/>
      </c>
      <c r="O19" s="803"/>
      <c r="P19" s="803"/>
      <c r="Q19" s="803"/>
      <c r="R19" s="803"/>
      <c r="S19" s="803"/>
      <c r="T19" s="803"/>
      <c r="U19" s="804"/>
      <c r="V19" s="802" t="str">
        <f>IF(I19="","",IFERROR(VLOOKUP(I19,製品リスト!$D$4:$F$1000,3,0),"SII登録型番を正しく入力してください"))</f>
        <v/>
      </c>
      <c r="W19" s="803"/>
      <c r="X19" s="803"/>
      <c r="Y19" s="803"/>
      <c r="Z19" s="803"/>
      <c r="AA19" s="803"/>
      <c r="AB19" s="803"/>
      <c r="AC19" s="803"/>
      <c r="AD19" s="804"/>
      <c r="AE19" s="776"/>
      <c r="AF19" s="777"/>
      <c r="AG19" s="777"/>
      <c r="AH19" s="778"/>
      <c r="AI19" s="637"/>
      <c r="AJ19" s="638"/>
      <c r="AK19" s="638"/>
      <c r="AL19" s="638"/>
      <c r="AM19" s="41" t="s">
        <v>13</v>
      </c>
      <c r="AN19" s="847"/>
      <c r="AO19" s="848"/>
      <c r="AP19" s="848"/>
      <c r="AQ19" s="848"/>
      <c r="AR19" s="849"/>
      <c r="AS19" s="852"/>
      <c r="AT19" s="853"/>
      <c r="AU19" s="854"/>
      <c r="AV19" s="758"/>
      <c r="AW19" s="759"/>
      <c r="AX19" s="760"/>
      <c r="AY19" s="761"/>
      <c r="AZ19" s="761"/>
      <c r="BA19" s="761"/>
      <c r="BB19" s="761"/>
      <c r="BC19" s="762"/>
      <c r="BD19" s="200"/>
      <c r="BE19" s="200"/>
      <c r="BF19" s="219">
        <v>6</v>
      </c>
      <c r="BG19" s="353"/>
      <c r="BH19" s="4"/>
      <c r="BI19" s="4"/>
      <c r="BJ19" s="4"/>
      <c r="BK19" s="4"/>
      <c r="BL19" s="4"/>
      <c r="BM19" s="4"/>
      <c r="BN19" s="4"/>
      <c r="BO19" s="4"/>
      <c r="BP19" s="4"/>
      <c r="BQ19" s="4"/>
      <c r="BR19" s="4"/>
      <c r="BS19" s="4"/>
      <c r="BT19" s="4"/>
      <c r="BU19" s="4"/>
      <c r="BV19" s="4"/>
      <c r="BW19" s="4"/>
      <c r="BX19" s="4"/>
      <c r="BY19" s="4"/>
      <c r="BZ19" s="4"/>
      <c r="CA19" s="4"/>
    </row>
    <row r="20" spans="1:79" s="299" customFormat="1" ht="29.25" customHeight="1" x14ac:dyDescent="0.2">
      <c r="A20" s="793"/>
      <c r="B20" s="794"/>
      <c r="C20" s="795"/>
      <c r="D20" s="763"/>
      <c r="E20" s="764"/>
      <c r="F20" s="765"/>
      <c r="G20" s="763"/>
      <c r="H20" s="764"/>
      <c r="I20" s="747"/>
      <c r="J20" s="766"/>
      <c r="K20" s="766"/>
      <c r="L20" s="766"/>
      <c r="M20" s="748"/>
      <c r="N20" s="821" t="str">
        <f>IF(I20="","",IFERROR(VLOOKUP(I20,製品リスト!$D$4:$F$1000,2,0),"SII登録型番を正しく入力してください"))</f>
        <v/>
      </c>
      <c r="O20" s="822"/>
      <c r="P20" s="822"/>
      <c r="Q20" s="822"/>
      <c r="R20" s="822"/>
      <c r="S20" s="822"/>
      <c r="T20" s="822"/>
      <c r="U20" s="823"/>
      <c r="V20" s="821" t="str">
        <f>IF(I20="","",IFERROR(VLOOKUP(I20,製品リスト!$D$4:$F$1000,3,0),"SII登録型番を正しく入力してください"))</f>
        <v/>
      </c>
      <c r="W20" s="822"/>
      <c r="X20" s="822"/>
      <c r="Y20" s="822"/>
      <c r="Z20" s="822"/>
      <c r="AA20" s="822"/>
      <c r="AB20" s="822"/>
      <c r="AC20" s="822"/>
      <c r="AD20" s="823"/>
      <c r="AE20" s="770"/>
      <c r="AF20" s="771"/>
      <c r="AG20" s="771"/>
      <c r="AH20" s="772"/>
      <c r="AI20" s="648"/>
      <c r="AJ20" s="649"/>
      <c r="AK20" s="649"/>
      <c r="AL20" s="649"/>
      <c r="AM20" s="42" t="s">
        <v>13</v>
      </c>
      <c r="AN20" s="847"/>
      <c r="AO20" s="848"/>
      <c r="AP20" s="848"/>
      <c r="AQ20" s="848"/>
      <c r="AR20" s="849"/>
      <c r="AS20" s="724"/>
      <c r="AT20" s="725"/>
      <c r="AU20" s="726"/>
      <c r="AV20" s="747"/>
      <c r="AW20" s="748"/>
      <c r="AX20" s="727"/>
      <c r="AY20" s="728"/>
      <c r="AZ20" s="728"/>
      <c r="BA20" s="728"/>
      <c r="BB20" s="728"/>
      <c r="BC20" s="729"/>
      <c r="BD20" s="200"/>
      <c r="BE20" s="200"/>
      <c r="BF20" s="181">
        <v>7</v>
      </c>
      <c r="BG20" s="353"/>
      <c r="BH20" s="4"/>
      <c r="BI20" s="4"/>
      <c r="BJ20" s="4"/>
      <c r="BK20" s="4"/>
      <c r="BL20" s="4"/>
      <c r="BM20" s="4"/>
      <c r="BN20" s="4"/>
      <c r="BO20" s="4"/>
      <c r="BP20" s="4"/>
      <c r="BQ20" s="4"/>
      <c r="BR20" s="4"/>
      <c r="BS20" s="4"/>
      <c r="BT20" s="4"/>
      <c r="BU20" s="4"/>
      <c r="BV20" s="4"/>
      <c r="BW20" s="4"/>
      <c r="BX20" s="4"/>
      <c r="BY20" s="4"/>
      <c r="BZ20" s="4"/>
      <c r="CA20" s="4"/>
    </row>
    <row r="21" spans="1:79" ht="33" customHeight="1" x14ac:dyDescent="0.2">
      <c r="A21" s="796"/>
      <c r="B21" s="797"/>
      <c r="C21" s="798"/>
      <c r="D21" s="749" t="s">
        <v>59</v>
      </c>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1" t="str">
        <f>IF(OR($G$6="■",AN16="",$V$14=""),"",ROUNDDOWN(AN16/V14,0))</f>
        <v/>
      </c>
      <c r="AO21" s="752"/>
      <c r="AP21" s="752"/>
      <c r="AQ21" s="752"/>
      <c r="AR21" s="753"/>
      <c r="AS21" s="754" t="s">
        <v>46</v>
      </c>
      <c r="AT21" s="755"/>
      <c r="AU21" s="755"/>
      <c r="AV21" s="755"/>
      <c r="AW21" s="755"/>
      <c r="AX21" s="756">
        <f>SUM(AX16:BC20)</f>
        <v>0</v>
      </c>
      <c r="AY21" s="756"/>
      <c r="AZ21" s="756"/>
      <c r="BA21" s="756"/>
      <c r="BB21" s="756"/>
      <c r="BC21" s="757"/>
      <c r="BD21" s="217"/>
      <c r="BE21" s="218"/>
      <c r="BF21" s="220">
        <v>8</v>
      </c>
      <c r="BG21" s="353"/>
    </row>
    <row r="22" spans="1:79" s="299" customFormat="1" ht="36" customHeight="1" thickBot="1" x14ac:dyDescent="0.25">
      <c r="A22" s="733" t="s">
        <v>44</v>
      </c>
      <c r="B22" s="734"/>
      <c r="C22" s="735"/>
      <c r="D22" s="744" t="s">
        <v>66</v>
      </c>
      <c r="E22" s="745"/>
      <c r="F22" s="745"/>
      <c r="G22" s="745"/>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6"/>
      <c r="AX22" s="736"/>
      <c r="AY22" s="737"/>
      <c r="AZ22" s="737"/>
      <c r="BA22" s="737"/>
      <c r="BB22" s="737"/>
      <c r="BC22" s="738"/>
      <c r="BD22" s="200"/>
      <c r="BE22" s="200"/>
      <c r="BF22" s="219">
        <v>9</v>
      </c>
      <c r="BG22" s="353"/>
      <c r="BH22" s="4"/>
      <c r="BI22" s="4"/>
      <c r="BJ22" s="4"/>
      <c r="BK22" s="4"/>
      <c r="BL22" s="4"/>
      <c r="BM22" s="4"/>
      <c r="BN22" s="4"/>
      <c r="BO22" s="4"/>
      <c r="BP22" s="4"/>
      <c r="BQ22" s="4"/>
      <c r="BR22" s="4"/>
      <c r="BS22" s="4"/>
      <c r="BT22" s="4"/>
      <c r="BU22" s="4"/>
      <c r="BV22" s="4"/>
      <c r="BW22" s="4"/>
      <c r="BX22" s="4"/>
      <c r="BY22" s="4"/>
      <c r="BZ22" s="4"/>
      <c r="CA22" s="4"/>
    </row>
    <row r="23" spans="1:79" s="299" customFormat="1" ht="36" customHeight="1" thickTop="1" thickBot="1" x14ac:dyDescent="0.25">
      <c r="A23" s="739" t="s">
        <v>67</v>
      </c>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740"/>
      <c r="AQ23" s="740"/>
      <c r="AR23" s="740"/>
      <c r="AS23" s="740"/>
      <c r="AT23" s="740"/>
      <c r="AU23" s="740"/>
      <c r="AV23" s="740"/>
      <c r="AW23" s="740"/>
      <c r="AX23" s="741">
        <f>SUM(AX21:BC22)</f>
        <v>0</v>
      </c>
      <c r="AY23" s="742"/>
      <c r="AZ23" s="742"/>
      <c r="BA23" s="742"/>
      <c r="BB23" s="742"/>
      <c r="BC23" s="743"/>
      <c r="BD23" s="213"/>
      <c r="BE23" s="213"/>
      <c r="BF23" s="181">
        <v>10</v>
      </c>
      <c r="BG23" s="353"/>
      <c r="BH23" s="4"/>
      <c r="BI23" s="4"/>
      <c r="BJ23" s="4"/>
      <c r="BK23" s="4"/>
      <c r="BL23" s="4"/>
      <c r="BM23" s="4"/>
      <c r="BN23" s="4"/>
      <c r="BO23" s="4"/>
      <c r="BP23" s="4"/>
      <c r="BQ23" s="4"/>
      <c r="BR23" s="4"/>
      <c r="BS23" s="4"/>
      <c r="BT23" s="4"/>
      <c r="BU23" s="4"/>
      <c r="BV23" s="4"/>
      <c r="BW23" s="4"/>
      <c r="BX23" s="4"/>
      <c r="BY23" s="4"/>
      <c r="BZ23" s="4"/>
      <c r="CA23" s="4"/>
    </row>
    <row r="24" spans="1:79" s="299" customFormat="1" ht="12.75" customHeight="1" thickBot="1" x14ac:dyDescent="0.25">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7"/>
      <c r="AF24" s="47"/>
      <c r="AG24" s="47"/>
      <c r="AH24" s="47"/>
      <c r="AI24" s="47"/>
      <c r="AJ24" s="47"/>
      <c r="AK24" s="47"/>
      <c r="AL24" s="47"/>
      <c r="AM24" s="47"/>
      <c r="AN24" s="47"/>
      <c r="AO24" s="47"/>
      <c r="AP24" s="47"/>
      <c r="AQ24" s="47"/>
      <c r="AR24" s="47"/>
      <c r="AS24" s="48"/>
      <c r="AT24" s="48"/>
      <c r="AU24" s="48"/>
      <c r="AV24" s="49"/>
      <c r="AW24" s="49"/>
      <c r="AX24" s="50"/>
      <c r="AY24" s="50"/>
      <c r="AZ24" s="50"/>
      <c r="BA24" s="50"/>
      <c r="BB24" s="50"/>
      <c r="BC24" s="50"/>
      <c r="BD24" s="214"/>
      <c r="BE24" s="214"/>
      <c r="BF24" s="183"/>
      <c r="BG24" s="349"/>
      <c r="BH24" s="4"/>
      <c r="BI24" s="4"/>
      <c r="BJ24" s="4"/>
      <c r="BK24" s="4"/>
      <c r="BL24" s="4"/>
      <c r="BM24" s="4"/>
      <c r="BN24" s="4"/>
      <c r="BO24" s="4"/>
      <c r="BP24" s="4"/>
      <c r="BQ24" s="4"/>
      <c r="BR24" s="4"/>
      <c r="BS24" s="4"/>
      <c r="BT24" s="4"/>
      <c r="BU24" s="4"/>
      <c r="BV24" s="4"/>
      <c r="BW24" s="4"/>
      <c r="BX24" s="4"/>
      <c r="BY24" s="4"/>
      <c r="BZ24" s="4"/>
      <c r="CA24" s="4"/>
    </row>
    <row r="25" spans="1:79" ht="34.5" customHeight="1" thickBot="1" x14ac:dyDescent="0.25">
      <c r="A25" s="783" t="s">
        <v>40</v>
      </c>
      <c r="B25" s="784"/>
      <c r="C25" s="785"/>
      <c r="D25" s="810"/>
      <c r="E25" s="810"/>
      <c r="F25" s="810"/>
      <c r="G25" s="810"/>
      <c r="H25" s="810"/>
      <c r="I25" s="810"/>
      <c r="J25" s="810"/>
      <c r="K25" s="810"/>
      <c r="L25" s="810"/>
      <c r="M25" s="811"/>
      <c r="N25" s="789" t="s">
        <v>58</v>
      </c>
      <c r="O25" s="789"/>
      <c r="P25" s="789"/>
      <c r="Q25" s="789"/>
      <c r="R25" s="789"/>
      <c r="S25" s="789"/>
      <c r="T25" s="789"/>
      <c r="U25" s="789"/>
      <c r="V25" s="825"/>
      <c r="W25" s="826"/>
      <c r="X25" s="826"/>
      <c r="Y25" s="826"/>
      <c r="Z25" s="826"/>
      <c r="AA25" s="826"/>
      <c r="AB25" s="826"/>
      <c r="AC25" s="805" t="s">
        <v>45</v>
      </c>
      <c r="AD25" s="806"/>
      <c r="AE25" s="268" t="s">
        <v>992</v>
      </c>
      <c r="AF25" s="51"/>
      <c r="AG25" s="51"/>
      <c r="AH25" s="51"/>
      <c r="AI25" s="52"/>
      <c r="AJ25" s="51"/>
      <c r="AK25" s="51"/>
      <c r="AL25" s="51"/>
      <c r="AM25" s="51"/>
      <c r="AN25" s="51"/>
      <c r="AO25" s="51"/>
      <c r="AP25" s="51"/>
      <c r="AQ25" s="51"/>
      <c r="AR25" s="51"/>
      <c r="AS25" s="51"/>
      <c r="AT25" s="51"/>
      <c r="AU25" s="51"/>
      <c r="AV25" s="51"/>
      <c r="AW25" s="51"/>
      <c r="AX25" s="51"/>
      <c r="AY25" s="51"/>
      <c r="AZ25" s="51"/>
      <c r="BA25" s="51"/>
      <c r="BB25" s="51"/>
      <c r="BC25" s="51"/>
      <c r="BF25" s="181">
        <v>11</v>
      </c>
      <c r="BG25" s="353"/>
    </row>
    <row r="26" spans="1:79" ht="61.5" customHeight="1" x14ac:dyDescent="0.2">
      <c r="A26" s="814" t="s">
        <v>25</v>
      </c>
      <c r="B26" s="815"/>
      <c r="C26" s="816"/>
      <c r="D26" s="791" t="s">
        <v>14</v>
      </c>
      <c r="E26" s="792"/>
      <c r="F26" s="790" t="s">
        <v>9</v>
      </c>
      <c r="G26" s="791"/>
      <c r="H26" s="792"/>
      <c r="I26" s="790" t="s">
        <v>24</v>
      </c>
      <c r="J26" s="791"/>
      <c r="K26" s="791"/>
      <c r="L26" s="791"/>
      <c r="M26" s="792"/>
      <c r="N26" s="807" t="s">
        <v>7</v>
      </c>
      <c r="O26" s="808"/>
      <c r="P26" s="808"/>
      <c r="Q26" s="808"/>
      <c r="R26" s="808"/>
      <c r="S26" s="808"/>
      <c r="T26" s="808"/>
      <c r="U26" s="809"/>
      <c r="V26" s="807" t="s">
        <v>2</v>
      </c>
      <c r="W26" s="808"/>
      <c r="X26" s="808"/>
      <c r="Y26" s="808"/>
      <c r="Z26" s="808"/>
      <c r="AA26" s="808"/>
      <c r="AB26" s="808"/>
      <c r="AC26" s="808"/>
      <c r="AD26" s="809"/>
      <c r="AE26" s="833" t="s">
        <v>47</v>
      </c>
      <c r="AF26" s="850"/>
      <c r="AG26" s="850"/>
      <c r="AH26" s="851"/>
      <c r="AI26" s="833" t="s">
        <v>48</v>
      </c>
      <c r="AJ26" s="834"/>
      <c r="AK26" s="834"/>
      <c r="AL26" s="834"/>
      <c r="AM26" s="835"/>
      <c r="AN26" s="836" t="s">
        <v>60</v>
      </c>
      <c r="AO26" s="837"/>
      <c r="AP26" s="837"/>
      <c r="AQ26" s="837"/>
      <c r="AR26" s="838"/>
      <c r="AS26" s="812" t="s">
        <v>27</v>
      </c>
      <c r="AT26" s="850"/>
      <c r="AU26" s="851"/>
      <c r="AV26" s="812" t="s">
        <v>43</v>
      </c>
      <c r="AW26" s="813"/>
      <c r="AX26" s="839" t="s">
        <v>1</v>
      </c>
      <c r="AY26" s="840"/>
      <c r="AZ26" s="840"/>
      <c r="BA26" s="840"/>
      <c r="BB26" s="840"/>
      <c r="BC26" s="841"/>
      <c r="BD26" s="216"/>
      <c r="BE26" s="216"/>
      <c r="BF26" s="182"/>
    </row>
    <row r="27" spans="1:79" s="299" customFormat="1" ht="29.25" customHeight="1" x14ac:dyDescent="0.2">
      <c r="A27" s="793" t="s">
        <v>26</v>
      </c>
      <c r="B27" s="794"/>
      <c r="C27" s="795"/>
      <c r="D27" s="787"/>
      <c r="E27" s="788"/>
      <c r="F27" s="786"/>
      <c r="G27" s="787"/>
      <c r="H27" s="788"/>
      <c r="I27" s="786"/>
      <c r="J27" s="787"/>
      <c r="K27" s="787"/>
      <c r="L27" s="787"/>
      <c r="M27" s="788"/>
      <c r="N27" s="799" t="str">
        <f>IF(I27="","",IFERROR(VLOOKUP(I27,製品リスト!$D$4:$F$1000,2,0),"SII登録型番を正しく入力してください"))</f>
        <v/>
      </c>
      <c r="O27" s="800"/>
      <c r="P27" s="800"/>
      <c r="Q27" s="800"/>
      <c r="R27" s="800"/>
      <c r="S27" s="800"/>
      <c r="T27" s="800"/>
      <c r="U27" s="801"/>
      <c r="V27" s="799" t="str">
        <f>IF(I27="","",IFERROR(VLOOKUP(I27,製品リスト!$D$4:$F$1000,3,0),"SII登録型番を正しく入力してください"))</f>
        <v/>
      </c>
      <c r="W27" s="800"/>
      <c r="X27" s="800"/>
      <c r="Y27" s="800"/>
      <c r="Z27" s="800"/>
      <c r="AA27" s="800"/>
      <c r="AB27" s="800"/>
      <c r="AC27" s="800"/>
      <c r="AD27" s="801"/>
      <c r="AE27" s="844"/>
      <c r="AF27" s="845"/>
      <c r="AG27" s="845"/>
      <c r="AH27" s="846"/>
      <c r="AI27" s="628"/>
      <c r="AJ27" s="629"/>
      <c r="AK27" s="629"/>
      <c r="AL27" s="629"/>
      <c r="AM27" s="116" t="s">
        <v>23</v>
      </c>
      <c r="AN27" s="847">
        <f>SUM(AE27*AI27,AE28*AI28,AE29*AI29,AE30*AI30,AE31*AI31)</f>
        <v>0</v>
      </c>
      <c r="AO27" s="848"/>
      <c r="AP27" s="848"/>
      <c r="AQ27" s="848"/>
      <c r="AR27" s="849"/>
      <c r="AS27" s="855"/>
      <c r="AT27" s="856"/>
      <c r="AU27" s="857"/>
      <c r="AV27" s="786"/>
      <c r="AW27" s="788"/>
      <c r="AX27" s="730"/>
      <c r="AY27" s="731"/>
      <c r="AZ27" s="731"/>
      <c r="BA27" s="731"/>
      <c r="BB27" s="731"/>
      <c r="BC27" s="732"/>
      <c r="BD27" s="200"/>
      <c r="BE27" s="200"/>
      <c r="BF27" s="181">
        <v>12</v>
      </c>
      <c r="BG27" s="353"/>
      <c r="BH27" s="4"/>
      <c r="BI27" s="4"/>
      <c r="BJ27" s="4"/>
      <c r="BK27" s="4"/>
      <c r="BL27" s="4"/>
      <c r="BM27" s="4"/>
      <c r="BN27" s="4"/>
      <c r="BO27" s="4"/>
      <c r="BP27" s="4"/>
      <c r="BQ27" s="4"/>
      <c r="BR27" s="4"/>
      <c r="BS27" s="4"/>
      <c r="BT27" s="4"/>
      <c r="BU27" s="4"/>
      <c r="BV27" s="4"/>
      <c r="BW27" s="4"/>
      <c r="BX27" s="4"/>
      <c r="BY27" s="4"/>
      <c r="BZ27" s="4"/>
      <c r="CA27" s="4"/>
    </row>
    <row r="28" spans="1:79" s="299" customFormat="1" ht="29.25" customHeight="1" x14ac:dyDescent="0.2">
      <c r="A28" s="793"/>
      <c r="B28" s="794"/>
      <c r="C28" s="795"/>
      <c r="D28" s="779"/>
      <c r="E28" s="780"/>
      <c r="F28" s="781"/>
      <c r="G28" s="779"/>
      <c r="H28" s="780"/>
      <c r="I28" s="758"/>
      <c r="J28" s="782"/>
      <c r="K28" s="782"/>
      <c r="L28" s="782"/>
      <c r="M28" s="759"/>
      <c r="N28" s="773" t="str">
        <f>IF(I28="","",IFERROR(VLOOKUP(I28,製品リスト!$D$4:$F$1000,2,0),"SII登録型番を正しく入力してください"))</f>
        <v/>
      </c>
      <c r="O28" s="774"/>
      <c r="P28" s="774"/>
      <c r="Q28" s="774"/>
      <c r="R28" s="774"/>
      <c r="S28" s="774"/>
      <c r="T28" s="774"/>
      <c r="U28" s="775"/>
      <c r="V28" s="773" t="str">
        <f>IF(I28="","",IFERROR(VLOOKUP(I28,製品リスト!$D$4:$F$1000,3,0),"SII登録型番を正しく入力してください"))</f>
        <v/>
      </c>
      <c r="W28" s="774"/>
      <c r="X28" s="774"/>
      <c r="Y28" s="774"/>
      <c r="Z28" s="774"/>
      <c r="AA28" s="774"/>
      <c r="AB28" s="774"/>
      <c r="AC28" s="774"/>
      <c r="AD28" s="775"/>
      <c r="AE28" s="776"/>
      <c r="AF28" s="777"/>
      <c r="AG28" s="777"/>
      <c r="AH28" s="778"/>
      <c r="AI28" s="637"/>
      <c r="AJ28" s="638"/>
      <c r="AK28" s="638"/>
      <c r="AL28" s="638"/>
      <c r="AM28" s="41" t="s">
        <v>23</v>
      </c>
      <c r="AN28" s="847"/>
      <c r="AO28" s="848"/>
      <c r="AP28" s="848"/>
      <c r="AQ28" s="848"/>
      <c r="AR28" s="849"/>
      <c r="AS28" s="852"/>
      <c r="AT28" s="853"/>
      <c r="AU28" s="854"/>
      <c r="AV28" s="758"/>
      <c r="AW28" s="759"/>
      <c r="AX28" s="760"/>
      <c r="AY28" s="761"/>
      <c r="AZ28" s="761"/>
      <c r="BA28" s="761"/>
      <c r="BB28" s="761"/>
      <c r="BC28" s="762"/>
      <c r="BD28" s="200"/>
      <c r="BE28" s="200"/>
      <c r="BF28" s="220">
        <v>13</v>
      </c>
      <c r="BG28" s="353"/>
      <c r="BH28" s="4"/>
      <c r="BI28" s="4"/>
      <c r="BJ28" s="4"/>
      <c r="BK28" s="4"/>
      <c r="BL28" s="4"/>
      <c r="BM28" s="4"/>
      <c r="BN28" s="4"/>
      <c r="BO28" s="4"/>
      <c r="BP28" s="4"/>
      <c r="BQ28" s="4"/>
      <c r="BR28" s="4"/>
      <c r="BS28" s="4"/>
      <c r="BT28" s="4"/>
      <c r="BU28" s="4"/>
      <c r="BV28" s="4"/>
      <c r="BW28" s="4"/>
      <c r="BX28" s="4"/>
      <c r="BY28" s="4"/>
      <c r="BZ28" s="4"/>
      <c r="CA28" s="4"/>
    </row>
    <row r="29" spans="1:79" s="299" customFormat="1" ht="29.25" customHeight="1" x14ac:dyDescent="0.2">
      <c r="A29" s="793"/>
      <c r="B29" s="794"/>
      <c r="C29" s="795"/>
      <c r="D29" s="779"/>
      <c r="E29" s="780"/>
      <c r="F29" s="781"/>
      <c r="G29" s="779"/>
      <c r="H29" s="780"/>
      <c r="I29" s="758"/>
      <c r="J29" s="782"/>
      <c r="K29" s="782"/>
      <c r="L29" s="782"/>
      <c r="M29" s="759"/>
      <c r="N29" s="773" t="str">
        <f>IF(I29="","",IFERROR(VLOOKUP(I29,製品リスト!$D$4:$F$1000,2,0),"SII登録型番を正しく入力してください"))</f>
        <v/>
      </c>
      <c r="O29" s="774"/>
      <c r="P29" s="774"/>
      <c r="Q29" s="774"/>
      <c r="R29" s="774"/>
      <c r="S29" s="774"/>
      <c r="T29" s="774"/>
      <c r="U29" s="775"/>
      <c r="V29" s="773" t="str">
        <f>IF(I29="","",IFERROR(VLOOKUP(I29,製品リスト!$D$4:$F$1000,3,0),"SII登録型番を正しく入力してください"))</f>
        <v/>
      </c>
      <c r="W29" s="774"/>
      <c r="X29" s="774"/>
      <c r="Y29" s="774"/>
      <c r="Z29" s="774"/>
      <c r="AA29" s="774"/>
      <c r="AB29" s="774"/>
      <c r="AC29" s="774"/>
      <c r="AD29" s="775"/>
      <c r="AE29" s="776"/>
      <c r="AF29" s="777"/>
      <c r="AG29" s="777"/>
      <c r="AH29" s="778"/>
      <c r="AI29" s="637"/>
      <c r="AJ29" s="638"/>
      <c r="AK29" s="638"/>
      <c r="AL29" s="638"/>
      <c r="AM29" s="41" t="s">
        <v>13</v>
      </c>
      <c r="AN29" s="847"/>
      <c r="AO29" s="848"/>
      <c r="AP29" s="848"/>
      <c r="AQ29" s="848"/>
      <c r="AR29" s="849"/>
      <c r="AS29" s="852"/>
      <c r="AT29" s="853"/>
      <c r="AU29" s="854"/>
      <c r="AV29" s="758"/>
      <c r="AW29" s="759"/>
      <c r="AX29" s="760"/>
      <c r="AY29" s="761"/>
      <c r="AZ29" s="761"/>
      <c r="BA29" s="761"/>
      <c r="BB29" s="761"/>
      <c r="BC29" s="762"/>
      <c r="BD29" s="200"/>
      <c r="BE29" s="200"/>
      <c r="BF29" s="181">
        <v>14</v>
      </c>
      <c r="BG29" s="353"/>
      <c r="BH29" s="4"/>
      <c r="BI29" s="4"/>
      <c r="BJ29" s="4"/>
      <c r="BK29" s="4"/>
      <c r="BL29" s="4"/>
      <c r="BM29" s="4"/>
      <c r="BN29" s="4"/>
      <c r="BO29" s="4"/>
      <c r="BP29" s="4"/>
      <c r="BQ29" s="4"/>
      <c r="BR29" s="4"/>
      <c r="BS29" s="4"/>
      <c r="BT29" s="4"/>
      <c r="BU29" s="4"/>
      <c r="BV29" s="4"/>
      <c r="BW29" s="4"/>
      <c r="BX29" s="4"/>
      <c r="BY29" s="4"/>
      <c r="BZ29" s="4"/>
      <c r="CA29" s="4"/>
    </row>
    <row r="30" spans="1:79" s="299" customFormat="1" ht="29.25" customHeight="1" x14ac:dyDescent="0.2">
      <c r="A30" s="793"/>
      <c r="B30" s="794"/>
      <c r="C30" s="795"/>
      <c r="D30" s="779"/>
      <c r="E30" s="780"/>
      <c r="F30" s="781"/>
      <c r="G30" s="779"/>
      <c r="H30" s="780"/>
      <c r="I30" s="758"/>
      <c r="J30" s="782"/>
      <c r="K30" s="782"/>
      <c r="L30" s="782"/>
      <c r="M30" s="759"/>
      <c r="N30" s="773" t="str">
        <f>IF(I30="","",IFERROR(VLOOKUP(I30,製品リスト!$D$4:$F$1000,2,0),"SII登録型番を正しく入力してください"))</f>
        <v/>
      </c>
      <c r="O30" s="774"/>
      <c r="P30" s="774"/>
      <c r="Q30" s="774"/>
      <c r="R30" s="774"/>
      <c r="S30" s="774"/>
      <c r="T30" s="774"/>
      <c r="U30" s="775"/>
      <c r="V30" s="773" t="str">
        <f>IF(I30="","",IFERROR(VLOOKUP(I30,製品リスト!$D$4:$F$1000,3,0),"SII登録型番を正しく入力してください"))</f>
        <v/>
      </c>
      <c r="W30" s="774"/>
      <c r="X30" s="774"/>
      <c r="Y30" s="774"/>
      <c r="Z30" s="774"/>
      <c r="AA30" s="774"/>
      <c r="AB30" s="774"/>
      <c r="AC30" s="774"/>
      <c r="AD30" s="775"/>
      <c r="AE30" s="776"/>
      <c r="AF30" s="777"/>
      <c r="AG30" s="777"/>
      <c r="AH30" s="778"/>
      <c r="AI30" s="637"/>
      <c r="AJ30" s="638"/>
      <c r="AK30" s="638"/>
      <c r="AL30" s="638"/>
      <c r="AM30" s="41" t="s">
        <v>13</v>
      </c>
      <c r="AN30" s="847"/>
      <c r="AO30" s="848"/>
      <c r="AP30" s="848"/>
      <c r="AQ30" s="848"/>
      <c r="AR30" s="849"/>
      <c r="AS30" s="852"/>
      <c r="AT30" s="853"/>
      <c r="AU30" s="854"/>
      <c r="AV30" s="758"/>
      <c r="AW30" s="759"/>
      <c r="AX30" s="760"/>
      <c r="AY30" s="761"/>
      <c r="AZ30" s="761"/>
      <c r="BA30" s="761"/>
      <c r="BB30" s="761"/>
      <c r="BC30" s="762"/>
      <c r="BD30" s="200"/>
      <c r="BE30" s="200"/>
      <c r="BF30" s="220">
        <v>15</v>
      </c>
      <c r="BG30" s="353"/>
      <c r="BH30" s="4"/>
      <c r="BI30" s="4"/>
      <c r="BJ30" s="4"/>
      <c r="BK30" s="4"/>
      <c r="BL30" s="4"/>
      <c r="BM30" s="4"/>
      <c r="BN30" s="4"/>
      <c r="BO30" s="4"/>
      <c r="BP30" s="4"/>
      <c r="BQ30" s="4"/>
      <c r="BR30" s="4"/>
      <c r="BS30" s="4"/>
      <c r="BT30" s="4"/>
      <c r="BU30" s="4"/>
      <c r="BV30" s="4"/>
      <c r="BW30" s="4"/>
      <c r="BX30" s="4"/>
      <c r="BY30" s="4"/>
      <c r="BZ30" s="4"/>
      <c r="CA30" s="4"/>
    </row>
    <row r="31" spans="1:79" s="299" customFormat="1" ht="29.25" customHeight="1" x14ac:dyDescent="0.2">
      <c r="A31" s="793"/>
      <c r="B31" s="794"/>
      <c r="C31" s="795"/>
      <c r="D31" s="763"/>
      <c r="E31" s="764"/>
      <c r="F31" s="765"/>
      <c r="G31" s="763"/>
      <c r="H31" s="764"/>
      <c r="I31" s="747"/>
      <c r="J31" s="766"/>
      <c r="K31" s="766"/>
      <c r="L31" s="766"/>
      <c r="M31" s="748"/>
      <c r="N31" s="767" t="str">
        <f>IF(I31="","",IFERROR(VLOOKUP(I31,製品リスト!$D$4:$F$1000,2,0),"SII登録型番を正しく入力してください"))</f>
        <v/>
      </c>
      <c r="O31" s="768"/>
      <c r="P31" s="768"/>
      <c r="Q31" s="768"/>
      <c r="R31" s="768"/>
      <c r="S31" s="768"/>
      <c r="T31" s="768"/>
      <c r="U31" s="769"/>
      <c r="V31" s="767" t="str">
        <f>IF(I31="","",IFERROR(VLOOKUP(I31,製品リスト!$D$4:$F$1000,3,0),"SII登録型番を正しく入力してください"))</f>
        <v/>
      </c>
      <c r="W31" s="768"/>
      <c r="X31" s="768"/>
      <c r="Y31" s="768"/>
      <c r="Z31" s="768"/>
      <c r="AA31" s="768"/>
      <c r="AB31" s="768"/>
      <c r="AC31" s="768"/>
      <c r="AD31" s="769"/>
      <c r="AE31" s="770"/>
      <c r="AF31" s="771"/>
      <c r="AG31" s="771"/>
      <c r="AH31" s="772"/>
      <c r="AI31" s="648"/>
      <c r="AJ31" s="649"/>
      <c r="AK31" s="649"/>
      <c r="AL31" s="649"/>
      <c r="AM31" s="42" t="s">
        <v>13</v>
      </c>
      <c r="AN31" s="847"/>
      <c r="AO31" s="848"/>
      <c r="AP31" s="848"/>
      <c r="AQ31" s="848"/>
      <c r="AR31" s="849"/>
      <c r="AS31" s="859"/>
      <c r="AT31" s="860"/>
      <c r="AU31" s="861"/>
      <c r="AV31" s="747"/>
      <c r="AW31" s="748"/>
      <c r="AX31" s="727"/>
      <c r="AY31" s="728"/>
      <c r="AZ31" s="728"/>
      <c r="BA31" s="728"/>
      <c r="BB31" s="728"/>
      <c r="BC31" s="729"/>
      <c r="BD31" s="200"/>
      <c r="BE31" s="200"/>
      <c r="BF31" s="181">
        <v>16</v>
      </c>
      <c r="BG31" s="353"/>
      <c r="BH31" s="4"/>
      <c r="BI31" s="4"/>
      <c r="BJ31" s="4"/>
      <c r="BK31" s="4"/>
      <c r="BL31" s="4"/>
      <c r="BM31" s="4"/>
      <c r="BN31" s="4"/>
      <c r="BO31" s="4"/>
      <c r="BP31" s="4"/>
      <c r="BQ31" s="4"/>
      <c r="BR31" s="4"/>
      <c r="BS31" s="4"/>
      <c r="BT31" s="4"/>
      <c r="BU31" s="4"/>
      <c r="BV31" s="4"/>
      <c r="BW31" s="4"/>
      <c r="BX31" s="4"/>
      <c r="BY31" s="4"/>
      <c r="BZ31" s="4"/>
      <c r="CA31" s="4"/>
    </row>
    <row r="32" spans="1:79" ht="33" customHeight="1" x14ac:dyDescent="0.2">
      <c r="A32" s="796"/>
      <c r="B32" s="797"/>
      <c r="C32" s="798"/>
      <c r="D32" s="749" t="s">
        <v>59</v>
      </c>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0"/>
      <c r="AL32" s="750"/>
      <c r="AM32" s="750"/>
      <c r="AN32" s="751" t="str">
        <f>IF(OR($G$6="■",AN27="",$V$25=""),"",ROUNDDOWN(AN27/V25,0))</f>
        <v/>
      </c>
      <c r="AO32" s="752"/>
      <c r="AP32" s="752"/>
      <c r="AQ32" s="752"/>
      <c r="AR32" s="753"/>
      <c r="AS32" s="754" t="s">
        <v>46</v>
      </c>
      <c r="AT32" s="755"/>
      <c r="AU32" s="755"/>
      <c r="AV32" s="755"/>
      <c r="AW32" s="755"/>
      <c r="AX32" s="756">
        <f>SUM(AX27:BC31)</f>
        <v>0</v>
      </c>
      <c r="AY32" s="756"/>
      <c r="AZ32" s="756"/>
      <c r="BA32" s="756"/>
      <c r="BB32" s="756"/>
      <c r="BC32" s="757"/>
      <c r="BD32" s="217"/>
      <c r="BE32" s="221"/>
      <c r="BF32" s="220">
        <v>17</v>
      </c>
      <c r="BG32" s="353"/>
    </row>
    <row r="33" spans="1:79" s="299" customFormat="1" ht="36" customHeight="1" thickBot="1" x14ac:dyDescent="0.25">
      <c r="A33" s="733" t="s">
        <v>44</v>
      </c>
      <c r="B33" s="734"/>
      <c r="C33" s="735"/>
      <c r="D33" s="744" t="s">
        <v>66</v>
      </c>
      <c r="E33" s="745"/>
      <c r="F33" s="745"/>
      <c r="G33" s="745"/>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6"/>
      <c r="AX33" s="736"/>
      <c r="AY33" s="737"/>
      <c r="AZ33" s="737"/>
      <c r="BA33" s="737"/>
      <c r="BB33" s="737"/>
      <c r="BC33" s="738"/>
      <c r="BD33" s="200"/>
      <c r="BE33" s="200"/>
      <c r="BF33" s="181">
        <v>18</v>
      </c>
      <c r="BG33" s="353"/>
      <c r="BH33" s="4"/>
      <c r="BI33" s="4"/>
      <c r="BJ33" s="4"/>
      <c r="BK33" s="4"/>
      <c r="BL33" s="4"/>
      <c r="BM33" s="4"/>
      <c r="BN33" s="4"/>
      <c r="BO33" s="4"/>
      <c r="BP33" s="4"/>
      <c r="BQ33" s="4"/>
      <c r="BR33" s="4"/>
      <c r="BS33" s="4"/>
      <c r="BT33" s="4"/>
      <c r="BU33" s="4"/>
      <c r="BV33" s="4"/>
      <c r="BW33" s="4"/>
      <c r="BX33" s="4"/>
      <c r="BY33" s="4"/>
      <c r="BZ33" s="4"/>
      <c r="CA33" s="4"/>
    </row>
    <row r="34" spans="1:79" s="299" customFormat="1" ht="36" customHeight="1" thickTop="1" thickBot="1" x14ac:dyDescent="0.25">
      <c r="A34" s="739" t="s">
        <v>67</v>
      </c>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0"/>
      <c r="AL34" s="740"/>
      <c r="AM34" s="740"/>
      <c r="AN34" s="740"/>
      <c r="AO34" s="740"/>
      <c r="AP34" s="740"/>
      <c r="AQ34" s="740"/>
      <c r="AR34" s="740"/>
      <c r="AS34" s="740"/>
      <c r="AT34" s="740"/>
      <c r="AU34" s="740"/>
      <c r="AV34" s="740"/>
      <c r="AW34" s="740"/>
      <c r="AX34" s="741">
        <f>SUM(AX32:BC33)</f>
        <v>0</v>
      </c>
      <c r="AY34" s="742"/>
      <c r="AZ34" s="742"/>
      <c r="BA34" s="742"/>
      <c r="BB34" s="742"/>
      <c r="BC34" s="743"/>
      <c r="BD34" s="213"/>
      <c r="BE34" s="213"/>
      <c r="BF34" s="220">
        <v>19</v>
      </c>
      <c r="BG34" s="353"/>
      <c r="BH34" s="4"/>
      <c r="BI34" s="4"/>
      <c r="BJ34" s="4"/>
      <c r="BK34" s="4"/>
      <c r="BL34" s="4"/>
      <c r="BM34" s="4"/>
      <c r="BN34" s="4"/>
      <c r="BO34" s="4"/>
      <c r="BP34" s="4"/>
      <c r="BQ34" s="4"/>
      <c r="BR34" s="4"/>
      <c r="BS34" s="4"/>
      <c r="BT34" s="4"/>
      <c r="BU34" s="4"/>
      <c r="BV34" s="4"/>
      <c r="BW34" s="4"/>
      <c r="BX34" s="4"/>
      <c r="BY34" s="4"/>
      <c r="BZ34" s="4"/>
      <c r="CA34" s="4"/>
    </row>
    <row r="35" spans="1:79" s="299" customFormat="1" ht="12.75" customHeight="1" thickBot="1" x14ac:dyDescent="0.25">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8"/>
      <c r="AT35" s="48"/>
      <c r="AU35" s="48"/>
      <c r="AV35" s="49"/>
      <c r="AW35" s="49"/>
      <c r="AX35" s="50"/>
      <c r="AY35" s="50"/>
      <c r="AZ35" s="50"/>
      <c r="BA35" s="50"/>
      <c r="BB35" s="50"/>
      <c r="BC35" s="50"/>
      <c r="BD35" s="214"/>
      <c r="BE35" s="214"/>
      <c r="BF35" s="183"/>
      <c r="BG35" s="355"/>
      <c r="BH35" s="4"/>
      <c r="BI35" s="4"/>
      <c r="BJ35" s="4"/>
      <c r="BK35" s="4"/>
      <c r="BL35" s="4"/>
      <c r="BM35" s="4"/>
      <c r="BN35" s="4"/>
      <c r="BO35" s="4"/>
      <c r="BP35" s="4"/>
      <c r="BQ35" s="4"/>
      <c r="BR35" s="4"/>
      <c r="BS35" s="4"/>
      <c r="BT35" s="4"/>
      <c r="BU35" s="4"/>
      <c r="BV35" s="4"/>
      <c r="BW35" s="4"/>
      <c r="BX35" s="4"/>
      <c r="BY35" s="4"/>
      <c r="BZ35" s="4"/>
      <c r="CA35" s="4"/>
    </row>
    <row r="36" spans="1:79" ht="34.5" customHeight="1" thickBot="1" x14ac:dyDescent="0.25">
      <c r="A36" s="783" t="s">
        <v>40</v>
      </c>
      <c r="B36" s="784"/>
      <c r="C36" s="785"/>
      <c r="D36" s="810"/>
      <c r="E36" s="810"/>
      <c r="F36" s="810"/>
      <c r="G36" s="810"/>
      <c r="H36" s="810"/>
      <c r="I36" s="810"/>
      <c r="J36" s="810"/>
      <c r="K36" s="810"/>
      <c r="L36" s="810"/>
      <c r="M36" s="811"/>
      <c r="N36" s="789" t="s">
        <v>58</v>
      </c>
      <c r="O36" s="789"/>
      <c r="P36" s="789"/>
      <c r="Q36" s="789"/>
      <c r="R36" s="789"/>
      <c r="S36" s="789"/>
      <c r="T36" s="789"/>
      <c r="U36" s="789"/>
      <c r="V36" s="825"/>
      <c r="W36" s="826"/>
      <c r="X36" s="826"/>
      <c r="Y36" s="826"/>
      <c r="Z36" s="826"/>
      <c r="AA36" s="826"/>
      <c r="AB36" s="826"/>
      <c r="AC36" s="805" t="s">
        <v>45</v>
      </c>
      <c r="AD36" s="806"/>
      <c r="AE36" s="268" t="s">
        <v>992</v>
      </c>
      <c r="AF36" s="51"/>
      <c r="AG36" s="51"/>
      <c r="AH36" s="51"/>
      <c r="AI36" s="52"/>
      <c r="AJ36" s="51"/>
      <c r="AK36" s="51"/>
      <c r="AL36" s="51"/>
      <c r="AM36" s="51"/>
      <c r="AN36" s="51"/>
      <c r="AO36" s="51"/>
      <c r="AP36" s="51"/>
      <c r="AQ36" s="51"/>
      <c r="AR36" s="51"/>
      <c r="AS36" s="51"/>
      <c r="AT36" s="51"/>
      <c r="AU36" s="51"/>
      <c r="AV36" s="51"/>
      <c r="AW36" s="51"/>
      <c r="AX36" s="51"/>
      <c r="AY36" s="51"/>
      <c r="AZ36" s="51"/>
      <c r="BA36" s="51"/>
      <c r="BB36" s="51"/>
      <c r="BC36" s="51"/>
      <c r="BF36" s="181">
        <v>20</v>
      </c>
      <c r="BG36" s="353"/>
    </row>
    <row r="37" spans="1:79" ht="61.5" customHeight="1" x14ac:dyDescent="0.2">
      <c r="A37" s="814" t="s">
        <v>25</v>
      </c>
      <c r="B37" s="815"/>
      <c r="C37" s="816"/>
      <c r="D37" s="791" t="s">
        <v>14</v>
      </c>
      <c r="E37" s="792"/>
      <c r="F37" s="790" t="s">
        <v>9</v>
      </c>
      <c r="G37" s="791"/>
      <c r="H37" s="792"/>
      <c r="I37" s="790" t="s">
        <v>24</v>
      </c>
      <c r="J37" s="791"/>
      <c r="K37" s="791"/>
      <c r="L37" s="791"/>
      <c r="M37" s="792"/>
      <c r="N37" s="807" t="s">
        <v>7</v>
      </c>
      <c r="O37" s="808"/>
      <c r="P37" s="808"/>
      <c r="Q37" s="808"/>
      <c r="R37" s="808"/>
      <c r="S37" s="808"/>
      <c r="T37" s="808"/>
      <c r="U37" s="809"/>
      <c r="V37" s="807" t="s">
        <v>2</v>
      </c>
      <c r="W37" s="808"/>
      <c r="X37" s="808"/>
      <c r="Y37" s="808"/>
      <c r="Z37" s="808"/>
      <c r="AA37" s="808"/>
      <c r="AB37" s="808"/>
      <c r="AC37" s="808"/>
      <c r="AD37" s="809"/>
      <c r="AE37" s="833" t="s">
        <v>47</v>
      </c>
      <c r="AF37" s="850"/>
      <c r="AG37" s="850"/>
      <c r="AH37" s="851"/>
      <c r="AI37" s="833" t="s">
        <v>48</v>
      </c>
      <c r="AJ37" s="834"/>
      <c r="AK37" s="834"/>
      <c r="AL37" s="834"/>
      <c r="AM37" s="835"/>
      <c r="AN37" s="836" t="s">
        <v>60</v>
      </c>
      <c r="AO37" s="837"/>
      <c r="AP37" s="837"/>
      <c r="AQ37" s="837"/>
      <c r="AR37" s="838"/>
      <c r="AS37" s="812" t="s">
        <v>27</v>
      </c>
      <c r="AT37" s="850"/>
      <c r="AU37" s="851"/>
      <c r="AV37" s="812" t="s">
        <v>43</v>
      </c>
      <c r="AW37" s="813"/>
      <c r="AX37" s="839" t="s">
        <v>1</v>
      </c>
      <c r="AY37" s="840"/>
      <c r="AZ37" s="840"/>
      <c r="BA37" s="840"/>
      <c r="BB37" s="840"/>
      <c r="BC37" s="841"/>
      <c r="BD37" s="216"/>
      <c r="BE37" s="216"/>
      <c r="BF37" s="182"/>
    </row>
    <row r="38" spans="1:79" s="299" customFormat="1" ht="29.25" customHeight="1" x14ac:dyDescent="0.2">
      <c r="A38" s="793" t="s">
        <v>26</v>
      </c>
      <c r="B38" s="794"/>
      <c r="C38" s="795"/>
      <c r="D38" s="787"/>
      <c r="E38" s="788"/>
      <c r="F38" s="786"/>
      <c r="G38" s="787"/>
      <c r="H38" s="788"/>
      <c r="I38" s="786"/>
      <c r="J38" s="787"/>
      <c r="K38" s="787"/>
      <c r="L38" s="787"/>
      <c r="M38" s="788"/>
      <c r="N38" s="799" t="str">
        <f>IF(I38="","",IFERROR(VLOOKUP(I38,製品リスト!$D$4:$F$1000,2,0),"SII登録型番を正しく入力してください"))</f>
        <v/>
      </c>
      <c r="O38" s="800"/>
      <c r="P38" s="800"/>
      <c r="Q38" s="800"/>
      <c r="R38" s="800"/>
      <c r="S38" s="800"/>
      <c r="T38" s="800"/>
      <c r="U38" s="801"/>
      <c r="V38" s="799" t="str">
        <f>IF(I38="","",IFERROR(VLOOKUP(I38,製品リスト!$D$4:$F$1000,3,0),"SII登録型番を正しく入力してください"))</f>
        <v/>
      </c>
      <c r="W38" s="800"/>
      <c r="X38" s="800"/>
      <c r="Y38" s="800"/>
      <c r="Z38" s="800"/>
      <c r="AA38" s="800"/>
      <c r="AB38" s="800"/>
      <c r="AC38" s="800"/>
      <c r="AD38" s="801"/>
      <c r="AE38" s="844"/>
      <c r="AF38" s="845"/>
      <c r="AG38" s="845"/>
      <c r="AH38" s="846"/>
      <c r="AI38" s="628"/>
      <c r="AJ38" s="629"/>
      <c r="AK38" s="629"/>
      <c r="AL38" s="629"/>
      <c r="AM38" s="116" t="s">
        <v>23</v>
      </c>
      <c r="AN38" s="847">
        <f>SUM(AE38*AI38,AE39*AI39,AE40*AI40,AE41*AI41,AE42*AI42)</f>
        <v>0</v>
      </c>
      <c r="AO38" s="848"/>
      <c r="AP38" s="848"/>
      <c r="AQ38" s="848"/>
      <c r="AR38" s="849"/>
      <c r="AS38" s="855"/>
      <c r="AT38" s="856"/>
      <c r="AU38" s="857"/>
      <c r="AV38" s="786"/>
      <c r="AW38" s="788"/>
      <c r="AX38" s="730"/>
      <c r="AY38" s="731"/>
      <c r="AZ38" s="731"/>
      <c r="BA38" s="731"/>
      <c r="BB38" s="731"/>
      <c r="BC38" s="732"/>
      <c r="BD38" s="200"/>
      <c r="BE38" s="200"/>
      <c r="BF38" s="219">
        <v>21</v>
      </c>
      <c r="BG38" s="353"/>
      <c r="BH38" s="4"/>
      <c r="BI38" s="4"/>
      <c r="BJ38" s="4"/>
      <c r="BK38" s="4"/>
      <c r="BL38" s="4"/>
      <c r="BM38" s="4"/>
      <c r="BN38" s="4"/>
      <c r="BO38" s="4"/>
      <c r="BP38" s="4"/>
      <c r="BQ38" s="4"/>
      <c r="BR38" s="4"/>
      <c r="BS38" s="4"/>
      <c r="BT38" s="4"/>
      <c r="BU38" s="4"/>
      <c r="BV38" s="4"/>
      <c r="BW38" s="4"/>
      <c r="BX38" s="4"/>
      <c r="BY38" s="4"/>
      <c r="BZ38" s="4"/>
      <c r="CA38" s="4"/>
    </row>
    <row r="39" spans="1:79" s="299" customFormat="1" ht="29.25" customHeight="1" x14ac:dyDescent="0.2">
      <c r="A39" s="793"/>
      <c r="B39" s="794"/>
      <c r="C39" s="795"/>
      <c r="D39" s="779"/>
      <c r="E39" s="780"/>
      <c r="F39" s="781"/>
      <c r="G39" s="779"/>
      <c r="H39" s="780"/>
      <c r="I39" s="758"/>
      <c r="J39" s="782"/>
      <c r="K39" s="782"/>
      <c r="L39" s="782"/>
      <c r="M39" s="759"/>
      <c r="N39" s="773" t="str">
        <f>IF(I39="","",IFERROR(VLOOKUP(I39,製品リスト!$D$4:$F$1000,2,0),"SII登録型番を正しく入力してください"))</f>
        <v/>
      </c>
      <c r="O39" s="774"/>
      <c r="P39" s="774"/>
      <c r="Q39" s="774"/>
      <c r="R39" s="774"/>
      <c r="S39" s="774"/>
      <c r="T39" s="774"/>
      <c r="U39" s="775"/>
      <c r="V39" s="773" t="str">
        <f>IF(I39="","",IFERROR(VLOOKUP(I39,製品リスト!$D$4:$F$1000,3,0),"SII登録型番を正しく入力してください"))</f>
        <v/>
      </c>
      <c r="W39" s="774"/>
      <c r="X39" s="774"/>
      <c r="Y39" s="774"/>
      <c r="Z39" s="774"/>
      <c r="AA39" s="774"/>
      <c r="AB39" s="774"/>
      <c r="AC39" s="774"/>
      <c r="AD39" s="775"/>
      <c r="AE39" s="776"/>
      <c r="AF39" s="777"/>
      <c r="AG39" s="777"/>
      <c r="AH39" s="778"/>
      <c r="AI39" s="637"/>
      <c r="AJ39" s="638"/>
      <c r="AK39" s="638"/>
      <c r="AL39" s="638"/>
      <c r="AM39" s="41" t="s">
        <v>23</v>
      </c>
      <c r="AN39" s="847"/>
      <c r="AO39" s="848"/>
      <c r="AP39" s="848"/>
      <c r="AQ39" s="848"/>
      <c r="AR39" s="849"/>
      <c r="AS39" s="852"/>
      <c r="AT39" s="853"/>
      <c r="AU39" s="854"/>
      <c r="AV39" s="758"/>
      <c r="AW39" s="759"/>
      <c r="AX39" s="760"/>
      <c r="AY39" s="761"/>
      <c r="AZ39" s="761"/>
      <c r="BA39" s="761"/>
      <c r="BB39" s="761"/>
      <c r="BC39" s="762"/>
      <c r="BD39" s="200"/>
      <c r="BE39" s="200"/>
      <c r="BF39" s="219">
        <v>22</v>
      </c>
      <c r="BG39" s="353"/>
      <c r="BH39" s="4"/>
      <c r="BI39" s="4"/>
      <c r="BJ39" s="4"/>
      <c r="BK39" s="4"/>
      <c r="BL39" s="4"/>
      <c r="BM39" s="4"/>
      <c r="BN39" s="4"/>
      <c r="BO39" s="4"/>
      <c r="BP39" s="4"/>
      <c r="BQ39" s="4"/>
      <c r="BR39" s="4"/>
      <c r="BS39" s="4"/>
      <c r="BT39" s="4"/>
      <c r="BU39" s="4"/>
      <c r="BV39" s="4"/>
      <c r="BW39" s="4"/>
      <c r="BX39" s="4"/>
      <c r="BY39" s="4"/>
      <c r="BZ39" s="4"/>
      <c r="CA39" s="4"/>
    </row>
    <row r="40" spans="1:79" s="299" customFormat="1" ht="29.25" customHeight="1" x14ac:dyDescent="0.2">
      <c r="A40" s="793"/>
      <c r="B40" s="794"/>
      <c r="C40" s="795"/>
      <c r="D40" s="779"/>
      <c r="E40" s="780"/>
      <c r="F40" s="781"/>
      <c r="G40" s="779"/>
      <c r="H40" s="780"/>
      <c r="I40" s="758"/>
      <c r="J40" s="782"/>
      <c r="K40" s="782"/>
      <c r="L40" s="782"/>
      <c r="M40" s="759"/>
      <c r="N40" s="773" t="str">
        <f>IF(I40="","",IFERROR(VLOOKUP(I40,製品リスト!$D$4:$F$1000,2,0),"SII登録型番を正しく入力してください"))</f>
        <v/>
      </c>
      <c r="O40" s="774"/>
      <c r="P40" s="774"/>
      <c r="Q40" s="774"/>
      <c r="R40" s="774"/>
      <c r="S40" s="774"/>
      <c r="T40" s="774"/>
      <c r="U40" s="775"/>
      <c r="V40" s="773" t="str">
        <f>IF(I40="","",IFERROR(VLOOKUP(I40,製品リスト!$D$4:$F$1000,3,0),"SII登録型番を正しく入力してください"))</f>
        <v/>
      </c>
      <c r="W40" s="774"/>
      <c r="X40" s="774"/>
      <c r="Y40" s="774"/>
      <c r="Z40" s="774"/>
      <c r="AA40" s="774"/>
      <c r="AB40" s="774"/>
      <c r="AC40" s="774"/>
      <c r="AD40" s="775"/>
      <c r="AE40" s="776"/>
      <c r="AF40" s="777"/>
      <c r="AG40" s="777"/>
      <c r="AH40" s="778"/>
      <c r="AI40" s="637"/>
      <c r="AJ40" s="638"/>
      <c r="AK40" s="638"/>
      <c r="AL40" s="638"/>
      <c r="AM40" s="41" t="s">
        <v>13</v>
      </c>
      <c r="AN40" s="847"/>
      <c r="AO40" s="848"/>
      <c r="AP40" s="848"/>
      <c r="AQ40" s="848"/>
      <c r="AR40" s="849"/>
      <c r="AS40" s="852"/>
      <c r="AT40" s="853"/>
      <c r="AU40" s="854"/>
      <c r="AV40" s="758"/>
      <c r="AW40" s="759"/>
      <c r="AX40" s="760"/>
      <c r="AY40" s="761"/>
      <c r="AZ40" s="761"/>
      <c r="BA40" s="761"/>
      <c r="BB40" s="761"/>
      <c r="BC40" s="762"/>
      <c r="BD40" s="200"/>
      <c r="BE40" s="200"/>
      <c r="BF40" s="219">
        <v>23</v>
      </c>
      <c r="BG40" s="353"/>
      <c r="BH40" s="4"/>
      <c r="BI40" s="4"/>
      <c r="BJ40" s="4"/>
      <c r="BK40" s="4"/>
      <c r="BL40" s="4"/>
      <c r="BM40" s="4"/>
      <c r="BN40" s="4"/>
      <c r="BO40" s="4"/>
      <c r="BP40" s="4"/>
      <c r="BQ40" s="4"/>
      <c r="BR40" s="4"/>
      <c r="BS40" s="4"/>
      <c r="BT40" s="4"/>
      <c r="BU40" s="4"/>
      <c r="BV40" s="4"/>
      <c r="BW40" s="4"/>
      <c r="BX40" s="4"/>
      <c r="BY40" s="4"/>
      <c r="BZ40" s="4"/>
      <c r="CA40" s="4"/>
    </row>
    <row r="41" spans="1:79" s="299" customFormat="1" ht="29.25" customHeight="1" x14ac:dyDescent="0.2">
      <c r="A41" s="793"/>
      <c r="B41" s="794"/>
      <c r="C41" s="795"/>
      <c r="D41" s="779"/>
      <c r="E41" s="780"/>
      <c r="F41" s="781"/>
      <c r="G41" s="779"/>
      <c r="H41" s="780"/>
      <c r="I41" s="758"/>
      <c r="J41" s="782"/>
      <c r="K41" s="782"/>
      <c r="L41" s="782"/>
      <c r="M41" s="759"/>
      <c r="N41" s="773" t="str">
        <f>IF(I41="","",IFERROR(VLOOKUP(I41,製品リスト!$D$4:$F$1000,2,0),"SII登録型番を正しく入力してください"))</f>
        <v/>
      </c>
      <c r="O41" s="774"/>
      <c r="P41" s="774"/>
      <c r="Q41" s="774"/>
      <c r="R41" s="774"/>
      <c r="S41" s="774"/>
      <c r="T41" s="774"/>
      <c r="U41" s="775"/>
      <c r="V41" s="773" t="str">
        <f>IF(I41="","",IFERROR(VLOOKUP(I41,製品リスト!$D$4:$F$1000,3,0),"SII登録型番を正しく入力してください"))</f>
        <v/>
      </c>
      <c r="W41" s="774"/>
      <c r="X41" s="774"/>
      <c r="Y41" s="774"/>
      <c r="Z41" s="774"/>
      <c r="AA41" s="774"/>
      <c r="AB41" s="774"/>
      <c r="AC41" s="774"/>
      <c r="AD41" s="775"/>
      <c r="AE41" s="776"/>
      <c r="AF41" s="777"/>
      <c r="AG41" s="777"/>
      <c r="AH41" s="778"/>
      <c r="AI41" s="637"/>
      <c r="AJ41" s="638"/>
      <c r="AK41" s="638"/>
      <c r="AL41" s="638"/>
      <c r="AM41" s="41" t="s">
        <v>13</v>
      </c>
      <c r="AN41" s="847"/>
      <c r="AO41" s="848"/>
      <c r="AP41" s="848"/>
      <c r="AQ41" s="848"/>
      <c r="AR41" s="849"/>
      <c r="AS41" s="852"/>
      <c r="AT41" s="853"/>
      <c r="AU41" s="854"/>
      <c r="AV41" s="758"/>
      <c r="AW41" s="759"/>
      <c r="AX41" s="760"/>
      <c r="AY41" s="761"/>
      <c r="AZ41" s="761"/>
      <c r="BA41" s="761"/>
      <c r="BB41" s="761"/>
      <c r="BC41" s="762"/>
      <c r="BD41" s="200"/>
      <c r="BE41" s="200"/>
      <c r="BF41" s="219">
        <v>24</v>
      </c>
      <c r="BG41" s="353"/>
      <c r="BH41" s="4"/>
      <c r="BI41" s="4"/>
      <c r="BJ41" s="4"/>
      <c r="BK41" s="4"/>
      <c r="BL41" s="4"/>
      <c r="BM41" s="4"/>
      <c r="BN41" s="4"/>
      <c r="BO41" s="4"/>
      <c r="BP41" s="4"/>
      <c r="BQ41" s="4"/>
      <c r="BR41" s="4"/>
      <c r="BS41" s="4"/>
      <c r="BT41" s="4"/>
      <c r="BU41" s="4"/>
      <c r="BV41" s="4"/>
      <c r="BW41" s="4"/>
      <c r="BX41" s="4"/>
      <c r="BY41" s="4"/>
      <c r="BZ41" s="4"/>
      <c r="CA41" s="4"/>
    </row>
    <row r="42" spans="1:79" s="299" customFormat="1" ht="29.25" customHeight="1" x14ac:dyDescent="0.2">
      <c r="A42" s="793"/>
      <c r="B42" s="794"/>
      <c r="C42" s="795"/>
      <c r="D42" s="763"/>
      <c r="E42" s="764"/>
      <c r="F42" s="765"/>
      <c r="G42" s="763"/>
      <c r="H42" s="764"/>
      <c r="I42" s="747"/>
      <c r="J42" s="766"/>
      <c r="K42" s="766"/>
      <c r="L42" s="766"/>
      <c r="M42" s="748"/>
      <c r="N42" s="767" t="str">
        <f>IF(I42="","",IFERROR(VLOOKUP(I42,製品リスト!$D$4:$F$1000,2,0),"SII登録型番を正しく入力してください"))</f>
        <v/>
      </c>
      <c r="O42" s="768"/>
      <c r="P42" s="768"/>
      <c r="Q42" s="768"/>
      <c r="R42" s="768"/>
      <c r="S42" s="768"/>
      <c r="T42" s="768"/>
      <c r="U42" s="769"/>
      <c r="V42" s="767" t="str">
        <f>IF(I42="","",IFERROR(VLOOKUP(I42,製品リスト!$D$4:$F$1000,3,0),"SII登録型番を正しく入力してください"))</f>
        <v/>
      </c>
      <c r="W42" s="768"/>
      <c r="X42" s="768"/>
      <c r="Y42" s="768"/>
      <c r="Z42" s="768"/>
      <c r="AA42" s="768"/>
      <c r="AB42" s="768"/>
      <c r="AC42" s="768"/>
      <c r="AD42" s="769"/>
      <c r="AE42" s="770"/>
      <c r="AF42" s="771"/>
      <c r="AG42" s="771"/>
      <c r="AH42" s="772"/>
      <c r="AI42" s="648"/>
      <c r="AJ42" s="649"/>
      <c r="AK42" s="649"/>
      <c r="AL42" s="649"/>
      <c r="AM42" s="42" t="s">
        <v>13</v>
      </c>
      <c r="AN42" s="847"/>
      <c r="AO42" s="848"/>
      <c r="AP42" s="848"/>
      <c r="AQ42" s="848"/>
      <c r="AR42" s="849"/>
      <c r="AS42" s="724"/>
      <c r="AT42" s="725"/>
      <c r="AU42" s="726"/>
      <c r="AV42" s="747"/>
      <c r="AW42" s="748"/>
      <c r="AX42" s="727"/>
      <c r="AY42" s="728"/>
      <c r="AZ42" s="728"/>
      <c r="BA42" s="728"/>
      <c r="BB42" s="728"/>
      <c r="BC42" s="729"/>
      <c r="BD42" s="200"/>
      <c r="BE42" s="200"/>
      <c r="BF42" s="219">
        <v>25</v>
      </c>
      <c r="BG42" s="353"/>
      <c r="BH42" s="4"/>
      <c r="BI42" s="4"/>
      <c r="BJ42" s="4"/>
      <c r="BK42" s="4"/>
      <c r="BL42" s="4"/>
      <c r="BM42" s="4"/>
      <c r="BN42" s="4"/>
      <c r="BO42" s="4"/>
      <c r="BP42" s="4"/>
      <c r="BQ42" s="4"/>
      <c r="BR42" s="4"/>
      <c r="BS42" s="4"/>
      <c r="BT42" s="4"/>
      <c r="BU42" s="4"/>
      <c r="BV42" s="4"/>
      <c r="BW42" s="4"/>
      <c r="BX42" s="4"/>
      <c r="BY42" s="4"/>
      <c r="BZ42" s="4"/>
      <c r="CA42" s="4"/>
    </row>
    <row r="43" spans="1:79" ht="33" customHeight="1" x14ac:dyDescent="0.2">
      <c r="A43" s="796"/>
      <c r="B43" s="797"/>
      <c r="C43" s="798"/>
      <c r="D43" s="749" t="s">
        <v>59</v>
      </c>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1" t="str">
        <f>IF(OR($G$6="■",AN38="",$V$36=""),"",ROUNDDOWN(AN38/V36,0))</f>
        <v/>
      </c>
      <c r="AO43" s="752"/>
      <c r="AP43" s="752"/>
      <c r="AQ43" s="752"/>
      <c r="AR43" s="753"/>
      <c r="AS43" s="754" t="s">
        <v>46</v>
      </c>
      <c r="AT43" s="755"/>
      <c r="AU43" s="755"/>
      <c r="AV43" s="755"/>
      <c r="AW43" s="755"/>
      <c r="AX43" s="756">
        <f>SUM(AX38:BC42)</f>
        <v>0</v>
      </c>
      <c r="AY43" s="756"/>
      <c r="AZ43" s="756"/>
      <c r="BA43" s="756"/>
      <c r="BB43" s="756"/>
      <c r="BC43" s="757"/>
      <c r="BD43" s="217"/>
      <c r="BE43" s="221"/>
      <c r="BF43" s="222">
        <v>26</v>
      </c>
      <c r="BG43" s="353"/>
    </row>
    <row r="44" spans="1:79" s="299" customFormat="1" ht="36" customHeight="1" thickBot="1" x14ac:dyDescent="0.25">
      <c r="A44" s="733" t="s">
        <v>44</v>
      </c>
      <c r="B44" s="734"/>
      <c r="C44" s="735"/>
      <c r="D44" s="744" t="s">
        <v>66</v>
      </c>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6"/>
      <c r="AX44" s="736"/>
      <c r="AY44" s="737"/>
      <c r="AZ44" s="737"/>
      <c r="BA44" s="737"/>
      <c r="BB44" s="737"/>
      <c r="BC44" s="738"/>
      <c r="BD44" s="200"/>
      <c r="BE44" s="200"/>
      <c r="BF44" s="219">
        <v>27</v>
      </c>
      <c r="BG44" s="353"/>
      <c r="BH44" s="4"/>
      <c r="BI44" s="4"/>
      <c r="BJ44" s="4"/>
      <c r="BK44" s="4"/>
      <c r="BL44" s="4"/>
      <c r="BM44" s="4"/>
      <c r="BN44" s="4"/>
      <c r="BO44" s="4"/>
      <c r="BP44" s="4"/>
      <c r="BQ44" s="4"/>
      <c r="BR44" s="4"/>
      <c r="BS44" s="4"/>
      <c r="BT44" s="4"/>
      <c r="BU44" s="4"/>
      <c r="BV44" s="4"/>
      <c r="BW44" s="4"/>
      <c r="BX44" s="4"/>
      <c r="BY44" s="4"/>
      <c r="BZ44" s="4"/>
      <c r="CA44" s="4"/>
    </row>
    <row r="45" spans="1:79" s="299" customFormat="1" ht="36" customHeight="1" thickTop="1" thickBot="1" x14ac:dyDescent="0.25">
      <c r="A45" s="739" t="s">
        <v>67</v>
      </c>
      <c r="B45" s="740"/>
      <c r="C45" s="740"/>
      <c r="D45" s="740"/>
      <c r="E45" s="740"/>
      <c r="F45" s="740"/>
      <c r="G45" s="740"/>
      <c r="H45" s="740"/>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740"/>
      <c r="AK45" s="740"/>
      <c r="AL45" s="740"/>
      <c r="AM45" s="740"/>
      <c r="AN45" s="740"/>
      <c r="AO45" s="740"/>
      <c r="AP45" s="740"/>
      <c r="AQ45" s="740"/>
      <c r="AR45" s="740"/>
      <c r="AS45" s="740"/>
      <c r="AT45" s="740"/>
      <c r="AU45" s="740"/>
      <c r="AV45" s="740"/>
      <c r="AW45" s="740"/>
      <c r="AX45" s="741">
        <f>SUM(AX43:BC44)</f>
        <v>0</v>
      </c>
      <c r="AY45" s="742"/>
      <c r="AZ45" s="742"/>
      <c r="BA45" s="742"/>
      <c r="BB45" s="742"/>
      <c r="BC45" s="743"/>
      <c r="BD45" s="213"/>
      <c r="BE45" s="213"/>
      <c r="BF45" s="223">
        <v>28</v>
      </c>
      <c r="BG45" s="353"/>
      <c r="BH45" s="4"/>
      <c r="BI45" s="4"/>
      <c r="BJ45" s="4"/>
      <c r="BK45" s="4"/>
      <c r="BL45" s="4"/>
      <c r="BM45" s="4"/>
      <c r="BN45" s="4"/>
      <c r="BO45" s="4"/>
      <c r="BP45" s="4"/>
      <c r="BQ45" s="4"/>
      <c r="BR45" s="4"/>
      <c r="BS45" s="4"/>
      <c r="BT45" s="4"/>
      <c r="BU45" s="4"/>
      <c r="BV45" s="4"/>
      <c r="BW45" s="4"/>
      <c r="BX45" s="4"/>
      <c r="BY45" s="4"/>
      <c r="BZ45" s="4"/>
      <c r="CA45" s="4"/>
    </row>
    <row r="46" spans="1:79" s="299" customFormat="1" ht="12.75" customHeight="1" thickBot="1" x14ac:dyDescent="0.25">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8"/>
      <c r="AT46" s="48"/>
      <c r="AU46" s="48"/>
      <c r="AV46" s="49"/>
      <c r="AW46" s="49"/>
      <c r="AX46" s="50"/>
      <c r="AY46" s="50"/>
      <c r="AZ46" s="50"/>
      <c r="BA46" s="50"/>
      <c r="BB46" s="50"/>
      <c r="BC46" s="50"/>
      <c r="BD46" s="214"/>
      <c r="BE46" s="214"/>
      <c r="BF46" s="183"/>
      <c r="BG46" s="349"/>
      <c r="BH46" s="4"/>
      <c r="BI46" s="4"/>
      <c r="BJ46" s="4"/>
      <c r="BK46" s="4"/>
      <c r="BL46" s="4"/>
      <c r="BM46" s="4"/>
      <c r="BN46" s="4"/>
      <c r="BO46" s="4"/>
      <c r="BP46" s="4"/>
      <c r="BQ46" s="4"/>
      <c r="BR46" s="4"/>
      <c r="BS46" s="4"/>
      <c r="BT46" s="4"/>
      <c r="BU46" s="4"/>
      <c r="BV46" s="4"/>
      <c r="BW46" s="4"/>
      <c r="BX46" s="4"/>
      <c r="BY46" s="4"/>
      <c r="BZ46" s="4"/>
      <c r="CA46" s="4"/>
    </row>
    <row r="47" spans="1:79" ht="34.5" customHeight="1" thickBot="1" x14ac:dyDescent="0.25">
      <c r="A47" s="783" t="s">
        <v>40</v>
      </c>
      <c r="B47" s="784"/>
      <c r="C47" s="785"/>
      <c r="D47" s="810"/>
      <c r="E47" s="810"/>
      <c r="F47" s="810"/>
      <c r="G47" s="810"/>
      <c r="H47" s="810"/>
      <c r="I47" s="810"/>
      <c r="J47" s="810"/>
      <c r="K47" s="810"/>
      <c r="L47" s="810"/>
      <c r="M47" s="811"/>
      <c r="N47" s="789" t="s">
        <v>58</v>
      </c>
      <c r="O47" s="789"/>
      <c r="P47" s="789"/>
      <c r="Q47" s="789"/>
      <c r="R47" s="789"/>
      <c r="S47" s="789"/>
      <c r="T47" s="789"/>
      <c r="U47" s="789"/>
      <c r="V47" s="825"/>
      <c r="W47" s="826"/>
      <c r="X47" s="826"/>
      <c r="Y47" s="826"/>
      <c r="Z47" s="826"/>
      <c r="AA47" s="826"/>
      <c r="AB47" s="826"/>
      <c r="AC47" s="805" t="s">
        <v>45</v>
      </c>
      <c r="AD47" s="806"/>
      <c r="AE47" s="268" t="s">
        <v>992</v>
      </c>
      <c r="AF47" s="51"/>
      <c r="AG47" s="51"/>
      <c r="AH47" s="51"/>
      <c r="AI47" s="52"/>
      <c r="AJ47" s="51"/>
      <c r="AK47" s="51"/>
      <c r="AL47" s="51"/>
      <c r="AM47" s="51"/>
      <c r="AN47" s="51"/>
      <c r="AO47" s="51"/>
      <c r="AP47" s="51"/>
      <c r="AQ47" s="51"/>
      <c r="AR47" s="51"/>
      <c r="AS47" s="51"/>
      <c r="AT47" s="51"/>
      <c r="AU47" s="51"/>
      <c r="AV47" s="51"/>
      <c r="AW47" s="51"/>
      <c r="AX47" s="51"/>
      <c r="AY47" s="51"/>
      <c r="AZ47" s="51"/>
      <c r="BA47" s="51"/>
      <c r="BB47" s="51"/>
      <c r="BC47" s="51"/>
      <c r="BF47" s="181">
        <v>29</v>
      </c>
      <c r="BG47" s="353"/>
    </row>
    <row r="48" spans="1:79" ht="61.5" customHeight="1" x14ac:dyDescent="0.2">
      <c r="A48" s="814" t="s">
        <v>25</v>
      </c>
      <c r="B48" s="815"/>
      <c r="C48" s="816"/>
      <c r="D48" s="791" t="s">
        <v>14</v>
      </c>
      <c r="E48" s="792"/>
      <c r="F48" s="790" t="s">
        <v>9</v>
      </c>
      <c r="G48" s="791"/>
      <c r="H48" s="792"/>
      <c r="I48" s="790" t="s">
        <v>24</v>
      </c>
      <c r="J48" s="791"/>
      <c r="K48" s="791"/>
      <c r="L48" s="791"/>
      <c r="M48" s="792"/>
      <c r="N48" s="807" t="s">
        <v>7</v>
      </c>
      <c r="O48" s="808"/>
      <c r="P48" s="808"/>
      <c r="Q48" s="808"/>
      <c r="R48" s="808"/>
      <c r="S48" s="808"/>
      <c r="T48" s="808"/>
      <c r="U48" s="809"/>
      <c r="V48" s="807" t="s">
        <v>2</v>
      </c>
      <c r="W48" s="808"/>
      <c r="X48" s="808"/>
      <c r="Y48" s="808"/>
      <c r="Z48" s="808"/>
      <c r="AA48" s="808"/>
      <c r="AB48" s="808"/>
      <c r="AC48" s="808"/>
      <c r="AD48" s="809"/>
      <c r="AE48" s="833" t="s">
        <v>47</v>
      </c>
      <c r="AF48" s="850"/>
      <c r="AG48" s="850"/>
      <c r="AH48" s="851"/>
      <c r="AI48" s="833" t="s">
        <v>48</v>
      </c>
      <c r="AJ48" s="834"/>
      <c r="AK48" s="834"/>
      <c r="AL48" s="834"/>
      <c r="AM48" s="835"/>
      <c r="AN48" s="836" t="s">
        <v>60</v>
      </c>
      <c r="AO48" s="837"/>
      <c r="AP48" s="837"/>
      <c r="AQ48" s="837"/>
      <c r="AR48" s="838"/>
      <c r="AS48" s="812" t="s">
        <v>27</v>
      </c>
      <c r="AT48" s="850"/>
      <c r="AU48" s="851"/>
      <c r="AV48" s="812" t="s">
        <v>43</v>
      </c>
      <c r="AW48" s="813"/>
      <c r="AX48" s="839" t="s">
        <v>1</v>
      </c>
      <c r="AY48" s="840"/>
      <c r="AZ48" s="840"/>
      <c r="BA48" s="840"/>
      <c r="BB48" s="840"/>
      <c r="BC48" s="841"/>
      <c r="BD48" s="216"/>
      <c r="BE48" s="216"/>
      <c r="BF48" s="182"/>
    </row>
    <row r="49" spans="1:79" s="299" customFormat="1" ht="29.25" customHeight="1" x14ac:dyDescent="0.2">
      <c r="A49" s="793" t="s">
        <v>26</v>
      </c>
      <c r="B49" s="794"/>
      <c r="C49" s="795"/>
      <c r="D49" s="787"/>
      <c r="E49" s="788"/>
      <c r="F49" s="786"/>
      <c r="G49" s="787"/>
      <c r="H49" s="788"/>
      <c r="I49" s="786"/>
      <c r="J49" s="787"/>
      <c r="K49" s="787"/>
      <c r="L49" s="787"/>
      <c r="M49" s="788"/>
      <c r="N49" s="799" t="str">
        <f>IF(I49="","",IFERROR(VLOOKUP(I49,製品リスト!$D$4:$F$1000,2,0),"SII登録型番を正しく入力してください"))</f>
        <v/>
      </c>
      <c r="O49" s="800"/>
      <c r="P49" s="800"/>
      <c r="Q49" s="800"/>
      <c r="R49" s="800"/>
      <c r="S49" s="800"/>
      <c r="T49" s="800"/>
      <c r="U49" s="801"/>
      <c r="V49" s="799" t="str">
        <f>IF(I49="","",IFERROR(VLOOKUP(I49,製品リスト!$D$4:$F$1000,3,0),"SII登録型番を正しく入力してください"))</f>
        <v/>
      </c>
      <c r="W49" s="800"/>
      <c r="X49" s="800"/>
      <c r="Y49" s="800"/>
      <c r="Z49" s="800"/>
      <c r="AA49" s="800"/>
      <c r="AB49" s="800"/>
      <c r="AC49" s="800"/>
      <c r="AD49" s="801"/>
      <c r="AE49" s="844"/>
      <c r="AF49" s="845"/>
      <c r="AG49" s="845"/>
      <c r="AH49" s="846"/>
      <c r="AI49" s="628"/>
      <c r="AJ49" s="629"/>
      <c r="AK49" s="629"/>
      <c r="AL49" s="629"/>
      <c r="AM49" s="116" t="s">
        <v>23</v>
      </c>
      <c r="AN49" s="847">
        <f>SUM(AE49*AI49,AE50*AI50,AE51*AI51,AE52*AI52,AE53*AI53)</f>
        <v>0</v>
      </c>
      <c r="AO49" s="848"/>
      <c r="AP49" s="848"/>
      <c r="AQ49" s="848"/>
      <c r="AR49" s="849"/>
      <c r="AS49" s="855"/>
      <c r="AT49" s="856"/>
      <c r="AU49" s="857"/>
      <c r="AV49" s="786"/>
      <c r="AW49" s="788"/>
      <c r="AX49" s="730"/>
      <c r="AY49" s="731"/>
      <c r="AZ49" s="731"/>
      <c r="BA49" s="731"/>
      <c r="BB49" s="731"/>
      <c r="BC49" s="732"/>
      <c r="BD49" s="200"/>
      <c r="BE49" s="200"/>
      <c r="BF49" s="219">
        <v>30</v>
      </c>
      <c r="BG49" s="353"/>
      <c r="BH49" s="4"/>
      <c r="BI49" s="4"/>
      <c r="BJ49" s="4"/>
      <c r="BK49" s="4"/>
      <c r="BL49" s="4"/>
      <c r="BM49" s="4"/>
      <c r="BN49" s="4"/>
      <c r="BO49" s="4"/>
      <c r="BP49" s="4"/>
      <c r="BQ49" s="4"/>
      <c r="BR49" s="4"/>
      <c r="BS49" s="4"/>
      <c r="BT49" s="4"/>
      <c r="BU49" s="4"/>
      <c r="BV49" s="4"/>
      <c r="BW49" s="4"/>
      <c r="BX49" s="4"/>
      <c r="BY49" s="4"/>
      <c r="BZ49" s="4"/>
      <c r="CA49" s="4"/>
    </row>
    <row r="50" spans="1:79" s="299" customFormat="1" ht="29.25" customHeight="1" x14ac:dyDescent="0.2">
      <c r="A50" s="793"/>
      <c r="B50" s="794"/>
      <c r="C50" s="795"/>
      <c r="D50" s="779"/>
      <c r="E50" s="780"/>
      <c r="F50" s="781"/>
      <c r="G50" s="779"/>
      <c r="H50" s="780"/>
      <c r="I50" s="758"/>
      <c r="J50" s="782"/>
      <c r="K50" s="782"/>
      <c r="L50" s="782"/>
      <c r="M50" s="759"/>
      <c r="N50" s="773" t="str">
        <f>IF(I50="","",IFERROR(VLOOKUP(I50,製品リスト!$D$4:$F$1000,2,0),"SII登録型番を正しく入力してください"))</f>
        <v/>
      </c>
      <c r="O50" s="774"/>
      <c r="P50" s="774"/>
      <c r="Q50" s="774"/>
      <c r="R50" s="774"/>
      <c r="S50" s="774"/>
      <c r="T50" s="774"/>
      <c r="U50" s="775"/>
      <c r="V50" s="773" t="str">
        <f>IF(I50="","",IFERROR(VLOOKUP(I50,製品リスト!$D$4:$F$1000,3,0),"SII登録型番を正しく入力してください"))</f>
        <v/>
      </c>
      <c r="W50" s="774"/>
      <c r="X50" s="774"/>
      <c r="Y50" s="774"/>
      <c r="Z50" s="774"/>
      <c r="AA50" s="774"/>
      <c r="AB50" s="774"/>
      <c r="AC50" s="774"/>
      <c r="AD50" s="775"/>
      <c r="AE50" s="776"/>
      <c r="AF50" s="777"/>
      <c r="AG50" s="777"/>
      <c r="AH50" s="778"/>
      <c r="AI50" s="637"/>
      <c r="AJ50" s="638"/>
      <c r="AK50" s="638"/>
      <c r="AL50" s="638"/>
      <c r="AM50" s="41" t="s">
        <v>23</v>
      </c>
      <c r="AN50" s="847"/>
      <c r="AO50" s="848"/>
      <c r="AP50" s="848"/>
      <c r="AQ50" s="848"/>
      <c r="AR50" s="849"/>
      <c r="AS50" s="852"/>
      <c r="AT50" s="853"/>
      <c r="AU50" s="854"/>
      <c r="AV50" s="758"/>
      <c r="AW50" s="759"/>
      <c r="AX50" s="760"/>
      <c r="AY50" s="761"/>
      <c r="AZ50" s="761"/>
      <c r="BA50" s="761"/>
      <c r="BB50" s="761"/>
      <c r="BC50" s="762"/>
      <c r="BD50" s="200"/>
      <c r="BE50" s="200"/>
      <c r="BF50" s="219">
        <v>31</v>
      </c>
      <c r="BG50" s="353"/>
      <c r="BH50" s="4"/>
      <c r="BI50" s="4"/>
      <c r="BJ50" s="4"/>
      <c r="BK50" s="4"/>
      <c r="BL50" s="4"/>
      <c r="BM50" s="4"/>
      <c r="BN50" s="4"/>
      <c r="BO50" s="4"/>
      <c r="BP50" s="4"/>
      <c r="BQ50" s="4"/>
      <c r="BR50" s="4"/>
      <c r="BS50" s="4"/>
      <c r="BT50" s="4"/>
      <c r="BU50" s="4"/>
      <c r="BV50" s="4"/>
      <c r="BW50" s="4"/>
      <c r="BX50" s="4"/>
      <c r="BY50" s="4"/>
      <c r="BZ50" s="4"/>
      <c r="CA50" s="4"/>
    </row>
    <row r="51" spans="1:79" s="299" customFormat="1" ht="29.25" customHeight="1" x14ac:dyDescent="0.2">
      <c r="A51" s="793"/>
      <c r="B51" s="794"/>
      <c r="C51" s="795"/>
      <c r="D51" s="779"/>
      <c r="E51" s="780"/>
      <c r="F51" s="781"/>
      <c r="G51" s="779"/>
      <c r="H51" s="780"/>
      <c r="I51" s="758"/>
      <c r="J51" s="782"/>
      <c r="K51" s="782"/>
      <c r="L51" s="782"/>
      <c r="M51" s="759"/>
      <c r="N51" s="773" t="str">
        <f>IF(I51="","",IFERROR(VLOOKUP(I51,製品リスト!$D$4:$F$1000,2,0),"SII登録型番を正しく入力してください"))</f>
        <v/>
      </c>
      <c r="O51" s="774"/>
      <c r="P51" s="774"/>
      <c r="Q51" s="774"/>
      <c r="R51" s="774"/>
      <c r="S51" s="774"/>
      <c r="T51" s="774"/>
      <c r="U51" s="775"/>
      <c r="V51" s="773" t="str">
        <f>IF(I51="","",IFERROR(VLOOKUP(I51,製品リスト!$D$4:$F$1000,3,0),"SII登録型番を正しく入力してください"))</f>
        <v/>
      </c>
      <c r="W51" s="774"/>
      <c r="X51" s="774"/>
      <c r="Y51" s="774"/>
      <c r="Z51" s="774"/>
      <c r="AA51" s="774"/>
      <c r="AB51" s="774"/>
      <c r="AC51" s="774"/>
      <c r="AD51" s="775"/>
      <c r="AE51" s="776"/>
      <c r="AF51" s="777"/>
      <c r="AG51" s="777"/>
      <c r="AH51" s="778"/>
      <c r="AI51" s="637"/>
      <c r="AJ51" s="638"/>
      <c r="AK51" s="638"/>
      <c r="AL51" s="638"/>
      <c r="AM51" s="41" t="s">
        <v>13</v>
      </c>
      <c r="AN51" s="847"/>
      <c r="AO51" s="848"/>
      <c r="AP51" s="848"/>
      <c r="AQ51" s="848"/>
      <c r="AR51" s="849"/>
      <c r="AS51" s="852"/>
      <c r="AT51" s="853"/>
      <c r="AU51" s="854"/>
      <c r="AV51" s="758"/>
      <c r="AW51" s="759"/>
      <c r="AX51" s="760"/>
      <c r="AY51" s="761"/>
      <c r="AZ51" s="761"/>
      <c r="BA51" s="761"/>
      <c r="BB51" s="761"/>
      <c r="BC51" s="762"/>
      <c r="BD51" s="200"/>
      <c r="BE51" s="200"/>
      <c r="BF51" s="219">
        <v>32</v>
      </c>
      <c r="BG51" s="353"/>
      <c r="BH51" s="4"/>
      <c r="BI51" s="4"/>
      <c r="BJ51" s="4"/>
      <c r="BK51" s="4"/>
      <c r="BL51" s="4"/>
      <c r="BM51" s="4"/>
      <c r="BN51" s="4"/>
      <c r="BO51" s="4"/>
      <c r="BP51" s="4"/>
      <c r="BQ51" s="4"/>
      <c r="BR51" s="4"/>
      <c r="BS51" s="4"/>
      <c r="BT51" s="4"/>
      <c r="BU51" s="4"/>
      <c r="BV51" s="4"/>
      <c r="BW51" s="4"/>
      <c r="BX51" s="4"/>
      <c r="BY51" s="4"/>
      <c r="BZ51" s="4"/>
      <c r="CA51" s="4"/>
    </row>
    <row r="52" spans="1:79" s="299" customFormat="1" ht="29.25" customHeight="1" x14ac:dyDescent="0.2">
      <c r="A52" s="793"/>
      <c r="B52" s="794"/>
      <c r="C52" s="795"/>
      <c r="D52" s="779"/>
      <c r="E52" s="780"/>
      <c r="F52" s="781"/>
      <c r="G52" s="779"/>
      <c r="H52" s="780"/>
      <c r="I52" s="758"/>
      <c r="J52" s="782"/>
      <c r="K52" s="782"/>
      <c r="L52" s="782"/>
      <c r="M52" s="759"/>
      <c r="N52" s="773" t="str">
        <f>IF(I52="","",IFERROR(VLOOKUP(I52,製品リスト!$D$4:$F$1000,2,0),"SII登録型番を正しく入力してください"))</f>
        <v/>
      </c>
      <c r="O52" s="774"/>
      <c r="P52" s="774"/>
      <c r="Q52" s="774"/>
      <c r="R52" s="774"/>
      <c r="S52" s="774"/>
      <c r="T52" s="774"/>
      <c r="U52" s="775"/>
      <c r="V52" s="773" t="str">
        <f>IF(I52="","",IFERROR(VLOOKUP(I52,製品リスト!$D$4:$F$1000,3,0),"SII登録型番を正しく入力してください"))</f>
        <v/>
      </c>
      <c r="W52" s="774"/>
      <c r="X52" s="774"/>
      <c r="Y52" s="774"/>
      <c r="Z52" s="774"/>
      <c r="AA52" s="774"/>
      <c r="AB52" s="774"/>
      <c r="AC52" s="774"/>
      <c r="AD52" s="775"/>
      <c r="AE52" s="776"/>
      <c r="AF52" s="777"/>
      <c r="AG52" s="777"/>
      <c r="AH52" s="778"/>
      <c r="AI52" s="637"/>
      <c r="AJ52" s="638"/>
      <c r="AK52" s="638"/>
      <c r="AL52" s="638"/>
      <c r="AM52" s="41" t="s">
        <v>13</v>
      </c>
      <c r="AN52" s="847"/>
      <c r="AO52" s="848"/>
      <c r="AP52" s="848"/>
      <c r="AQ52" s="848"/>
      <c r="AR52" s="849"/>
      <c r="AS52" s="852"/>
      <c r="AT52" s="853"/>
      <c r="AU52" s="854"/>
      <c r="AV52" s="758"/>
      <c r="AW52" s="759"/>
      <c r="AX52" s="760"/>
      <c r="AY52" s="761"/>
      <c r="AZ52" s="761"/>
      <c r="BA52" s="761"/>
      <c r="BB52" s="761"/>
      <c r="BC52" s="762"/>
      <c r="BD52" s="200"/>
      <c r="BE52" s="200"/>
      <c r="BF52" s="219">
        <v>33</v>
      </c>
      <c r="BG52" s="351"/>
      <c r="BH52" s="4"/>
      <c r="BI52" s="4"/>
      <c r="BJ52" s="4"/>
      <c r="BK52" s="4"/>
      <c r="BL52" s="4"/>
      <c r="BM52" s="4"/>
      <c r="BN52" s="4"/>
      <c r="BO52" s="4"/>
      <c r="BP52" s="4"/>
      <c r="BQ52" s="4"/>
      <c r="BR52" s="4"/>
      <c r="BS52" s="4"/>
      <c r="BT52" s="4"/>
      <c r="BU52" s="4"/>
      <c r="BV52" s="4"/>
      <c r="BW52" s="4"/>
      <c r="BX52" s="4"/>
      <c r="BY52" s="4"/>
      <c r="BZ52" s="4"/>
      <c r="CA52" s="4"/>
    </row>
    <row r="53" spans="1:79" s="299" customFormat="1" ht="29.25" customHeight="1" x14ac:dyDescent="0.2">
      <c r="A53" s="793"/>
      <c r="B53" s="794"/>
      <c r="C53" s="795"/>
      <c r="D53" s="763"/>
      <c r="E53" s="764"/>
      <c r="F53" s="765"/>
      <c r="G53" s="763"/>
      <c r="H53" s="764"/>
      <c r="I53" s="747"/>
      <c r="J53" s="766"/>
      <c r="K53" s="766"/>
      <c r="L53" s="766"/>
      <c r="M53" s="748"/>
      <c r="N53" s="767" t="str">
        <f>IF(I53="","",IFERROR(VLOOKUP(I53,製品リスト!$D$4:$F$1000,2,0),"SII登録型番を正しく入力してください"))</f>
        <v/>
      </c>
      <c r="O53" s="768"/>
      <c r="P53" s="768"/>
      <c r="Q53" s="768"/>
      <c r="R53" s="768"/>
      <c r="S53" s="768"/>
      <c r="T53" s="768"/>
      <c r="U53" s="769"/>
      <c r="V53" s="767" t="str">
        <f>IF(I53="","",IFERROR(VLOOKUP(I53,製品リスト!$D$4:$F$1000,3,0),"SII登録型番を正しく入力してください"))</f>
        <v/>
      </c>
      <c r="W53" s="768"/>
      <c r="X53" s="768"/>
      <c r="Y53" s="768"/>
      <c r="Z53" s="768"/>
      <c r="AA53" s="768"/>
      <c r="AB53" s="768"/>
      <c r="AC53" s="768"/>
      <c r="AD53" s="769"/>
      <c r="AE53" s="770"/>
      <c r="AF53" s="771"/>
      <c r="AG53" s="771"/>
      <c r="AH53" s="772"/>
      <c r="AI53" s="648"/>
      <c r="AJ53" s="649"/>
      <c r="AK53" s="649"/>
      <c r="AL53" s="649"/>
      <c r="AM53" s="42" t="s">
        <v>13</v>
      </c>
      <c r="AN53" s="847"/>
      <c r="AO53" s="848"/>
      <c r="AP53" s="848"/>
      <c r="AQ53" s="848"/>
      <c r="AR53" s="849"/>
      <c r="AS53" s="724"/>
      <c r="AT53" s="725"/>
      <c r="AU53" s="726"/>
      <c r="AV53" s="747"/>
      <c r="AW53" s="748"/>
      <c r="AX53" s="727"/>
      <c r="AY53" s="728"/>
      <c r="AZ53" s="728"/>
      <c r="BA53" s="728"/>
      <c r="BB53" s="728"/>
      <c r="BC53" s="729"/>
      <c r="BD53" s="200"/>
      <c r="BE53" s="200"/>
      <c r="BF53" s="219">
        <v>34</v>
      </c>
      <c r="BG53" s="351"/>
      <c r="BH53" s="4"/>
      <c r="BI53" s="4"/>
      <c r="BJ53" s="4"/>
      <c r="BK53" s="4"/>
      <c r="BL53" s="4"/>
      <c r="BM53" s="4"/>
      <c r="BN53" s="4"/>
      <c r="BO53" s="4"/>
      <c r="BP53" s="4"/>
      <c r="BQ53" s="4"/>
      <c r="BR53" s="4"/>
      <c r="BS53" s="4"/>
      <c r="BT53" s="4"/>
      <c r="BU53" s="4"/>
      <c r="BV53" s="4"/>
      <c r="BW53" s="4"/>
      <c r="BX53" s="4"/>
      <c r="BY53" s="4"/>
      <c r="BZ53" s="4"/>
      <c r="CA53" s="4"/>
    </row>
    <row r="54" spans="1:79" ht="33" customHeight="1" x14ac:dyDescent="0.2">
      <c r="A54" s="796"/>
      <c r="B54" s="797"/>
      <c r="C54" s="798"/>
      <c r="D54" s="749" t="s">
        <v>59</v>
      </c>
      <c r="E54" s="750"/>
      <c r="F54" s="750"/>
      <c r="G54" s="750"/>
      <c r="H54" s="750"/>
      <c r="I54" s="750"/>
      <c r="J54" s="750"/>
      <c r="K54" s="750"/>
      <c r="L54" s="750"/>
      <c r="M54" s="750"/>
      <c r="N54" s="750"/>
      <c r="O54" s="750"/>
      <c r="P54" s="750"/>
      <c r="Q54" s="750"/>
      <c r="R54" s="750"/>
      <c r="S54" s="750"/>
      <c r="T54" s="750"/>
      <c r="U54" s="750"/>
      <c r="V54" s="750"/>
      <c r="W54" s="750"/>
      <c r="X54" s="750"/>
      <c r="Y54" s="750"/>
      <c r="Z54" s="750"/>
      <c r="AA54" s="750"/>
      <c r="AB54" s="750"/>
      <c r="AC54" s="750"/>
      <c r="AD54" s="750"/>
      <c r="AE54" s="750"/>
      <c r="AF54" s="750"/>
      <c r="AG54" s="750"/>
      <c r="AH54" s="750"/>
      <c r="AI54" s="750"/>
      <c r="AJ54" s="750"/>
      <c r="AK54" s="750"/>
      <c r="AL54" s="750"/>
      <c r="AM54" s="750"/>
      <c r="AN54" s="751" t="str">
        <f>IF(OR($G$6="■",AN49="",$V$47=""),"",ROUNDDOWN(AN49/V47,0))</f>
        <v/>
      </c>
      <c r="AO54" s="752"/>
      <c r="AP54" s="752"/>
      <c r="AQ54" s="752"/>
      <c r="AR54" s="753"/>
      <c r="AS54" s="754" t="s">
        <v>46</v>
      </c>
      <c r="AT54" s="755"/>
      <c r="AU54" s="755"/>
      <c r="AV54" s="755"/>
      <c r="AW54" s="755"/>
      <c r="AX54" s="756">
        <f>SUM(AX49:BC53)</f>
        <v>0</v>
      </c>
      <c r="AY54" s="756"/>
      <c r="AZ54" s="756"/>
      <c r="BA54" s="756"/>
      <c r="BB54" s="756"/>
      <c r="BC54" s="757"/>
      <c r="BD54" s="217"/>
      <c r="BE54" s="221"/>
      <c r="BF54" s="219">
        <v>35</v>
      </c>
      <c r="BG54" s="351"/>
    </row>
    <row r="55" spans="1:79" s="299" customFormat="1" ht="36" customHeight="1" thickBot="1" x14ac:dyDescent="0.25">
      <c r="A55" s="733" t="s">
        <v>44</v>
      </c>
      <c r="B55" s="734"/>
      <c r="C55" s="735"/>
      <c r="D55" s="744" t="s">
        <v>125</v>
      </c>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6"/>
      <c r="AX55" s="736"/>
      <c r="AY55" s="737"/>
      <c r="AZ55" s="737"/>
      <c r="BA55" s="737"/>
      <c r="BB55" s="737"/>
      <c r="BC55" s="738"/>
      <c r="BD55" s="200"/>
      <c r="BE55" s="200"/>
      <c r="BF55" s="219">
        <v>36</v>
      </c>
      <c r="BG55" s="351"/>
      <c r="BH55" s="4"/>
      <c r="BI55" s="4"/>
      <c r="BJ55" s="4"/>
      <c r="BK55" s="4"/>
      <c r="BL55" s="4"/>
      <c r="BM55" s="4"/>
      <c r="BN55" s="4"/>
      <c r="BO55" s="4"/>
      <c r="BP55" s="4"/>
      <c r="BQ55" s="4"/>
      <c r="BR55" s="4"/>
      <c r="BS55" s="4"/>
      <c r="BT55" s="4"/>
      <c r="BU55" s="4"/>
      <c r="BV55" s="4"/>
      <c r="BW55" s="4"/>
      <c r="BX55" s="4"/>
      <c r="BY55" s="4"/>
      <c r="BZ55" s="4"/>
      <c r="CA55" s="4"/>
    </row>
    <row r="56" spans="1:79" s="299" customFormat="1" ht="36" customHeight="1" thickTop="1" thickBot="1" x14ac:dyDescent="0.25">
      <c r="A56" s="739" t="s">
        <v>67</v>
      </c>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40"/>
      <c r="AL56" s="740"/>
      <c r="AM56" s="740"/>
      <c r="AN56" s="740"/>
      <c r="AO56" s="740"/>
      <c r="AP56" s="740"/>
      <c r="AQ56" s="740"/>
      <c r="AR56" s="740"/>
      <c r="AS56" s="740"/>
      <c r="AT56" s="740"/>
      <c r="AU56" s="740"/>
      <c r="AV56" s="740"/>
      <c r="AW56" s="740"/>
      <c r="AX56" s="741">
        <f>SUM(AX54:BC55)</f>
        <v>0</v>
      </c>
      <c r="AY56" s="742"/>
      <c r="AZ56" s="742"/>
      <c r="BA56" s="742"/>
      <c r="BB56" s="742"/>
      <c r="BC56" s="743"/>
      <c r="BD56" s="213"/>
      <c r="BE56" s="213"/>
      <c r="BF56" s="219">
        <v>37</v>
      </c>
      <c r="BG56" s="353"/>
      <c r="BH56" s="4"/>
      <c r="BI56" s="4"/>
      <c r="BJ56" s="4"/>
      <c r="BK56" s="4"/>
      <c r="BL56" s="4"/>
      <c r="BM56" s="4"/>
      <c r="BN56" s="4"/>
      <c r="BO56" s="4"/>
      <c r="BP56" s="4"/>
      <c r="BQ56" s="4"/>
      <c r="BR56" s="4"/>
      <c r="BS56" s="4"/>
      <c r="BT56" s="4"/>
      <c r="BU56" s="4"/>
      <c r="BV56" s="4"/>
      <c r="BW56" s="4"/>
      <c r="BX56" s="4"/>
      <c r="BY56" s="4"/>
      <c r="BZ56" s="4"/>
      <c r="CA56" s="4"/>
    </row>
    <row r="57" spans="1:79" s="299" customFormat="1" ht="15" customHeight="1" thickBot="1" x14ac:dyDescent="0.25">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8"/>
      <c r="AT57" s="48"/>
      <c r="AU57" s="48"/>
      <c r="AV57" s="49"/>
      <c r="AW57" s="49"/>
      <c r="AX57" s="50"/>
      <c r="AY57" s="50"/>
      <c r="AZ57" s="50"/>
      <c r="BA57" s="50"/>
      <c r="BB57" s="50"/>
      <c r="BC57" s="50"/>
      <c r="BD57" s="214"/>
      <c r="BE57" s="214"/>
      <c r="BF57" s="183"/>
      <c r="BG57" s="356"/>
      <c r="BH57" s="4"/>
      <c r="BI57" s="4"/>
      <c r="BJ57" s="4"/>
      <c r="BK57" s="4"/>
      <c r="BL57" s="4"/>
      <c r="BM57" s="4"/>
      <c r="BN57" s="4"/>
      <c r="BO57" s="4"/>
      <c r="BP57" s="4"/>
      <c r="BQ57" s="4"/>
      <c r="BR57" s="4"/>
      <c r="BS57" s="4"/>
      <c r="BT57" s="4"/>
      <c r="BU57" s="4"/>
      <c r="BV57" s="4"/>
      <c r="BW57" s="4"/>
      <c r="BX57" s="4"/>
      <c r="BY57" s="4"/>
      <c r="BZ57" s="4"/>
      <c r="CA57" s="4"/>
    </row>
    <row r="58" spans="1:79" s="299" customFormat="1" ht="36.9" customHeight="1" thickBot="1" x14ac:dyDescent="0.25">
      <c r="A58" s="842" t="s">
        <v>35</v>
      </c>
      <c r="B58" s="843"/>
      <c r="C58" s="843"/>
      <c r="D58" s="843"/>
      <c r="E58" s="843"/>
      <c r="F58" s="843"/>
      <c r="G58" s="843"/>
      <c r="H58" s="843"/>
      <c r="I58" s="843"/>
      <c r="J58" s="843"/>
      <c r="K58" s="843"/>
      <c r="L58" s="843"/>
      <c r="M58" s="843"/>
      <c r="N58" s="843"/>
      <c r="O58" s="843"/>
      <c r="P58" s="843"/>
      <c r="Q58" s="843"/>
      <c r="R58" s="843"/>
      <c r="S58" s="843"/>
      <c r="T58" s="843"/>
      <c r="U58" s="843"/>
      <c r="V58" s="843"/>
      <c r="W58" s="843"/>
      <c r="X58" s="843"/>
      <c r="Y58" s="843"/>
      <c r="Z58" s="843"/>
      <c r="AA58" s="843"/>
      <c r="AB58" s="843"/>
      <c r="AC58" s="843"/>
      <c r="AD58" s="843"/>
      <c r="AE58" s="843"/>
      <c r="AF58" s="843"/>
      <c r="AG58" s="843"/>
      <c r="AH58" s="843"/>
      <c r="AI58" s="843"/>
      <c r="AJ58" s="843"/>
      <c r="AK58" s="843"/>
      <c r="AL58" s="843"/>
      <c r="AM58" s="843"/>
      <c r="AN58" s="843"/>
      <c r="AO58" s="843"/>
      <c r="AP58" s="843"/>
      <c r="AQ58" s="843"/>
      <c r="AR58" s="843"/>
      <c r="AS58" s="843"/>
      <c r="AT58" s="843"/>
      <c r="AU58" s="843"/>
      <c r="AV58" s="843"/>
      <c r="AW58" s="843"/>
      <c r="AX58" s="830">
        <f>SUM(AX23,AX34,AX45,AX56)</f>
        <v>0</v>
      </c>
      <c r="AY58" s="831"/>
      <c r="AZ58" s="831"/>
      <c r="BA58" s="831"/>
      <c r="BB58" s="831"/>
      <c r="BC58" s="832"/>
      <c r="BD58" s="215"/>
      <c r="BE58" s="215"/>
      <c r="BF58" s="223">
        <v>38</v>
      </c>
      <c r="BG58" s="353"/>
      <c r="BH58" s="4"/>
      <c r="BI58" s="4"/>
      <c r="BJ58" s="4"/>
      <c r="BK58" s="4"/>
      <c r="BL58" s="4"/>
      <c r="BM58" s="4"/>
      <c r="BN58" s="4"/>
      <c r="BO58" s="4"/>
      <c r="BP58" s="4"/>
      <c r="BQ58" s="4"/>
      <c r="BR58" s="4"/>
      <c r="BS58" s="4"/>
      <c r="BT58" s="4"/>
      <c r="BU58" s="4"/>
      <c r="BV58" s="4"/>
      <c r="BW58" s="4"/>
      <c r="BX58" s="4"/>
      <c r="BY58" s="4"/>
      <c r="BZ58" s="4"/>
      <c r="CA58" s="4"/>
    </row>
    <row r="59" spans="1:79" s="299" customFormat="1" ht="16.5" customHeight="1" x14ac:dyDescent="0.2">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39"/>
      <c r="AY59" s="39"/>
      <c r="AZ59" s="39"/>
      <c r="BA59" s="39"/>
      <c r="BB59" s="39"/>
      <c r="BC59" s="39"/>
      <c r="BD59" s="39"/>
      <c r="BE59" s="39"/>
      <c r="BF59" s="183"/>
      <c r="BG59" s="349"/>
      <c r="BH59" s="4"/>
      <c r="BI59" s="4"/>
      <c r="BJ59" s="4"/>
      <c r="BK59" s="4"/>
      <c r="BL59" s="4"/>
      <c r="BM59" s="4"/>
      <c r="BN59" s="4"/>
      <c r="BO59" s="4"/>
      <c r="BP59" s="4"/>
      <c r="BQ59" s="4"/>
      <c r="BR59" s="4"/>
      <c r="BS59" s="4"/>
      <c r="BT59" s="4"/>
      <c r="BU59" s="4"/>
      <c r="BV59" s="4"/>
      <c r="BW59" s="4"/>
      <c r="BX59" s="4"/>
      <c r="BY59" s="4"/>
      <c r="BZ59" s="4"/>
      <c r="CA59" s="4"/>
    </row>
  </sheetData>
  <sheetProtection algorithmName="SHA-512" hashValue="DtSSFGCQ2loaDx1ShHM55oN1IyJ+bwWMCDmj3iIPCy2cjc65MqLyDGC8fDspdSp1/9V1yhnhS4EdAa1A5j5cCw==" saltValue="eFz/zesgkj1Hz6sO2Pd/1A==" spinCount="100000" sheet="1" objects="1" formatColumns="0"/>
  <mergeCells count="332">
    <mergeCell ref="BF4:BF5"/>
    <mergeCell ref="BF12:BF13"/>
    <mergeCell ref="BG4:BG5"/>
    <mergeCell ref="AV42:AW42"/>
    <mergeCell ref="AE37:AH37"/>
    <mergeCell ref="AV28:AW28"/>
    <mergeCell ref="AE42:AH42"/>
    <mergeCell ref="AX33:BC33"/>
    <mergeCell ref="AX6:AZ6"/>
    <mergeCell ref="AS19:AU19"/>
    <mergeCell ref="AM6:AW6"/>
    <mergeCell ref="AI26:AM26"/>
    <mergeCell ref="AN26:AR26"/>
    <mergeCell ref="AS41:AU41"/>
    <mergeCell ref="AV41:AW41"/>
    <mergeCell ref="AE41:AH41"/>
    <mergeCell ref="AI41:AL41"/>
    <mergeCell ref="AI40:AL40"/>
    <mergeCell ref="AS40:AU40"/>
    <mergeCell ref="AV40:AW40"/>
    <mergeCell ref="AV39:AW39"/>
    <mergeCell ref="AS38:AU38"/>
    <mergeCell ref="AI39:AL39"/>
    <mergeCell ref="AI42:AL42"/>
    <mergeCell ref="AS42:AU42"/>
    <mergeCell ref="AI31:AL31"/>
    <mergeCell ref="A2:BC2"/>
    <mergeCell ref="AV49:AW49"/>
    <mergeCell ref="D50:E50"/>
    <mergeCell ref="F50:H50"/>
    <mergeCell ref="I50:M50"/>
    <mergeCell ref="AX15:BC15"/>
    <mergeCell ref="A15:C15"/>
    <mergeCell ref="F15:H15"/>
    <mergeCell ref="N15:U15"/>
    <mergeCell ref="V15:AD15"/>
    <mergeCell ref="AX19:BC19"/>
    <mergeCell ref="D17:E17"/>
    <mergeCell ref="F18:H18"/>
    <mergeCell ref="AE15:AH15"/>
    <mergeCell ref="F19:H19"/>
    <mergeCell ref="AX44:BC44"/>
    <mergeCell ref="AS37:AU37"/>
    <mergeCell ref="D37:E37"/>
    <mergeCell ref="I39:M39"/>
    <mergeCell ref="I27:M27"/>
    <mergeCell ref="N42:U42"/>
    <mergeCell ref="D29:E29"/>
    <mergeCell ref="AS39:AU39"/>
    <mergeCell ref="AS29:AU29"/>
    <mergeCell ref="N29:U29"/>
    <mergeCell ref="V29:AD29"/>
    <mergeCell ref="V27:AD27"/>
    <mergeCell ref="AE26:AH26"/>
    <mergeCell ref="I29:M29"/>
    <mergeCell ref="AE27:AH27"/>
    <mergeCell ref="N26:U26"/>
    <mergeCell ref="V26:AD26"/>
    <mergeCell ref="AE29:AH29"/>
    <mergeCell ref="V41:AD41"/>
    <mergeCell ref="BB4:BC4"/>
    <mergeCell ref="AV16:AW16"/>
    <mergeCell ref="AV17:AW17"/>
    <mergeCell ref="AV18:AW18"/>
    <mergeCell ref="AV19:AW19"/>
    <mergeCell ref="BA6:BC6"/>
    <mergeCell ref="AV27:AW27"/>
    <mergeCell ref="AX20:BC20"/>
    <mergeCell ref="AX18:BC18"/>
    <mergeCell ref="AX16:BC16"/>
    <mergeCell ref="AX17:BC17"/>
    <mergeCell ref="AV20:AW20"/>
    <mergeCell ref="AX22:BC22"/>
    <mergeCell ref="AX21:BC21"/>
    <mergeCell ref="A23:AW23"/>
    <mergeCell ref="AI17:AL17"/>
    <mergeCell ref="AI18:AL18"/>
    <mergeCell ref="AI19:AL19"/>
    <mergeCell ref="AS18:AU18"/>
    <mergeCell ref="A25:C25"/>
    <mergeCell ref="A26:C26"/>
    <mergeCell ref="AI6:AJ6"/>
    <mergeCell ref="AS28:AU28"/>
    <mergeCell ref="AX27:BC27"/>
    <mergeCell ref="AN15:AR15"/>
    <mergeCell ref="BB11:BC11"/>
    <mergeCell ref="AN32:AR32"/>
    <mergeCell ref="AI27:AL27"/>
    <mergeCell ref="AS27:AU27"/>
    <mergeCell ref="AI29:AL29"/>
    <mergeCell ref="AI30:AL30"/>
    <mergeCell ref="AN27:AR31"/>
    <mergeCell ref="AS30:AU30"/>
    <mergeCell ref="AN16:AR20"/>
    <mergeCell ref="AN21:AR21"/>
    <mergeCell ref="AS21:AW21"/>
    <mergeCell ref="AS17:AU17"/>
    <mergeCell ref="AV29:AW29"/>
    <mergeCell ref="AX26:BC26"/>
    <mergeCell ref="AX23:BC23"/>
    <mergeCell ref="AS16:AU16"/>
    <mergeCell ref="AS20:AU20"/>
    <mergeCell ref="AS26:AU26"/>
    <mergeCell ref="AV26:AW26"/>
    <mergeCell ref="AS31:AU31"/>
    <mergeCell ref="V25:AB25"/>
    <mergeCell ref="AC25:AD25"/>
    <mergeCell ref="AI15:AM15"/>
    <mergeCell ref="AI16:AL16"/>
    <mergeCell ref="AV15:AW15"/>
    <mergeCell ref="AS15:AU15"/>
    <mergeCell ref="A44:C44"/>
    <mergeCell ref="D30:E30"/>
    <mergeCell ref="A27:C32"/>
    <mergeCell ref="I28:M28"/>
    <mergeCell ref="F31:H31"/>
    <mergeCell ref="F26:H26"/>
    <mergeCell ref="F30:H30"/>
    <mergeCell ref="I30:M30"/>
    <mergeCell ref="V16:AD16"/>
    <mergeCell ref="D21:AM21"/>
    <mergeCell ref="I19:M19"/>
    <mergeCell ref="F16:H16"/>
    <mergeCell ref="I18:M18"/>
    <mergeCell ref="AI20:AL20"/>
    <mergeCell ref="D25:M25"/>
    <mergeCell ref="V40:AD40"/>
    <mergeCell ref="D31:E31"/>
    <mergeCell ref="AN38:AR42"/>
    <mergeCell ref="AE40:AH40"/>
    <mergeCell ref="F39:H39"/>
    <mergeCell ref="AE38:AH38"/>
    <mergeCell ref="I38:M38"/>
    <mergeCell ref="AE16:AH16"/>
    <mergeCell ref="AE17:AH17"/>
    <mergeCell ref="D41:E41"/>
    <mergeCell ref="F41:H41"/>
    <mergeCell ref="I41:M41"/>
    <mergeCell ref="N41:U41"/>
    <mergeCell ref="AE30:AH30"/>
    <mergeCell ref="N38:U38"/>
    <mergeCell ref="V38:AD38"/>
    <mergeCell ref="F38:H38"/>
    <mergeCell ref="N40:U40"/>
    <mergeCell ref="N30:U30"/>
    <mergeCell ref="N36:U36"/>
    <mergeCell ref="V36:AB36"/>
    <mergeCell ref="AC36:AD36"/>
    <mergeCell ref="I31:M31"/>
    <mergeCell ref="N31:U31"/>
    <mergeCell ref="N39:U39"/>
    <mergeCell ref="V39:AD39"/>
    <mergeCell ref="AE31:AH31"/>
    <mergeCell ref="A45:AW45"/>
    <mergeCell ref="AS48:AU48"/>
    <mergeCell ref="AI50:AL50"/>
    <mergeCell ref="AS50:AU50"/>
    <mergeCell ref="AS49:AU49"/>
    <mergeCell ref="AV50:AW50"/>
    <mergeCell ref="D43:AM43"/>
    <mergeCell ref="AN43:AR43"/>
    <mergeCell ref="AS43:AW43"/>
    <mergeCell ref="N48:U48"/>
    <mergeCell ref="V48:AD48"/>
    <mergeCell ref="N47:U47"/>
    <mergeCell ref="A47:C47"/>
    <mergeCell ref="A49:C54"/>
    <mergeCell ref="A48:C48"/>
    <mergeCell ref="D48:E48"/>
    <mergeCell ref="F48:H48"/>
    <mergeCell ref="I48:M48"/>
    <mergeCell ref="N50:U50"/>
    <mergeCell ref="V50:AD50"/>
    <mergeCell ref="AE50:AH50"/>
    <mergeCell ref="AI51:AL51"/>
    <mergeCell ref="I52:M52"/>
    <mergeCell ref="N52:U52"/>
    <mergeCell ref="AX45:BC45"/>
    <mergeCell ref="AE49:AH49"/>
    <mergeCell ref="AI49:AL49"/>
    <mergeCell ref="AN49:AR53"/>
    <mergeCell ref="D47:M47"/>
    <mergeCell ref="V47:AB47"/>
    <mergeCell ref="AC47:AD47"/>
    <mergeCell ref="D49:E49"/>
    <mergeCell ref="F49:H49"/>
    <mergeCell ref="I49:M49"/>
    <mergeCell ref="N49:U49"/>
    <mergeCell ref="V49:AD49"/>
    <mergeCell ref="AV48:AW48"/>
    <mergeCell ref="AX48:BC48"/>
    <mergeCell ref="AE48:AH48"/>
    <mergeCell ref="AI48:AM48"/>
    <mergeCell ref="AN48:AR48"/>
    <mergeCell ref="AX51:BC51"/>
    <mergeCell ref="AI52:AL52"/>
    <mergeCell ref="AS52:AU52"/>
    <mergeCell ref="AS51:AU51"/>
    <mergeCell ref="AV51:AW51"/>
    <mergeCell ref="D52:E52"/>
    <mergeCell ref="F52:H52"/>
    <mergeCell ref="AX58:BC58"/>
    <mergeCell ref="AX31:BC31"/>
    <mergeCell ref="AE39:AH39"/>
    <mergeCell ref="AI37:AM37"/>
    <mergeCell ref="AN37:AR37"/>
    <mergeCell ref="AX37:BC37"/>
    <mergeCell ref="AX28:BC28"/>
    <mergeCell ref="A58:AW58"/>
    <mergeCell ref="AX41:BC41"/>
    <mergeCell ref="AX50:BC50"/>
    <mergeCell ref="AX32:BC32"/>
    <mergeCell ref="AX29:BC29"/>
    <mergeCell ref="AX34:BC34"/>
    <mergeCell ref="AX30:BC30"/>
    <mergeCell ref="D42:E42"/>
    <mergeCell ref="F42:H42"/>
    <mergeCell ref="AX43:BC43"/>
    <mergeCell ref="I42:M42"/>
    <mergeCell ref="AV30:AW30"/>
    <mergeCell ref="F28:H28"/>
    <mergeCell ref="F29:H29"/>
    <mergeCell ref="AV31:AW31"/>
    <mergeCell ref="D32:AM32"/>
    <mergeCell ref="V30:AD30"/>
    <mergeCell ref="D6:E6"/>
    <mergeCell ref="H6:I6"/>
    <mergeCell ref="K6:O6"/>
    <mergeCell ref="P6:S6"/>
    <mergeCell ref="T6:U6"/>
    <mergeCell ref="X6:AE6"/>
    <mergeCell ref="D14:M14"/>
    <mergeCell ref="V19:AD19"/>
    <mergeCell ref="I20:M20"/>
    <mergeCell ref="N20:U20"/>
    <mergeCell ref="V20:AD20"/>
    <mergeCell ref="AE19:AH19"/>
    <mergeCell ref="D16:E16"/>
    <mergeCell ref="AF6:AH6"/>
    <mergeCell ref="I15:M15"/>
    <mergeCell ref="N17:U17"/>
    <mergeCell ref="N14:U14"/>
    <mergeCell ref="V14:AB14"/>
    <mergeCell ref="V17:AD17"/>
    <mergeCell ref="AE18:AH18"/>
    <mergeCell ref="N19:U19"/>
    <mergeCell ref="N16:U16"/>
    <mergeCell ref="F20:H20"/>
    <mergeCell ref="F17:H17"/>
    <mergeCell ref="AX40:BC40"/>
    <mergeCell ref="AX38:BC38"/>
    <mergeCell ref="AX39:BC39"/>
    <mergeCell ref="V31:AD31"/>
    <mergeCell ref="I37:M37"/>
    <mergeCell ref="N37:U37"/>
    <mergeCell ref="V37:AD37"/>
    <mergeCell ref="D36:M36"/>
    <mergeCell ref="AS32:AW32"/>
    <mergeCell ref="D39:E39"/>
    <mergeCell ref="F37:H37"/>
    <mergeCell ref="A34:AW34"/>
    <mergeCell ref="A38:C43"/>
    <mergeCell ref="AV37:AW37"/>
    <mergeCell ref="D38:E38"/>
    <mergeCell ref="AI38:AL38"/>
    <mergeCell ref="AV38:AW38"/>
    <mergeCell ref="A36:C36"/>
    <mergeCell ref="A33:C33"/>
    <mergeCell ref="A37:C37"/>
    <mergeCell ref="D40:E40"/>
    <mergeCell ref="F40:H40"/>
    <mergeCell ref="I40:M40"/>
    <mergeCell ref="V42:AD42"/>
    <mergeCell ref="A14:C14"/>
    <mergeCell ref="A22:C22"/>
    <mergeCell ref="AI28:AL28"/>
    <mergeCell ref="AE28:AH28"/>
    <mergeCell ref="N28:U28"/>
    <mergeCell ref="V28:AD28"/>
    <mergeCell ref="F27:H27"/>
    <mergeCell ref="N25:U25"/>
    <mergeCell ref="I26:M26"/>
    <mergeCell ref="D15:E15"/>
    <mergeCell ref="D18:E18"/>
    <mergeCell ref="D19:E19"/>
    <mergeCell ref="D20:E20"/>
    <mergeCell ref="A16:C21"/>
    <mergeCell ref="N27:U27"/>
    <mergeCell ref="N18:U18"/>
    <mergeCell ref="V18:AD18"/>
    <mergeCell ref="I16:M16"/>
    <mergeCell ref="D26:E26"/>
    <mergeCell ref="D27:E27"/>
    <mergeCell ref="D28:E28"/>
    <mergeCell ref="I17:M17"/>
    <mergeCell ref="AE20:AH20"/>
    <mergeCell ref="AC14:AD14"/>
    <mergeCell ref="N53:U53"/>
    <mergeCell ref="V53:AD53"/>
    <mergeCell ref="AE53:AH53"/>
    <mergeCell ref="V52:AD52"/>
    <mergeCell ref="AE52:AH52"/>
    <mergeCell ref="D51:E51"/>
    <mergeCell ref="F51:H51"/>
    <mergeCell ref="I51:M51"/>
    <mergeCell ref="N51:U51"/>
    <mergeCell ref="V51:AD51"/>
    <mergeCell ref="AE51:AH51"/>
    <mergeCell ref="BG12:BG13"/>
    <mergeCell ref="AI53:AL53"/>
    <mergeCell ref="AS53:AU53"/>
    <mergeCell ref="AX42:BC42"/>
    <mergeCell ref="AX49:BC49"/>
    <mergeCell ref="A55:C55"/>
    <mergeCell ref="AX55:BC55"/>
    <mergeCell ref="A56:AW56"/>
    <mergeCell ref="AX56:BC56"/>
    <mergeCell ref="D22:AW22"/>
    <mergeCell ref="D33:AW33"/>
    <mergeCell ref="D44:AW44"/>
    <mergeCell ref="D55:AW55"/>
    <mergeCell ref="AV53:AW53"/>
    <mergeCell ref="AX53:BC53"/>
    <mergeCell ref="D54:AM54"/>
    <mergeCell ref="AN54:AR54"/>
    <mergeCell ref="AS54:AW54"/>
    <mergeCell ref="AX54:BC54"/>
    <mergeCell ref="AV52:AW52"/>
    <mergeCell ref="AX52:BC52"/>
    <mergeCell ref="D53:E53"/>
    <mergeCell ref="F53:H53"/>
    <mergeCell ref="I53:M53"/>
  </mergeCells>
  <phoneticPr fontId="39"/>
  <conditionalFormatting sqref="C6 G6">
    <cfRule type="expression" dxfId="55" priority="10" stopIfTrue="1">
      <formula>AND($C$6="□",$G$6="□")</formula>
    </cfRule>
  </conditionalFormatting>
  <conditionalFormatting sqref="C6">
    <cfRule type="expression" dxfId="54" priority="11" stopIfTrue="1">
      <formula>AND($C$15="□",$G$15="□")</formula>
    </cfRule>
  </conditionalFormatting>
  <conditionalFormatting sqref="G6">
    <cfRule type="expression" dxfId="53" priority="12" stopIfTrue="1">
      <formula>AND($C$15="□",$G$15="□")</formula>
    </cfRule>
  </conditionalFormatting>
  <conditionalFormatting sqref="K6:O6 T6:U6 AM6:BC6">
    <cfRule type="expression" dxfId="52" priority="6" stopIfTrue="1">
      <formula>$C$6="■"</formula>
    </cfRule>
  </conditionalFormatting>
  <conditionalFormatting sqref="P6:S6">
    <cfRule type="expression" dxfId="51" priority="7" stopIfTrue="1">
      <formula>AND($G$6="■",$P$6="")</formula>
    </cfRule>
    <cfRule type="expression" dxfId="50" priority="8" stopIfTrue="1">
      <formula>$C$6="■"</formula>
    </cfRule>
  </conditionalFormatting>
  <conditionalFormatting sqref="X6:AJ6">
    <cfRule type="expression" dxfId="49" priority="5" stopIfTrue="1">
      <formula>$C$6="■"</formula>
    </cfRule>
  </conditionalFormatting>
  <conditionalFormatting sqref="AN21:AR21 AN43:AR43 AN54:AR54">
    <cfRule type="expression" dxfId="48" priority="4" stopIfTrue="1">
      <formula>$G$6="■"</formula>
    </cfRule>
  </conditionalFormatting>
  <conditionalFormatting sqref="AN32:AR32">
    <cfRule type="expression" dxfId="47" priority="3" stopIfTrue="1">
      <formula>$G$6="■"</formula>
    </cfRule>
  </conditionalFormatting>
  <conditionalFormatting sqref="BG1:BG3 BG14:BG1048576">
    <cfRule type="notContainsBlanks" dxfId="46" priority="2">
      <formula>LEN(TRIM(BG1))&gt;0</formula>
    </cfRule>
  </conditionalFormatting>
  <conditionalFormatting sqref="BG6:BG11">
    <cfRule type="notContainsBlanks" dxfId="45" priority="1">
      <formula>LEN(TRIM(BG6))&gt;0</formula>
    </cfRule>
  </conditionalFormatting>
  <dataValidations count="10">
    <dataValidation imeMode="disabled" allowBlank="1" showInputMessage="1" showErrorMessage="1" sqref="AX32:BE32 AX59 AX34:BE34 AN54 AX56:BE56 AX54:BE54 AX6:AZ6 AX45:BF45 AX43:BF43 AN43 AN32 AF6:AH6 AX21:BE21 AX23:BE23 AX58:BF58" xr:uid="{00000000-0002-0000-0400-000000000000}"/>
    <dataValidation type="custom" imeMode="disabled" allowBlank="1" showInputMessage="1" showErrorMessage="1" errorTitle="入力エラー" error="小数点以下第一位を切り捨てで入力して下さい。" sqref="AE16:AH20 AE38:AH42 AE27:AH31 AE49:AH53" xr:uid="{00000000-0002-0000-0400-000002000000}">
      <formula1>AE16-ROUNDDOWN(AE16,0)=0</formula1>
    </dataValidation>
    <dataValidation type="custom" imeMode="disabled" allowBlank="1" showInputMessage="1" showErrorMessage="1" errorTitle="入力エラー" error="小数点以下の入力はできません。" sqref="BF16 AX38:BF42 AX33:BE33 AX55:BE55 AX44:BF44 BF19 AX49:BE53 AX16:BE20 AX22:BF22 BF49:BF56 AX27:BE31" xr:uid="{00000000-0002-0000-0400-000003000000}">
      <formula1>AX16-ROUNDDOWN(AX16,0)=0</formula1>
    </dataValidation>
    <dataValidation type="custom" imeMode="disabled" allowBlank="1" showInputMessage="1" showErrorMessage="1" errorTitle="入力エラー" error="小数点は第二位まで、三位以下切り捨てで入力して下さい。" sqref="AI16:AL20 AI27:AL31 AI38:AL42 AI49:AL53 P6:S6 V14:AB14 V25:AB25 V36:AB36 V47:AB47" xr:uid="{00000000-0002-0000-0400-000004000000}">
      <formula1>P6-ROUNDDOWN(P6,2)=0</formula1>
    </dataValidation>
    <dataValidation type="list" operator="equal" allowBlank="1" showInputMessage="1" showErrorMessage="1" errorTitle="文字数エラー" error="SII登録型番の９文字で登録してください。" sqref="F16:H20 F27:H31 F38:H42 F49:H53" xr:uid="{00000000-0002-0000-0400-000005000000}">
      <formula1>"一層目,二層目,三層目"</formula1>
    </dataValidation>
    <dataValidation type="list" operator="equal" allowBlank="1" showInputMessage="1" showErrorMessage="1" errorTitle="文字数エラー" error="SII登録型番の９文字で登録してください。" sqref="D16:E20 D27:E31 D38:E42 D49:E53" xr:uid="{00000000-0002-0000-0400-000006000000}">
      <formula1>"床,壁,天井"</formula1>
    </dataValidation>
    <dataValidation type="list" allowBlank="1" showInputMessage="1" showErrorMessage="1" sqref="AV16:AW20 AV27:AW31 AV38:AW42 AV49:AW53" xr:uid="{00000000-0002-0000-0400-000007000000}">
      <formula1>"Ａ,Ｂ,Ｃ"</formula1>
    </dataValidation>
    <dataValidation type="list" allowBlank="1" showInputMessage="1" showErrorMessage="1" sqref="C6 G6" xr:uid="{00000000-0002-0000-0400-000008000000}">
      <formula1>"□,■"</formula1>
    </dataValidation>
    <dataValidation type="custom" imeMode="disabled" operator="equal" allowBlank="1" showInputMessage="1" showErrorMessage="1" errorTitle="文字数エラー" error="SII登録型番を半角大文字の英数字で入力してください。（８文字）" sqref="I49:M53 I27:M31 I38:M42 I16:M20" xr:uid="{517F9A22-112C-42A1-BA92-34905989D9A2}">
      <formula1>AND(LENB(I16)=8,EXACT(UPPER(I16),I16))</formula1>
    </dataValidation>
    <dataValidation type="decimal" imeMode="disabled" operator="lessThanOrEqual" allowBlank="1" showInputMessage="1" showErrorMessage="1" error="25mm以内の数字を入力してください。" sqref="AS16:AU20 AS27:AU31 AS38:AU42 AS49:AU53" xr:uid="{A811D80B-F8D1-4E28-8188-ABA735D34E23}">
      <formula1>25</formula1>
    </dataValidation>
  </dataValidations>
  <printOptions horizontalCentered="1"/>
  <pageMargins left="0.27559055118110237" right="0.27559055118110237" top="0.43307086614173229" bottom="0" header="0.31496062992125984" footer="0"/>
  <pageSetup paperSize="9" scale="48" orientation="portrait" r:id="rId1"/>
  <headerFooter>
    <oddHeader>&amp;RVERSION 1.0</oddHeader>
  </headerFooter>
  <colBreaks count="1" manualBreakCount="1">
    <brk id="57" max="5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5BBF0-897C-400D-B41A-646EE45F4CE8}">
  <sheetPr codeName="Sheet6">
    <pageSetUpPr fitToPage="1"/>
  </sheetPr>
  <dimension ref="A1:CF63"/>
  <sheetViews>
    <sheetView showGridLines="0" showZeros="0" zoomScale="50" zoomScaleNormal="50" zoomScaleSheetLayoutView="50" workbookViewId="0"/>
  </sheetViews>
  <sheetFormatPr defaultColWidth="9" defaultRowHeight="19.2" x14ac:dyDescent="0.2"/>
  <cols>
    <col min="1" max="55" width="3.6640625" style="4" customWidth="1"/>
    <col min="56" max="56" width="3.6640625" style="4" hidden="1" customWidth="1"/>
    <col min="57" max="57" width="3.6640625" style="4" customWidth="1"/>
    <col min="58" max="58" width="5.77734375" style="184" customWidth="1"/>
    <col min="59" max="59" width="51.77734375" style="349" hidden="1" customWidth="1"/>
    <col min="60" max="60" width="51.77734375" style="4" customWidth="1"/>
    <col min="61" max="63" width="3.44140625" style="4" customWidth="1"/>
    <col min="64" max="64" width="9" style="4" customWidth="1"/>
    <col min="65" max="16384" width="9" style="4"/>
  </cols>
  <sheetData>
    <row r="1" spans="1:84" ht="15.6"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2"/>
      <c r="AM1" s="31"/>
      <c r="AN1" s="31"/>
      <c r="AO1" s="1"/>
      <c r="AP1" s="1"/>
      <c r="AQ1" s="1"/>
      <c r="AR1" s="1"/>
      <c r="AS1" s="1"/>
      <c r="AT1" s="1"/>
      <c r="AU1" s="1"/>
      <c r="AV1" s="1"/>
      <c r="AW1" s="1"/>
      <c r="AX1" s="1"/>
      <c r="AY1" s="1"/>
      <c r="AZ1" s="1"/>
      <c r="BA1" s="1"/>
      <c r="BB1" s="1"/>
      <c r="BC1" s="13" t="s">
        <v>1223</v>
      </c>
      <c r="BD1" s="13"/>
      <c r="BE1" s="13"/>
    </row>
    <row r="2" spans="1:84" ht="30" customHeight="1" x14ac:dyDescent="0.2">
      <c r="A2" s="439" t="s">
        <v>977</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1"/>
      <c r="BD2" s="194"/>
      <c r="BE2" s="194"/>
      <c r="BF2" s="185"/>
    </row>
    <row r="3" spans="1:84" ht="7.8" customHeight="1" x14ac:dyDescent="0.2">
      <c r="A3" s="9"/>
      <c r="B3" s="9"/>
      <c r="C3" s="9"/>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95"/>
      <c r="BE3" s="195"/>
      <c r="BF3" s="186"/>
    </row>
    <row r="4" spans="1:84" ht="18.75" customHeight="1" x14ac:dyDescent="0.2">
      <c r="A4" s="25" t="s">
        <v>64</v>
      </c>
      <c r="B4" s="24"/>
      <c r="C4" s="24"/>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2"/>
      <c r="AR4" s="12"/>
      <c r="AS4" s="12"/>
      <c r="AT4" s="12"/>
      <c r="AU4" s="12"/>
      <c r="AV4" s="12"/>
      <c r="AW4" s="12"/>
      <c r="BC4" s="135"/>
      <c r="BD4" s="135"/>
      <c r="BE4" s="135"/>
    </row>
    <row r="5" spans="1:84" ht="13.8" customHeight="1" x14ac:dyDescent="0.25">
      <c r="A5" s="12"/>
      <c r="B5" s="12"/>
      <c r="C5" s="12"/>
      <c r="D5" s="1"/>
      <c r="E5" s="1"/>
      <c r="F5" s="1"/>
      <c r="G5" s="1"/>
      <c r="H5" s="1"/>
      <c r="I5" s="1"/>
      <c r="J5" s="1"/>
      <c r="K5" s="1"/>
      <c r="L5" s="1"/>
      <c r="M5" s="1"/>
      <c r="N5" s="1"/>
      <c r="O5" s="1"/>
      <c r="P5" s="1"/>
      <c r="Q5" s="1"/>
      <c r="R5" s="1"/>
      <c r="S5" s="1"/>
      <c r="T5" s="1"/>
      <c r="U5" s="1"/>
      <c r="V5" s="1"/>
      <c r="W5" s="1"/>
      <c r="X5" s="1"/>
      <c r="Y5" s="1"/>
      <c r="Z5" s="1"/>
      <c r="AA5" s="12"/>
      <c r="AB5" s="12"/>
      <c r="AC5" s="12"/>
      <c r="AD5" s="12"/>
      <c r="AE5" s="12"/>
      <c r="AF5" s="12"/>
      <c r="AG5" s="12"/>
      <c r="AH5" s="12"/>
      <c r="AI5" s="12"/>
      <c r="AJ5" s="12"/>
      <c r="AK5" s="12"/>
      <c r="AL5" s="12"/>
      <c r="AM5" s="1"/>
      <c r="AN5" s="1"/>
      <c r="AO5" s="1"/>
      <c r="AP5" s="1"/>
      <c r="AQ5" s="12"/>
      <c r="AR5" s="12"/>
      <c r="AS5" s="990" t="s">
        <v>128</v>
      </c>
      <c r="AT5" s="990"/>
      <c r="AU5" s="990"/>
      <c r="AV5" s="990"/>
      <c r="AW5" s="990"/>
      <c r="AX5" s="990"/>
      <c r="AY5" s="990" t="s">
        <v>129</v>
      </c>
      <c r="AZ5" s="990"/>
      <c r="BA5" s="990"/>
      <c r="BB5" s="990"/>
      <c r="BC5" s="990"/>
      <c r="BD5" s="197"/>
      <c r="BE5" s="197"/>
      <c r="BF5" s="187"/>
    </row>
    <row r="6" spans="1:84" ht="16.8" customHeight="1" x14ac:dyDescent="0.25">
      <c r="A6" s="97"/>
      <c r="B6" s="98"/>
      <c r="C6" s="99" t="s">
        <v>159</v>
      </c>
      <c r="D6" s="16"/>
      <c r="E6" s="16"/>
      <c r="F6" s="16"/>
      <c r="G6" s="100"/>
      <c r="H6" s="101"/>
      <c r="I6" s="99" t="s">
        <v>978</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990"/>
      <c r="AT6" s="990"/>
      <c r="AU6" s="990"/>
      <c r="AV6" s="990"/>
      <c r="AW6" s="990"/>
      <c r="AX6" s="990"/>
      <c r="AY6" s="990"/>
      <c r="AZ6" s="990"/>
      <c r="BA6" s="990"/>
      <c r="BB6" s="990"/>
      <c r="BC6" s="990"/>
      <c r="BD6" s="197"/>
      <c r="BE6" s="197"/>
      <c r="BF6" s="187"/>
    </row>
    <row r="7" spans="1:84" s="299" customFormat="1" ht="14.4" customHeight="1" thickBot="1" x14ac:dyDescent="0.3">
      <c r="A7" s="57"/>
      <c r="B7" s="57"/>
      <c r="C7" s="57"/>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991"/>
      <c r="AT7" s="991"/>
      <c r="AU7" s="991"/>
      <c r="AV7" s="991"/>
      <c r="AW7" s="991"/>
      <c r="AX7" s="991"/>
      <c r="AY7" s="991"/>
      <c r="AZ7" s="991"/>
      <c r="BA7" s="991"/>
      <c r="BB7" s="991"/>
      <c r="BC7" s="991"/>
      <c r="BD7" s="197"/>
      <c r="BE7" s="197"/>
      <c r="BF7" s="187"/>
      <c r="BG7" s="349"/>
      <c r="BH7" s="4"/>
      <c r="BI7" s="4"/>
      <c r="BJ7" s="4"/>
      <c r="BK7" s="4"/>
      <c r="BL7" s="4"/>
      <c r="BM7" s="4"/>
      <c r="BN7" s="4"/>
      <c r="BO7" s="4"/>
      <c r="BP7" s="4"/>
      <c r="BQ7" s="4"/>
      <c r="BR7" s="4"/>
      <c r="BS7" s="4"/>
      <c r="BT7" s="4"/>
      <c r="BU7" s="4"/>
      <c r="BV7" s="4"/>
      <c r="BW7" s="4"/>
      <c r="BX7" s="4"/>
      <c r="BY7" s="4"/>
      <c r="BZ7" s="4"/>
      <c r="CA7" s="4"/>
      <c r="CB7" s="4"/>
      <c r="CC7" s="4"/>
      <c r="CD7" s="4"/>
      <c r="CE7" s="4"/>
      <c r="CF7" s="4"/>
    </row>
    <row r="8" spans="1:84" ht="46.2" customHeight="1" x14ac:dyDescent="0.2">
      <c r="A8" s="981" t="s">
        <v>14</v>
      </c>
      <c r="B8" s="982"/>
      <c r="C8" s="632"/>
      <c r="D8" s="986" t="s">
        <v>78</v>
      </c>
      <c r="E8" s="982"/>
      <c r="F8" s="987"/>
      <c r="G8" s="812" t="s">
        <v>24</v>
      </c>
      <c r="H8" s="840"/>
      <c r="I8" s="840"/>
      <c r="J8" s="840"/>
      <c r="K8" s="840"/>
      <c r="L8" s="840"/>
      <c r="M8" s="840"/>
      <c r="N8" s="813"/>
      <c r="O8" s="665" t="s">
        <v>7</v>
      </c>
      <c r="P8" s="666"/>
      <c r="Q8" s="666"/>
      <c r="R8" s="666"/>
      <c r="S8" s="666"/>
      <c r="T8" s="666"/>
      <c r="U8" s="666"/>
      <c r="V8" s="666"/>
      <c r="W8" s="666"/>
      <c r="X8" s="666"/>
      <c r="Y8" s="667"/>
      <c r="Z8" s="665" t="s">
        <v>2</v>
      </c>
      <c r="AA8" s="666"/>
      <c r="AB8" s="666"/>
      <c r="AC8" s="666"/>
      <c r="AD8" s="666"/>
      <c r="AE8" s="666"/>
      <c r="AF8" s="666"/>
      <c r="AG8" s="666"/>
      <c r="AH8" s="666"/>
      <c r="AI8" s="666"/>
      <c r="AJ8" s="666"/>
      <c r="AK8" s="666"/>
      <c r="AL8" s="666"/>
      <c r="AM8" s="667"/>
      <c r="AN8" s="983" t="s">
        <v>88</v>
      </c>
      <c r="AO8" s="984"/>
      <c r="AP8" s="985"/>
      <c r="AQ8" s="988" t="s">
        <v>89</v>
      </c>
      <c r="AR8" s="989"/>
      <c r="AS8" s="983" t="s">
        <v>90</v>
      </c>
      <c r="AT8" s="984"/>
      <c r="AU8" s="985"/>
      <c r="AV8" s="983" t="s">
        <v>96</v>
      </c>
      <c r="AW8" s="984"/>
      <c r="AX8" s="985"/>
      <c r="AY8" s="621" t="s">
        <v>32</v>
      </c>
      <c r="AZ8" s="622"/>
      <c r="BA8" s="622"/>
      <c r="BB8" s="622"/>
      <c r="BC8" s="623"/>
      <c r="BD8" s="28"/>
      <c r="BE8" s="28"/>
      <c r="BF8" s="192" t="s">
        <v>650</v>
      </c>
      <c r="BG8" s="357" t="s">
        <v>143</v>
      </c>
    </row>
    <row r="9" spans="1:84" ht="29.25" customHeight="1" x14ac:dyDescent="0.2">
      <c r="A9" s="964" t="s">
        <v>75</v>
      </c>
      <c r="B9" s="965"/>
      <c r="C9" s="966"/>
      <c r="D9" s="953" t="s">
        <v>94</v>
      </c>
      <c r="E9" s="954"/>
      <c r="F9" s="955"/>
      <c r="G9" s="956"/>
      <c r="H9" s="957"/>
      <c r="I9" s="957"/>
      <c r="J9" s="957"/>
      <c r="K9" s="957"/>
      <c r="L9" s="957"/>
      <c r="M9" s="957"/>
      <c r="N9" s="958"/>
      <c r="O9" s="978" t="str">
        <f>IF(G9="","",IFERROR(VLOOKUP(G9,製品リスト!$G$4:$I$1000,2,0),"SII登録型番を正しく入力してください"))</f>
        <v/>
      </c>
      <c r="P9" s="979"/>
      <c r="Q9" s="979"/>
      <c r="R9" s="979"/>
      <c r="S9" s="979"/>
      <c r="T9" s="979"/>
      <c r="U9" s="979"/>
      <c r="V9" s="979"/>
      <c r="W9" s="979"/>
      <c r="X9" s="979"/>
      <c r="Y9" s="980"/>
      <c r="Z9" s="978" t="str">
        <f>IF(G9="","",IFERROR(VLOOKUP(G9,製品リスト!$G$4:$I$1000,3,0),"SII登録型番を正しく入力してください"))</f>
        <v/>
      </c>
      <c r="AA9" s="979"/>
      <c r="AB9" s="979"/>
      <c r="AC9" s="979"/>
      <c r="AD9" s="979"/>
      <c r="AE9" s="979"/>
      <c r="AF9" s="979"/>
      <c r="AG9" s="979"/>
      <c r="AH9" s="979"/>
      <c r="AI9" s="979"/>
      <c r="AJ9" s="979"/>
      <c r="AK9" s="979"/>
      <c r="AL9" s="979"/>
      <c r="AM9" s="980"/>
      <c r="AN9" s="993" t="str">
        <f>IF(G9="","",IFERROR(VLOOKUP(G9,製品リスト!$G$4:$J$1000,4,0),"SII登録型番を正しく入力してください"))</f>
        <v/>
      </c>
      <c r="AO9" s="994"/>
      <c r="AP9" s="995"/>
      <c r="AQ9" s="996"/>
      <c r="AR9" s="997"/>
      <c r="AS9" s="998" t="str">
        <f>IF(AND(AN9&lt;&gt;"",AQ9&lt;&gt;""),ROUNDDOWN(((AQ9/AN9)/1000),1),"")</f>
        <v/>
      </c>
      <c r="AT9" s="999"/>
      <c r="AU9" s="1000"/>
      <c r="AV9" s="973" t="str">
        <f>IF(AS9&lt;&gt;"",SUM(AS9:AU10),"")</f>
        <v/>
      </c>
      <c r="AW9" s="974"/>
      <c r="AX9" s="975"/>
      <c r="AY9" s="976"/>
      <c r="AZ9" s="977"/>
      <c r="BA9" s="977"/>
      <c r="BB9" s="977"/>
      <c r="BC9" s="992" t="s">
        <v>13</v>
      </c>
      <c r="BD9" s="224"/>
      <c r="BE9" s="224"/>
      <c r="BF9" s="226">
        <v>1</v>
      </c>
      <c r="BG9" s="351"/>
    </row>
    <row r="10" spans="1:84" ht="29.25" customHeight="1" x14ac:dyDescent="0.2">
      <c r="A10" s="967"/>
      <c r="B10" s="968"/>
      <c r="C10" s="969"/>
      <c r="D10" s="872" t="s">
        <v>95</v>
      </c>
      <c r="E10" s="873"/>
      <c r="F10" s="874"/>
      <c r="G10" s="875"/>
      <c r="H10" s="876"/>
      <c r="I10" s="876"/>
      <c r="J10" s="876"/>
      <c r="K10" s="876"/>
      <c r="L10" s="876"/>
      <c r="M10" s="876"/>
      <c r="N10" s="877"/>
      <c r="O10" s="878" t="str">
        <f>IF(G10="","",IFERROR(VLOOKUP(G10,製品リスト!$G$4:$I$1000,2,0),"SII登録型番を正しく入力してください"))</f>
        <v/>
      </c>
      <c r="P10" s="879"/>
      <c r="Q10" s="879"/>
      <c r="R10" s="879"/>
      <c r="S10" s="879"/>
      <c r="T10" s="879"/>
      <c r="U10" s="879"/>
      <c r="V10" s="879"/>
      <c r="W10" s="879"/>
      <c r="X10" s="879"/>
      <c r="Y10" s="880"/>
      <c r="Z10" s="878" t="str">
        <f>IF(G10="","",IFERROR(VLOOKUP(G10,製品リスト!$G$4:$I$1000,3,0),"SII登録型番を正しく入力してください"))</f>
        <v/>
      </c>
      <c r="AA10" s="879"/>
      <c r="AB10" s="879"/>
      <c r="AC10" s="879"/>
      <c r="AD10" s="879"/>
      <c r="AE10" s="879"/>
      <c r="AF10" s="879"/>
      <c r="AG10" s="879"/>
      <c r="AH10" s="879"/>
      <c r="AI10" s="879"/>
      <c r="AJ10" s="879"/>
      <c r="AK10" s="879"/>
      <c r="AL10" s="879"/>
      <c r="AM10" s="880"/>
      <c r="AN10" s="881" t="str">
        <f>IF(G10="","",IFERROR(VLOOKUP(G10,製品リスト!$G$4:$J$1000,4,0),"SII登録型番を正しく入力してください"))</f>
        <v/>
      </c>
      <c r="AO10" s="882"/>
      <c r="AP10" s="883"/>
      <c r="AQ10" s="884"/>
      <c r="AR10" s="885"/>
      <c r="AS10" s="886" t="str">
        <f t="shared" ref="AS10:AS48" si="0">IF(AND(AN10&lt;&gt;"",AQ10&lt;&gt;""),ROUNDDOWN(((AQ10/AN10)/1000),1),"")</f>
        <v/>
      </c>
      <c r="AT10" s="887"/>
      <c r="AU10" s="888"/>
      <c r="AV10" s="909"/>
      <c r="AW10" s="910"/>
      <c r="AX10" s="911"/>
      <c r="AY10" s="868"/>
      <c r="AZ10" s="869"/>
      <c r="BA10" s="869"/>
      <c r="BB10" s="869"/>
      <c r="BC10" s="871"/>
      <c r="BD10" s="224"/>
      <c r="BE10" s="224"/>
      <c r="BF10" s="226">
        <v>2</v>
      </c>
      <c r="BG10" s="351"/>
    </row>
    <row r="11" spans="1:84" ht="29.25" customHeight="1" x14ac:dyDescent="0.2">
      <c r="A11" s="967"/>
      <c r="B11" s="968"/>
      <c r="C11" s="969"/>
      <c r="D11" s="889" t="s">
        <v>94</v>
      </c>
      <c r="E11" s="890"/>
      <c r="F11" s="891"/>
      <c r="G11" s="892"/>
      <c r="H11" s="893"/>
      <c r="I11" s="893"/>
      <c r="J11" s="893"/>
      <c r="K11" s="893"/>
      <c r="L11" s="893"/>
      <c r="M11" s="893"/>
      <c r="N11" s="894"/>
      <c r="O11" s="895" t="str">
        <f>IF(G11="","",IFERROR(VLOOKUP(G11,製品リスト!$G$4:$I$1000,2,0),"SII登録型番を正しく入力してください"))</f>
        <v/>
      </c>
      <c r="P11" s="896"/>
      <c r="Q11" s="896"/>
      <c r="R11" s="896"/>
      <c r="S11" s="896"/>
      <c r="T11" s="896"/>
      <c r="U11" s="896"/>
      <c r="V11" s="896"/>
      <c r="W11" s="896"/>
      <c r="X11" s="896"/>
      <c r="Y11" s="897"/>
      <c r="Z11" s="895" t="str">
        <f>IF(G11="","",IFERROR(VLOOKUP(G11,製品リスト!$G$4:$I$1000,3,0),"SII登録型番を正しく入力してください"))</f>
        <v/>
      </c>
      <c r="AA11" s="896"/>
      <c r="AB11" s="896"/>
      <c r="AC11" s="896"/>
      <c r="AD11" s="896"/>
      <c r="AE11" s="896"/>
      <c r="AF11" s="896"/>
      <c r="AG11" s="896"/>
      <c r="AH11" s="896"/>
      <c r="AI11" s="896"/>
      <c r="AJ11" s="896"/>
      <c r="AK11" s="896"/>
      <c r="AL11" s="896"/>
      <c r="AM11" s="897"/>
      <c r="AN11" s="898" t="str">
        <f>IF(G11="","",IFERROR(VLOOKUP(G11,製品リスト!$G$4:$J$1000,4,0),"SII登録型番を正しく入力してください"))</f>
        <v/>
      </c>
      <c r="AO11" s="899"/>
      <c r="AP11" s="900"/>
      <c r="AQ11" s="901"/>
      <c r="AR11" s="902"/>
      <c r="AS11" s="903" t="str">
        <f t="shared" si="0"/>
        <v/>
      </c>
      <c r="AT11" s="904"/>
      <c r="AU11" s="905"/>
      <c r="AV11" s="906" t="str">
        <f t="shared" ref="AV11" si="1">IF(AS11&lt;&gt;"",SUM(AS11:AU12),"")</f>
        <v/>
      </c>
      <c r="AW11" s="907"/>
      <c r="AX11" s="908"/>
      <c r="AY11" s="866"/>
      <c r="AZ11" s="867"/>
      <c r="BA11" s="867"/>
      <c r="BB11" s="867"/>
      <c r="BC11" s="870" t="s">
        <v>13</v>
      </c>
      <c r="BD11" s="224"/>
      <c r="BE11" s="224"/>
      <c r="BF11" s="226">
        <v>3</v>
      </c>
      <c r="BG11" s="351"/>
    </row>
    <row r="12" spans="1:84" ht="29.25" customHeight="1" x14ac:dyDescent="0.2">
      <c r="A12" s="967"/>
      <c r="B12" s="968"/>
      <c r="C12" s="969"/>
      <c r="D12" s="872" t="s">
        <v>95</v>
      </c>
      <c r="E12" s="873"/>
      <c r="F12" s="874"/>
      <c r="G12" s="875"/>
      <c r="H12" s="876"/>
      <c r="I12" s="876"/>
      <c r="J12" s="876"/>
      <c r="K12" s="876"/>
      <c r="L12" s="876"/>
      <c r="M12" s="876"/>
      <c r="N12" s="877"/>
      <c r="O12" s="878" t="str">
        <f>IF(G12="","",IFERROR(VLOOKUP(G12,製品リスト!$G$4:$I$1000,2,0),"SII登録型番を正しく入力してください"))</f>
        <v/>
      </c>
      <c r="P12" s="879"/>
      <c r="Q12" s="879"/>
      <c r="R12" s="879"/>
      <c r="S12" s="879"/>
      <c r="T12" s="879"/>
      <c r="U12" s="879"/>
      <c r="V12" s="879"/>
      <c r="W12" s="879"/>
      <c r="X12" s="879"/>
      <c r="Y12" s="880"/>
      <c r="Z12" s="878" t="str">
        <f>IF(G12="","",IFERROR(VLOOKUP(G12,製品リスト!$G$4:$I$1000,3,0),"SII登録型番を正しく入力してください"))</f>
        <v/>
      </c>
      <c r="AA12" s="879"/>
      <c r="AB12" s="879"/>
      <c r="AC12" s="879"/>
      <c r="AD12" s="879"/>
      <c r="AE12" s="879"/>
      <c r="AF12" s="879"/>
      <c r="AG12" s="879"/>
      <c r="AH12" s="879"/>
      <c r="AI12" s="879"/>
      <c r="AJ12" s="879"/>
      <c r="AK12" s="879"/>
      <c r="AL12" s="879"/>
      <c r="AM12" s="880"/>
      <c r="AN12" s="881" t="str">
        <f>IF(G12="","",IFERROR(VLOOKUP(G12,製品リスト!$G$4:$J$1000,4,0),"SII登録型番を正しく入力してください"))</f>
        <v/>
      </c>
      <c r="AO12" s="882"/>
      <c r="AP12" s="883"/>
      <c r="AQ12" s="884"/>
      <c r="AR12" s="885"/>
      <c r="AS12" s="886" t="str">
        <f t="shared" si="0"/>
        <v/>
      </c>
      <c r="AT12" s="887"/>
      <c r="AU12" s="888"/>
      <c r="AV12" s="909"/>
      <c r="AW12" s="910"/>
      <c r="AX12" s="911"/>
      <c r="AY12" s="868"/>
      <c r="AZ12" s="869"/>
      <c r="BA12" s="869"/>
      <c r="BB12" s="869"/>
      <c r="BC12" s="871"/>
      <c r="BD12" s="224"/>
      <c r="BE12" s="224"/>
      <c r="BF12" s="226">
        <v>4</v>
      </c>
      <c r="BG12" s="351"/>
    </row>
    <row r="13" spans="1:84" ht="29.25" customHeight="1" x14ac:dyDescent="0.2">
      <c r="A13" s="967"/>
      <c r="B13" s="968"/>
      <c r="C13" s="969"/>
      <c r="D13" s="889" t="s">
        <v>94</v>
      </c>
      <c r="E13" s="890"/>
      <c r="F13" s="891"/>
      <c r="G13" s="892"/>
      <c r="H13" s="893"/>
      <c r="I13" s="893"/>
      <c r="J13" s="893"/>
      <c r="K13" s="893"/>
      <c r="L13" s="893"/>
      <c r="M13" s="893"/>
      <c r="N13" s="894"/>
      <c r="O13" s="895" t="str">
        <f>IF(G13="","",IFERROR(VLOOKUP(G13,製品リスト!$G$4:$I$1000,2,0),"SII登録型番を正しく入力してください"))</f>
        <v/>
      </c>
      <c r="P13" s="896"/>
      <c r="Q13" s="896"/>
      <c r="R13" s="896"/>
      <c r="S13" s="896"/>
      <c r="T13" s="896"/>
      <c r="U13" s="896"/>
      <c r="V13" s="896"/>
      <c r="W13" s="896"/>
      <c r="X13" s="896"/>
      <c r="Y13" s="897"/>
      <c r="Z13" s="895" t="str">
        <f>IF(G13="","",IFERROR(VLOOKUP(G13,製品リスト!$G$4:$I$1000,3,0),"SII登録型番を正しく入力してください"))</f>
        <v/>
      </c>
      <c r="AA13" s="896"/>
      <c r="AB13" s="896"/>
      <c r="AC13" s="896"/>
      <c r="AD13" s="896"/>
      <c r="AE13" s="896"/>
      <c r="AF13" s="896"/>
      <c r="AG13" s="896"/>
      <c r="AH13" s="896"/>
      <c r="AI13" s="896"/>
      <c r="AJ13" s="896"/>
      <c r="AK13" s="896"/>
      <c r="AL13" s="896"/>
      <c r="AM13" s="897"/>
      <c r="AN13" s="898" t="str">
        <f>IF(G13="","",IFERROR(VLOOKUP(G13,製品リスト!$G$4:$J$1000,4,0),"SII登録型番を正しく入力してください"))</f>
        <v/>
      </c>
      <c r="AO13" s="899"/>
      <c r="AP13" s="900"/>
      <c r="AQ13" s="901"/>
      <c r="AR13" s="902"/>
      <c r="AS13" s="903" t="str">
        <f t="shared" si="0"/>
        <v/>
      </c>
      <c r="AT13" s="904"/>
      <c r="AU13" s="905"/>
      <c r="AV13" s="906" t="str">
        <f t="shared" ref="AV13" si="2">IF(AS13&lt;&gt;"",SUM(AS13:AU14),"")</f>
        <v/>
      </c>
      <c r="AW13" s="907"/>
      <c r="AX13" s="908"/>
      <c r="AY13" s="866"/>
      <c r="AZ13" s="867"/>
      <c r="BA13" s="867"/>
      <c r="BB13" s="867"/>
      <c r="BC13" s="870" t="s">
        <v>13</v>
      </c>
      <c r="BD13" s="224"/>
      <c r="BE13" s="224"/>
      <c r="BF13" s="226">
        <v>5</v>
      </c>
      <c r="BG13" s="351"/>
    </row>
    <row r="14" spans="1:84" ht="29.25" customHeight="1" x14ac:dyDescent="0.2">
      <c r="A14" s="967"/>
      <c r="B14" s="968"/>
      <c r="C14" s="969"/>
      <c r="D14" s="872" t="s">
        <v>95</v>
      </c>
      <c r="E14" s="873"/>
      <c r="F14" s="874"/>
      <c r="G14" s="875"/>
      <c r="H14" s="876"/>
      <c r="I14" s="876"/>
      <c r="J14" s="876"/>
      <c r="K14" s="876"/>
      <c r="L14" s="876"/>
      <c r="M14" s="876"/>
      <c r="N14" s="877"/>
      <c r="O14" s="878" t="str">
        <f>IF(G14="","",IFERROR(VLOOKUP(G14,製品リスト!$G$4:$I$1000,2,0),"SII登録型番を正しく入力してください"))</f>
        <v/>
      </c>
      <c r="P14" s="879"/>
      <c r="Q14" s="879"/>
      <c r="R14" s="879"/>
      <c r="S14" s="879"/>
      <c r="T14" s="879"/>
      <c r="U14" s="879"/>
      <c r="V14" s="879"/>
      <c r="W14" s="879"/>
      <c r="X14" s="879"/>
      <c r="Y14" s="880"/>
      <c r="Z14" s="878" t="str">
        <f>IF(G14="","",IFERROR(VLOOKUP(G14,製品リスト!$G$4:$I$1000,3,0),"SII登録型番を正しく入力してください"))</f>
        <v/>
      </c>
      <c r="AA14" s="879"/>
      <c r="AB14" s="879"/>
      <c r="AC14" s="879"/>
      <c r="AD14" s="879"/>
      <c r="AE14" s="879"/>
      <c r="AF14" s="879"/>
      <c r="AG14" s="879"/>
      <c r="AH14" s="879"/>
      <c r="AI14" s="879"/>
      <c r="AJ14" s="879"/>
      <c r="AK14" s="879"/>
      <c r="AL14" s="879"/>
      <c r="AM14" s="880"/>
      <c r="AN14" s="881" t="str">
        <f>IF(G14="","",IFERROR(VLOOKUP(G14,製品リスト!$G$4:$J$1000,4,0),"SII登録型番を正しく入力してください"))</f>
        <v/>
      </c>
      <c r="AO14" s="882"/>
      <c r="AP14" s="883"/>
      <c r="AQ14" s="884"/>
      <c r="AR14" s="885"/>
      <c r="AS14" s="886" t="str">
        <f t="shared" si="0"/>
        <v/>
      </c>
      <c r="AT14" s="887"/>
      <c r="AU14" s="888"/>
      <c r="AV14" s="909"/>
      <c r="AW14" s="910"/>
      <c r="AX14" s="911"/>
      <c r="AY14" s="868"/>
      <c r="AZ14" s="869"/>
      <c r="BA14" s="869"/>
      <c r="BB14" s="869"/>
      <c r="BC14" s="871"/>
      <c r="BD14" s="224"/>
      <c r="BE14" s="224"/>
      <c r="BF14" s="226">
        <v>6</v>
      </c>
      <c r="BG14" s="351"/>
    </row>
    <row r="15" spans="1:84" ht="29.25" customHeight="1" x14ac:dyDescent="0.2">
      <c r="A15" s="967"/>
      <c r="B15" s="968"/>
      <c r="C15" s="969"/>
      <c r="D15" s="889" t="s">
        <v>94</v>
      </c>
      <c r="E15" s="890"/>
      <c r="F15" s="891"/>
      <c r="G15" s="892"/>
      <c r="H15" s="893"/>
      <c r="I15" s="893"/>
      <c r="J15" s="893"/>
      <c r="K15" s="893"/>
      <c r="L15" s="893"/>
      <c r="M15" s="893"/>
      <c r="N15" s="894"/>
      <c r="O15" s="895" t="str">
        <f>IF(G15="","",IFERROR(VLOOKUP(G15,製品リスト!$G$4:$I$1000,2,0),"SII登録型番を正しく入力してください"))</f>
        <v/>
      </c>
      <c r="P15" s="896"/>
      <c r="Q15" s="896"/>
      <c r="R15" s="896"/>
      <c r="S15" s="896"/>
      <c r="T15" s="896"/>
      <c r="U15" s="896"/>
      <c r="V15" s="896"/>
      <c r="W15" s="896"/>
      <c r="X15" s="896"/>
      <c r="Y15" s="897"/>
      <c r="Z15" s="895" t="str">
        <f>IF(G15="","",IFERROR(VLOOKUP(G15,製品リスト!$G$4:$I$1000,3,0),"SII登録型番を正しく入力してください"))</f>
        <v/>
      </c>
      <c r="AA15" s="896"/>
      <c r="AB15" s="896"/>
      <c r="AC15" s="896"/>
      <c r="AD15" s="896"/>
      <c r="AE15" s="896"/>
      <c r="AF15" s="896"/>
      <c r="AG15" s="896"/>
      <c r="AH15" s="896"/>
      <c r="AI15" s="896"/>
      <c r="AJ15" s="896"/>
      <c r="AK15" s="896"/>
      <c r="AL15" s="896"/>
      <c r="AM15" s="897"/>
      <c r="AN15" s="898" t="str">
        <f>IF(G15="","",IFERROR(VLOOKUP(G15,製品リスト!$G$4:$J$1000,4,0),"SII登録型番を正しく入力してください"))</f>
        <v/>
      </c>
      <c r="AO15" s="899"/>
      <c r="AP15" s="900"/>
      <c r="AQ15" s="901"/>
      <c r="AR15" s="902"/>
      <c r="AS15" s="903" t="str">
        <f t="shared" si="0"/>
        <v/>
      </c>
      <c r="AT15" s="904"/>
      <c r="AU15" s="905"/>
      <c r="AV15" s="906" t="str">
        <f t="shared" ref="AV15" si="3">IF(AS15&lt;&gt;"",SUM(AS15:AU16),"")</f>
        <v/>
      </c>
      <c r="AW15" s="907"/>
      <c r="AX15" s="908"/>
      <c r="AY15" s="866"/>
      <c r="AZ15" s="867"/>
      <c r="BA15" s="867"/>
      <c r="BB15" s="867"/>
      <c r="BC15" s="870" t="s">
        <v>13</v>
      </c>
      <c r="BD15" s="224"/>
      <c r="BE15" s="224"/>
      <c r="BF15" s="226">
        <v>7</v>
      </c>
      <c r="BG15" s="351"/>
    </row>
    <row r="16" spans="1:84" ht="29.25" customHeight="1" x14ac:dyDescent="0.2">
      <c r="A16" s="967"/>
      <c r="B16" s="968"/>
      <c r="C16" s="969"/>
      <c r="D16" s="872" t="s">
        <v>95</v>
      </c>
      <c r="E16" s="873"/>
      <c r="F16" s="874"/>
      <c r="G16" s="875"/>
      <c r="H16" s="876"/>
      <c r="I16" s="876"/>
      <c r="J16" s="876"/>
      <c r="K16" s="876"/>
      <c r="L16" s="876"/>
      <c r="M16" s="876"/>
      <c r="N16" s="877"/>
      <c r="O16" s="878" t="str">
        <f>IF(G16="","",IFERROR(VLOOKUP(G16,製品リスト!$G$4:$I$1000,2,0),"SII登録型番を正しく入力してください"))</f>
        <v/>
      </c>
      <c r="P16" s="879"/>
      <c r="Q16" s="879"/>
      <c r="R16" s="879"/>
      <c r="S16" s="879"/>
      <c r="T16" s="879"/>
      <c r="U16" s="879"/>
      <c r="V16" s="879"/>
      <c r="W16" s="879"/>
      <c r="X16" s="879"/>
      <c r="Y16" s="880"/>
      <c r="Z16" s="878" t="str">
        <f>IF(G16="","",IFERROR(VLOOKUP(G16,製品リスト!$G$4:$I$1000,3,0),"SII登録型番を正しく入力してください"))</f>
        <v/>
      </c>
      <c r="AA16" s="879"/>
      <c r="AB16" s="879"/>
      <c r="AC16" s="879"/>
      <c r="AD16" s="879"/>
      <c r="AE16" s="879"/>
      <c r="AF16" s="879"/>
      <c r="AG16" s="879"/>
      <c r="AH16" s="879"/>
      <c r="AI16" s="879"/>
      <c r="AJ16" s="879"/>
      <c r="AK16" s="879"/>
      <c r="AL16" s="879"/>
      <c r="AM16" s="880"/>
      <c r="AN16" s="881" t="str">
        <f>IF(G16="","",IFERROR(VLOOKUP(G16,製品リスト!$G$4:$J$1000,4,0),"SII登録型番を正しく入力してください"))</f>
        <v/>
      </c>
      <c r="AO16" s="882"/>
      <c r="AP16" s="883"/>
      <c r="AQ16" s="884"/>
      <c r="AR16" s="885"/>
      <c r="AS16" s="886" t="str">
        <f t="shared" si="0"/>
        <v/>
      </c>
      <c r="AT16" s="887"/>
      <c r="AU16" s="888"/>
      <c r="AV16" s="909"/>
      <c r="AW16" s="910"/>
      <c r="AX16" s="911"/>
      <c r="AY16" s="868"/>
      <c r="AZ16" s="869"/>
      <c r="BA16" s="869"/>
      <c r="BB16" s="869"/>
      <c r="BC16" s="871"/>
      <c r="BD16" s="224"/>
      <c r="BE16" s="224"/>
      <c r="BF16" s="226">
        <v>8</v>
      </c>
      <c r="BG16" s="351"/>
    </row>
    <row r="17" spans="1:84" ht="29.25" customHeight="1" x14ac:dyDescent="0.2">
      <c r="A17" s="967"/>
      <c r="B17" s="968"/>
      <c r="C17" s="969"/>
      <c r="D17" s="889" t="s">
        <v>94</v>
      </c>
      <c r="E17" s="890"/>
      <c r="F17" s="891"/>
      <c r="G17" s="892"/>
      <c r="H17" s="893"/>
      <c r="I17" s="893"/>
      <c r="J17" s="893"/>
      <c r="K17" s="893"/>
      <c r="L17" s="893"/>
      <c r="M17" s="893"/>
      <c r="N17" s="894"/>
      <c r="O17" s="895" t="str">
        <f>IF(G17="","",IFERROR(VLOOKUP(G17,製品リスト!$G$4:$I$1000,2,0),"SII登録型番を正しく入力してください"))</f>
        <v/>
      </c>
      <c r="P17" s="896"/>
      <c r="Q17" s="896"/>
      <c r="R17" s="896"/>
      <c r="S17" s="896"/>
      <c r="T17" s="896"/>
      <c r="U17" s="896"/>
      <c r="V17" s="896"/>
      <c r="W17" s="896"/>
      <c r="X17" s="896"/>
      <c r="Y17" s="897"/>
      <c r="Z17" s="895" t="str">
        <f>IF(G17="","",IFERROR(VLOOKUP(G17,製品リスト!$G$4:$I$1000,3,0),"SII登録型番を正しく入力してください"))</f>
        <v/>
      </c>
      <c r="AA17" s="896"/>
      <c r="AB17" s="896"/>
      <c r="AC17" s="896"/>
      <c r="AD17" s="896"/>
      <c r="AE17" s="896"/>
      <c r="AF17" s="896"/>
      <c r="AG17" s="896"/>
      <c r="AH17" s="896"/>
      <c r="AI17" s="896"/>
      <c r="AJ17" s="896"/>
      <c r="AK17" s="896"/>
      <c r="AL17" s="896"/>
      <c r="AM17" s="897"/>
      <c r="AN17" s="898" t="str">
        <f>IF(G17="","",IFERROR(VLOOKUP(G17,製品リスト!$G$4:$J$1000,4,0),"SII登録型番を正しく入力してください"))</f>
        <v/>
      </c>
      <c r="AO17" s="899"/>
      <c r="AP17" s="900"/>
      <c r="AQ17" s="901"/>
      <c r="AR17" s="902"/>
      <c r="AS17" s="903" t="str">
        <f t="shared" ref="AS17:AS18" si="4">IF(AND(AN17&lt;&gt;"",AQ17&lt;&gt;""),ROUNDDOWN(((AQ17/AN17)/1000),1),"")</f>
        <v/>
      </c>
      <c r="AT17" s="904"/>
      <c r="AU17" s="905"/>
      <c r="AV17" s="906" t="str">
        <f t="shared" ref="AV17" si="5">IF(AS17&lt;&gt;"",SUM(AS17:AU18),"")</f>
        <v/>
      </c>
      <c r="AW17" s="907"/>
      <c r="AX17" s="908"/>
      <c r="AY17" s="866"/>
      <c r="AZ17" s="867"/>
      <c r="BA17" s="867"/>
      <c r="BB17" s="867"/>
      <c r="BC17" s="870" t="s">
        <v>13</v>
      </c>
      <c r="BD17" s="224"/>
      <c r="BE17" s="224"/>
      <c r="BF17" s="226">
        <v>9</v>
      </c>
      <c r="BG17" s="351"/>
    </row>
    <row r="18" spans="1:84" ht="29.25" customHeight="1" x14ac:dyDescent="0.2">
      <c r="A18" s="967"/>
      <c r="B18" s="968"/>
      <c r="C18" s="969"/>
      <c r="D18" s="872" t="s">
        <v>95</v>
      </c>
      <c r="E18" s="873"/>
      <c r="F18" s="874"/>
      <c r="G18" s="875"/>
      <c r="H18" s="876"/>
      <c r="I18" s="876"/>
      <c r="J18" s="876"/>
      <c r="K18" s="876"/>
      <c r="L18" s="876"/>
      <c r="M18" s="876"/>
      <c r="N18" s="877"/>
      <c r="O18" s="878" t="str">
        <f>IF(G18="","",IFERROR(VLOOKUP(G18,製品リスト!$G$4:$I$1000,2,0),"SII登録型番を正しく入力してください"))</f>
        <v/>
      </c>
      <c r="P18" s="879"/>
      <c r="Q18" s="879"/>
      <c r="R18" s="879"/>
      <c r="S18" s="879"/>
      <c r="T18" s="879"/>
      <c r="U18" s="879"/>
      <c r="V18" s="879"/>
      <c r="W18" s="879"/>
      <c r="X18" s="879"/>
      <c r="Y18" s="880"/>
      <c r="Z18" s="878" t="str">
        <f>IF(G18="","",IFERROR(VLOOKUP(G18,製品リスト!$G$4:$I$1000,3,0),"SII登録型番を正しく入力してください"))</f>
        <v/>
      </c>
      <c r="AA18" s="879"/>
      <c r="AB18" s="879"/>
      <c r="AC18" s="879"/>
      <c r="AD18" s="879"/>
      <c r="AE18" s="879"/>
      <c r="AF18" s="879"/>
      <c r="AG18" s="879"/>
      <c r="AH18" s="879"/>
      <c r="AI18" s="879"/>
      <c r="AJ18" s="879"/>
      <c r="AK18" s="879"/>
      <c r="AL18" s="879"/>
      <c r="AM18" s="880"/>
      <c r="AN18" s="881" t="str">
        <f>IF(G18="","",IFERROR(VLOOKUP(G18,製品リスト!$G$4:$J$1000,4,0),"SII登録型番を正しく入力してください"))</f>
        <v/>
      </c>
      <c r="AO18" s="882"/>
      <c r="AP18" s="883"/>
      <c r="AQ18" s="884"/>
      <c r="AR18" s="885"/>
      <c r="AS18" s="886" t="str">
        <f t="shared" si="4"/>
        <v/>
      </c>
      <c r="AT18" s="887"/>
      <c r="AU18" s="888"/>
      <c r="AV18" s="909"/>
      <c r="AW18" s="910"/>
      <c r="AX18" s="911"/>
      <c r="AY18" s="868"/>
      <c r="AZ18" s="869"/>
      <c r="BA18" s="869"/>
      <c r="BB18" s="869"/>
      <c r="BC18" s="871"/>
      <c r="BD18" s="224"/>
      <c r="BE18" s="224"/>
      <c r="BF18" s="226">
        <v>10</v>
      </c>
      <c r="BG18" s="351"/>
    </row>
    <row r="19" spans="1:84" ht="29.25" customHeight="1" x14ac:dyDescent="0.2">
      <c r="A19" s="967"/>
      <c r="B19" s="968"/>
      <c r="C19" s="969"/>
      <c r="D19" s="889" t="s">
        <v>94</v>
      </c>
      <c r="E19" s="890"/>
      <c r="F19" s="891"/>
      <c r="G19" s="892"/>
      <c r="H19" s="893"/>
      <c r="I19" s="893"/>
      <c r="J19" s="893"/>
      <c r="K19" s="893"/>
      <c r="L19" s="893"/>
      <c r="M19" s="893"/>
      <c r="N19" s="894"/>
      <c r="O19" s="895" t="str">
        <f>IF(G19="","",IFERROR(VLOOKUP(G19,製品リスト!$G$4:$I$1000,2,0),"SII登録型番を正しく入力してください"))</f>
        <v/>
      </c>
      <c r="P19" s="896"/>
      <c r="Q19" s="896"/>
      <c r="R19" s="896"/>
      <c r="S19" s="896"/>
      <c r="T19" s="896"/>
      <c r="U19" s="896"/>
      <c r="V19" s="896"/>
      <c r="W19" s="896"/>
      <c r="X19" s="896"/>
      <c r="Y19" s="897"/>
      <c r="Z19" s="895" t="str">
        <f>IF(G19="","",IFERROR(VLOOKUP(G19,製品リスト!$G$4:$I$1000,3,0),"SII登録型番を正しく入力してください"))</f>
        <v/>
      </c>
      <c r="AA19" s="896"/>
      <c r="AB19" s="896"/>
      <c r="AC19" s="896"/>
      <c r="AD19" s="896"/>
      <c r="AE19" s="896"/>
      <c r="AF19" s="896"/>
      <c r="AG19" s="896"/>
      <c r="AH19" s="896"/>
      <c r="AI19" s="896"/>
      <c r="AJ19" s="896"/>
      <c r="AK19" s="896"/>
      <c r="AL19" s="896"/>
      <c r="AM19" s="897"/>
      <c r="AN19" s="898" t="str">
        <f>IF(G19="","",IFERROR(VLOOKUP(G19,製品リスト!$G$4:$J$1000,4,0),"SII登録型番を正しく入力してください"))</f>
        <v/>
      </c>
      <c r="AO19" s="899"/>
      <c r="AP19" s="900"/>
      <c r="AQ19" s="901"/>
      <c r="AR19" s="902"/>
      <c r="AS19" s="903" t="str">
        <f t="shared" ref="AS19:AS22" si="6">IF(AND(AN19&lt;&gt;"",AQ19&lt;&gt;""),ROUNDDOWN(((AQ19/AN19)/1000),1),"")</f>
        <v/>
      </c>
      <c r="AT19" s="904"/>
      <c r="AU19" s="905"/>
      <c r="AV19" s="906" t="str">
        <f t="shared" ref="AV19" si="7">IF(AS19&lt;&gt;"",SUM(AS19:AU20),"")</f>
        <v/>
      </c>
      <c r="AW19" s="907"/>
      <c r="AX19" s="908"/>
      <c r="AY19" s="866"/>
      <c r="AZ19" s="867"/>
      <c r="BA19" s="867"/>
      <c r="BB19" s="867"/>
      <c r="BC19" s="870" t="s">
        <v>13</v>
      </c>
      <c r="BD19" s="224"/>
      <c r="BE19" s="224"/>
      <c r="BF19" s="226">
        <v>11</v>
      </c>
      <c r="BG19" s="351"/>
    </row>
    <row r="20" spans="1:84" ht="29.25" customHeight="1" x14ac:dyDescent="0.2">
      <c r="A20" s="967"/>
      <c r="B20" s="968"/>
      <c r="C20" s="969"/>
      <c r="D20" s="872" t="s">
        <v>95</v>
      </c>
      <c r="E20" s="873"/>
      <c r="F20" s="874"/>
      <c r="G20" s="875"/>
      <c r="H20" s="876"/>
      <c r="I20" s="876"/>
      <c r="J20" s="876"/>
      <c r="K20" s="876"/>
      <c r="L20" s="876"/>
      <c r="M20" s="876"/>
      <c r="N20" s="877"/>
      <c r="O20" s="878" t="str">
        <f>IF(G20="","",IFERROR(VLOOKUP(G20,製品リスト!$G$4:$I$1000,2,0),"SII登録型番を正しく入力してください"))</f>
        <v/>
      </c>
      <c r="P20" s="879"/>
      <c r="Q20" s="879"/>
      <c r="R20" s="879"/>
      <c r="S20" s="879"/>
      <c r="T20" s="879"/>
      <c r="U20" s="879"/>
      <c r="V20" s="879"/>
      <c r="W20" s="879"/>
      <c r="X20" s="879"/>
      <c r="Y20" s="880"/>
      <c r="Z20" s="878" t="str">
        <f>IF(G20="","",IFERROR(VLOOKUP(G20,製品リスト!$G$4:$I$1000,3,0),"SII登録型番を正しく入力してください"))</f>
        <v/>
      </c>
      <c r="AA20" s="879"/>
      <c r="AB20" s="879"/>
      <c r="AC20" s="879"/>
      <c r="AD20" s="879"/>
      <c r="AE20" s="879"/>
      <c r="AF20" s="879"/>
      <c r="AG20" s="879"/>
      <c r="AH20" s="879"/>
      <c r="AI20" s="879"/>
      <c r="AJ20" s="879"/>
      <c r="AK20" s="879"/>
      <c r="AL20" s="879"/>
      <c r="AM20" s="880"/>
      <c r="AN20" s="881" t="str">
        <f>IF(G20="","",IFERROR(VLOOKUP(G20,製品リスト!$G$4:$J$1000,4,0),"SII登録型番を正しく入力してください"))</f>
        <v/>
      </c>
      <c r="AO20" s="882"/>
      <c r="AP20" s="883"/>
      <c r="AQ20" s="884"/>
      <c r="AR20" s="885"/>
      <c r="AS20" s="886" t="str">
        <f t="shared" si="6"/>
        <v/>
      </c>
      <c r="AT20" s="887"/>
      <c r="AU20" s="888"/>
      <c r="AV20" s="909"/>
      <c r="AW20" s="910"/>
      <c r="AX20" s="911"/>
      <c r="AY20" s="868"/>
      <c r="AZ20" s="869"/>
      <c r="BA20" s="869"/>
      <c r="BB20" s="869"/>
      <c r="BC20" s="871"/>
      <c r="BD20" s="224"/>
      <c r="BE20" s="224"/>
      <c r="BF20" s="226">
        <v>12</v>
      </c>
      <c r="BG20" s="351"/>
    </row>
    <row r="21" spans="1:84" ht="29.25" customHeight="1" x14ac:dyDescent="0.2">
      <c r="A21" s="967"/>
      <c r="B21" s="968"/>
      <c r="C21" s="969"/>
      <c r="D21" s="889" t="s">
        <v>94</v>
      </c>
      <c r="E21" s="890"/>
      <c r="F21" s="891"/>
      <c r="G21" s="892"/>
      <c r="H21" s="893"/>
      <c r="I21" s="893"/>
      <c r="J21" s="893"/>
      <c r="K21" s="893"/>
      <c r="L21" s="893"/>
      <c r="M21" s="893"/>
      <c r="N21" s="894"/>
      <c r="O21" s="895" t="str">
        <f>IF(G21="","",IFERROR(VLOOKUP(G21,製品リスト!$G$4:$I$1000,2,0),"SII登録型番を正しく入力してください"))</f>
        <v/>
      </c>
      <c r="P21" s="896"/>
      <c r="Q21" s="896"/>
      <c r="R21" s="896"/>
      <c r="S21" s="896"/>
      <c r="T21" s="896"/>
      <c r="U21" s="896"/>
      <c r="V21" s="896"/>
      <c r="W21" s="896"/>
      <c r="X21" s="896"/>
      <c r="Y21" s="897"/>
      <c r="Z21" s="895" t="str">
        <f>IF(G21="","",IFERROR(VLOOKUP(G21,製品リスト!$G$4:$I$1000,3,0),"SII登録型番を正しく入力してください"))</f>
        <v/>
      </c>
      <c r="AA21" s="896"/>
      <c r="AB21" s="896"/>
      <c r="AC21" s="896"/>
      <c r="AD21" s="896"/>
      <c r="AE21" s="896"/>
      <c r="AF21" s="896"/>
      <c r="AG21" s="896"/>
      <c r="AH21" s="896"/>
      <c r="AI21" s="896"/>
      <c r="AJ21" s="896"/>
      <c r="AK21" s="896"/>
      <c r="AL21" s="896"/>
      <c r="AM21" s="897"/>
      <c r="AN21" s="898" t="str">
        <f>IF(G21="","",IFERROR(VLOOKUP(G21,製品リスト!$G$4:$J$1000,4,0),"SII登録型番を正しく入力してください"))</f>
        <v/>
      </c>
      <c r="AO21" s="899"/>
      <c r="AP21" s="900"/>
      <c r="AQ21" s="901"/>
      <c r="AR21" s="902"/>
      <c r="AS21" s="903" t="str">
        <f t="shared" si="6"/>
        <v/>
      </c>
      <c r="AT21" s="904"/>
      <c r="AU21" s="905"/>
      <c r="AV21" s="906" t="str">
        <f t="shared" ref="AV21" si="8">IF(AS21&lt;&gt;"",SUM(AS21:AU22),"")</f>
        <v/>
      </c>
      <c r="AW21" s="907"/>
      <c r="AX21" s="908"/>
      <c r="AY21" s="866"/>
      <c r="AZ21" s="867"/>
      <c r="BA21" s="867"/>
      <c r="BB21" s="867"/>
      <c r="BC21" s="870" t="s">
        <v>13</v>
      </c>
      <c r="BD21" s="224"/>
      <c r="BE21" s="224"/>
      <c r="BF21" s="226">
        <v>13</v>
      </c>
      <c r="BG21" s="351"/>
    </row>
    <row r="22" spans="1:84" ht="29.25" customHeight="1" x14ac:dyDescent="0.2">
      <c r="A22" s="967"/>
      <c r="B22" s="968"/>
      <c r="C22" s="969"/>
      <c r="D22" s="872" t="s">
        <v>95</v>
      </c>
      <c r="E22" s="873"/>
      <c r="F22" s="874"/>
      <c r="G22" s="875"/>
      <c r="H22" s="876"/>
      <c r="I22" s="876"/>
      <c r="J22" s="876"/>
      <c r="K22" s="876"/>
      <c r="L22" s="876"/>
      <c r="M22" s="876"/>
      <c r="N22" s="877"/>
      <c r="O22" s="878" t="str">
        <f>IF(G22="","",IFERROR(VLOOKUP(G22,製品リスト!$G$4:$I$1000,2,0),"SII登録型番を正しく入力してください"))</f>
        <v/>
      </c>
      <c r="P22" s="879"/>
      <c r="Q22" s="879"/>
      <c r="R22" s="879"/>
      <c r="S22" s="879"/>
      <c r="T22" s="879"/>
      <c r="U22" s="879"/>
      <c r="V22" s="879"/>
      <c r="W22" s="879"/>
      <c r="X22" s="879"/>
      <c r="Y22" s="880"/>
      <c r="Z22" s="878" t="str">
        <f>IF(G22="","",IFERROR(VLOOKUP(G22,製品リスト!$G$4:$I$1000,3,0),"SII登録型番を正しく入力してください"))</f>
        <v/>
      </c>
      <c r="AA22" s="879"/>
      <c r="AB22" s="879"/>
      <c r="AC22" s="879"/>
      <c r="AD22" s="879"/>
      <c r="AE22" s="879"/>
      <c r="AF22" s="879"/>
      <c r="AG22" s="879"/>
      <c r="AH22" s="879"/>
      <c r="AI22" s="879"/>
      <c r="AJ22" s="879"/>
      <c r="AK22" s="879"/>
      <c r="AL22" s="879"/>
      <c r="AM22" s="880"/>
      <c r="AN22" s="881" t="str">
        <f>IF(G22="","",IFERROR(VLOOKUP(G22,製品リスト!$G$4:$J$1000,4,0),"SII登録型番を正しく入力してください"))</f>
        <v/>
      </c>
      <c r="AO22" s="882"/>
      <c r="AP22" s="883"/>
      <c r="AQ22" s="884"/>
      <c r="AR22" s="885"/>
      <c r="AS22" s="886" t="str">
        <f t="shared" si="6"/>
        <v/>
      </c>
      <c r="AT22" s="887"/>
      <c r="AU22" s="888"/>
      <c r="AV22" s="909"/>
      <c r="AW22" s="910"/>
      <c r="AX22" s="911"/>
      <c r="AY22" s="868"/>
      <c r="AZ22" s="869"/>
      <c r="BA22" s="869"/>
      <c r="BB22" s="869"/>
      <c r="BC22" s="871"/>
      <c r="BD22" s="224"/>
      <c r="BE22" s="224"/>
      <c r="BF22" s="226">
        <v>14</v>
      </c>
      <c r="BG22" s="351"/>
    </row>
    <row r="23" spans="1:84" ht="29.25" customHeight="1" x14ac:dyDescent="0.2">
      <c r="A23" s="967"/>
      <c r="B23" s="968"/>
      <c r="C23" s="969"/>
      <c r="D23" s="889" t="s">
        <v>94</v>
      </c>
      <c r="E23" s="890"/>
      <c r="F23" s="891"/>
      <c r="G23" s="892"/>
      <c r="H23" s="893"/>
      <c r="I23" s="893"/>
      <c r="J23" s="893"/>
      <c r="K23" s="893"/>
      <c r="L23" s="893"/>
      <c r="M23" s="893"/>
      <c r="N23" s="894"/>
      <c r="O23" s="895" t="str">
        <f>IF(G23="","",IFERROR(VLOOKUP(G23,製品リスト!$G$4:$I$1000,2,0),"SII登録型番を正しく入力してください"))</f>
        <v/>
      </c>
      <c r="P23" s="896"/>
      <c r="Q23" s="896"/>
      <c r="R23" s="896"/>
      <c r="S23" s="896"/>
      <c r="T23" s="896"/>
      <c r="U23" s="896"/>
      <c r="V23" s="896"/>
      <c r="W23" s="896"/>
      <c r="X23" s="896"/>
      <c r="Y23" s="897"/>
      <c r="Z23" s="895" t="str">
        <f>IF(G23="","",IFERROR(VLOOKUP(G23,製品リスト!$G$4:$I$1000,3,0),"SII登録型番を正しく入力してください"))</f>
        <v/>
      </c>
      <c r="AA23" s="896"/>
      <c r="AB23" s="896"/>
      <c r="AC23" s="896"/>
      <c r="AD23" s="896"/>
      <c r="AE23" s="896"/>
      <c r="AF23" s="896"/>
      <c r="AG23" s="896"/>
      <c r="AH23" s="896"/>
      <c r="AI23" s="896"/>
      <c r="AJ23" s="896"/>
      <c r="AK23" s="896"/>
      <c r="AL23" s="896"/>
      <c r="AM23" s="897"/>
      <c r="AN23" s="898" t="str">
        <f>IF(G23="","",IFERROR(VLOOKUP(G23,製品リスト!$G$4:$J$1000,4,0),"SII登録型番を正しく入力してください"))</f>
        <v/>
      </c>
      <c r="AO23" s="899"/>
      <c r="AP23" s="900"/>
      <c r="AQ23" s="901"/>
      <c r="AR23" s="902"/>
      <c r="AS23" s="903" t="str">
        <f t="shared" si="0"/>
        <v/>
      </c>
      <c r="AT23" s="904"/>
      <c r="AU23" s="905"/>
      <c r="AV23" s="906" t="str">
        <f t="shared" ref="AV23" si="9">IF(AS23&lt;&gt;"",SUM(AS23:AU24),"")</f>
        <v/>
      </c>
      <c r="AW23" s="907"/>
      <c r="AX23" s="908"/>
      <c r="AY23" s="866"/>
      <c r="AZ23" s="867"/>
      <c r="BA23" s="867"/>
      <c r="BB23" s="867"/>
      <c r="BC23" s="870" t="s">
        <v>13</v>
      </c>
      <c r="BD23" s="224"/>
      <c r="BE23" s="224"/>
      <c r="BF23" s="226">
        <v>15</v>
      </c>
      <c r="BG23" s="351"/>
    </row>
    <row r="24" spans="1:84" ht="29.25" customHeight="1" x14ac:dyDescent="0.2">
      <c r="A24" s="967"/>
      <c r="B24" s="968"/>
      <c r="C24" s="969"/>
      <c r="D24" s="872" t="s">
        <v>95</v>
      </c>
      <c r="E24" s="873"/>
      <c r="F24" s="874"/>
      <c r="G24" s="875"/>
      <c r="H24" s="876"/>
      <c r="I24" s="876"/>
      <c r="J24" s="876"/>
      <c r="K24" s="876"/>
      <c r="L24" s="876"/>
      <c r="M24" s="876"/>
      <c r="N24" s="877"/>
      <c r="O24" s="878" t="str">
        <f>IF(G24="","",IFERROR(VLOOKUP(G24,製品リスト!$G$4:$I$1000,2,0),"SII登録型番を正しく入力してください"))</f>
        <v/>
      </c>
      <c r="P24" s="879"/>
      <c r="Q24" s="879"/>
      <c r="R24" s="879"/>
      <c r="S24" s="879"/>
      <c r="T24" s="879"/>
      <c r="U24" s="879"/>
      <c r="V24" s="879"/>
      <c r="W24" s="879"/>
      <c r="X24" s="879"/>
      <c r="Y24" s="880"/>
      <c r="Z24" s="878" t="str">
        <f>IF(G24="","",IFERROR(VLOOKUP(G24,製品リスト!$G$4:$I$1000,3,0),"SII登録型番を正しく入力してください"))</f>
        <v/>
      </c>
      <c r="AA24" s="879"/>
      <c r="AB24" s="879"/>
      <c r="AC24" s="879"/>
      <c r="AD24" s="879"/>
      <c r="AE24" s="879"/>
      <c r="AF24" s="879"/>
      <c r="AG24" s="879"/>
      <c r="AH24" s="879"/>
      <c r="AI24" s="879"/>
      <c r="AJ24" s="879"/>
      <c r="AK24" s="879"/>
      <c r="AL24" s="879"/>
      <c r="AM24" s="880"/>
      <c r="AN24" s="881" t="str">
        <f>IF(G24="","",IFERROR(VLOOKUP(G24,製品リスト!$G$4:$J$1000,4,0),"SII登録型番を正しく入力してください"))</f>
        <v/>
      </c>
      <c r="AO24" s="882"/>
      <c r="AP24" s="883"/>
      <c r="AQ24" s="884"/>
      <c r="AR24" s="885"/>
      <c r="AS24" s="886" t="str">
        <f t="shared" si="0"/>
        <v/>
      </c>
      <c r="AT24" s="887"/>
      <c r="AU24" s="888"/>
      <c r="AV24" s="909"/>
      <c r="AW24" s="910"/>
      <c r="AX24" s="911"/>
      <c r="AY24" s="868"/>
      <c r="AZ24" s="869"/>
      <c r="BA24" s="869"/>
      <c r="BB24" s="869"/>
      <c r="BC24" s="871"/>
      <c r="BD24" s="224"/>
      <c r="BE24" s="224"/>
      <c r="BF24" s="226">
        <v>16</v>
      </c>
      <c r="BG24" s="351"/>
    </row>
    <row r="25" spans="1:84" ht="29.25" customHeight="1" x14ac:dyDescent="0.2">
      <c r="A25" s="967"/>
      <c r="B25" s="968"/>
      <c r="C25" s="969"/>
      <c r="D25" s="889" t="s">
        <v>94</v>
      </c>
      <c r="E25" s="890"/>
      <c r="F25" s="891"/>
      <c r="G25" s="892"/>
      <c r="H25" s="893"/>
      <c r="I25" s="893"/>
      <c r="J25" s="893"/>
      <c r="K25" s="893"/>
      <c r="L25" s="893"/>
      <c r="M25" s="893"/>
      <c r="N25" s="894"/>
      <c r="O25" s="895" t="str">
        <f>IF(G25="","",IFERROR(VLOOKUP(G25,製品リスト!$G$4:$I$1000,2,0),"SII登録型番を正しく入力してください"))</f>
        <v/>
      </c>
      <c r="P25" s="896"/>
      <c r="Q25" s="896"/>
      <c r="R25" s="896"/>
      <c r="S25" s="896"/>
      <c r="T25" s="896"/>
      <c r="U25" s="896"/>
      <c r="V25" s="896"/>
      <c r="W25" s="896"/>
      <c r="X25" s="896"/>
      <c r="Y25" s="897"/>
      <c r="Z25" s="895" t="str">
        <f>IF(G25="","",IFERROR(VLOOKUP(G25,製品リスト!$G$4:$I$1000,3,0),"SII登録型番を正しく入力してください"))</f>
        <v/>
      </c>
      <c r="AA25" s="896"/>
      <c r="AB25" s="896"/>
      <c r="AC25" s="896"/>
      <c r="AD25" s="896"/>
      <c r="AE25" s="896"/>
      <c r="AF25" s="896"/>
      <c r="AG25" s="896"/>
      <c r="AH25" s="896"/>
      <c r="AI25" s="896"/>
      <c r="AJ25" s="896"/>
      <c r="AK25" s="896"/>
      <c r="AL25" s="896"/>
      <c r="AM25" s="897"/>
      <c r="AN25" s="898" t="str">
        <f>IF(G25="","",IFERROR(VLOOKUP(G25,製品リスト!$G$4:$J$1000,4,0),"SII登録型番を正しく入力してください"))</f>
        <v/>
      </c>
      <c r="AO25" s="899"/>
      <c r="AP25" s="900"/>
      <c r="AQ25" s="901"/>
      <c r="AR25" s="902"/>
      <c r="AS25" s="903" t="str">
        <f t="shared" si="0"/>
        <v/>
      </c>
      <c r="AT25" s="904"/>
      <c r="AU25" s="905"/>
      <c r="AV25" s="906" t="str">
        <f t="shared" ref="AV25" si="10">IF(AS25&lt;&gt;"",SUM(AS25:AU26),"")</f>
        <v/>
      </c>
      <c r="AW25" s="907"/>
      <c r="AX25" s="908"/>
      <c r="AY25" s="866"/>
      <c r="AZ25" s="867"/>
      <c r="BA25" s="867"/>
      <c r="BB25" s="867"/>
      <c r="BC25" s="870" t="s">
        <v>13</v>
      </c>
      <c r="BD25" s="224"/>
      <c r="BE25" s="224"/>
      <c r="BF25" s="226">
        <v>17</v>
      </c>
      <c r="BG25" s="351"/>
    </row>
    <row r="26" spans="1:84" ht="29.25" customHeight="1" x14ac:dyDescent="0.2">
      <c r="A26" s="967"/>
      <c r="B26" s="968"/>
      <c r="C26" s="969"/>
      <c r="D26" s="872" t="s">
        <v>95</v>
      </c>
      <c r="E26" s="873"/>
      <c r="F26" s="874"/>
      <c r="G26" s="875"/>
      <c r="H26" s="876"/>
      <c r="I26" s="876"/>
      <c r="J26" s="876"/>
      <c r="K26" s="876"/>
      <c r="L26" s="876"/>
      <c r="M26" s="876"/>
      <c r="N26" s="877"/>
      <c r="O26" s="878" t="str">
        <f>IF(G26="","",IFERROR(VLOOKUP(G26,製品リスト!$G$4:$I$1000,2,0),"SII登録型番を正しく入力してください"))</f>
        <v/>
      </c>
      <c r="P26" s="879"/>
      <c r="Q26" s="879"/>
      <c r="R26" s="879"/>
      <c r="S26" s="879"/>
      <c r="T26" s="879"/>
      <c r="U26" s="879"/>
      <c r="V26" s="879"/>
      <c r="W26" s="879"/>
      <c r="X26" s="879"/>
      <c r="Y26" s="880"/>
      <c r="Z26" s="878" t="str">
        <f>IF(G26="","",IFERROR(VLOOKUP(G26,製品リスト!$G$4:$I$1000,3,0),"SII登録型番を正しく入力してください"))</f>
        <v/>
      </c>
      <c r="AA26" s="879"/>
      <c r="AB26" s="879"/>
      <c r="AC26" s="879"/>
      <c r="AD26" s="879"/>
      <c r="AE26" s="879"/>
      <c r="AF26" s="879"/>
      <c r="AG26" s="879"/>
      <c r="AH26" s="879"/>
      <c r="AI26" s="879"/>
      <c r="AJ26" s="879"/>
      <c r="AK26" s="879"/>
      <c r="AL26" s="879"/>
      <c r="AM26" s="880"/>
      <c r="AN26" s="881" t="str">
        <f>IF(G26="","",IFERROR(VLOOKUP(G26,製品リスト!$G$4:$J$1000,4,0),"SII登録型番を正しく入力してください"))</f>
        <v/>
      </c>
      <c r="AO26" s="882"/>
      <c r="AP26" s="883"/>
      <c r="AQ26" s="884"/>
      <c r="AR26" s="885"/>
      <c r="AS26" s="886" t="str">
        <f t="shared" si="0"/>
        <v/>
      </c>
      <c r="AT26" s="887"/>
      <c r="AU26" s="888"/>
      <c r="AV26" s="909"/>
      <c r="AW26" s="910"/>
      <c r="AX26" s="911"/>
      <c r="AY26" s="868"/>
      <c r="AZ26" s="869"/>
      <c r="BA26" s="869"/>
      <c r="BB26" s="869"/>
      <c r="BC26" s="871"/>
      <c r="BD26" s="224"/>
      <c r="BE26" s="224"/>
      <c r="BF26" s="226">
        <v>18</v>
      </c>
      <c r="BG26" s="351"/>
    </row>
    <row r="27" spans="1:84" s="300" customFormat="1" ht="28.5" customHeight="1" x14ac:dyDescent="0.2">
      <c r="A27" s="967"/>
      <c r="B27" s="968"/>
      <c r="C27" s="969"/>
      <c r="D27" s="889" t="s">
        <v>94</v>
      </c>
      <c r="E27" s="890"/>
      <c r="F27" s="891"/>
      <c r="G27" s="892"/>
      <c r="H27" s="893"/>
      <c r="I27" s="893"/>
      <c r="J27" s="893"/>
      <c r="K27" s="893"/>
      <c r="L27" s="893"/>
      <c r="M27" s="893"/>
      <c r="N27" s="894"/>
      <c r="O27" s="895" t="str">
        <f>IF(G27="","",IFERROR(VLOOKUP(G27,製品リスト!$G$4:$I$1000,2,0),"SII登録型番を正しく入力してください"))</f>
        <v/>
      </c>
      <c r="P27" s="896"/>
      <c r="Q27" s="896"/>
      <c r="R27" s="896"/>
      <c r="S27" s="896"/>
      <c r="T27" s="896"/>
      <c r="U27" s="896"/>
      <c r="V27" s="896"/>
      <c r="W27" s="896"/>
      <c r="X27" s="896"/>
      <c r="Y27" s="897"/>
      <c r="Z27" s="895" t="str">
        <f>IF(G27="","",IFERROR(VLOOKUP(G27,製品リスト!$G$4:$I$1000,3,0),"SII登録型番を正しく入力してください"))</f>
        <v/>
      </c>
      <c r="AA27" s="896"/>
      <c r="AB27" s="896"/>
      <c r="AC27" s="896"/>
      <c r="AD27" s="896"/>
      <c r="AE27" s="896"/>
      <c r="AF27" s="896"/>
      <c r="AG27" s="896"/>
      <c r="AH27" s="896"/>
      <c r="AI27" s="896"/>
      <c r="AJ27" s="896"/>
      <c r="AK27" s="896"/>
      <c r="AL27" s="896"/>
      <c r="AM27" s="897"/>
      <c r="AN27" s="898" t="str">
        <f>IF(G27="","",IFERROR(VLOOKUP(G27,製品リスト!$G$4:$J$1000,4,0),"SII登録型番を正しく入力してください"))</f>
        <v/>
      </c>
      <c r="AO27" s="899"/>
      <c r="AP27" s="900"/>
      <c r="AQ27" s="901"/>
      <c r="AR27" s="902"/>
      <c r="AS27" s="903" t="str">
        <f t="shared" si="0"/>
        <v/>
      </c>
      <c r="AT27" s="904"/>
      <c r="AU27" s="905"/>
      <c r="AV27" s="906" t="str">
        <f t="shared" ref="AV27" si="11">IF(AS27&lt;&gt;"",SUM(AS27:AU28),"")</f>
        <v/>
      </c>
      <c r="AW27" s="907"/>
      <c r="AX27" s="908"/>
      <c r="AY27" s="866"/>
      <c r="AZ27" s="867"/>
      <c r="BA27" s="867"/>
      <c r="BB27" s="867"/>
      <c r="BC27" s="870" t="s">
        <v>13</v>
      </c>
      <c r="BD27" s="224"/>
      <c r="BE27" s="224"/>
      <c r="BF27" s="226">
        <v>19</v>
      </c>
      <c r="BG27" s="35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1:84" s="300" customFormat="1" ht="28.5" customHeight="1" thickBot="1" x14ac:dyDescent="0.25">
      <c r="A28" s="970"/>
      <c r="B28" s="971"/>
      <c r="C28" s="972"/>
      <c r="D28" s="932" t="s">
        <v>95</v>
      </c>
      <c r="E28" s="933"/>
      <c r="F28" s="934"/>
      <c r="G28" s="917"/>
      <c r="H28" s="918"/>
      <c r="I28" s="918"/>
      <c r="J28" s="918"/>
      <c r="K28" s="918"/>
      <c r="L28" s="918"/>
      <c r="M28" s="918"/>
      <c r="N28" s="919"/>
      <c r="O28" s="920" t="str">
        <f>IF(G28="","",IFERROR(VLOOKUP(G28,製品リスト!$G$4:$I$1000,2,0),"SII登録型番を正しく入力してください"))</f>
        <v/>
      </c>
      <c r="P28" s="921"/>
      <c r="Q28" s="921"/>
      <c r="R28" s="921"/>
      <c r="S28" s="921"/>
      <c r="T28" s="921"/>
      <c r="U28" s="921"/>
      <c r="V28" s="921"/>
      <c r="W28" s="921"/>
      <c r="X28" s="921"/>
      <c r="Y28" s="922"/>
      <c r="Z28" s="920" t="str">
        <f>IF(G28="","",IFERROR(VLOOKUP(G28,製品リスト!$G$4:$I$1000,3,0),"SII登録型番を正しく入力してください"))</f>
        <v/>
      </c>
      <c r="AA28" s="921"/>
      <c r="AB28" s="921"/>
      <c r="AC28" s="921"/>
      <c r="AD28" s="921"/>
      <c r="AE28" s="921"/>
      <c r="AF28" s="921"/>
      <c r="AG28" s="921"/>
      <c r="AH28" s="921"/>
      <c r="AI28" s="921"/>
      <c r="AJ28" s="921"/>
      <c r="AK28" s="921"/>
      <c r="AL28" s="921"/>
      <c r="AM28" s="922"/>
      <c r="AN28" s="923" t="str">
        <f>IF(G28="","",IFERROR(VLOOKUP(G28,製品リスト!$G$4:$J$1000,4,0),"SII登録型番を正しく入力してください"))</f>
        <v/>
      </c>
      <c r="AO28" s="924"/>
      <c r="AP28" s="925"/>
      <c r="AQ28" s="929"/>
      <c r="AR28" s="930"/>
      <c r="AS28" s="926" t="str">
        <f t="shared" si="0"/>
        <v/>
      </c>
      <c r="AT28" s="927"/>
      <c r="AU28" s="928"/>
      <c r="AV28" s="912"/>
      <c r="AW28" s="913"/>
      <c r="AX28" s="914"/>
      <c r="AY28" s="915"/>
      <c r="AZ28" s="916"/>
      <c r="BA28" s="916"/>
      <c r="BB28" s="916"/>
      <c r="BC28" s="931"/>
      <c r="BD28" s="224"/>
      <c r="BE28" s="224"/>
      <c r="BF28" s="226">
        <v>20</v>
      </c>
      <c r="BG28" s="35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1:84" ht="29.25" customHeight="1" x14ac:dyDescent="0.2">
      <c r="A29" s="967" t="s">
        <v>74</v>
      </c>
      <c r="B29" s="968"/>
      <c r="C29" s="969"/>
      <c r="D29" s="941" t="s">
        <v>94</v>
      </c>
      <c r="E29" s="942"/>
      <c r="F29" s="943"/>
      <c r="G29" s="944"/>
      <c r="H29" s="945"/>
      <c r="I29" s="945"/>
      <c r="J29" s="945"/>
      <c r="K29" s="945"/>
      <c r="L29" s="945"/>
      <c r="M29" s="945"/>
      <c r="N29" s="946"/>
      <c r="O29" s="947" t="str">
        <f>IF(G29="","",IFERROR(VLOOKUP(G29,製品リスト!$G$4:$I$1000,2,0),"SII登録型番を正しく入力してください"))</f>
        <v/>
      </c>
      <c r="P29" s="948"/>
      <c r="Q29" s="948"/>
      <c r="R29" s="948"/>
      <c r="S29" s="948"/>
      <c r="T29" s="948"/>
      <c r="U29" s="948"/>
      <c r="V29" s="948"/>
      <c r="W29" s="948"/>
      <c r="X29" s="948"/>
      <c r="Y29" s="949"/>
      <c r="Z29" s="947" t="str">
        <f>IF(G29="","",IFERROR(VLOOKUP(G29,製品リスト!$G$4:$I$1000,3,0),"SII登録型番を正しく入力してください"))</f>
        <v/>
      </c>
      <c r="AA29" s="948"/>
      <c r="AB29" s="948"/>
      <c r="AC29" s="948"/>
      <c r="AD29" s="948"/>
      <c r="AE29" s="948"/>
      <c r="AF29" s="948"/>
      <c r="AG29" s="948"/>
      <c r="AH29" s="948"/>
      <c r="AI29" s="948"/>
      <c r="AJ29" s="948"/>
      <c r="AK29" s="948"/>
      <c r="AL29" s="948"/>
      <c r="AM29" s="949"/>
      <c r="AN29" s="950" t="str">
        <f>IF(G29="","",IFERROR(VLOOKUP(G29,製品リスト!$G$4:$J$1000,4,0),"SII登録型番を正しく入力してください"))</f>
        <v/>
      </c>
      <c r="AO29" s="951"/>
      <c r="AP29" s="952"/>
      <c r="AQ29" s="936"/>
      <c r="AR29" s="937"/>
      <c r="AS29" s="938" t="str">
        <f t="shared" si="0"/>
        <v/>
      </c>
      <c r="AT29" s="939"/>
      <c r="AU29" s="940"/>
      <c r="AV29" s="959" t="str">
        <f t="shared" ref="AV29" si="12">IF(AS29&lt;&gt;"",SUM(AS29:AU30),"")</f>
        <v/>
      </c>
      <c r="AW29" s="960"/>
      <c r="AX29" s="961"/>
      <c r="AY29" s="962"/>
      <c r="AZ29" s="963"/>
      <c r="BA29" s="963"/>
      <c r="BB29" s="963"/>
      <c r="BC29" s="935" t="s">
        <v>13</v>
      </c>
      <c r="BD29" s="224"/>
      <c r="BE29" s="224"/>
      <c r="BF29" s="226">
        <v>21</v>
      </c>
      <c r="BG29" s="351"/>
    </row>
    <row r="30" spans="1:84" s="300" customFormat="1" ht="28.5" customHeight="1" x14ac:dyDescent="0.2">
      <c r="A30" s="967"/>
      <c r="B30" s="968"/>
      <c r="C30" s="969"/>
      <c r="D30" s="872" t="s">
        <v>95</v>
      </c>
      <c r="E30" s="873"/>
      <c r="F30" s="874"/>
      <c r="G30" s="875"/>
      <c r="H30" s="876"/>
      <c r="I30" s="876"/>
      <c r="J30" s="876"/>
      <c r="K30" s="876"/>
      <c r="L30" s="876"/>
      <c r="M30" s="876"/>
      <c r="N30" s="877"/>
      <c r="O30" s="878" t="str">
        <f>IF(G30="","",IFERROR(VLOOKUP(G30,製品リスト!$G$4:$I$1000,2,0),"SII登録型番を正しく入力してください"))</f>
        <v/>
      </c>
      <c r="P30" s="879"/>
      <c r="Q30" s="879"/>
      <c r="R30" s="879"/>
      <c r="S30" s="879"/>
      <c r="T30" s="879"/>
      <c r="U30" s="879"/>
      <c r="V30" s="879"/>
      <c r="W30" s="879"/>
      <c r="X30" s="879"/>
      <c r="Y30" s="880"/>
      <c r="Z30" s="878" t="str">
        <f>IF(G30="","",IFERROR(VLOOKUP(G30,製品リスト!$G$4:$I$1000,3,0),"SII登録型番を正しく入力してください"))</f>
        <v/>
      </c>
      <c r="AA30" s="879"/>
      <c r="AB30" s="879"/>
      <c r="AC30" s="879"/>
      <c r="AD30" s="879"/>
      <c r="AE30" s="879"/>
      <c r="AF30" s="879"/>
      <c r="AG30" s="879"/>
      <c r="AH30" s="879"/>
      <c r="AI30" s="879"/>
      <c r="AJ30" s="879"/>
      <c r="AK30" s="879"/>
      <c r="AL30" s="879"/>
      <c r="AM30" s="880"/>
      <c r="AN30" s="881" t="str">
        <f>IF(G30="","",IFERROR(VLOOKUP(G30,製品リスト!$G$4:$J$1000,4,0),"SII登録型番を正しく入力してください"))</f>
        <v/>
      </c>
      <c r="AO30" s="882"/>
      <c r="AP30" s="883"/>
      <c r="AQ30" s="884"/>
      <c r="AR30" s="885"/>
      <c r="AS30" s="886" t="str">
        <f t="shared" si="0"/>
        <v/>
      </c>
      <c r="AT30" s="887"/>
      <c r="AU30" s="888"/>
      <c r="AV30" s="909"/>
      <c r="AW30" s="910"/>
      <c r="AX30" s="911"/>
      <c r="AY30" s="868"/>
      <c r="AZ30" s="869"/>
      <c r="BA30" s="869"/>
      <c r="BB30" s="869"/>
      <c r="BC30" s="871"/>
      <c r="BD30" s="224"/>
      <c r="BE30" s="224"/>
      <c r="BF30" s="226">
        <v>22</v>
      </c>
      <c r="BG30" s="35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1:84" s="300" customFormat="1" ht="28.5" customHeight="1" x14ac:dyDescent="0.2">
      <c r="A31" s="967"/>
      <c r="B31" s="968"/>
      <c r="C31" s="969"/>
      <c r="D31" s="889" t="s">
        <v>94</v>
      </c>
      <c r="E31" s="890"/>
      <c r="F31" s="891"/>
      <c r="G31" s="892"/>
      <c r="H31" s="893"/>
      <c r="I31" s="893"/>
      <c r="J31" s="893"/>
      <c r="K31" s="893"/>
      <c r="L31" s="893"/>
      <c r="M31" s="893"/>
      <c r="N31" s="894"/>
      <c r="O31" s="895" t="str">
        <f>IF(G31="","",IFERROR(VLOOKUP(G31,製品リスト!$G$4:$I$1000,2,0),"SII登録型番を正しく入力してください"))</f>
        <v/>
      </c>
      <c r="P31" s="896"/>
      <c r="Q31" s="896"/>
      <c r="R31" s="896"/>
      <c r="S31" s="896"/>
      <c r="T31" s="896"/>
      <c r="U31" s="896"/>
      <c r="V31" s="896"/>
      <c r="W31" s="896"/>
      <c r="X31" s="896"/>
      <c r="Y31" s="897"/>
      <c r="Z31" s="895" t="str">
        <f>IF(G31="","",IFERROR(VLOOKUP(G31,製品リスト!$G$4:$I$1000,3,0),"SII登録型番を正しく入力してください"))</f>
        <v/>
      </c>
      <c r="AA31" s="896"/>
      <c r="AB31" s="896"/>
      <c r="AC31" s="896"/>
      <c r="AD31" s="896"/>
      <c r="AE31" s="896"/>
      <c r="AF31" s="896"/>
      <c r="AG31" s="896"/>
      <c r="AH31" s="896"/>
      <c r="AI31" s="896"/>
      <c r="AJ31" s="896"/>
      <c r="AK31" s="896"/>
      <c r="AL31" s="896"/>
      <c r="AM31" s="897"/>
      <c r="AN31" s="898" t="str">
        <f>IF(G31="","",IFERROR(VLOOKUP(G31,製品リスト!$G$4:$J$1000,4,0),"SII登録型番を正しく入力してください"))</f>
        <v/>
      </c>
      <c r="AO31" s="899"/>
      <c r="AP31" s="900"/>
      <c r="AQ31" s="901"/>
      <c r="AR31" s="902"/>
      <c r="AS31" s="903" t="str">
        <f t="shared" si="0"/>
        <v/>
      </c>
      <c r="AT31" s="904"/>
      <c r="AU31" s="905"/>
      <c r="AV31" s="906" t="str">
        <f t="shared" ref="AV31" si="13">IF(AS31&lt;&gt;"",SUM(AS31:AU32),"")</f>
        <v/>
      </c>
      <c r="AW31" s="907"/>
      <c r="AX31" s="908"/>
      <c r="AY31" s="866"/>
      <c r="AZ31" s="867"/>
      <c r="BA31" s="867"/>
      <c r="BB31" s="867"/>
      <c r="BC31" s="870" t="s">
        <v>13</v>
      </c>
      <c r="BD31" s="224"/>
      <c r="BE31" s="224"/>
      <c r="BF31" s="226">
        <v>23</v>
      </c>
      <c r="BG31" s="35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1:84" s="300" customFormat="1" ht="28.5" customHeight="1" x14ac:dyDescent="0.2">
      <c r="A32" s="967"/>
      <c r="B32" s="968"/>
      <c r="C32" s="969"/>
      <c r="D32" s="872" t="s">
        <v>95</v>
      </c>
      <c r="E32" s="873"/>
      <c r="F32" s="874"/>
      <c r="G32" s="875"/>
      <c r="H32" s="876"/>
      <c r="I32" s="876"/>
      <c r="J32" s="876"/>
      <c r="K32" s="876"/>
      <c r="L32" s="876"/>
      <c r="M32" s="876"/>
      <c r="N32" s="877"/>
      <c r="O32" s="878" t="str">
        <f>IF(G32="","",IFERROR(VLOOKUP(G32,製品リスト!$G$4:$I$1000,2,0),"SII登録型番を正しく入力してください"))</f>
        <v/>
      </c>
      <c r="P32" s="879"/>
      <c r="Q32" s="879"/>
      <c r="R32" s="879"/>
      <c r="S32" s="879"/>
      <c r="T32" s="879"/>
      <c r="U32" s="879"/>
      <c r="V32" s="879"/>
      <c r="W32" s="879"/>
      <c r="X32" s="879"/>
      <c r="Y32" s="880"/>
      <c r="Z32" s="878" t="str">
        <f>IF(G32="","",IFERROR(VLOOKUP(G32,製品リスト!$G$4:$I$1000,3,0),"SII登録型番を正しく入力してください"))</f>
        <v/>
      </c>
      <c r="AA32" s="879"/>
      <c r="AB32" s="879"/>
      <c r="AC32" s="879"/>
      <c r="AD32" s="879"/>
      <c r="AE32" s="879"/>
      <c r="AF32" s="879"/>
      <c r="AG32" s="879"/>
      <c r="AH32" s="879"/>
      <c r="AI32" s="879"/>
      <c r="AJ32" s="879"/>
      <c r="AK32" s="879"/>
      <c r="AL32" s="879"/>
      <c r="AM32" s="880"/>
      <c r="AN32" s="881" t="str">
        <f>IF(G32="","",IFERROR(VLOOKUP(G32,製品リスト!$G$4:$J$1000,4,0),"SII登録型番を正しく入力してください"))</f>
        <v/>
      </c>
      <c r="AO32" s="882"/>
      <c r="AP32" s="883"/>
      <c r="AQ32" s="884"/>
      <c r="AR32" s="885"/>
      <c r="AS32" s="886" t="str">
        <f t="shared" si="0"/>
        <v/>
      </c>
      <c r="AT32" s="887"/>
      <c r="AU32" s="888"/>
      <c r="AV32" s="909"/>
      <c r="AW32" s="910"/>
      <c r="AX32" s="911"/>
      <c r="AY32" s="868"/>
      <c r="AZ32" s="869"/>
      <c r="BA32" s="869"/>
      <c r="BB32" s="869"/>
      <c r="BC32" s="871"/>
      <c r="BD32" s="224"/>
      <c r="BE32" s="224"/>
      <c r="BF32" s="226">
        <v>24</v>
      </c>
      <c r="BG32" s="35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1:84" s="300" customFormat="1" ht="28.5" customHeight="1" x14ac:dyDescent="0.2">
      <c r="A33" s="967"/>
      <c r="B33" s="968"/>
      <c r="C33" s="969"/>
      <c r="D33" s="889" t="s">
        <v>94</v>
      </c>
      <c r="E33" s="890"/>
      <c r="F33" s="891"/>
      <c r="G33" s="892"/>
      <c r="H33" s="893"/>
      <c r="I33" s="893"/>
      <c r="J33" s="893"/>
      <c r="K33" s="893"/>
      <c r="L33" s="893"/>
      <c r="M33" s="893"/>
      <c r="N33" s="894"/>
      <c r="O33" s="895" t="str">
        <f>IF(G33="","",IFERROR(VLOOKUP(G33,製品リスト!$G$4:$I$1000,2,0),"SII登録型番を正しく入力してください"))</f>
        <v/>
      </c>
      <c r="P33" s="896"/>
      <c r="Q33" s="896"/>
      <c r="R33" s="896"/>
      <c r="S33" s="896"/>
      <c r="T33" s="896"/>
      <c r="U33" s="896"/>
      <c r="V33" s="896"/>
      <c r="W33" s="896"/>
      <c r="X33" s="896"/>
      <c r="Y33" s="897"/>
      <c r="Z33" s="895" t="str">
        <f>IF(G33="","",IFERROR(VLOOKUP(G33,製品リスト!$G$4:$I$1000,3,0),"SII登録型番を正しく入力してください"))</f>
        <v/>
      </c>
      <c r="AA33" s="896"/>
      <c r="AB33" s="896"/>
      <c r="AC33" s="896"/>
      <c r="AD33" s="896"/>
      <c r="AE33" s="896"/>
      <c r="AF33" s="896"/>
      <c r="AG33" s="896"/>
      <c r="AH33" s="896"/>
      <c r="AI33" s="896"/>
      <c r="AJ33" s="896"/>
      <c r="AK33" s="896"/>
      <c r="AL33" s="896"/>
      <c r="AM33" s="897"/>
      <c r="AN33" s="898" t="str">
        <f>IF(G33="","",IFERROR(VLOOKUP(G33,製品リスト!$G$4:$J$1000,4,0),"SII登録型番を正しく入力してください"))</f>
        <v/>
      </c>
      <c r="AO33" s="899"/>
      <c r="AP33" s="900"/>
      <c r="AQ33" s="901"/>
      <c r="AR33" s="902"/>
      <c r="AS33" s="903" t="str">
        <f t="shared" si="0"/>
        <v/>
      </c>
      <c r="AT33" s="904"/>
      <c r="AU33" s="905"/>
      <c r="AV33" s="906" t="str">
        <f t="shared" ref="AV33" si="14">IF(AS33&lt;&gt;"",SUM(AS33:AU34),"")</f>
        <v/>
      </c>
      <c r="AW33" s="907"/>
      <c r="AX33" s="908"/>
      <c r="AY33" s="866"/>
      <c r="AZ33" s="867"/>
      <c r="BA33" s="867"/>
      <c r="BB33" s="867"/>
      <c r="BC33" s="870" t="s">
        <v>13</v>
      </c>
      <c r="BD33" s="224"/>
      <c r="BE33" s="224"/>
      <c r="BF33" s="226">
        <v>25</v>
      </c>
      <c r="BG33" s="35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1:84" s="300" customFormat="1" ht="28.5" customHeight="1" x14ac:dyDescent="0.2">
      <c r="A34" s="967"/>
      <c r="B34" s="968"/>
      <c r="C34" s="969"/>
      <c r="D34" s="872" t="s">
        <v>95</v>
      </c>
      <c r="E34" s="873"/>
      <c r="F34" s="874"/>
      <c r="G34" s="875"/>
      <c r="H34" s="876"/>
      <c r="I34" s="876"/>
      <c r="J34" s="876"/>
      <c r="K34" s="876"/>
      <c r="L34" s="876"/>
      <c r="M34" s="876"/>
      <c r="N34" s="877"/>
      <c r="O34" s="878" t="str">
        <f>IF(G34="","",IFERROR(VLOOKUP(G34,製品リスト!$G$4:$I$1000,2,0),"SII登録型番を正しく入力してください"))</f>
        <v/>
      </c>
      <c r="P34" s="879"/>
      <c r="Q34" s="879"/>
      <c r="R34" s="879"/>
      <c r="S34" s="879"/>
      <c r="T34" s="879"/>
      <c r="U34" s="879"/>
      <c r="V34" s="879"/>
      <c r="W34" s="879"/>
      <c r="X34" s="879"/>
      <c r="Y34" s="880"/>
      <c r="Z34" s="878" t="str">
        <f>IF(G34="","",IFERROR(VLOOKUP(G34,製品リスト!$G$4:$I$1000,3,0),"SII登録型番を正しく入力してください"))</f>
        <v/>
      </c>
      <c r="AA34" s="879"/>
      <c r="AB34" s="879"/>
      <c r="AC34" s="879"/>
      <c r="AD34" s="879"/>
      <c r="AE34" s="879"/>
      <c r="AF34" s="879"/>
      <c r="AG34" s="879"/>
      <c r="AH34" s="879"/>
      <c r="AI34" s="879"/>
      <c r="AJ34" s="879"/>
      <c r="AK34" s="879"/>
      <c r="AL34" s="879"/>
      <c r="AM34" s="880"/>
      <c r="AN34" s="881" t="str">
        <f>IF(G34="","",IFERROR(VLOOKUP(G34,製品リスト!$G$4:$J$1000,4,0),"SII登録型番を正しく入力してください"))</f>
        <v/>
      </c>
      <c r="AO34" s="882"/>
      <c r="AP34" s="883"/>
      <c r="AQ34" s="884"/>
      <c r="AR34" s="885"/>
      <c r="AS34" s="886" t="str">
        <f t="shared" si="0"/>
        <v/>
      </c>
      <c r="AT34" s="887"/>
      <c r="AU34" s="888"/>
      <c r="AV34" s="909"/>
      <c r="AW34" s="910"/>
      <c r="AX34" s="911"/>
      <c r="AY34" s="868"/>
      <c r="AZ34" s="869"/>
      <c r="BA34" s="869"/>
      <c r="BB34" s="869"/>
      <c r="BC34" s="871"/>
      <c r="BD34" s="224"/>
      <c r="BE34" s="224"/>
      <c r="BF34" s="226">
        <v>26</v>
      </c>
      <c r="BG34" s="35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1:84" s="300" customFormat="1" ht="28.5" customHeight="1" x14ac:dyDescent="0.2">
      <c r="A35" s="967"/>
      <c r="B35" s="968"/>
      <c r="C35" s="969"/>
      <c r="D35" s="889" t="s">
        <v>94</v>
      </c>
      <c r="E35" s="890"/>
      <c r="F35" s="891"/>
      <c r="G35" s="892"/>
      <c r="H35" s="893"/>
      <c r="I35" s="893"/>
      <c r="J35" s="893"/>
      <c r="K35" s="893"/>
      <c r="L35" s="893"/>
      <c r="M35" s="893"/>
      <c r="N35" s="894"/>
      <c r="O35" s="895" t="str">
        <f>IF(G35="","",IFERROR(VLOOKUP(G35,製品リスト!$G$4:$I$1000,2,0),"SII登録型番を正しく入力してください"))</f>
        <v/>
      </c>
      <c r="P35" s="896"/>
      <c r="Q35" s="896"/>
      <c r="R35" s="896"/>
      <c r="S35" s="896"/>
      <c r="T35" s="896"/>
      <c r="U35" s="896"/>
      <c r="V35" s="896"/>
      <c r="W35" s="896"/>
      <c r="X35" s="896"/>
      <c r="Y35" s="897"/>
      <c r="Z35" s="895" t="str">
        <f>IF(G35="","",IFERROR(VLOOKUP(G35,製品リスト!$G$4:$I$1000,3,0),"SII登録型番を正しく入力してください"))</f>
        <v/>
      </c>
      <c r="AA35" s="896"/>
      <c r="AB35" s="896"/>
      <c r="AC35" s="896"/>
      <c r="AD35" s="896"/>
      <c r="AE35" s="896"/>
      <c r="AF35" s="896"/>
      <c r="AG35" s="896"/>
      <c r="AH35" s="896"/>
      <c r="AI35" s="896"/>
      <c r="AJ35" s="896"/>
      <c r="AK35" s="896"/>
      <c r="AL35" s="896"/>
      <c r="AM35" s="897"/>
      <c r="AN35" s="898" t="str">
        <f>IF(G35="","",IFERROR(VLOOKUP(G35,製品リスト!$G$4:$J$1000,4,0),"SII登録型番を正しく入力してください"))</f>
        <v/>
      </c>
      <c r="AO35" s="899"/>
      <c r="AP35" s="900"/>
      <c r="AQ35" s="901"/>
      <c r="AR35" s="902"/>
      <c r="AS35" s="903" t="str">
        <f t="shared" ref="AS35:AS36" si="15">IF(AND(AN35&lt;&gt;"",AQ35&lt;&gt;""),ROUNDDOWN(((AQ35/AN35)/1000),1),"")</f>
        <v/>
      </c>
      <c r="AT35" s="904"/>
      <c r="AU35" s="905"/>
      <c r="AV35" s="906" t="str">
        <f t="shared" ref="AV35" si="16">IF(AS35&lt;&gt;"",SUM(AS35:AU36),"")</f>
        <v/>
      </c>
      <c r="AW35" s="907"/>
      <c r="AX35" s="908"/>
      <c r="AY35" s="866"/>
      <c r="AZ35" s="867"/>
      <c r="BA35" s="867"/>
      <c r="BB35" s="867"/>
      <c r="BC35" s="870" t="s">
        <v>13</v>
      </c>
      <c r="BD35" s="224"/>
      <c r="BE35" s="224"/>
      <c r="BF35" s="226">
        <v>27</v>
      </c>
      <c r="BG35" s="35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1:84" s="300" customFormat="1" ht="28.5" customHeight="1" x14ac:dyDescent="0.2">
      <c r="A36" s="967"/>
      <c r="B36" s="968"/>
      <c r="C36" s="969"/>
      <c r="D36" s="872" t="s">
        <v>95</v>
      </c>
      <c r="E36" s="873"/>
      <c r="F36" s="874"/>
      <c r="G36" s="875"/>
      <c r="H36" s="876"/>
      <c r="I36" s="876"/>
      <c r="J36" s="876"/>
      <c r="K36" s="876"/>
      <c r="L36" s="876"/>
      <c r="M36" s="876"/>
      <c r="N36" s="877"/>
      <c r="O36" s="878" t="str">
        <f>IF(G36="","",IFERROR(VLOOKUP(G36,製品リスト!$G$4:$I$1000,2,0),"SII登録型番を正しく入力してください"))</f>
        <v/>
      </c>
      <c r="P36" s="879"/>
      <c r="Q36" s="879"/>
      <c r="R36" s="879"/>
      <c r="S36" s="879"/>
      <c r="T36" s="879"/>
      <c r="U36" s="879"/>
      <c r="V36" s="879"/>
      <c r="W36" s="879"/>
      <c r="X36" s="879"/>
      <c r="Y36" s="880"/>
      <c r="Z36" s="878" t="str">
        <f>IF(G36="","",IFERROR(VLOOKUP(G36,製品リスト!$G$4:$I$1000,3,0),"SII登録型番を正しく入力してください"))</f>
        <v/>
      </c>
      <c r="AA36" s="879"/>
      <c r="AB36" s="879"/>
      <c r="AC36" s="879"/>
      <c r="AD36" s="879"/>
      <c r="AE36" s="879"/>
      <c r="AF36" s="879"/>
      <c r="AG36" s="879"/>
      <c r="AH36" s="879"/>
      <c r="AI36" s="879"/>
      <c r="AJ36" s="879"/>
      <c r="AK36" s="879"/>
      <c r="AL36" s="879"/>
      <c r="AM36" s="880"/>
      <c r="AN36" s="881" t="str">
        <f>IF(G36="","",IFERROR(VLOOKUP(G36,製品リスト!$G$4:$J$1000,4,0),"SII登録型番を正しく入力してください"))</f>
        <v/>
      </c>
      <c r="AO36" s="882"/>
      <c r="AP36" s="883"/>
      <c r="AQ36" s="884"/>
      <c r="AR36" s="885"/>
      <c r="AS36" s="886" t="str">
        <f t="shared" si="15"/>
        <v/>
      </c>
      <c r="AT36" s="887"/>
      <c r="AU36" s="888"/>
      <c r="AV36" s="909"/>
      <c r="AW36" s="910"/>
      <c r="AX36" s="911"/>
      <c r="AY36" s="868"/>
      <c r="AZ36" s="869"/>
      <c r="BA36" s="869"/>
      <c r="BB36" s="869"/>
      <c r="BC36" s="871"/>
      <c r="BD36" s="224"/>
      <c r="BE36" s="224"/>
      <c r="BF36" s="226">
        <v>28</v>
      </c>
      <c r="BG36" s="35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1:84" s="300" customFormat="1" ht="28.5" customHeight="1" x14ac:dyDescent="0.2">
      <c r="A37" s="967"/>
      <c r="B37" s="968"/>
      <c r="C37" s="969"/>
      <c r="D37" s="889" t="s">
        <v>94</v>
      </c>
      <c r="E37" s="890"/>
      <c r="F37" s="891"/>
      <c r="G37" s="892"/>
      <c r="H37" s="893"/>
      <c r="I37" s="893"/>
      <c r="J37" s="893"/>
      <c r="K37" s="893"/>
      <c r="L37" s="893"/>
      <c r="M37" s="893"/>
      <c r="N37" s="894"/>
      <c r="O37" s="895" t="str">
        <f>IF(G37="","",IFERROR(VLOOKUP(G37,製品リスト!$G$4:$I$1000,2,0),"SII登録型番を正しく入力してください"))</f>
        <v/>
      </c>
      <c r="P37" s="896"/>
      <c r="Q37" s="896"/>
      <c r="R37" s="896"/>
      <c r="S37" s="896"/>
      <c r="T37" s="896"/>
      <c r="U37" s="896"/>
      <c r="V37" s="896"/>
      <c r="W37" s="896"/>
      <c r="X37" s="896"/>
      <c r="Y37" s="897"/>
      <c r="Z37" s="895" t="str">
        <f>IF(G37="","",IFERROR(VLOOKUP(G37,製品リスト!$G$4:$I$1000,3,0),"SII登録型番を正しく入力してください"))</f>
        <v/>
      </c>
      <c r="AA37" s="896"/>
      <c r="AB37" s="896"/>
      <c r="AC37" s="896"/>
      <c r="AD37" s="896"/>
      <c r="AE37" s="896"/>
      <c r="AF37" s="896"/>
      <c r="AG37" s="896"/>
      <c r="AH37" s="896"/>
      <c r="AI37" s="896"/>
      <c r="AJ37" s="896"/>
      <c r="AK37" s="896"/>
      <c r="AL37" s="896"/>
      <c r="AM37" s="897"/>
      <c r="AN37" s="898" t="str">
        <f>IF(G37="","",IFERROR(VLOOKUP(G37,製品リスト!$G$4:$J$1000,4,0),"SII登録型番を正しく入力してください"))</f>
        <v/>
      </c>
      <c r="AO37" s="899"/>
      <c r="AP37" s="900"/>
      <c r="AQ37" s="901"/>
      <c r="AR37" s="902"/>
      <c r="AS37" s="903" t="str">
        <f t="shared" ref="AS37:AS40" si="17">IF(AND(AN37&lt;&gt;"",AQ37&lt;&gt;""),ROUNDDOWN(((AQ37/AN37)/1000),1),"")</f>
        <v/>
      </c>
      <c r="AT37" s="904"/>
      <c r="AU37" s="905"/>
      <c r="AV37" s="906" t="str">
        <f t="shared" ref="AV37" si="18">IF(AS37&lt;&gt;"",SUM(AS37:AU38),"")</f>
        <v/>
      </c>
      <c r="AW37" s="907"/>
      <c r="AX37" s="908"/>
      <c r="AY37" s="866"/>
      <c r="AZ37" s="867"/>
      <c r="BA37" s="867"/>
      <c r="BB37" s="867"/>
      <c r="BC37" s="870" t="s">
        <v>13</v>
      </c>
      <c r="BD37" s="224"/>
      <c r="BE37" s="224"/>
      <c r="BF37" s="226">
        <v>29</v>
      </c>
      <c r="BG37" s="35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1:84" s="300" customFormat="1" ht="28.5" customHeight="1" x14ac:dyDescent="0.2">
      <c r="A38" s="967"/>
      <c r="B38" s="968"/>
      <c r="C38" s="969"/>
      <c r="D38" s="872" t="s">
        <v>95</v>
      </c>
      <c r="E38" s="873"/>
      <c r="F38" s="874"/>
      <c r="G38" s="875"/>
      <c r="H38" s="876"/>
      <c r="I38" s="876"/>
      <c r="J38" s="876"/>
      <c r="K38" s="876"/>
      <c r="L38" s="876"/>
      <c r="M38" s="876"/>
      <c r="N38" s="877"/>
      <c r="O38" s="878" t="str">
        <f>IF(G38="","",IFERROR(VLOOKUP(G38,製品リスト!$G$4:$I$1000,2,0),"SII登録型番を正しく入力してください"))</f>
        <v/>
      </c>
      <c r="P38" s="879"/>
      <c r="Q38" s="879"/>
      <c r="R38" s="879"/>
      <c r="S38" s="879"/>
      <c r="T38" s="879"/>
      <c r="U38" s="879"/>
      <c r="V38" s="879"/>
      <c r="W38" s="879"/>
      <c r="X38" s="879"/>
      <c r="Y38" s="880"/>
      <c r="Z38" s="878" t="str">
        <f>IF(G38="","",IFERROR(VLOOKUP(G38,製品リスト!$G$4:$I$1000,3,0),"SII登録型番を正しく入力してください"))</f>
        <v/>
      </c>
      <c r="AA38" s="879"/>
      <c r="AB38" s="879"/>
      <c r="AC38" s="879"/>
      <c r="AD38" s="879"/>
      <c r="AE38" s="879"/>
      <c r="AF38" s="879"/>
      <c r="AG38" s="879"/>
      <c r="AH38" s="879"/>
      <c r="AI38" s="879"/>
      <c r="AJ38" s="879"/>
      <c r="AK38" s="879"/>
      <c r="AL38" s="879"/>
      <c r="AM38" s="880"/>
      <c r="AN38" s="881" t="str">
        <f>IF(G38="","",IFERROR(VLOOKUP(G38,製品リスト!$G$4:$J$1000,4,0),"SII登録型番を正しく入力してください"))</f>
        <v/>
      </c>
      <c r="AO38" s="882"/>
      <c r="AP38" s="883"/>
      <c r="AQ38" s="884"/>
      <c r="AR38" s="885"/>
      <c r="AS38" s="886" t="str">
        <f t="shared" si="17"/>
        <v/>
      </c>
      <c r="AT38" s="887"/>
      <c r="AU38" s="888"/>
      <c r="AV38" s="909"/>
      <c r="AW38" s="910"/>
      <c r="AX38" s="911"/>
      <c r="AY38" s="868"/>
      <c r="AZ38" s="869"/>
      <c r="BA38" s="869"/>
      <c r="BB38" s="869"/>
      <c r="BC38" s="871"/>
      <c r="BD38" s="224"/>
      <c r="BE38" s="224"/>
      <c r="BF38" s="226">
        <v>30</v>
      </c>
      <c r="BG38" s="35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1:84" s="300" customFormat="1" ht="28.5" customHeight="1" x14ac:dyDescent="0.2">
      <c r="A39" s="967"/>
      <c r="B39" s="968"/>
      <c r="C39" s="969"/>
      <c r="D39" s="889" t="s">
        <v>94</v>
      </c>
      <c r="E39" s="890"/>
      <c r="F39" s="891"/>
      <c r="G39" s="892"/>
      <c r="H39" s="893"/>
      <c r="I39" s="893"/>
      <c r="J39" s="893"/>
      <c r="K39" s="893"/>
      <c r="L39" s="893"/>
      <c r="M39" s="893"/>
      <c r="N39" s="894"/>
      <c r="O39" s="895" t="str">
        <f>IF(G39="","",IFERROR(VLOOKUP(G39,製品リスト!$G$4:$I$1000,2,0),"SII登録型番を正しく入力してください"))</f>
        <v/>
      </c>
      <c r="P39" s="896"/>
      <c r="Q39" s="896"/>
      <c r="R39" s="896"/>
      <c r="S39" s="896"/>
      <c r="T39" s="896"/>
      <c r="U39" s="896"/>
      <c r="V39" s="896"/>
      <c r="W39" s="896"/>
      <c r="X39" s="896"/>
      <c r="Y39" s="897"/>
      <c r="Z39" s="895" t="str">
        <f>IF(G39="","",IFERROR(VLOOKUP(G39,製品リスト!$G$4:$I$1000,3,0),"SII登録型番を正しく入力してください"))</f>
        <v/>
      </c>
      <c r="AA39" s="896"/>
      <c r="AB39" s="896"/>
      <c r="AC39" s="896"/>
      <c r="AD39" s="896"/>
      <c r="AE39" s="896"/>
      <c r="AF39" s="896"/>
      <c r="AG39" s="896"/>
      <c r="AH39" s="896"/>
      <c r="AI39" s="896"/>
      <c r="AJ39" s="896"/>
      <c r="AK39" s="896"/>
      <c r="AL39" s="896"/>
      <c r="AM39" s="897"/>
      <c r="AN39" s="898" t="str">
        <f>IF(G39="","",IFERROR(VLOOKUP(G39,製品リスト!$G$4:$J$1000,4,0),"SII登録型番を正しく入力してください"))</f>
        <v/>
      </c>
      <c r="AO39" s="899"/>
      <c r="AP39" s="900"/>
      <c r="AQ39" s="901"/>
      <c r="AR39" s="902"/>
      <c r="AS39" s="903" t="str">
        <f t="shared" si="17"/>
        <v/>
      </c>
      <c r="AT39" s="904"/>
      <c r="AU39" s="905"/>
      <c r="AV39" s="906" t="str">
        <f t="shared" ref="AV39" si="19">IF(AS39&lt;&gt;"",SUM(AS39:AU40),"")</f>
        <v/>
      </c>
      <c r="AW39" s="907"/>
      <c r="AX39" s="908"/>
      <c r="AY39" s="866"/>
      <c r="AZ39" s="867"/>
      <c r="BA39" s="867"/>
      <c r="BB39" s="867"/>
      <c r="BC39" s="870" t="s">
        <v>13</v>
      </c>
      <c r="BD39" s="224"/>
      <c r="BE39" s="224"/>
      <c r="BF39" s="226">
        <v>31</v>
      </c>
      <c r="BG39" s="35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1:84" s="300" customFormat="1" ht="28.5" customHeight="1" x14ac:dyDescent="0.2">
      <c r="A40" s="967"/>
      <c r="B40" s="968"/>
      <c r="C40" s="969"/>
      <c r="D40" s="872" t="s">
        <v>95</v>
      </c>
      <c r="E40" s="873"/>
      <c r="F40" s="874"/>
      <c r="G40" s="875"/>
      <c r="H40" s="876"/>
      <c r="I40" s="876"/>
      <c r="J40" s="876"/>
      <c r="K40" s="876"/>
      <c r="L40" s="876"/>
      <c r="M40" s="876"/>
      <c r="N40" s="877"/>
      <c r="O40" s="878" t="str">
        <f>IF(G40="","",IFERROR(VLOOKUP(G40,製品リスト!$G$4:$I$1000,2,0),"SII登録型番を正しく入力してください"))</f>
        <v/>
      </c>
      <c r="P40" s="879"/>
      <c r="Q40" s="879"/>
      <c r="R40" s="879"/>
      <c r="S40" s="879"/>
      <c r="T40" s="879"/>
      <c r="U40" s="879"/>
      <c r="V40" s="879"/>
      <c r="W40" s="879"/>
      <c r="X40" s="879"/>
      <c r="Y40" s="880"/>
      <c r="Z40" s="878" t="str">
        <f>IF(G40="","",IFERROR(VLOOKUP(G40,製品リスト!$G$4:$I$1000,3,0),"SII登録型番を正しく入力してください"))</f>
        <v/>
      </c>
      <c r="AA40" s="879"/>
      <c r="AB40" s="879"/>
      <c r="AC40" s="879"/>
      <c r="AD40" s="879"/>
      <c r="AE40" s="879"/>
      <c r="AF40" s="879"/>
      <c r="AG40" s="879"/>
      <c r="AH40" s="879"/>
      <c r="AI40" s="879"/>
      <c r="AJ40" s="879"/>
      <c r="AK40" s="879"/>
      <c r="AL40" s="879"/>
      <c r="AM40" s="880"/>
      <c r="AN40" s="881" t="str">
        <f>IF(G40="","",IFERROR(VLOOKUP(G40,製品リスト!$G$4:$J$1000,4,0),"SII登録型番を正しく入力してください"))</f>
        <v/>
      </c>
      <c r="AO40" s="882"/>
      <c r="AP40" s="883"/>
      <c r="AQ40" s="884"/>
      <c r="AR40" s="885"/>
      <c r="AS40" s="886" t="str">
        <f t="shared" si="17"/>
        <v/>
      </c>
      <c r="AT40" s="887"/>
      <c r="AU40" s="888"/>
      <c r="AV40" s="909"/>
      <c r="AW40" s="910"/>
      <c r="AX40" s="911"/>
      <c r="AY40" s="868"/>
      <c r="AZ40" s="869"/>
      <c r="BA40" s="869"/>
      <c r="BB40" s="869"/>
      <c r="BC40" s="871"/>
      <c r="BD40" s="224"/>
      <c r="BE40" s="224"/>
      <c r="BF40" s="226">
        <v>32</v>
      </c>
      <c r="BG40" s="35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1:84" s="300" customFormat="1" ht="28.5" customHeight="1" x14ac:dyDescent="0.2">
      <c r="A41" s="967"/>
      <c r="B41" s="968"/>
      <c r="C41" s="969"/>
      <c r="D41" s="889" t="s">
        <v>94</v>
      </c>
      <c r="E41" s="890"/>
      <c r="F41" s="891"/>
      <c r="G41" s="892"/>
      <c r="H41" s="893"/>
      <c r="I41" s="893"/>
      <c r="J41" s="893"/>
      <c r="K41" s="893"/>
      <c r="L41" s="893"/>
      <c r="M41" s="893"/>
      <c r="N41" s="894"/>
      <c r="O41" s="895" t="str">
        <f>IF(G41="","",IFERROR(VLOOKUP(G41,製品リスト!$G$4:$I$1000,2,0),"SII登録型番を正しく入力してください"))</f>
        <v/>
      </c>
      <c r="P41" s="896"/>
      <c r="Q41" s="896"/>
      <c r="R41" s="896"/>
      <c r="S41" s="896"/>
      <c r="T41" s="896"/>
      <c r="U41" s="896"/>
      <c r="V41" s="896"/>
      <c r="W41" s="896"/>
      <c r="X41" s="896"/>
      <c r="Y41" s="897"/>
      <c r="Z41" s="895" t="str">
        <f>IF(G41="","",IFERROR(VLOOKUP(G41,製品リスト!$G$4:$I$1000,3,0),"SII登録型番を正しく入力してください"))</f>
        <v/>
      </c>
      <c r="AA41" s="896"/>
      <c r="AB41" s="896"/>
      <c r="AC41" s="896"/>
      <c r="AD41" s="896"/>
      <c r="AE41" s="896"/>
      <c r="AF41" s="896"/>
      <c r="AG41" s="896"/>
      <c r="AH41" s="896"/>
      <c r="AI41" s="896"/>
      <c r="AJ41" s="896"/>
      <c r="AK41" s="896"/>
      <c r="AL41" s="896"/>
      <c r="AM41" s="897"/>
      <c r="AN41" s="898" t="str">
        <f>IF(G41="","",IFERROR(VLOOKUP(G41,製品リスト!$G$4:$J$1000,4,0),"SII登録型番を正しく入力してください"))</f>
        <v/>
      </c>
      <c r="AO41" s="899"/>
      <c r="AP41" s="900"/>
      <c r="AQ41" s="901"/>
      <c r="AR41" s="902"/>
      <c r="AS41" s="903" t="str">
        <f t="shared" si="0"/>
        <v/>
      </c>
      <c r="AT41" s="904"/>
      <c r="AU41" s="905"/>
      <c r="AV41" s="906" t="str">
        <f t="shared" ref="AV41" si="20">IF(AS41&lt;&gt;"",SUM(AS41:AU42),"")</f>
        <v/>
      </c>
      <c r="AW41" s="907"/>
      <c r="AX41" s="908"/>
      <c r="AY41" s="866"/>
      <c r="AZ41" s="867"/>
      <c r="BA41" s="867"/>
      <c r="BB41" s="867"/>
      <c r="BC41" s="870" t="s">
        <v>13</v>
      </c>
      <c r="BD41" s="224"/>
      <c r="BE41" s="224"/>
      <c r="BF41" s="226">
        <v>33</v>
      </c>
      <c r="BG41" s="35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1:84" s="300" customFormat="1" ht="28.5" customHeight="1" x14ac:dyDescent="0.2">
      <c r="A42" s="967"/>
      <c r="B42" s="968"/>
      <c r="C42" s="969"/>
      <c r="D42" s="872" t="s">
        <v>95</v>
      </c>
      <c r="E42" s="873"/>
      <c r="F42" s="874"/>
      <c r="G42" s="875"/>
      <c r="H42" s="876"/>
      <c r="I42" s="876"/>
      <c r="J42" s="876"/>
      <c r="K42" s="876"/>
      <c r="L42" s="876"/>
      <c r="M42" s="876"/>
      <c r="N42" s="877"/>
      <c r="O42" s="878" t="str">
        <f>IF(G42="","",IFERROR(VLOOKUP(G42,製品リスト!$G$4:$I$1000,2,0),"SII登録型番を正しく入力してください"))</f>
        <v/>
      </c>
      <c r="P42" s="879"/>
      <c r="Q42" s="879"/>
      <c r="R42" s="879"/>
      <c r="S42" s="879"/>
      <c r="T42" s="879"/>
      <c r="U42" s="879"/>
      <c r="V42" s="879"/>
      <c r="W42" s="879"/>
      <c r="X42" s="879"/>
      <c r="Y42" s="880"/>
      <c r="Z42" s="878" t="str">
        <f>IF(G42="","",IFERROR(VLOOKUP(G42,製品リスト!$G$4:$I$1000,3,0),"SII登録型番を正しく入力してください"))</f>
        <v/>
      </c>
      <c r="AA42" s="879"/>
      <c r="AB42" s="879"/>
      <c r="AC42" s="879"/>
      <c r="AD42" s="879"/>
      <c r="AE42" s="879"/>
      <c r="AF42" s="879"/>
      <c r="AG42" s="879"/>
      <c r="AH42" s="879"/>
      <c r="AI42" s="879"/>
      <c r="AJ42" s="879"/>
      <c r="AK42" s="879"/>
      <c r="AL42" s="879"/>
      <c r="AM42" s="880"/>
      <c r="AN42" s="881" t="str">
        <f>IF(G42="","",IFERROR(VLOOKUP(G42,製品リスト!$G$4:$J$1000,4,0),"SII登録型番を正しく入力してください"))</f>
        <v/>
      </c>
      <c r="AO42" s="882"/>
      <c r="AP42" s="883"/>
      <c r="AQ42" s="884"/>
      <c r="AR42" s="885"/>
      <c r="AS42" s="886" t="str">
        <f t="shared" si="0"/>
        <v/>
      </c>
      <c r="AT42" s="887"/>
      <c r="AU42" s="888"/>
      <c r="AV42" s="909"/>
      <c r="AW42" s="910"/>
      <c r="AX42" s="911"/>
      <c r="AY42" s="868"/>
      <c r="AZ42" s="869"/>
      <c r="BA42" s="869"/>
      <c r="BB42" s="869"/>
      <c r="BC42" s="871"/>
      <c r="BD42" s="224"/>
      <c r="BE42" s="224"/>
      <c r="BF42" s="226">
        <v>34</v>
      </c>
      <c r="BG42" s="35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1:84" s="300" customFormat="1" ht="28.5" customHeight="1" x14ac:dyDescent="0.2">
      <c r="A43" s="967"/>
      <c r="B43" s="968"/>
      <c r="C43" s="969"/>
      <c r="D43" s="889" t="s">
        <v>94</v>
      </c>
      <c r="E43" s="890"/>
      <c r="F43" s="891"/>
      <c r="G43" s="892"/>
      <c r="H43" s="893"/>
      <c r="I43" s="893"/>
      <c r="J43" s="893"/>
      <c r="K43" s="893"/>
      <c r="L43" s="893"/>
      <c r="M43" s="893"/>
      <c r="N43" s="894"/>
      <c r="O43" s="895" t="str">
        <f>IF(G43="","",IFERROR(VLOOKUP(G43,製品リスト!$G$4:$I$1000,2,0),"SII登録型番を正しく入力してください"))</f>
        <v/>
      </c>
      <c r="P43" s="896"/>
      <c r="Q43" s="896"/>
      <c r="R43" s="896"/>
      <c r="S43" s="896"/>
      <c r="T43" s="896"/>
      <c r="U43" s="896"/>
      <c r="V43" s="896"/>
      <c r="W43" s="896"/>
      <c r="X43" s="896"/>
      <c r="Y43" s="897"/>
      <c r="Z43" s="895" t="str">
        <f>IF(G43="","",IFERROR(VLOOKUP(G43,製品リスト!$G$4:$I$1000,3,0),"SII登録型番を正しく入力してください"))</f>
        <v/>
      </c>
      <c r="AA43" s="896"/>
      <c r="AB43" s="896"/>
      <c r="AC43" s="896"/>
      <c r="AD43" s="896"/>
      <c r="AE43" s="896"/>
      <c r="AF43" s="896"/>
      <c r="AG43" s="896"/>
      <c r="AH43" s="896"/>
      <c r="AI43" s="896"/>
      <c r="AJ43" s="896"/>
      <c r="AK43" s="896"/>
      <c r="AL43" s="896"/>
      <c r="AM43" s="897"/>
      <c r="AN43" s="898" t="str">
        <f>IF(G43="","",IFERROR(VLOOKUP(G43,製品リスト!$G$4:$J$1000,4,0),"SII登録型番を正しく入力してください"))</f>
        <v/>
      </c>
      <c r="AO43" s="899"/>
      <c r="AP43" s="900"/>
      <c r="AQ43" s="901"/>
      <c r="AR43" s="902"/>
      <c r="AS43" s="903" t="str">
        <f t="shared" si="0"/>
        <v/>
      </c>
      <c r="AT43" s="904"/>
      <c r="AU43" s="905"/>
      <c r="AV43" s="906" t="str">
        <f t="shared" ref="AV43" si="21">IF(AS43&lt;&gt;"",SUM(AS43:AU44),"")</f>
        <v/>
      </c>
      <c r="AW43" s="907"/>
      <c r="AX43" s="908"/>
      <c r="AY43" s="866"/>
      <c r="AZ43" s="867"/>
      <c r="BA43" s="867"/>
      <c r="BB43" s="867"/>
      <c r="BC43" s="870" t="s">
        <v>13</v>
      </c>
      <c r="BD43" s="224"/>
      <c r="BE43" s="224"/>
      <c r="BF43" s="226">
        <v>35</v>
      </c>
      <c r="BG43" s="35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1:84" s="300" customFormat="1" ht="28.5" customHeight="1" x14ac:dyDescent="0.2">
      <c r="A44" s="967"/>
      <c r="B44" s="968"/>
      <c r="C44" s="969"/>
      <c r="D44" s="872" t="s">
        <v>95</v>
      </c>
      <c r="E44" s="873"/>
      <c r="F44" s="874"/>
      <c r="G44" s="875"/>
      <c r="H44" s="876"/>
      <c r="I44" s="876"/>
      <c r="J44" s="876"/>
      <c r="K44" s="876"/>
      <c r="L44" s="876"/>
      <c r="M44" s="876"/>
      <c r="N44" s="877"/>
      <c r="O44" s="878" t="str">
        <f>IF(G44="","",IFERROR(VLOOKUP(G44,製品リスト!$G$4:$I$1000,2,0),"SII登録型番を正しく入力してください"))</f>
        <v/>
      </c>
      <c r="P44" s="879"/>
      <c r="Q44" s="879"/>
      <c r="R44" s="879"/>
      <c r="S44" s="879"/>
      <c r="T44" s="879"/>
      <c r="U44" s="879"/>
      <c r="V44" s="879"/>
      <c r="W44" s="879"/>
      <c r="X44" s="879"/>
      <c r="Y44" s="880"/>
      <c r="Z44" s="878" t="str">
        <f>IF(G44="","",IFERROR(VLOOKUP(G44,製品リスト!$G$4:$I$1000,3,0),"SII登録型番を正しく入力してください"))</f>
        <v/>
      </c>
      <c r="AA44" s="879"/>
      <c r="AB44" s="879"/>
      <c r="AC44" s="879"/>
      <c r="AD44" s="879"/>
      <c r="AE44" s="879"/>
      <c r="AF44" s="879"/>
      <c r="AG44" s="879"/>
      <c r="AH44" s="879"/>
      <c r="AI44" s="879"/>
      <c r="AJ44" s="879"/>
      <c r="AK44" s="879"/>
      <c r="AL44" s="879"/>
      <c r="AM44" s="880"/>
      <c r="AN44" s="881" t="str">
        <f>IF(G44="","",IFERROR(VLOOKUP(G44,製品リスト!$G$4:$J$1000,4,0),"SII登録型番を正しく入力してください"))</f>
        <v/>
      </c>
      <c r="AO44" s="882"/>
      <c r="AP44" s="883"/>
      <c r="AQ44" s="884"/>
      <c r="AR44" s="885"/>
      <c r="AS44" s="886" t="str">
        <f t="shared" si="0"/>
        <v/>
      </c>
      <c r="AT44" s="887"/>
      <c r="AU44" s="888"/>
      <c r="AV44" s="909"/>
      <c r="AW44" s="910"/>
      <c r="AX44" s="911"/>
      <c r="AY44" s="868"/>
      <c r="AZ44" s="869"/>
      <c r="BA44" s="869"/>
      <c r="BB44" s="869"/>
      <c r="BC44" s="871"/>
      <c r="BD44" s="224"/>
      <c r="BE44" s="224"/>
      <c r="BF44" s="226">
        <v>36</v>
      </c>
      <c r="BG44" s="35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1:84" s="300" customFormat="1" ht="28.5" customHeight="1" x14ac:dyDescent="0.2">
      <c r="A45" s="967"/>
      <c r="B45" s="968"/>
      <c r="C45" s="969"/>
      <c r="D45" s="889" t="s">
        <v>94</v>
      </c>
      <c r="E45" s="890"/>
      <c r="F45" s="891"/>
      <c r="G45" s="892"/>
      <c r="H45" s="893"/>
      <c r="I45" s="893"/>
      <c r="J45" s="893"/>
      <c r="K45" s="893"/>
      <c r="L45" s="893"/>
      <c r="M45" s="893"/>
      <c r="N45" s="894"/>
      <c r="O45" s="895" t="str">
        <f>IF(G45="","",IFERROR(VLOOKUP(G45,製品リスト!$G$4:$I$1000,2,0),"SII登録型番を正しく入力してください"))</f>
        <v/>
      </c>
      <c r="P45" s="896"/>
      <c r="Q45" s="896"/>
      <c r="R45" s="896"/>
      <c r="S45" s="896"/>
      <c r="T45" s="896"/>
      <c r="U45" s="896"/>
      <c r="V45" s="896"/>
      <c r="W45" s="896"/>
      <c r="X45" s="896"/>
      <c r="Y45" s="897"/>
      <c r="Z45" s="895" t="str">
        <f>IF(G45="","",IFERROR(VLOOKUP(G45,製品リスト!$G$4:$I$1000,3,0),"SII登録型番を正しく入力してください"))</f>
        <v/>
      </c>
      <c r="AA45" s="896"/>
      <c r="AB45" s="896"/>
      <c r="AC45" s="896"/>
      <c r="AD45" s="896"/>
      <c r="AE45" s="896"/>
      <c r="AF45" s="896"/>
      <c r="AG45" s="896"/>
      <c r="AH45" s="896"/>
      <c r="AI45" s="896"/>
      <c r="AJ45" s="896"/>
      <c r="AK45" s="896"/>
      <c r="AL45" s="896"/>
      <c r="AM45" s="897"/>
      <c r="AN45" s="898" t="str">
        <f>IF(G45="","",IFERROR(VLOOKUP(G45,製品リスト!$G$4:$J$1000,4,0),"SII登録型番を正しく入力してください"))</f>
        <v/>
      </c>
      <c r="AO45" s="899"/>
      <c r="AP45" s="900"/>
      <c r="AQ45" s="901"/>
      <c r="AR45" s="902"/>
      <c r="AS45" s="903" t="str">
        <f t="shared" si="0"/>
        <v/>
      </c>
      <c r="AT45" s="904"/>
      <c r="AU45" s="905"/>
      <c r="AV45" s="906" t="str">
        <f t="shared" ref="AV45" si="22">IF(AS45&lt;&gt;"",SUM(AS45:AU46),"")</f>
        <v/>
      </c>
      <c r="AW45" s="907"/>
      <c r="AX45" s="908"/>
      <c r="AY45" s="866"/>
      <c r="AZ45" s="867"/>
      <c r="BA45" s="867"/>
      <c r="BB45" s="867"/>
      <c r="BC45" s="870" t="s">
        <v>13</v>
      </c>
      <c r="BD45" s="224"/>
      <c r="BE45" s="224"/>
      <c r="BF45" s="226">
        <v>37</v>
      </c>
      <c r="BG45" s="35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1:84" s="300" customFormat="1" ht="28.5" customHeight="1" x14ac:dyDescent="0.2">
      <c r="A46" s="967"/>
      <c r="B46" s="968"/>
      <c r="C46" s="969"/>
      <c r="D46" s="872" t="s">
        <v>95</v>
      </c>
      <c r="E46" s="873"/>
      <c r="F46" s="874"/>
      <c r="G46" s="875"/>
      <c r="H46" s="876"/>
      <c r="I46" s="876"/>
      <c r="J46" s="876"/>
      <c r="K46" s="876"/>
      <c r="L46" s="876"/>
      <c r="M46" s="876"/>
      <c r="N46" s="877"/>
      <c r="O46" s="878" t="str">
        <f>IF(G46="","",IFERROR(VLOOKUP(G46,製品リスト!$G$4:$I$1000,2,0),"SII登録型番を正しく入力してください"))</f>
        <v/>
      </c>
      <c r="P46" s="879"/>
      <c r="Q46" s="879"/>
      <c r="R46" s="879"/>
      <c r="S46" s="879"/>
      <c r="T46" s="879"/>
      <c r="U46" s="879"/>
      <c r="V46" s="879"/>
      <c r="W46" s="879"/>
      <c r="X46" s="879"/>
      <c r="Y46" s="880"/>
      <c r="Z46" s="878" t="str">
        <f>IF(G46="","",IFERROR(VLOOKUP(G46,製品リスト!$G$4:$I$1000,3,0),"SII登録型番を正しく入力してください"))</f>
        <v/>
      </c>
      <c r="AA46" s="879"/>
      <c r="AB46" s="879"/>
      <c r="AC46" s="879"/>
      <c r="AD46" s="879"/>
      <c r="AE46" s="879"/>
      <c r="AF46" s="879"/>
      <c r="AG46" s="879"/>
      <c r="AH46" s="879"/>
      <c r="AI46" s="879"/>
      <c r="AJ46" s="879"/>
      <c r="AK46" s="879"/>
      <c r="AL46" s="879"/>
      <c r="AM46" s="880"/>
      <c r="AN46" s="881" t="str">
        <f>IF(G46="","",IFERROR(VLOOKUP(G46,製品リスト!$G$4:$J$1000,4,0),"SII登録型番を正しく入力してください"))</f>
        <v/>
      </c>
      <c r="AO46" s="882"/>
      <c r="AP46" s="883"/>
      <c r="AQ46" s="884"/>
      <c r="AR46" s="885"/>
      <c r="AS46" s="886" t="str">
        <f t="shared" si="0"/>
        <v/>
      </c>
      <c r="AT46" s="887"/>
      <c r="AU46" s="888"/>
      <c r="AV46" s="909"/>
      <c r="AW46" s="910"/>
      <c r="AX46" s="911"/>
      <c r="AY46" s="868"/>
      <c r="AZ46" s="869"/>
      <c r="BA46" s="869"/>
      <c r="BB46" s="869"/>
      <c r="BC46" s="871"/>
      <c r="BD46" s="224"/>
      <c r="BE46" s="224"/>
      <c r="BF46" s="226">
        <v>38</v>
      </c>
      <c r="BG46" s="35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1:84" s="300" customFormat="1" ht="28.5" customHeight="1" x14ac:dyDescent="0.2">
      <c r="A47" s="967"/>
      <c r="B47" s="968"/>
      <c r="C47" s="969"/>
      <c r="D47" s="889" t="s">
        <v>94</v>
      </c>
      <c r="E47" s="890"/>
      <c r="F47" s="891"/>
      <c r="G47" s="892"/>
      <c r="H47" s="893"/>
      <c r="I47" s="893"/>
      <c r="J47" s="893"/>
      <c r="K47" s="893"/>
      <c r="L47" s="893"/>
      <c r="M47" s="893"/>
      <c r="N47" s="894"/>
      <c r="O47" s="895" t="str">
        <f>IF(G47="","",IFERROR(VLOOKUP(G47,製品リスト!$G$4:$I$1000,2,0),"SII登録型番を正しく入力してください"))</f>
        <v/>
      </c>
      <c r="P47" s="896"/>
      <c r="Q47" s="896"/>
      <c r="R47" s="896"/>
      <c r="S47" s="896"/>
      <c r="T47" s="896"/>
      <c r="U47" s="896"/>
      <c r="V47" s="896"/>
      <c r="W47" s="896"/>
      <c r="X47" s="896"/>
      <c r="Y47" s="897"/>
      <c r="Z47" s="895" t="str">
        <f>IF(G47="","",IFERROR(VLOOKUP(G47,製品リスト!$G$4:$I$1000,3,0),"SII登録型番を正しく入力してください"))</f>
        <v/>
      </c>
      <c r="AA47" s="896"/>
      <c r="AB47" s="896"/>
      <c r="AC47" s="896"/>
      <c r="AD47" s="896"/>
      <c r="AE47" s="896"/>
      <c r="AF47" s="896"/>
      <c r="AG47" s="896"/>
      <c r="AH47" s="896"/>
      <c r="AI47" s="896"/>
      <c r="AJ47" s="896"/>
      <c r="AK47" s="896"/>
      <c r="AL47" s="896"/>
      <c r="AM47" s="897"/>
      <c r="AN47" s="898" t="str">
        <f>IF(G47="","",IFERROR(VLOOKUP(G47,製品リスト!$G$4:$J$1000,4,0),"SII登録型番を正しく入力してください"))</f>
        <v/>
      </c>
      <c r="AO47" s="899"/>
      <c r="AP47" s="900"/>
      <c r="AQ47" s="901"/>
      <c r="AR47" s="902"/>
      <c r="AS47" s="903" t="str">
        <f t="shared" si="0"/>
        <v/>
      </c>
      <c r="AT47" s="904"/>
      <c r="AU47" s="905"/>
      <c r="AV47" s="906" t="str">
        <f t="shared" ref="AV47" si="23">IF(AS47&lt;&gt;"",SUM(AS47:AU48),"")</f>
        <v/>
      </c>
      <c r="AW47" s="907"/>
      <c r="AX47" s="908"/>
      <c r="AY47" s="866"/>
      <c r="AZ47" s="867"/>
      <c r="BA47" s="867"/>
      <c r="BB47" s="867"/>
      <c r="BC47" s="870" t="s">
        <v>13</v>
      </c>
      <c r="BD47" s="224"/>
      <c r="BE47" s="224"/>
      <c r="BF47" s="226">
        <v>39</v>
      </c>
      <c r="BG47" s="35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1:84" s="300" customFormat="1" ht="28.5" customHeight="1" thickBot="1" x14ac:dyDescent="0.25">
      <c r="A48" s="970"/>
      <c r="B48" s="971"/>
      <c r="C48" s="972"/>
      <c r="D48" s="932" t="s">
        <v>95</v>
      </c>
      <c r="E48" s="933"/>
      <c r="F48" s="934"/>
      <c r="G48" s="917"/>
      <c r="H48" s="918"/>
      <c r="I48" s="918"/>
      <c r="J48" s="918"/>
      <c r="K48" s="918"/>
      <c r="L48" s="918"/>
      <c r="M48" s="918"/>
      <c r="N48" s="919"/>
      <c r="O48" s="920" t="str">
        <f>IF(G48="","",IFERROR(VLOOKUP(G48,製品リスト!$G$4:$I$1000,2,0),"SII登録型番を正しく入力してください"))</f>
        <v/>
      </c>
      <c r="P48" s="921"/>
      <c r="Q48" s="921"/>
      <c r="R48" s="921"/>
      <c r="S48" s="921"/>
      <c r="T48" s="921"/>
      <c r="U48" s="921"/>
      <c r="V48" s="921"/>
      <c r="W48" s="921"/>
      <c r="X48" s="921"/>
      <c r="Y48" s="922"/>
      <c r="Z48" s="920" t="str">
        <f>IF(G48="","",IFERROR(VLOOKUP(G48,製品リスト!$G$4:$I$1000,3,0),"SII登録型番を正しく入力してください"))</f>
        <v/>
      </c>
      <c r="AA48" s="921"/>
      <c r="AB48" s="921"/>
      <c r="AC48" s="921"/>
      <c r="AD48" s="921"/>
      <c r="AE48" s="921"/>
      <c r="AF48" s="921"/>
      <c r="AG48" s="921"/>
      <c r="AH48" s="921"/>
      <c r="AI48" s="921"/>
      <c r="AJ48" s="921"/>
      <c r="AK48" s="921"/>
      <c r="AL48" s="921"/>
      <c r="AM48" s="922"/>
      <c r="AN48" s="923" t="str">
        <f>IF(G48="","",IFERROR(VLOOKUP(G48,製品リスト!$G$4:$J$1000,4,0),"SII登録型番を正しく入力してください"))</f>
        <v/>
      </c>
      <c r="AO48" s="924"/>
      <c r="AP48" s="925"/>
      <c r="AQ48" s="929"/>
      <c r="AR48" s="930"/>
      <c r="AS48" s="926" t="str">
        <f t="shared" si="0"/>
        <v/>
      </c>
      <c r="AT48" s="927"/>
      <c r="AU48" s="928"/>
      <c r="AV48" s="912"/>
      <c r="AW48" s="913"/>
      <c r="AX48" s="914"/>
      <c r="AY48" s="915"/>
      <c r="AZ48" s="916"/>
      <c r="BA48" s="916"/>
      <c r="BB48" s="916"/>
      <c r="BC48" s="931"/>
      <c r="BD48" s="224"/>
      <c r="BE48" s="224"/>
      <c r="BF48" s="226">
        <v>40</v>
      </c>
      <c r="BG48" s="35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59" ht="15.6" customHeight="1" x14ac:dyDescent="0.2">
      <c r="BG49" s="352"/>
    </row>
    <row r="50" spans="1:59" ht="31.5" customHeight="1" thickBot="1" x14ac:dyDescent="0.25">
      <c r="A50" s="27" t="s">
        <v>69</v>
      </c>
      <c r="B50" s="115"/>
      <c r="C50" s="115"/>
      <c r="D50" s="115"/>
      <c r="E50" s="115"/>
      <c r="F50" s="115"/>
      <c r="G50" s="115"/>
      <c r="H50" s="115"/>
      <c r="I50" s="104"/>
      <c r="J50" s="104"/>
      <c r="K50" s="104"/>
      <c r="L50" s="104"/>
      <c r="M50" s="104"/>
      <c r="N50" s="104"/>
      <c r="O50" s="104"/>
      <c r="P50" s="147" t="s">
        <v>113</v>
      </c>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15"/>
      <c r="AZ50" s="115"/>
      <c r="BA50" s="115"/>
      <c r="BB50" s="115"/>
      <c r="BC50" s="115"/>
      <c r="BD50" s="115"/>
      <c r="BE50" s="115"/>
      <c r="BG50" s="352"/>
    </row>
    <row r="51" spans="1:59" ht="57.75" customHeight="1" thickBot="1" x14ac:dyDescent="0.25">
      <c r="A51" s="592" t="s">
        <v>14</v>
      </c>
      <c r="B51" s="593"/>
      <c r="C51" s="594"/>
      <c r="D51" s="579" t="s">
        <v>98</v>
      </c>
      <c r="E51" s="580"/>
      <c r="F51" s="580"/>
      <c r="G51" s="580"/>
      <c r="H51" s="580"/>
      <c r="I51" s="712"/>
      <c r="J51" s="615" t="s">
        <v>103</v>
      </c>
      <c r="K51" s="615"/>
      <c r="L51" s="615"/>
      <c r="M51" s="615"/>
      <c r="N51" s="615"/>
      <c r="O51" s="615"/>
      <c r="P51" s="616"/>
      <c r="Q51" s="580" t="s">
        <v>104</v>
      </c>
      <c r="R51" s="712"/>
      <c r="S51" s="580" t="s">
        <v>71</v>
      </c>
      <c r="T51" s="580"/>
      <c r="U51" s="580"/>
      <c r="V51" s="580"/>
      <c r="W51" s="580"/>
      <c r="X51" s="580"/>
      <c r="Y51" s="613"/>
      <c r="Z51" s="579" t="s">
        <v>72</v>
      </c>
      <c r="AA51" s="580"/>
      <c r="AB51" s="580"/>
      <c r="AC51" s="580"/>
      <c r="AD51" s="580"/>
      <c r="AE51" s="580"/>
      <c r="AF51" s="580"/>
      <c r="AG51" s="580"/>
      <c r="AH51" s="580"/>
      <c r="AI51" s="580"/>
      <c r="AJ51" s="580"/>
      <c r="AK51" s="580"/>
      <c r="AL51" s="580"/>
      <c r="AM51" s="613"/>
      <c r="AN51" s="579" t="s">
        <v>91</v>
      </c>
      <c r="AO51" s="580"/>
      <c r="AP51" s="580"/>
      <c r="AQ51" s="580"/>
      <c r="AR51" s="580"/>
      <c r="AS51" s="580"/>
      <c r="AT51" s="580"/>
      <c r="AU51" s="580"/>
      <c r="AV51" s="580"/>
      <c r="AW51" s="580"/>
      <c r="AX51" s="580"/>
      <c r="AY51" s="580"/>
      <c r="AZ51" s="580"/>
      <c r="BA51" s="580"/>
      <c r="BB51" s="580"/>
      <c r="BC51" s="581"/>
      <c r="BD51" s="157"/>
      <c r="BE51" s="157"/>
      <c r="BF51" s="225" t="s">
        <v>650</v>
      </c>
      <c r="BG51" s="357" t="s">
        <v>143</v>
      </c>
    </row>
    <row r="52" spans="1:59" ht="33.75" customHeight="1" thickTop="1" x14ac:dyDescent="0.2">
      <c r="A52" s="1019" t="s">
        <v>79</v>
      </c>
      <c r="B52" s="1020"/>
      <c r="C52" s="1021"/>
      <c r="D52" s="1009" t="s">
        <v>99</v>
      </c>
      <c r="E52" s="1010"/>
      <c r="F52" s="1010"/>
      <c r="G52" s="1010"/>
      <c r="H52" s="1010"/>
      <c r="I52" s="1011"/>
      <c r="J52" s="1003" t="str">
        <f>IF((SUMIF($AV$9:$AX$28,"&gt;=2.2",$AY$9:$BB$28))=0,"",IF((SUMIF($AV$9:$AX$28,"&gt;=2.2",$AY$9:$BB$28))&lt;=1,1,ROUNDDOWN(SUMIF($AV$9:$AX$28,"&gt;=2.2",$AY$9:$BB$28),0)))</f>
        <v/>
      </c>
      <c r="K52" s="1004"/>
      <c r="L52" s="1004"/>
      <c r="M52" s="1004"/>
      <c r="N52" s="1004"/>
      <c r="O52" s="1004"/>
      <c r="P52" s="102" t="s">
        <v>105</v>
      </c>
      <c r="Q52" s="1022" t="s">
        <v>104</v>
      </c>
      <c r="R52" s="1023"/>
      <c r="S52" s="1026">
        <v>7500</v>
      </c>
      <c r="T52" s="1026"/>
      <c r="U52" s="1026"/>
      <c r="V52" s="1026"/>
      <c r="W52" s="1026"/>
      <c r="X52" s="1026"/>
      <c r="Y52" s="79" t="s">
        <v>0</v>
      </c>
      <c r="Z52" s="1027" t="str">
        <f>IF(J52="","",(J52*S52))</f>
        <v/>
      </c>
      <c r="AA52" s="1027"/>
      <c r="AB52" s="1027"/>
      <c r="AC52" s="1027"/>
      <c r="AD52" s="1027"/>
      <c r="AE52" s="1027"/>
      <c r="AF52" s="1027"/>
      <c r="AG52" s="1027"/>
      <c r="AH52" s="1027"/>
      <c r="AI52" s="1027"/>
      <c r="AJ52" s="1027"/>
      <c r="AK52" s="1027"/>
      <c r="AL52" s="1027"/>
      <c r="AM52" s="79" t="s">
        <v>0</v>
      </c>
      <c r="AN52" s="1028" t="str">
        <f>IF(Z52&lt;&gt;"",Z52,"")</f>
        <v/>
      </c>
      <c r="AO52" s="1029"/>
      <c r="AP52" s="1029"/>
      <c r="AQ52" s="1029"/>
      <c r="AR52" s="1029"/>
      <c r="AS52" s="1029"/>
      <c r="AT52" s="1029"/>
      <c r="AU52" s="1029"/>
      <c r="AV52" s="1029"/>
      <c r="AW52" s="1029"/>
      <c r="AX52" s="1029"/>
      <c r="AY52" s="1029"/>
      <c r="AZ52" s="1029"/>
      <c r="BA52" s="1029"/>
      <c r="BB52" s="1029"/>
      <c r="BC52" s="199" t="s">
        <v>0</v>
      </c>
      <c r="BD52" s="204"/>
      <c r="BE52" s="204"/>
      <c r="BF52" s="226">
        <v>41</v>
      </c>
      <c r="BG52" s="351"/>
    </row>
    <row r="53" spans="1:59" ht="33.75" customHeight="1" x14ac:dyDescent="0.2">
      <c r="A53" s="601" t="s">
        <v>74</v>
      </c>
      <c r="B53" s="602"/>
      <c r="C53" s="603"/>
      <c r="D53" s="1012" t="s">
        <v>100</v>
      </c>
      <c r="E53" s="1013"/>
      <c r="F53" s="1013"/>
      <c r="G53" s="1013"/>
      <c r="H53" s="1013"/>
      <c r="I53" s="1014"/>
      <c r="J53" s="1005" t="str">
        <f>IF((SUMIF($AV$29:$AX$48,"&gt;=5.4",$AY$29:$BB$48))=0,"",IF((SUMIF($AV$29:$AX$48,"&gt;=5.4",$AY$29:$BB$48))&lt;=1,1,ROUNDDOWN(SUMIF($AV$29:$AX$48,"&gt;=5.4",$AY$29:$BB$48),0)))</f>
        <v/>
      </c>
      <c r="K53" s="1006"/>
      <c r="L53" s="1006"/>
      <c r="M53" s="1006"/>
      <c r="N53" s="1006"/>
      <c r="O53" s="1006"/>
      <c r="P53" s="119" t="s">
        <v>105</v>
      </c>
      <c r="Q53" s="1024" t="s">
        <v>104</v>
      </c>
      <c r="R53" s="710"/>
      <c r="S53" s="693">
        <v>6000</v>
      </c>
      <c r="T53" s="693"/>
      <c r="U53" s="693"/>
      <c r="V53" s="693"/>
      <c r="W53" s="693"/>
      <c r="X53" s="693"/>
      <c r="Y53" s="80" t="s">
        <v>0</v>
      </c>
      <c r="Z53" s="1030" t="str">
        <f>IF(J53="","",(J53*S53))</f>
        <v/>
      </c>
      <c r="AA53" s="1030"/>
      <c r="AB53" s="1030"/>
      <c r="AC53" s="1030"/>
      <c r="AD53" s="1030"/>
      <c r="AE53" s="1030"/>
      <c r="AF53" s="1030"/>
      <c r="AG53" s="1030"/>
      <c r="AH53" s="1030"/>
      <c r="AI53" s="1030"/>
      <c r="AJ53" s="1030"/>
      <c r="AK53" s="1030"/>
      <c r="AL53" s="1030"/>
      <c r="AM53" s="80" t="s">
        <v>0</v>
      </c>
      <c r="AN53" s="1031">
        <f>SUM(Z53:AL54)</f>
        <v>0</v>
      </c>
      <c r="AO53" s="1032"/>
      <c r="AP53" s="1032"/>
      <c r="AQ53" s="1032"/>
      <c r="AR53" s="1032"/>
      <c r="AS53" s="1032"/>
      <c r="AT53" s="1032"/>
      <c r="AU53" s="1032"/>
      <c r="AV53" s="1032"/>
      <c r="AW53" s="1032"/>
      <c r="AX53" s="1032"/>
      <c r="AY53" s="1032"/>
      <c r="AZ53" s="1032"/>
      <c r="BA53" s="1032"/>
      <c r="BB53" s="1032"/>
      <c r="BC53" s="609" t="s">
        <v>0</v>
      </c>
      <c r="BD53" s="204"/>
      <c r="BE53" s="204"/>
      <c r="BF53" s="227">
        <v>42</v>
      </c>
      <c r="BG53" s="351"/>
    </row>
    <row r="54" spans="1:59" ht="33.75" customHeight="1" thickBot="1" x14ac:dyDescent="0.25">
      <c r="A54" s="604"/>
      <c r="B54" s="605"/>
      <c r="C54" s="606"/>
      <c r="D54" s="1015" t="s">
        <v>101</v>
      </c>
      <c r="E54" s="1016"/>
      <c r="F54" s="1016"/>
      <c r="G54" s="1016"/>
      <c r="H54" s="1016"/>
      <c r="I54" s="1017"/>
      <c r="J54" s="1007" t="str">
        <f>IF(SUMIFS($AY$29:$AY$48,$AV$29:$AV$48,"&gt;=2.7",$AV$29:$AV$48,"&lt;5.4")=0,"",IF(SUMIFS($AY$29:$AY$48,$AV$29:$AV$48,"&gt;=2.7",$AV$29:$AV$48,"&lt;5.4")&lt;1,1,ROUNDDOWN(SUMIFS($AY$29:$AY$48,$AV$29:$AV$48,"&gt;=2.7",$AV$29:$AV$48,"&lt;5.4"),0)))</f>
        <v/>
      </c>
      <c r="K54" s="1008"/>
      <c r="L54" s="1008"/>
      <c r="M54" s="1008"/>
      <c r="N54" s="1008"/>
      <c r="O54" s="1008"/>
      <c r="P54" s="120" t="s">
        <v>105</v>
      </c>
      <c r="Q54" s="1025" t="s">
        <v>104</v>
      </c>
      <c r="R54" s="687"/>
      <c r="S54" s="695">
        <v>5000</v>
      </c>
      <c r="T54" s="695"/>
      <c r="U54" s="695"/>
      <c r="V54" s="695"/>
      <c r="W54" s="695"/>
      <c r="X54" s="695"/>
      <c r="Y54" s="84" t="s">
        <v>0</v>
      </c>
      <c r="Z54" s="1035" t="str">
        <f>IF(J54="","",(J54*S54))</f>
        <v/>
      </c>
      <c r="AA54" s="1035"/>
      <c r="AB54" s="1035"/>
      <c r="AC54" s="1035"/>
      <c r="AD54" s="1035"/>
      <c r="AE54" s="1035"/>
      <c r="AF54" s="1035"/>
      <c r="AG54" s="1035"/>
      <c r="AH54" s="1035"/>
      <c r="AI54" s="1035"/>
      <c r="AJ54" s="1035"/>
      <c r="AK54" s="1035"/>
      <c r="AL54" s="1035"/>
      <c r="AM54" s="84" t="s">
        <v>0</v>
      </c>
      <c r="AN54" s="1033"/>
      <c r="AO54" s="1034"/>
      <c r="AP54" s="1034"/>
      <c r="AQ54" s="1034"/>
      <c r="AR54" s="1034"/>
      <c r="AS54" s="1034"/>
      <c r="AT54" s="1034"/>
      <c r="AU54" s="1034"/>
      <c r="AV54" s="1034"/>
      <c r="AW54" s="1034"/>
      <c r="AX54" s="1034"/>
      <c r="AY54" s="1034"/>
      <c r="AZ54" s="1034"/>
      <c r="BA54" s="1034"/>
      <c r="BB54" s="1034"/>
      <c r="BC54" s="1018"/>
      <c r="BD54" s="204"/>
      <c r="BE54" s="204"/>
      <c r="BF54" s="227">
        <v>43</v>
      </c>
      <c r="BG54" s="351"/>
    </row>
    <row r="55" spans="1:59" ht="37.5" customHeight="1" thickTop="1" thickBot="1" x14ac:dyDescent="0.25">
      <c r="A55" s="575" t="s">
        <v>775</v>
      </c>
      <c r="B55" s="576"/>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7"/>
      <c r="AN55" s="1001">
        <f>SUM(AN52:BB54)</f>
        <v>0</v>
      </c>
      <c r="AO55" s="1002"/>
      <c r="AP55" s="1002"/>
      <c r="AQ55" s="1002"/>
      <c r="AR55" s="1002"/>
      <c r="AS55" s="1002"/>
      <c r="AT55" s="1002"/>
      <c r="AU55" s="1002"/>
      <c r="AV55" s="1002"/>
      <c r="AW55" s="1002"/>
      <c r="AX55" s="1002"/>
      <c r="AY55" s="1002"/>
      <c r="AZ55" s="1002"/>
      <c r="BA55" s="1002"/>
      <c r="BB55" s="1002"/>
      <c r="BC55" s="83" t="s">
        <v>0</v>
      </c>
      <c r="BD55" s="205"/>
      <c r="BE55" s="205"/>
      <c r="BF55" s="227">
        <v>44</v>
      </c>
      <c r="BG55" s="351"/>
    </row>
    <row r="56" spans="1:59" ht="28.5" customHeight="1" x14ac:dyDescent="0.2">
      <c r="BG56" s="865"/>
    </row>
    <row r="57" spans="1:59" x14ac:dyDescent="0.2">
      <c r="BG57" s="865"/>
    </row>
    <row r="58" spans="1:59" x14ac:dyDescent="0.2">
      <c r="BG58" s="865"/>
    </row>
    <row r="59" spans="1:59" x14ac:dyDescent="0.2">
      <c r="BG59" s="865"/>
    </row>
    <row r="60" spans="1:59" x14ac:dyDescent="0.2">
      <c r="BG60" s="865"/>
    </row>
    <row r="61" spans="1:59" x14ac:dyDescent="0.2">
      <c r="BG61" s="865"/>
    </row>
    <row r="62" spans="1:59" x14ac:dyDescent="0.2">
      <c r="BG62" s="865"/>
    </row>
    <row r="63" spans="1:59" x14ac:dyDescent="0.2">
      <c r="BG63" s="865"/>
    </row>
  </sheetData>
  <sheetProtection algorithmName="SHA-512" hashValue="GBLeEvn9blK+BtYWb4lvOzO1Cpmc5HW1p/AA63fsznI1Ji16CbEiH51fKGOyN5O95iySR2NOIULoKzPBqR8RDw==" saltValue="xN7aRy6oRmfDNqYqlYPEJA==" spinCount="100000" sheet="1" objects="1" formatColumns="0"/>
  <mergeCells count="388">
    <mergeCell ref="Z52:AL52"/>
    <mergeCell ref="AN52:BB52"/>
    <mergeCell ref="S53:X53"/>
    <mergeCell ref="Z53:AL53"/>
    <mergeCell ref="AN53:BB54"/>
    <mergeCell ref="S54:X54"/>
    <mergeCell ref="Z54:AL54"/>
    <mergeCell ref="S51:Y51"/>
    <mergeCell ref="BC47:BC48"/>
    <mergeCell ref="AY43:BB44"/>
    <mergeCell ref="AQ48:AR48"/>
    <mergeCell ref="AS48:AU48"/>
    <mergeCell ref="BC45:BC46"/>
    <mergeCell ref="AQ47:AR47"/>
    <mergeCell ref="AS47:AU47"/>
    <mergeCell ref="A55:AM55"/>
    <mergeCell ref="AN55:BB55"/>
    <mergeCell ref="J52:O52"/>
    <mergeCell ref="J53:O53"/>
    <mergeCell ref="J54:O54"/>
    <mergeCell ref="D52:I52"/>
    <mergeCell ref="D53:I53"/>
    <mergeCell ref="D54:I54"/>
    <mergeCell ref="BC53:BC54"/>
    <mergeCell ref="A52:C52"/>
    <mergeCell ref="A53:C54"/>
    <mergeCell ref="Q52:R52"/>
    <mergeCell ref="Q53:R53"/>
    <mergeCell ref="Q54:R54"/>
    <mergeCell ref="A51:C51"/>
    <mergeCell ref="A29:C48"/>
    <mergeCell ref="S52:X52"/>
    <mergeCell ref="D41:F41"/>
    <mergeCell ref="BC9:BC10"/>
    <mergeCell ref="G11:N11"/>
    <mergeCell ref="O11:Y11"/>
    <mergeCell ref="Z11:AM11"/>
    <mergeCell ref="AV11:AX12"/>
    <mergeCell ref="AY11:BB12"/>
    <mergeCell ref="BC11:BC12"/>
    <mergeCell ref="G12:N12"/>
    <mergeCell ref="AQ12:AR12"/>
    <mergeCell ref="AS12:AU12"/>
    <mergeCell ref="AN9:AP9"/>
    <mergeCell ref="AQ9:AR9"/>
    <mergeCell ref="AS9:AU9"/>
    <mergeCell ref="A2:BC2"/>
    <mergeCell ref="A8:C8"/>
    <mergeCell ref="AV8:AX8"/>
    <mergeCell ref="D8:F8"/>
    <mergeCell ref="G8:N8"/>
    <mergeCell ref="O8:Y8"/>
    <mergeCell ref="Z8:AM8"/>
    <mergeCell ref="AN8:AP8"/>
    <mergeCell ref="AQ8:AR8"/>
    <mergeCell ref="AS8:AU8"/>
    <mergeCell ref="AY8:BC8"/>
    <mergeCell ref="AS5:AX7"/>
    <mergeCell ref="AY5:BC7"/>
    <mergeCell ref="G41:N41"/>
    <mergeCell ref="O41:Y41"/>
    <mergeCell ref="Z41:AM41"/>
    <mergeCell ref="AN41:AP41"/>
    <mergeCell ref="D37:F37"/>
    <mergeCell ref="G37:N37"/>
    <mergeCell ref="O40:Y40"/>
    <mergeCell ref="Z40:AM40"/>
    <mergeCell ref="AN40:AP40"/>
    <mergeCell ref="AV41:AX42"/>
    <mergeCell ref="AY41:BB42"/>
    <mergeCell ref="AQ44:AR44"/>
    <mergeCell ref="AS44:AU44"/>
    <mergeCell ref="AV29:AX30"/>
    <mergeCell ref="AY29:BB30"/>
    <mergeCell ref="A9:C28"/>
    <mergeCell ref="D12:F12"/>
    <mergeCell ref="D23:F23"/>
    <mergeCell ref="G23:N23"/>
    <mergeCell ref="O23:Y23"/>
    <mergeCell ref="Z23:AM23"/>
    <mergeCell ref="AN23:AP23"/>
    <mergeCell ref="AV9:AX10"/>
    <mergeCell ref="AY9:BB10"/>
    <mergeCell ref="D10:F10"/>
    <mergeCell ref="G10:N10"/>
    <mergeCell ref="O10:Y10"/>
    <mergeCell ref="Z10:AM10"/>
    <mergeCell ref="AN10:AP10"/>
    <mergeCell ref="AQ10:AR10"/>
    <mergeCell ref="AS10:AU10"/>
    <mergeCell ref="O9:Y9"/>
    <mergeCell ref="Z9:AM9"/>
    <mergeCell ref="Q51:R51"/>
    <mergeCell ref="J51:P51"/>
    <mergeCell ref="D51:I51"/>
    <mergeCell ref="AN11:AP11"/>
    <mergeCell ref="Z26:AM26"/>
    <mergeCell ref="AN26:AP26"/>
    <mergeCell ref="AN45:AP45"/>
    <mergeCell ref="D48:F48"/>
    <mergeCell ref="G48:N48"/>
    <mergeCell ref="O48:Y48"/>
    <mergeCell ref="Z48:AM48"/>
    <mergeCell ref="AN48:AP48"/>
    <mergeCell ref="Z51:AM51"/>
    <mergeCell ref="AN51:BC51"/>
    <mergeCell ref="AQ26:AR26"/>
    <mergeCell ref="AS26:AU26"/>
    <mergeCell ref="D25:F25"/>
    <mergeCell ref="G25:N25"/>
    <mergeCell ref="AQ23:AR23"/>
    <mergeCell ref="AS23:AU23"/>
    <mergeCell ref="O25:Y25"/>
    <mergeCell ref="Z25:AM25"/>
    <mergeCell ref="AQ41:AR41"/>
    <mergeCell ref="AS41:AU41"/>
    <mergeCell ref="D11:F11"/>
    <mergeCell ref="O12:Y12"/>
    <mergeCell ref="Z12:AM12"/>
    <mergeCell ref="AN12:AP12"/>
    <mergeCell ref="AQ11:AR11"/>
    <mergeCell ref="AS11:AU11"/>
    <mergeCell ref="D9:F9"/>
    <mergeCell ref="G9:N9"/>
    <mergeCell ref="AV23:AX24"/>
    <mergeCell ref="AV19:AX20"/>
    <mergeCell ref="AV21:AX22"/>
    <mergeCell ref="O15:Y15"/>
    <mergeCell ref="Z15:AM15"/>
    <mergeCell ref="AN15:AP15"/>
    <mergeCell ref="AQ15:AR15"/>
    <mergeCell ref="AS15:AU15"/>
    <mergeCell ref="AV15:AX16"/>
    <mergeCell ref="AV13:AX14"/>
    <mergeCell ref="D17:F17"/>
    <mergeCell ref="G17:N17"/>
    <mergeCell ref="O17:Y17"/>
    <mergeCell ref="Z17:AM17"/>
    <mergeCell ref="AN17:AP17"/>
    <mergeCell ref="AQ17:AR17"/>
    <mergeCell ref="AY23:BB24"/>
    <mergeCell ref="BC23:BC24"/>
    <mergeCell ref="D24:F24"/>
    <mergeCell ref="G24:N24"/>
    <mergeCell ref="O24:Y24"/>
    <mergeCell ref="Z24:AM24"/>
    <mergeCell ref="AN24:AP24"/>
    <mergeCell ref="AQ24:AR24"/>
    <mergeCell ref="AS24:AU24"/>
    <mergeCell ref="BC29:BC30"/>
    <mergeCell ref="D30:F30"/>
    <mergeCell ref="G30:N30"/>
    <mergeCell ref="O30:Y30"/>
    <mergeCell ref="Z30:AM30"/>
    <mergeCell ref="AN30:AP30"/>
    <mergeCell ref="AQ30:AR30"/>
    <mergeCell ref="AS30:AU30"/>
    <mergeCell ref="AQ29:AR29"/>
    <mergeCell ref="AS29:AU29"/>
    <mergeCell ref="D29:F29"/>
    <mergeCell ref="G29:N29"/>
    <mergeCell ref="O29:Y29"/>
    <mergeCell ref="Z29:AM29"/>
    <mergeCell ref="AN29:AP29"/>
    <mergeCell ref="BC25:BC26"/>
    <mergeCell ref="D26:F26"/>
    <mergeCell ref="G26:N26"/>
    <mergeCell ref="O26:Y26"/>
    <mergeCell ref="G28:N28"/>
    <mergeCell ref="O28:Y28"/>
    <mergeCell ref="Z28:AM28"/>
    <mergeCell ref="AN28:AP28"/>
    <mergeCell ref="AV27:AX28"/>
    <mergeCell ref="AY27:BB28"/>
    <mergeCell ref="AS28:AU28"/>
    <mergeCell ref="AQ28:AR28"/>
    <mergeCell ref="AS25:AU25"/>
    <mergeCell ref="AV25:AX26"/>
    <mergeCell ref="AY25:BB26"/>
    <mergeCell ref="D27:F27"/>
    <mergeCell ref="G27:N27"/>
    <mergeCell ref="O27:Y27"/>
    <mergeCell ref="Z27:AM27"/>
    <mergeCell ref="AN27:AP27"/>
    <mergeCell ref="AQ27:AR27"/>
    <mergeCell ref="AS27:AU27"/>
    <mergeCell ref="BC27:BC28"/>
    <mergeCell ref="D28:F28"/>
    <mergeCell ref="BC41:BC42"/>
    <mergeCell ref="D42:F42"/>
    <mergeCell ref="G42:N42"/>
    <mergeCell ref="O42:Y42"/>
    <mergeCell ref="Z42:AM42"/>
    <mergeCell ref="AN42:AP42"/>
    <mergeCell ref="AQ42:AR42"/>
    <mergeCell ref="AS42:AU42"/>
    <mergeCell ref="AQ46:AR46"/>
    <mergeCell ref="D43:F43"/>
    <mergeCell ref="G43:N43"/>
    <mergeCell ref="O43:Y43"/>
    <mergeCell ref="Z43:AM43"/>
    <mergeCell ref="AN43:AP43"/>
    <mergeCell ref="AQ43:AR43"/>
    <mergeCell ref="AS43:AU43"/>
    <mergeCell ref="AV43:AX44"/>
    <mergeCell ref="AS46:AU46"/>
    <mergeCell ref="BC43:BC44"/>
    <mergeCell ref="D44:F44"/>
    <mergeCell ref="G44:N44"/>
    <mergeCell ref="O44:Y44"/>
    <mergeCell ref="Z44:AM44"/>
    <mergeCell ref="AN44:AP44"/>
    <mergeCell ref="D45:F45"/>
    <mergeCell ref="G45:N45"/>
    <mergeCell ref="O45:Y45"/>
    <mergeCell ref="Z45:AM45"/>
    <mergeCell ref="AQ45:AR45"/>
    <mergeCell ref="AS45:AU45"/>
    <mergeCell ref="AV45:AX46"/>
    <mergeCell ref="AY45:BB46"/>
    <mergeCell ref="AV47:AX48"/>
    <mergeCell ref="D46:F46"/>
    <mergeCell ref="G46:N46"/>
    <mergeCell ref="O46:Y46"/>
    <mergeCell ref="Z46:AM46"/>
    <mergeCell ref="AN46:AP46"/>
    <mergeCell ref="D47:F47"/>
    <mergeCell ref="G47:N47"/>
    <mergeCell ref="O47:Y47"/>
    <mergeCell ref="Z47:AM47"/>
    <mergeCell ref="AN47:AP47"/>
    <mergeCell ref="AY47:BB48"/>
    <mergeCell ref="AY19:BB20"/>
    <mergeCell ref="BC19:BC20"/>
    <mergeCell ref="D20:F20"/>
    <mergeCell ref="G20:N20"/>
    <mergeCell ref="O20:Y20"/>
    <mergeCell ref="Z20:AM20"/>
    <mergeCell ref="AN20:AP20"/>
    <mergeCell ref="AQ20:AR20"/>
    <mergeCell ref="AS20:AU20"/>
    <mergeCell ref="D19:F19"/>
    <mergeCell ref="G19:N19"/>
    <mergeCell ref="O19:Y19"/>
    <mergeCell ref="Z19:AM19"/>
    <mergeCell ref="AN19:AP19"/>
    <mergeCell ref="AQ19:AR19"/>
    <mergeCell ref="AS19:AU19"/>
    <mergeCell ref="AY21:BB22"/>
    <mergeCell ref="BC21:BC22"/>
    <mergeCell ref="D22:F22"/>
    <mergeCell ref="G22:N22"/>
    <mergeCell ref="O22:Y22"/>
    <mergeCell ref="Z22:AM22"/>
    <mergeCell ref="AN22:AP22"/>
    <mergeCell ref="AQ22:AR22"/>
    <mergeCell ref="AS22:AU22"/>
    <mergeCell ref="D21:F21"/>
    <mergeCell ref="G21:N21"/>
    <mergeCell ref="O21:Y21"/>
    <mergeCell ref="Z21:AM21"/>
    <mergeCell ref="AV37:AX38"/>
    <mergeCell ref="AS32:AU32"/>
    <mergeCell ref="D33:F33"/>
    <mergeCell ref="G33:N33"/>
    <mergeCell ref="O33:Y33"/>
    <mergeCell ref="Z33:AM33"/>
    <mergeCell ref="AN33:AP33"/>
    <mergeCell ref="AQ33:AR33"/>
    <mergeCell ref="AS33:AU33"/>
    <mergeCell ref="AV33:AX34"/>
    <mergeCell ref="AY13:BB14"/>
    <mergeCell ref="BC13:BC14"/>
    <mergeCell ref="D14:F14"/>
    <mergeCell ref="G14:N14"/>
    <mergeCell ref="O14:Y14"/>
    <mergeCell ref="Z14:AM14"/>
    <mergeCell ref="AN14:AP14"/>
    <mergeCell ref="AQ14:AR14"/>
    <mergeCell ref="D39:F39"/>
    <mergeCell ref="G39:N39"/>
    <mergeCell ref="O39:Y39"/>
    <mergeCell ref="Z39:AM39"/>
    <mergeCell ref="AN39:AP39"/>
    <mergeCell ref="AQ39:AR39"/>
    <mergeCell ref="AS39:AU39"/>
    <mergeCell ref="AV39:AX40"/>
    <mergeCell ref="AY39:BB40"/>
    <mergeCell ref="AY37:BB38"/>
    <mergeCell ref="BC37:BC38"/>
    <mergeCell ref="D38:F38"/>
    <mergeCell ref="G38:N38"/>
    <mergeCell ref="O38:Y38"/>
    <mergeCell ref="Z38:AM38"/>
    <mergeCell ref="AN38:AP38"/>
    <mergeCell ref="AQ40:AR40"/>
    <mergeCell ref="AS40:AU40"/>
    <mergeCell ref="D13:F13"/>
    <mergeCell ref="G13:N13"/>
    <mergeCell ref="O13:Y13"/>
    <mergeCell ref="Z13:AM13"/>
    <mergeCell ref="AN13:AP13"/>
    <mergeCell ref="AQ13:AR13"/>
    <mergeCell ref="AS13:AU13"/>
    <mergeCell ref="AQ38:AR38"/>
    <mergeCell ref="AS38:AU38"/>
    <mergeCell ref="O37:Y37"/>
    <mergeCell ref="Z37:AM37"/>
    <mergeCell ref="AN37:AP37"/>
    <mergeCell ref="AQ37:AR37"/>
    <mergeCell ref="AS37:AU37"/>
    <mergeCell ref="AN21:AP21"/>
    <mergeCell ref="AQ21:AR21"/>
    <mergeCell ref="AS21:AU21"/>
    <mergeCell ref="AN25:AP25"/>
    <mergeCell ref="AQ25:AR25"/>
    <mergeCell ref="AS14:AU14"/>
    <mergeCell ref="D15:F15"/>
    <mergeCell ref="G15:N15"/>
    <mergeCell ref="AY15:BB16"/>
    <mergeCell ref="BC15:BC16"/>
    <mergeCell ref="D16:F16"/>
    <mergeCell ref="G16:N16"/>
    <mergeCell ref="O16:Y16"/>
    <mergeCell ref="Z16:AM16"/>
    <mergeCell ref="AN16:AP16"/>
    <mergeCell ref="AQ16:AR16"/>
    <mergeCell ref="AS16:AU16"/>
    <mergeCell ref="AS17:AU17"/>
    <mergeCell ref="AV17:AX18"/>
    <mergeCell ref="AY17:BB18"/>
    <mergeCell ref="BC17:BC18"/>
    <mergeCell ref="D18:F18"/>
    <mergeCell ref="G18:N18"/>
    <mergeCell ref="O18:Y18"/>
    <mergeCell ref="Z18:AM18"/>
    <mergeCell ref="AN18:AP18"/>
    <mergeCell ref="AQ18:AR18"/>
    <mergeCell ref="AS18:AU18"/>
    <mergeCell ref="AQ31:AR31"/>
    <mergeCell ref="AS31:AU31"/>
    <mergeCell ref="AV31:AX32"/>
    <mergeCell ref="AY31:BB32"/>
    <mergeCell ref="BC31:BC32"/>
    <mergeCell ref="D32:F32"/>
    <mergeCell ref="G32:N32"/>
    <mergeCell ref="O32:Y32"/>
    <mergeCell ref="Z32:AM32"/>
    <mergeCell ref="AN32:AP32"/>
    <mergeCell ref="AQ32:AR32"/>
    <mergeCell ref="D31:F31"/>
    <mergeCell ref="G31:N31"/>
    <mergeCell ref="O31:Y31"/>
    <mergeCell ref="Z31:AM31"/>
    <mergeCell ref="AN31:AP31"/>
    <mergeCell ref="AY33:BB34"/>
    <mergeCell ref="BC33:BC34"/>
    <mergeCell ref="D34:F34"/>
    <mergeCell ref="G34:N34"/>
    <mergeCell ref="O34:Y34"/>
    <mergeCell ref="Z34:AM34"/>
    <mergeCell ref="AN34:AP34"/>
    <mergeCell ref="AQ34:AR34"/>
    <mergeCell ref="AS34:AU34"/>
    <mergeCell ref="BG56:BG57"/>
    <mergeCell ref="BG58:BG59"/>
    <mergeCell ref="BG60:BG61"/>
    <mergeCell ref="BG62:BG63"/>
    <mergeCell ref="AY35:BB36"/>
    <mergeCell ref="BC35:BC36"/>
    <mergeCell ref="D36:F36"/>
    <mergeCell ref="G36:N36"/>
    <mergeCell ref="O36:Y36"/>
    <mergeCell ref="Z36:AM36"/>
    <mergeCell ref="AN36:AP36"/>
    <mergeCell ref="AQ36:AR36"/>
    <mergeCell ref="AS36:AU36"/>
    <mergeCell ref="D35:F35"/>
    <mergeCell ref="G35:N35"/>
    <mergeCell ref="O35:Y35"/>
    <mergeCell ref="Z35:AM35"/>
    <mergeCell ref="AN35:AP35"/>
    <mergeCell ref="AQ35:AR35"/>
    <mergeCell ref="AS35:AU35"/>
    <mergeCell ref="AV35:AX36"/>
    <mergeCell ref="BC39:BC40"/>
    <mergeCell ref="D40:F40"/>
    <mergeCell ref="G40:N40"/>
  </mergeCells>
  <phoneticPr fontId="47"/>
  <conditionalFormatting sqref="BG1:BG7 BG9:BG50 BG52:BG1048576">
    <cfRule type="notContainsBlanks" dxfId="44" priority="1">
      <formula>LEN(TRIM(BG1))&gt;0</formula>
    </cfRule>
  </conditionalFormatting>
  <dataValidations count="5">
    <dataValidation type="custom" imeMode="disabled" allowBlank="1" showInputMessage="1" showErrorMessage="1" errorTitle="入力エラー" error="小数点は第二位まで、三位以下切り捨てで入力して下さい。" sqref="AY9 AY11 AY27 AY23 AY25 AY41 AY47 AY43 AY45 AY29 AY19 AY21 AY37 AY39 AY17 AY13 AY15 AY35 AY31 AY33" xr:uid="{3ED6B602-1FC3-4837-B195-E3BBD995EE70}">
      <formula1>AY9-ROUNDDOWN(AY9,2)=0</formula1>
    </dataValidation>
    <dataValidation type="custom" imeMode="disabled" allowBlank="1" showInputMessage="1" showErrorMessage="1" errorTitle="入力エラー" error="小数点以下第一位を切り捨てで入力して下さい。" sqref="AQ9:AR48" xr:uid="{43DD3715-C141-4C55-9C5F-2D62B832B93B}">
      <formula1>AQ9-ROUNDDOWN(AQ9,0)=0</formula1>
    </dataValidation>
    <dataValidation type="custom" imeMode="disabled" allowBlank="1" showInputMessage="1" showErrorMessage="1" errorTitle="入力エラー" error="小数点は第一位まで、二位以下切り捨てで入力して下さい。" sqref="AS9:AU48" xr:uid="{965DE8D4-DE27-4BCB-8577-27203770C3D1}">
      <formula1>AS9-ROUNDDOWN(AS9,1)=0</formula1>
    </dataValidation>
    <dataValidation type="custom" imeMode="disabled" allowBlank="1" showInputMessage="1" showErrorMessage="1" sqref="AV9:AX48" xr:uid="{1090F8C6-74F8-4224-8331-9596F8440066}">
      <formula1>AV9-ROUNDDOWN(AV9,1)=0</formula1>
    </dataValidation>
    <dataValidation type="custom" imeMode="disabled" operator="equal" allowBlank="1" showInputMessage="1" showErrorMessage="1" errorTitle="文字数エラー" error="SII登録型番を半角大文字の英数字で入力してください。（８文字）" sqref="G9:N48" xr:uid="{A6583AA3-4A86-4C8D-886A-6D81C558A524}">
      <formula1>AND(LENB(G9)=8,EXACT(UPPER(G9),G9))</formula1>
    </dataValidation>
  </dataValidations>
  <printOptions horizontalCentered="1"/>
  <pageMargins left="0.27559055118110237" right="0.27559055118110237" top="0.43307086614173229" bottom="0" header="0.31496062992125984" footer="0.31496062992125984"/>
  <pageSetup paperSize="9" scale="50" orientation="portrait" r:id="rId1"/>
  <headerFooter>
    <oddHeader>&amp;RVERSION 1.0</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C19BE-CA52-444A-9012-3466BD8AE562}">
  <sheetPr>
    <pageSetUpPr fitToPage="1"/>
  </sheetPr>
  <dimension ref="A1:BK103"/>
  <sheetViews>
    <sheetView showGridLines="0" showZeros="0" zoomScale="50" zoomScaleNormal="50" zoomScaleSheetLayoutView="50" workbookViewId="0"/>
  </sheetViews>
  <sheetFormatPr defaultColWidth="9" defaultRowHeight="19.2" x14ac:dyDescent="0.2"/>
  <cols>
    <col min="1" max="26" width="3.6640625" style="4" customWidth="1"/>
    <col min="27" max="37" width="4.77734375" style="4" customWidth="1"/>
    <col min="38" max="39" width="3.6640625" style="4" customWidth="1"/>
    <col min="40" max="49" width="3.44140625" style="4" customWidth="1"/>
    <col min="50" max="55" width="3.6640625" style="4" customWidth="1"/>
    <col min="56" max="56" width="3.6640625" style="4" hidden="1" customWidth="1"/>
    <col min="57" max="57" width="3.6640625" style="4" customWidth="1"/>
    <col min="58" max="58" width="5.77734375" style="184" customWidth="1"/>
    <col min="59" max="59" width="51.77734375" style="349" hidden="1" customWidth="1"/>
    <col min="60" max="60" width="51.77734375" style="4" customWidth="1"/>
    <col min="61" max="63" width="3.44140625" style="4" customWidth="1"/>
    <col min="64" max="16384" width="9" style="4"/>
  </cols>
  <sheetData>
    <row r="1" spans="1:63" ht="15.6" customHeight="1" x14ac:dyDescent="0.2">
      <c r="A1" s="1"/>
      <c r="BC1" s="13" t="s">
        <v>1223</v>
      </c>
      <c r="BD1" s="13"/>
      <c r="BE1" s="13"/>
    </row>
    <row r="2" spans="1:63" ht="30" customHeight="1" x14ac:dyDescent="0.2">
      <c r="A2" s="439" t="s">
        <v>1224</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1"/>
      <c r="BD2" s="229"/>
      <c r="BE2" s="229"/>
      <c r="BF2" s="188"/>
    </row>
    <row r="3" spans="1:63" ht="7.8" customHeight="1" thickBot="1" x14ac:dyDescent="0.3">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X3" s="17"/>
      <c r="AY3" s="17"/>
      <c r="AZ3" s="17"/>
      <c r="BA3" s="17"/>
      <c r="BB3" s="17"/>
      <c r="BC3" s="17"/>
      <c r="BD3" s="230"/>
      <c r="BE3" s="230"/>
      <c r="BF3" s="189"/>
    </row>
    <row r="4" spans="1:63" ht="84.6" customHeight="1" thickTop="1" thickBot="1" x14ac:dyDescent="0.25">
      <c r="A4" s="1036" t="s">
        <v>1014</v>
      </c>
      <c r="B4" s="1037"/>
      <c r="C4" s="1037"/>
      <c r="D4" s="1037"/>
      <c r="E4" s="1037"/>
      <c r="F4" s="1037"/>
      <c r="G4" s="1037"/>
      <c r="H4" s="1037"/>
      <c r="I4" s="1037"/>
      <c r="J4" s="1037"/>
      <c r="K4" s="1037"/>
      <c r="L4" s="1037"/>
      <c r="M4" s="1037"/>
      <c r="N4" s="1037"/>
      <c r="O4" s="1037"/>
      <c r="P4" s="1037"/>
      <c r="Q4" s="1037"/>
      <c r="R4" s="1037"/>
      <c r="S4" s="1037"/>
      <c r="T4" s="1037"/>
      <c r="U4" s="1037"/>
      <c r="V4" s="1037"/>
      <c r="W4" s="1037"/>
      <c r="X4" s="1037"/>
      <c r="Y4" s="1037"/>
      <c r="Z4" s="1037"/>
      <c r="AA4" s="1037"/>
      <c r="AB4" s="1037"/>
      <c r="AC4" s="1037"/>
      <c r="AD4" s="1037"/>
      <c r="AE4" s="1037"/>
      <c r="AF4" s="1037"/>
      <c r="AG4" s="1037"/>
      <c r="AH4" s="1037"/>
      <c r="AI4" s="1037"/>
      <c r="AJ4" s="1037"/>
      <c r="AK4" s="1037"/>
      <c r="AL4" s="1037"/>
      <c r="AM4" s="1037"/>
      <c r="AN4" s="1037"/>
      <c r="AO4" s="1037"/>
      <c r="AP4" s="1037"/>
      <c r="AQ4" s="1037"/>
      <c r="AR4" s="1037"/>
      <c r="AS4" s="1037"/>
      <c r="AT4" s="1037"/>
      <c r="AU4" s="1037"/>
      <c r="AV4" s="1037"/>
      <c r="AW4" s="1037"/>
      <c r="AX4" s="1037"/>
      <c r="AY4" s="1037"/>
      <c r="AZ4" s="1037"/>
      <c r="BA4" s="1037"/>
      <c r="BB4" s="1037"/>
      <c r="BC4" s="1038"/>
      <c r="BD4" s="142"/>
      <c r="BE4" s="142"/>
      <c r="BF4" s="190"/>
    </row>
    <row r="5" spans="1:63" ht="14.4" customHeight="1" thickTop="1" x14ac:dyDescent="0.2">
      <c r="A5" s="141"/>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90"/>
    </row>
    <row r="6" spans="1:63" ht="16.8" customHeight="1" x14ac:dyDescent="0.2">
      <c r="A6" s="97"/>
      <c r="B6" s="98"/>
      <c r="C6" s="99" t="s">
        <v>159</v>
      </c>
      <c r="D6" s="16"/>
      <c r="E6" s="16"/>
      <c r="F6" s="16"/>
      <c r="G6" s="100"/>
      <c r="H6" s="101"/>
      <c r="I6" s="99" t="s">
        <v>978</v>
      </c>
      <c r="J6" s="1"/>
      <c r="K6" s="1"/>
      <c r="L6" s="1"/>
      <c r="M6" s="26"/>
      <c r="N6" s="26"/>
      <c r="O6" s="26"/>
      <c r="P6" s="26"/>
      <c r="Q6" s="26"/>
      <c r="R6" s="26"/>
      <c r="S6" s="26"/>
      <c r="T6" s="26"/>
      <c r="U6" s="26"/>
      <c r="V6" s="35"/>
      <c r="W6" s="35"/>
      <c r="X6" s="35"/>
      <c r="Y6" s="35"/>
      <c r="Z6" s="35"/>
      <c r="AA6" s="35"/>
      <c r="AB6" s="35"/>
      <c r="AC6" s="35"/>
      <c r="AD6" s="35"/>
      <c r="AE6" s="35"/>
      <c r="AF6" s="35"/>
      <c r="AG6" s="35"/>
      <c r="AH6" s="35"/>
      <c r="AI6" s="35"/>
      <c r="AJ6" s="35"/>
      <c r="AK6" s="35"/>
      <c r="AL6" s="35"/>
      <c r="AM6" s="35"/>
      <c r="BB6" s="135"/>
    </row>
    <row r="7" spans="1:63" ht="13.8" customHeight="1" thickBot="1" x14ac:dyDescent="0.25">
      <c r="A7" s="110"/>
      <c r="B7" s="110"/>
      <c r="C7" s="110"/>
      <c r="D7" s="110"/>
      <c r="E7" s="110"/>
      <c r="AX7" s="139"/>
      <c r="AY7" s="139"/>
      <c r="AZ7" s="139"/>
      <c r="BA7" s="139"/>
      <c r="BB7" s="139"/>
      <c r="BC7" s="59"/>
      <c r="BD7" s="59"/>
      <c r="BE7" s="59"/>
      <c r="BF7" s="191"/>
    </row>
    <row r="8" spans="1:63" ht="46.2" customHeight="1" x14ac:dyDescent="0.2">
      <c r="A8" s="1039" t="s">
        <v>114</v>
      </c>
      <c r="B8" s="1040"/>
      <c r="C8" s="1041"/>
      <c r="D8" s="1042" t="s">
        <v>115</v>
      </c>
      <c r="E8" s="1040"/>
      <c r="F8" s="1040"/>
      <c r="G8" s="1040"/>
      <c r="H8" s="1040"/>
      <c r="I8" s="1041"/>
      <c r="J8" s="1046" t="s">
        <v>160</v>
      </c>
      <c r="K8" s="1047"/>
      <c r="L8" s="1047"/>
      <c r="M8" s="1048"/>
      <c r="N8" s="1046" t="s">
        <v>161</v>
      </c>
      <c r="O8" s="1047"/>
      <c r="P8" s="1047"/>
      <c r="Q8" s="1047"/>
      <c r="R8" s="1047"/>
      <c r="S8" s="1048"/>
      <c r="T8" s="665" t="s">
        <v>116</v>
      </c>
      <c r="U8" s="666"/>
      <c r="V8" s="666"/>
      <c r="W8" s="666"/>
      <c r="X8" s="666"/>
      <c r="Y8" s="666"/>
      <c r="Z8" s="667"/>
      <c r="AA8" s="665" t="s">
        <v>36</v>
      </c>
      <c r="AB8" s="666"/>
      <c r="AC8" s="666"/>
      <c r="AD8" s="666"/>
      <c r="AE8" s="666"/>
      <c r="AF8" s="666"/>
      <c r="AG8" s="666"/>
      <c r="AH8" s="666"/>
      <c r="AI8" s="666"/>
      <c r="AJ8" s="666"/>
      <c r="AK8" s="667"/>
      <c r="AL8" s="983" t="s">
        <v>126</v>
      </c>
      <c r="AM8" s="985"/>
      <c r="AN8" s="812" t="s">
        <v>155</v>
      </c>
      <c r="AO8" s="622"/>
      <c r="AP8" s="622"/>
      <c r="AQ8" s="622"/>
      <c r="AR8" s="622"/>
      <c r="AS8" s="622"/>
      <c r="AT8" s="1151"/>
      <c r="AU8" s="665" t="s">
        <v>156</v>
      </c>
      <c r="AV8" s="666"/>
      <c r="AW8" s="667"/>
      <c r="AX8" s="1043" t="s">
        <v>117</v>
      </c>
      <c r="AY8" s="1044"/>
      <c r="AZ8" s="1045"/>
      <c r="BA8" s="812" t="s">
        <v>157</v>
      </c>
      <c r="BB8" s="622"/>
      <c r="BC8" s="623"/>
      <c r="BD8" s="28"/>
      <c r="BE8" s="28"/>
      <c r="BF8" s="192" t="s">
        <v>650</v>
      </c>
      <c r="BG8" s="357" t="s">
        <v>143</v>
      </c>
    </row>
    <row r="9" spans="1:63" s="300" customFormat="1" ht="31.8" customHeight="1" x14ac:dyDescent="0.2">
      <c r="A9" s="1064"/>
      <c r="B9" s="787"/>
      <c r="C9" s="788"/>
      <c r="D9" s="786"/>
      <c r="E9" s="787"/>
      <c r="F9" s="787"/>
      <c r="G9" s="787"/>
      <c r="H9" s="787"/>
      <c r="I9" s="788"/>
      <c r="J9" s="1071" t="str">
        <f>IF(D9="","",IFERROR(VLOOKUP(D9,製品リスト!$M$4:$Q$1000,2,0),"SII登録型番を正しく入力してください"))</f>
        <v/>
      </c>
      <c r="K9" s="1072"/>
      <c r="L9" s="1072"/>
      <c r="M9" s="1073"/>
      <c r="N9" s="1071" t="str">
        <f>IF(D9="","",IFERROR(VLOOKUP(D9,製品リスト!$M$4:$Q$1000,3,0),"SII登録型番を正しく入力してください"))</f>
        <v/>
      </c>
      <c r="O9" s="1072"/>
      <c r="P9" s="1072"/>
      <c r="Q9" s="1072"/>
      <c r="R9" s="1072"/>
      <c r="S9" s="1073"/>
      <c r="T9" s="1053" t="str">
        <f>IF(D9="","",IFERROR(VLOOKUP(D9,製品リスト!$M$4:$Q$1000,4,0),"SII登録型番を正しく入力してください"))</f>
        <v/>
      </c>
      <c r="U9" s="1054"/>
      <c r="V9" s="1054"/>
      <c r="W9" s="1054"/>
      <c r="X9" s="1054"/>
      <c r="Y9" s="1054"/>
      <c r="Z9" s="1055"/>
      <c r="AA9" s="827" t="str">
        <f>IF(D9="","",IFERROR(VLOOKUP(D9,製品リスト!$M$4:$Q$1000,5,0),"SII登録型番を正しく入力してください"))</f>
        <v/>
      </c>
      <c r="AB9" s="828"/>
      <c r="AC9" s="828"/>
      <c r="AD9" s="828"/>
      <c r="AE9" s="828"/>
      <c r="AF9" s="828"/>
      <c r="AG9" s="828"/>
      <c r="AH9" s="828"/>
      <c r="AI9" s="828"/>
      <c r="AJ9" s="828"/>
      <c r="AK9" s="829"/>
      <c r="AL9" s="1056" t="str">
        <f>IF(D9&lt;&gt;"", RIGHT(D9,1),"")</f>
        <v/>
      </c>
      <c r="AM9" s="1057"/>
      <c r="AN9" s="1118"/>
      <c r="AO9" s="1086"/>
      <c r="AP9" s="1086"/>
      <c r="AQ9" s="103" t="s">
        <v>11</v>
      </c>
      <c r="AR9" s="1086"/>
      <c r="AS9" s="1086"/>
      <c r="AT9" s="1087"/>
      <c r="AU9" s="1088" t="str">
        <f>IF(AND(AN9&lt;&gt;"",AR9&lt;&gt;""),ROUNDDOWN(AN9*AR9/1000000,2),"")</f>
        <v/>
      </c>
      <c r="AV9" s="1089"/>
      <c r="AW9" s="1090"/>
      <c r="AX9" s="1065" t="str">
        <f>IF(AU9&lt;&gt;"",IF(AU9&lt;0.2,"XS",IF(AU9&lt;1.6,"S",IF(AU9&lt;2.8,"M",IF(AU9&gt;=2.8,"L")))),"")</f>
        <v/>
      </c>
      <c r="AY9" s="1066"/>
      <c r="AZ9" s="1067"/>
      <c r="BA9" s="1049"/>
      <c r="BB9" s="1050"/>
      <c r="BC9" s="1051"/>
      <c r="BD9" s="228"/>
      <c r="BE9" s="228"/>
      <c r="BF9" s="226">
        <v>1</v>
      </c>
      <c r="BG9" s="351"/>
      <c r="BH9" s="1"/>
      <c r="BI9" s="1"/>
      <c r="BJ9" s="1"/>
      <c r="BK9" s="1"/>
    </row>
    <row r="10" spans="1:63" s="300" customFormat="1" ht="31.8" customHeight="1" x14ac:dyDescent="0.2">
      <c r="A10" s="1052"/>
      <c r="B10" s="782"/>
      <c r="C10" s="759"/>
      <c r="D10" s="758"/>
      <c r="E10" s="782"/>
      <c r="F10" s="782"/>
      <c r="G10" s="782"/>
      <c r="H10" s="782"/>
      <c r="I10" s="759"/>
      <c r="J10" s="1068" t="str">
        <f>IF(D10="","",IFERROR(VLOOKUP(D10,製品リスト!$M$4:$Q$1000,2,0),"SII登録型番を正しく入力してください"))</f>
        <v/>
      </c>
      <c r="K10" s="1069"/>
      <c r="L10" s="1069"/>
      <c r="M10" s="1070"/>
      <c r="N10" s="1068" t="str">
        <f>IF(D10="","",IFERROR(VLOOKUP(D10,製品リスト!$M$4:$Q$1000,3,0),"SII登録型番を正しく入力してください"))</f>
        <v/>
      </c>
      <c r="O10" s="1069"/>
      <c r="P10" s="1069"/>
      <c r="Q10" s="1069"/>
      <c r="R10" s="1069"/>
      <c r="S10" s="1070"/>
      <c r="T10" s="1053" t="str">
        <f>IF(D10="","",IFERROR(VLOOKUP(D10,製品リスト!$M$4:$Q$1000,4,0),"SII登録型番を正しく入力してください"))</f>
        <v/>
      </c>
      <c r="U10" s="1054"/>
      <c r="V10" s="1054"/>
      <c r="W10" s="1054"/>
      <c r="X10" s="1054"/>
      <c r="Y10" s="1054"/>
      <c r="Z10" s="1055"/>
      <c r="AA10" s="827" t="str">
        <f>IF(D10="","",IFERROR(VLOOKUP(D10,製品リスト!$M$4:$Q$1000,5,0),"SII登録型番を正しく入力してください"))</f>
        <v/>
      </c>
      <c r="AB10" s="828"/>
      <c r="AC10" s="828"/>
      <c r="AD10" s="828"/>
      <c r="AE10" s="828"/>
      <c r="AF10" s="828"/>
      <c r="AG10" s="828"/>
      <c r="AH10" s="828"/>
      <c r="AI10" s="828"/>
      <c r="AJ10" s="828"/>
      <c r="AK10" s="829"/>
      <c r="AL10" s="1056" t="str">
        <f t="shared" ref="AL10:AL58" si="0">IF(D10&lt;&gt;"", RIGHT(D10,1),"")</f>
        <v/>
      </c>
      <c r="AM10" s="1057"/>
      <c r="AN10" s="1074"/>
      <c r="AO10" s="1075"/>
      <c r="AP10" s="1075"/>
      <c r="AQ10" s="43" t="s">
        <v>11</v>
      </c>
      <c r="AR10" s="1075"/>
      <c r="AS10" s="1075"/>
      <c r="AT10" s="1076"/>
      <c r="AU10" s="1077" t="str">
        <f t="shared" ref="AU10:AU58" si="1">IF(AND(AN10&lt;&gt;"",AR10&lt;&gt;""),ROUNDDOWN(AN10*AR10/1000000,2),"")</f>
        <v/>
      </c>
      <c r="AV10" s="1078"/>
      <c r="AW10" s="1079"/>
      <c r="AX10" s="1058" t="str">
        <f t="shared" ref="AX10:AX58" si="2">IF(AU10&lt;&gt;"",IF(AU10&lt;0.2,"XS",IF(AU10&lt;1.6,"S",IF(AU10&lt;2.8,"M",IF(AU10&gt;=2.8,"L")))),"")</f>
        <v/>
      </c>
      <c r="AY10" s="1059"/>
      <c r="AZ10" s="1060"/>
      <c r="BA10" s="1061"/>
      <c r="BB10" s="1062"/>
      <c r="BC10" s="1063"/>
      <c r="BD10" s="228"/>
      <c r="BE10" s="228"/>
      <c r="BF10" s="226">
        <v>2</v>
      </c>
      <c r="BG10" s="351"/>
      <c r="BH10" s="1"/>
      <c r="BI10" s="1"/>
      <c r="BJ10" s="1"/>
      <c r="BK10" s="1"/>
    </row>
    <row r="11" spans="1:63" s="300" customFormat="1" ht="31.8" customHeight="1" x14ac:dyDescent="0.2">
      <c r="A11" s="1052"/>
      <c r="B11" s="782"/>
      <c r="C11" s="759"/>
      <c r="D11" s="758"/>
      <c r="E11" s="782"/>
      <c r="F11" s="782"/>
      <c r="G11" s="782"/>
      <c r="H11" s="782"/>
      <c r="I11" s="759"/>
      <c r="J11" s="1068" t="str">
        <f>IF(D11="","",IFERROR(VLOOKUP(D11,製品リスト!$M$4:$Q$1000,2,0),"SII登録型番を正しく入力してください"))</f>
        <v/>
      </c>
      <c r="K11" s="1069"/>
      <c r="L11" s="1069"/>
      <c r="M11" s="1070"/>
      <c r="N11" s="1068" t="str">
        <f>IF(D11="","",IFERROR(VLOOKUP(D11,製品リスト!$M$4:$Q$1000,3,0),"SII登録型番を正しく入力してください"))</f>
        <v/>
      </c>
      <c r="O11" s="1069"/>
      <c r="P11" s="1069"/>
      <c r="Q11" s="1069"/>
      <c r="R11" s="1069"/>
      <c r="S11" s="1070"/>
      <c r="T11" s="1053" t="str">
        <f>IF(D11="","",IFERROR(VLOOKUP(D11,製品リスト!$M$4:$Q$1000,4,0),"SII登録型番を正しく入力してください"))</f>
        <v/>
      </c>
      <c r="U11" s="1054"/>
      <c r="V11" s="1054"/>
      <c r="W11" s="1054"/>
      <c r="X11" s="1054"/>
      <c r="Y11" s="1054"/>
      <c r="Z11" s="1055"/>
      <c r="AA11" s="827" t="str">
        <f>IF(D11="","",IFERROR(VLOOKUP(D11,製品リスト!$M$4:$Q$1000,5,0),"SII登録型番を正しく入力してください"))</f>
        <v/>
      </c>
      <c r="AB11" s="828"/>
      <c r="AC11" s="828"/>
      <c r="AD11" s="828"/>
      <c r="AE11" s="828"/>
      <c r="AF11" s="828"/>
      <c r="AG11" s="828"/>
      <c r="AH11" s="828"/>
      <c r="AI11" s="828"/>
      <c r="AJ11" s="828"/>
      <c r="AK11" s="829"/>
      <c r="AL11" s="1056" t="str">
        <f t="shared" si="0"/>
        <v/>
      </c>
      <c r="AM11" s="1057"/>
      <c r="AN11" s="1074"/>
      <c r="AO11" s="1075"/>
      <c r="AP11" s="1075"/>
      <c r="AQ11" s="43" t="s">
        <v>11</v>
      </c>
      <c r="AR11" s="1075"/>
      <c r="AS11" s="1075"/>
      <c r="AT11" s="1076"/>
      <c r="AU11" s="1077" t="str">
        <f t="shared" si="1"/>
        <v/>
      </c>
      <c r="AV11" s="1078"/>
      <c r="AW11" s="1079"/>
      <c r="AX11" s="1058" t="str">
        <f t="shared" si="2"/>
        <v/>
      </c>
      <c r="AY11" s="1059"/>
      <c r="AZ11" s="1060"/>
      <c r="BA11" s="1061"/>
      <c r="BB11" s="1062"/>
      <c r="BC11" s="1063"/>
      <c r="BD11" s="228"/>
      <c r="BE11" s="228"/>
      <c r="BF11" s="226">
        <v>3</v>
      </c>
      <c r="BG11" s="351"/>
      <c r="BH11" s="1"/>
      <c r="BI11" s="1"/>
      <c r="BJ11" s="1"/>
      <c r="BK11" s="1"/>
    </row>
    <row r="12" spans="1:63" s="300" customFormat="1" ht="31.8" customHeight="1" x14ac:dyDescent="0.2">
      <c r="A12" s="1052"/>
      <c r="B12" s="782"/>
      <c r="C12" s="759"/>
      <c r="D12" s="758"/>
      <c r="E12" s="782"/>
      <c r="F12" s="782"/>
      <c r="G12" s="782"/>
      <c r="H12" s="782"/>
      <c r="I12" s="759"/>
      <c r="J12" s="1068" t="str">
        <f>IF(D12="","",IFERROR(VLOOKUP(D12,製品リスト!$M$4:$Q$1000,2,0),"SII登録型番を正しく入力してください"))</f>
        <v/>
      </c>
      <c r="K12" s="1069"/>
      <c r="L12" s="1069"/>
      <c r="M12" s="1070"/>
      <c r="N12" s="1068" t="str">
        <f>IF(D12="","",IFERROR(VLOOKUP(D12,製品リスト!$M$4:$Q$1000,3,0),"SII登録型番を正しく入力してください"))</f>
        <v/>
      </c>
      <c r="O12" s="1069"/>
      <c r="P12" s="1069"/>
      <c r="Q12" s="1069"/>
      <c r="R12" s="1069"/>
      <c r="S12" s="1070"/>
      <c r="T12" s="1053" t="str">
        <f>IF(D12="","",IFERROR(VLOOKUP(D12,製品リスト!$M$4:$Q$1000,4,0),"SII登録型番を正しく入力してください"))</f>
        <v/>
      </c>
      <c r="U12" s="1054"/>
      <c r="V12" s="1054"/>
      <c r="W12" s="1054"/>
      <c r="X12" s="1054"/>
      <c r="Y12" s="1054"/>
      <c r="Z12" s="1055"/>
      <c r="AA12" s="827" t="str">
        <f>IF(D12="","",IFERROR(VLOOKUP(D12,製品リスト!$M$4:$Q$1000,5,0),"SII登録型番を正しく入力してください"))</f>
        <v/>
      </c>
      <c r="AB12" s="828"/>
      <c r="AC12" s="828"/>
      <c r="AD12" s="828"/>
      <c r="AE12" s="828"/>
      <c r="AF12" s="828"/>
      <c r="AG12" s="828"/>
      <c r="AH12" s="828"/>
      <c r="AI12" s="828"/>
      <c r="AJ12" s="828"/>
      <c r="AK12" s="829"/>
      <c r="AL12" s="1056" t="str">
        <f t="shared" si="0"/>
        <v/>
      </c>
      <c r="AM12" s="1057"/>
      <c r="AN12" s="1074"/>
      <c r="AO12" s="1075"/>
      <c r="AP12" s="1075"/>
      <c r="AQ12" s="43" t="s">
        <v>11</v>
      </c>
      <c r="AR12" s="1075"/>
      <c r="AS12" s="1075"/>
      <c r="AT12" s="1076"/>
      <c r="AU12" s="1077" t="str">
        <f t="shared" si="1"/>
        <v/>
      </c>
      <c r="AV12" s="1078"/>
      <c r="AW12" s="1079"/>
      <c r="AX12" s="1058" t="str">
        <f t="shared" si="2"/>
        <v/>
      </c>
      <c r="AY12" s="1059"/>
      <c r="AZ12" s="1060"/>
      <c r="BA12" s="1061"/>
      <c r="BB12" s="1062"/>
      <c r="BC12" s="1063"/>
      <c r="BD12" s="228"/>
      <c r="BE12" s="228"/>
      <c r="BF12" s="226">
        <v>4</v>
      </c>
      <c r="BG12" s="351"/>
      <c r="BH12" s="1"/>
      <c r="BI12" s="1"/>
      <c r="BJ12" s="1"/>
      <c r="BK12" s="1"/>
    </row>
    <row r="13" spans="1:63" s="300" customFormat="1" ht="31.8" customHeight="1" x14ac:dyDescent="0.2">
      <c r="A13" s="1052"/>
      <c r="B13" s="782"/>
      <c r="C13" s="759"/>
      <c r="D13" s="758"/>
      <c r="E13" s="782"/>
      <c r="F13" s="782"/>
      <c r="G13" s="782"/>
      <c r="H13" s="782"/>
      <c r="I13" s="759"/>
      <c r="J13" s="1068" t="str">
        <f>IF(D13="","",IFERROR(VLOOKUP(D13,製品リスト!$M$4:$Q$1000,2,0),"SII登録型番を正しく入力してください"))</f>
        <v/>
      </c>
      <c r="K13" s="1069"/>
      <c r="L13" s="1069"/>
      <c r="M13" s="1070"/>
      <c r="N13" s="1068" t="str">
        <f>IF(D13="","",IFERROR(VLOOKUP(D13,製品リスト!$M$4:$Q$1000,3,0),"SII登録型番を正しく入力してください"))</f>
        <v/>
      </c>
      <c r="O13" s="1069"/>
      <c r="P13" s="1069"/>
      <c r="Q13" s="1069"/>
      <c r="R13" s="1069"/>
      <c r="S13" s="1070"/>
      <c r="T13" s="1053" t="str">
        <f>IF(D13="","",IFERROR(VLOOKUP(D13,製品リスト!$M$4:$Q$1000,4,0),"SII登録型番を正しく入力してください"))</f>
        <v/>
      </c>
      <c r="U13" s="1054"/>
      <c r="V13" s="1054"/>
      <c r="W13" s="1054"/>
      <c r="X13" s="1054"/>
      <c r="Y13" s="1054"/>
      <c r="Z13" s="1055"/>
      <c r="AA13" s="827" t="str">
        <f>IF(D13="","",IFERROR(VLOOKUP(D13,製品リスト!$M$4:$Q$1000,5,0),"SII登録型番を正しく入力してください"))</f>
        <v/>
      </c>
      <c r="AB13" s="828"/>
      <c r="AC13" s="828"/>
      <c r="AD13" s="828"/>
      <c r="AE13" s="828"/>
      <c r="AF13" s="828"/>
      <c r="AG13" s="828"/>
      <c r="AH13" s="828"/>
      <c r="AI13" s="828"/>
      <c r="AJ13" s="828"/>
      <c r="AK13" s="829"/>
      <c r="AL13" s="1056" t="str">
        <f t="shared" si="0"/>
        <v/>
      </c>
      <c r="AM13" s="1057"/>
      <c r="AN13" s="1074"/>
      <c r="AO13" s="1075"/>
      <c r="AP13" s="1075"/>
      <c r="AQ13" s="43" t="s">
        <v>11</v>
      </c>
      <c r="AR13" s="1075"/>
      <c r="AS13" s="1075"/>
      <c r="AT13" s="1076"/>
      <c r="AU13" s="1077" t="str">
        <f t="shared" si="1"/>
        <v/>
      </c>
      <c r="AV13" s="1078"/>
      <c r="AW13" s="1079"/>
      <c r="AX13" s="1058" t="str">
        <f t="shared" si="2"/>
        <v/>
      </c>
      <c r="AY13" s="1059"/>
      <c r="AZ13" s="1060"/>
      <c r="BA13" s="1061"/>
      <c r="BB13" s="1062"/>
      <c r="BC13" s="1063"/>
      <c r="BD13" s="228"/>
      <c r="BE13" s="228"/>
      <c r="BF13" s="226">
        <v>5</v>
      </c>
      <c r="BG13" s="351"/>
      <c r="BH13" s="1"/>
      <c r="BI13" s="1"/>
      <c r="BJ13" s="1"/>
      <c r="BK13" s="1"/>
    </row>
    <row r="14" spans="1:63" s="300" customFormat="1" ht="31.8" customHeight="1" x14ac:dyDescent="0.2">
      <c r="A14" s="1052"/>
      <c r="B14" s="782"/>
      <c r="C14" s="759"/>
      <c r="D14" s="758"/>
      <c r="E14" s="782"/>
      <c r="F14" s="782"/>
      <c r="G14" s="782"/>
      <c r="H14" s="782"/>
      <c r="I14" s="759"/>
      <c r="J14" s="1068" t="str">
        <f>IF(D14="","",IFERROR(VLOOKUP(D14,製品リスト!$M$4:$Q$1000,2,0),"SII登録型番を正しく入力してください"))</f>
        <v/>
      </c>
      <c r="K14" s="1069"/>
      <c r="L14" s="1069"/>
      <c r="M14" s="1070"/>
      <c r="N14" s="1068" t="str">
        <f>IF(D14="","",IFERROR(VLOOKUP(D14,製品リスト!$M$4:$Q$1000,3,0),"SII登録型番を正しく入力してください"))</f>
        <v/>
      </c>
      <c r="O14" s="1069"/>
      <c r="P14" s="1069"/>
      <c r="Q14" s="1069"/>
      <c r="R14" s="1069"/>
      <c r="S14" s="1070"/>
      <c r="T14" s="1053" t="str">
        <f>IF(D14="","",IFERROR(VLOOKUP(D14,製品リスト!$M$4:$Q$1000,4,0),"SII登録型番を正しく入力してください"))</f>
        <v/>
      </c>
      <c r="U14" s="1054"/>
      <c r="V14" s="1054"/>
      <c r="W14" s="1054"/>
      <c r="X14" s="1054"/>
      <c r="Y14" s="1054"/>
      <c r="Z14" s="1055"/>
      <c r="AA14" s="827" t="str">
        <f>IF(D14="","",IFERROR(VLOOKUP(D14,製品リスト!$M$4:$Q$1000,5,0),"SII登録型番を正しく入力してください"))</f>
        <v/>
      </c>
      <c r="AB14" s="828"/>
      <c r="AC14" s="828"/>
      <c r="AD14" s="828"/>
      <c r="AE14" s="828"/>
      <c r="AF14" s="828"/>
      <c r="AG14" s="828"/>
      <c r="AH14" s="828"/>
      <c r="AI14" s="828"/>
      <c r="AJ14" s="828"/>
      <c r="AK14" s="829"/>
      <c r="AL14" s="1056" t="str">
        <f t="shared" si="0"/>
        <v/>
      </c>
      <c r="AM14" s="1057"/>
      <c r="AN14" s="1074"/>
      <c r="AO14" s="1075"/>
      <c r="AP14" s="1075"/>
      <c r="AQ14" s="43" t="s">
        <v>11</v>
      </c>
      <c r="AR14" s="1075"/>
      <c r="AS14" s="1075"/>
      <c r="AT14" s="1076"/>
      <c r="AU14" s="1077" t="str">
        <f t="shared" si="1"/>
        <v/>
      </c>
      <c r="AV14" s="1078"/>
      <c r="AW14" s="1079"/>
      <c r="AX14" s="1058" t="str">
        <f t="shared" si="2"/>
        <v/>
      </c>
      <c r="AY14" s="1059"/>
      <c r="AZ14" s="1060"/>
      <c r="BA14" s="1061"/>
      <c r="BB14" s="1062"/>
      <c r="BC14" s="1063"/>
      <c r="BD14" s="228"/>
      <c r="BE14" s="228"/>
      <c r="BF14" s="226">
        <v>6</v>
      </c>
      <c r="BG14" s="351"/>
      <c r="BH14" s="1"/>
      <c r="BI14" s="1"/>
      <c r="BJ14" s="1"/>
      <c r="BK14" s="1"/>
    </row>
    <row r="15" spans="1:63" s="300" customFormat="1" ht="31.8" customHeight="1" x14ac:dyDescent="0.2">
      <c r="A15" s="1052"/>
      <c r="B15" s="782"/>
      <c r="C15" s="759"/>
      <c r="D15" s="758"/>
      <c r="E15" s="782"/>
      <c r="F15" s="782"/>
      <c r="G15" s="782"/>
      <c r="H15" s="782"/>
      <c r="I15" s="759"/>
      <c r="J15" s="1068" t="str">
        <f>IF(D15="","",IFERROR(VLOOKUP(D15,製品リスト!$M$4:$Q$1000,2,0),"SII登録型番を正しく入力してください"))</f>
        <v/>
      </c>
      <c r="K15" s="1069"/>
      <c r="L15" s="1069"/>
      <c r="M15" s="1070"/>
      <c r="N15" s="1068" t="str">
        <f>IF(D15="","",IFERROR(VLOOKUP(D15,製品リスト!$M$4:$Q$1000,3,0),"SII登録型番を正しく入力してください"))</f>
        <v/>
      </c>
      <c r="O15" s="1069"/>
      <c r="P15" s="1069"/>
      <c r="Q15" s="1069"/>
      <c r="R15" s="1069"/>
      <c r="S15" s="1070"/>
      <c r="T15" s="1053" t="str">
        <f>IF(D15="","",IFERROR(VLOOKUP(D15,製品リスト!$M$4:$Q$1000,4,0),"SII登録型番を正しく入力してください"))</f>
        <v/>
      </c>
      <c r="U15" s="1054"/>
      <c r="V15" s="1054"/>
      <c r="W15" s="1054"/>
      <c r="X15" s="1054"/>
      <c r="Y15" s="1054"/>
      <c r="Z15" s="1055"/>
      <c r="AA15" s="827" t="str">
        <f>IF(D15="","",IFERROR(VLOOKUP(D15,製品リスト!$M$4:$Q$1000,5,0),"SII登録型番を正しく入力してください"))</f>
        <v/>
      </c>
      <c r="AB15" s="828"/>
      <c r="AC15" s="828"/>
      <c r="AD15" s="828"/>
      <c r="AE15" s="828"/>
      <c r="AF15" s="828"/>
      <c r="AG15" s="828"/>
      <c r="AH15" s="828"/>
      <c r="AI15" s="828"/>
      <c r="AJ15" s="828"/>
      <c r="AK15" s="829"/>
      <c r="AL15" s="1056" t="str">
        <f t="shared" si="0"/>
        <v/>
      </c>
      <c r="AM15" s="1057"/>
      <c r="AN15" s="1074"/>
      <c r="AO15" s="1075"/>
      <c r="AP15" s="1075"/>
      <c r="AQ15" s="43" t="s">
        <v>11</v>
      </c>
      <c r="AR15" s="1075"/>
      <c r="AS15" s="1075"/>
      <c r="AT15" s="1076"/>
      <c r="AU15" s="1077" t="str">
        <f t="shared" si="1"/>
        <v/>
      </c>
      <c r="AV15" s="1078"/>
      <c r="AW15" s="1079"/>
      <c r="AX15" s="1058" t="str">
        <f t="shared" si="2"/>
        <v/>
      </c>
      <c r="AY15" s="1059"/>
      <c r="AZ15" s="1060"/>
      <c r="BA15" s="1061"/>
      <c r="BB15" s="1062"/>
      <c r="BC15" s="1063"/>
      <c r="BD15" s="228"/>
      <c r="BE15" s="228"/>
      <c r="BF15" s="226">
        <v>7</v>
      </c>
      <c r="BG15" s="351"/>
      <c r="BH15" s="1"/>
      <c r="BI15" s="1"/>
      <c r="BJ15" s="1"/>
      <c r="BK15" s="1"/>
    </row>
    <row r="16" spans="1:63" s="300" customFormat="1" ht="31.8" customHeight="1" x14ac:dyDescent="0.2">
      <c r="A16" s="1052"/>
      <c r="B16" s="782"/>
      <c r="C16" s="759"/>
      <c r="D16" s="758"/>
      <c r="E16" s="782"/>
      <c r="F16" s="782"/>
      <c r="G16" s="782"/>
      <c r="H16" s="782"/>
      <c r="I16" s="759"/>
      <c r="J16" s="1068" t="str">
        <f>IF(D16="","",IFERROR(VLOOKUP(D16,製品リスト!$M$4:$Q$1000,2,0),"SII登録型番を正しく入力してください"))</f>
        <v/>
      </c>
      <c r="K16" s="1069"/>
      <c r="L16" s="1069"/>
      <c r="M16" s="1070"/>
      <c r="N16" s="1068" t="str">
        <f>IF(D16="","",IFERROR(VLOOKUP(D16,製品リスト!$M$4:$Q$1000,3,0),"SII登録型番を正しく入力してください"))</f>
        <v/>
      </c>
      <c r="O16" s="1069"/>
      <c r="P16" s="1069"/>
      <c r="Q16" s="1069"/>
      <c r="R16" s="1069"/>
      <c r="S16" s="1070"/>
      <c r="T16" s="1053" t="str">
        <f>IF(D16="","",IFERROR(VLOOKUP(D16,製品リスト!$M$4:$Q$1000,4,0),"SII登録型番を正しく入力してください"))</f>
        <v/>
      </c>
      <c r="U16" s="1054"/>
      <c r="V16" s="1054"/>
      <c r="W16" s="1054"/>
      <c r="X16" s="1054"/>
      <c r="Y16" s="1054"/>
      <c r="Z16" s="1055"/>
      <c r="AA16" s="827" t="str">
        <f>IF(D16="","",IFERROR(VLOOKUP(D16,製品リスト!$M$4:$Q$1000,5,0),"SII登録型番を正しく入力してください"))</f>
        <v/>
      </c>
      <c r="AB16" s="828"/>
      <c r="AC16" s="828"/>
      <c r="AD16" s="828"/>
      <c r="AE16" s="828"/>
      <c r="AF16" s="828"/>
      <c r="AG16" s="828"/>
      <c r="AH16" s="828"/>
      <c r="AI16" s="828"/>
      <c r="AJ16" s="828"/>
      <c r="AK16" s="829"/>
      <c r="AL16" s="1056" t="str">
        <f t="shared" si="0"/>
        <v/>
      </c>
      <c r="AM16" s="1057"/>
      <c r="AN16" s="1074"/>
      <c r="AO16" s="1075"/>
      <c r="AP16" s="1075"/>
      <c r="AQ16" s="43" t="s">
        <v>11</v>
      </c>
      <c r="AR16" s="1075"/>
      <c r="AS16" s="1075"/>
      <c r="AT16" s="1076"/>
      <c r="AU16" s="1077" t="str">
        <f t="shared" si="1"/>
        <v/>
      </c>
      <c r="AV16" s="1078"/>
      <c r="AW16" s="1079"/>
      <c r="AX16" s="1058" t="str">
        <f t="shared" si="2"/>
        <v/>
      </c>
      <c r="AY16" s="1059"/>
      <c r="AZ16" s="1060"/>
      <c r="BA16" s="1061"/>
      <c r="BB16" s="1062"/>
      <c r="BC16" s="1063"/>
      <c r="BD16" s="228"/>
      <c r="BE16" s="228"/>
      <c r="BF16" s="226">
        <v>8</v>
      </c>
      <c r="BG16" s="351"/>
      <c r="BH16" s="1"/>
      <c r="BI16" s="1"/>
      <c r="BJ16" s="1"/>
      <c r="BK16" s="1"/>
    </row>
    <row r="17" spans="1:63" s="300" customFormat="1" ht="31.8" customHeight="1" x14ac:dyDescent="0.2">
      <c r="A17" s="1052"/>
      <c r="B17" s="782"/>
      <c r="C17" s="759"/>
      <c r="D17" s="758"/>
      <c r="E17" s="782"/>
      <c r="F17" s="782"/>
      <c r="G17" s="782"/>
      <c r="H17" s="782"/>
      <c r="I17" s="759"/>
      <c r="J17" s="1068" t="str">
        <f>IF(D17="","",IFERROR(VLOOKUP(D17,製品リスト!$M$4:$Q$1000,2,0),"SII登録型番を正しく入力してください"))</f>
        <v/>
      </c>
      <c r="K17" s="1069"/>
      <c r="L17" s="1069"/>
      <c r="M17" s="1070"/>
      <c r="N17" s="1068" t="str">
        <f>IF(D17="","",IFERROR(VLOOKUP(D17,製品リスト!$M$4:$Q$1000,3,0),"SII登録型番を正しく入力してください"))</f>
        <v/>
      </c>
      <c r="O17" s="1069"/>
      <c r="P17" s="1069"/>
      <c r="Q17" s="1069"/>
      <c r="R17" s="1069"/>
      <c r="S17" s="1070"/>
      <c r="T17" s="1053" t="str">
        <f>IF(D17="","",IFERROR(VLOOKUP(D17,製品リスト!$M$4:$Q$1000,4,0),"SII登録型番を正しく入力してください"))</f>
        <v/>
      </c>
      <c r="U17" s="1054"/>
      <c r="V17" s="1054"/>
      <c r="W17" s="1054"/>
      <c r="X17" s="1054"/>
      <c r="Y17" s="1054"/>
      <c r="Z17" s="1055"/>
      <c r="AA17" s="827" t="str">
        <f>IF(D17="","",IFERROR(VLOOKUP(D17,製品リスト!$M$4:$Q$1000,5,0),"SII登録型番を正しく入力してください"))</f>
        <v/>
      </c>
      <c r="AB17" s="828"/>
      <c r="AC17" s="828"/>
      <c r="AD17" s="828"/>
      <c r="AE17" s="828"/>
      <c r="AF17" s="828"/>
      <c r="AG17" s="828"/>
      <c r="AH17" s="828"/>
      <c r="AI17" s="828"/>
      <c r="AJ17" s="828"/>
      <c r="AK17" s="829"/>
      <c r="AL17" s="1056" t="str">
        <f t="shared" si="0"/>
        <v/>
      </c>
      <c r="AM17" s="1057"/>
      <c r="AN17" s="1074"/>
      <c r="AO17" s="1075"/>
      <c r="AP17" s="1075"/>
      <c r="AQ17" s="43" t="s">
        <v>11</v>
      </c>
      <c r="AR17" s="1075"/>
      <c r="AS17" s="1075"/>
      <c r="AT17" s="1076"/>
      <c r="AU17" s="1077" t="str">
        <f t="shared" si="1"/>
        <v/>
      </c>
      <c r="AV17" s="1078"/>
      <c r="AW17" s="1079"/>
      <c r="AX17" s="1058" t="str">
        <f t="shared" si="2"/>
        <v/>
      </c>
      <c r="AY17" s="1059"/>
      <c r="AZ17" s="1060"/>
      <c r="BA17" s="1061"/>
      <c r="BB17" s="1062"/>
      <c r="BC17" s="1063"/>
      <c r="BD17" s="228"/>
      <c r="BE17" s="228"/>
      <c r="BF17" s="226">
        <v>9</v>
      </c>
      <c r="BG17" s="351"/>
      <c r="BH17" s="1"/>
      <c r="BI17" s="1"/>
      <c r="BJ17" s="1"/>
      <c r="BK17" s="1"/>
    </row>
    <row r="18" spans="1:63" s="300" customFormat="1" ht="31.8" customHeight="1" x14ac:dyDescent="0.2">
      <c r="A18" s="1052"/>
      <c r="B18" s="782"/>
      <c r="C18" s="759"/>
      <c r="D18" s="758"/>
      <c r="E18" s="782"/>
      <c r="F18" s="782"/>
      <c r="G18" s="782"/>
      <c r="H18" s="782"/>
      <c r="I18" s="759"/>
      <c r="J18" s="1068" t="str">
        <f>IF(D18="","",IFERROR(VLOOKUP(D18,製品リスト!$M$4:$Q$1000,2,0),"SII登録型番を正しく入力してください"))</f>
        <v/>
      </c>
      <c r="K18" s="1069"/>
      <c r="L18" s="1069"/>
      <c r="M18" s="1070"/>
      <c r="N18" s="1068" t="str">
        <f>IF(D18="","",IFERROR(VLOOKUP(D18,製品リスト!$M$4:$Q$1000,3,0),"SII登録型番を正しく入力してください"))</f>
        <v/>
      </c>
      <c r="O18" s="1069"/>
      <c r="P18" s="1069"/>
      <c r="Q18" s="1069"/>
      <c r="R18" s="1069"/>
      <c r="S18" s="1070"/>
      <c r="T18" s="1053" t="str">
        <f>IF(D18="","",IFERROR(VLOOKUP(D18,製品リスト!$M$4:$Q$1000,4,0),"SII登録型番を正しく入力してください"))</f>
        <v/>
      </c>
      <c r="U18" s="1054"/>
      <c r="V18" s="1054"/>
      <c r="W18" s="1054"/>
      <c r="X18" s="1054"/>
      <c r="Y18" s="1054"/>
      <c r="Z18" s="1055"/>
      <c r="AA18" s="827" t="str">
        <f>IF(D18="","",IFERROR(VLOOKUP(D18,製品リスト!$M$4:$Q$1000,5,0),"SII登録型番を正しく入力してください"))</f>
        <v/>
      </c>
      <c r="AB18" s="828"/>
      <c r="AC18" s="828"/>
      <c r="AD18" s="828"/>
      <c r="AE18" s="828"/>
      <c r="AF18" s="828"/>
      <c r="AG18" s="828"/>
      <c r="AH18" s="828"/>
      <c r="AI18" s="828"/>
      <c r="AJ18" s="828"/>
      <c r="AK18" s="829"/>
      <c r="AL18" s="1056" t="str">
        <f t="shared" si="0"/>
        <v/>
      </c>
      <c r="AM18" s="1057"/>
      <c r="AN18" s="1074"/>
      <c r="AO18" s="1075"/>
      <c r="AP18" s="1075"/>
      <c r="AQ18" s="43" t="s">
        <v>11</v>
      </c>
      <c r="AR18" s="1075"/>
      <c r="AS18" s="1075"/>
      <c r="AT18" s="1076"/>
      <c r="AU18" s="1077" t="str">
        <f t="shared" si="1"/>
        <v/>
      </c>
      <c r="AV18" s="1078"/>
      <c r="AW18" s="1079"/>
      <c r="AX18" s="1058" t="str">
        <f t="shared" si="2"/>
        <v/>
      </c>
      <c r="AY18" s="1059"/>
      <c r="AZ18" s="1060"/>
      <c r="BA18" s="1061"/>
      <c r="BB18" s="1062"/>
      <c r="BC18" s="1063"/>
      <c r="BD18" s="228"/>
      <c r="BE18" s="228"/>
      <c r="BF18" s="226">
        <v>10</v>
      </c>
      <c r="BG18" s="351"/>
      <c r="BH18" s="1"/>
      <c r="BI18" s="1"/>
      <c r="BJ18" s="1"/>
      <c r="BK18" s="1"/>
    </row>
    <row r="19" spans="1:63" s="300" customFormat="1" ht="31.8" customHeight="1" x14ac:dyDescent="0.2">
      <c r="A19" s="1052"/>
      <c r="B19" s="782"/>
      <c r="C19" s="759"/>
      <c r="D19" s="758"/>
      <c r="E19" s="782"/>
      <c r="F19" s="782"/>
      <c r="G19" s="782"/>
      <c r="H19" s="782"/>
      <c r="I19" s="759"/>
      <c r="J19" s="1068" t="str">
        <f>IF(D19="","",IFERROR(VLOOKUP(D19,製品リスト!$M$4:$Q$1000,2,0),"SII登録型番を正しく入力してください"))</f>
        <v/>
      </c>
      <c r="K19" s="1069"/>
      <c r="L19" s="1069"/>
      <c r="M19" s="1070"/>
      <c r="N19" s="1068" t="str">
        <f>IF(D19="","",IFERROR(VLOOKUP(D19,製品リスト!$M$4:$Q$1000,3,0),"SII登録型番を正しく入力してください"))</f>
        <v/>
      </c>
      <c r="O19" s="1069"/>
      <c r="P19" s="1069"/>
      <c r="Q19" s="1069"/>
      <c r="R19" s="1069"/>
      <c r="S19" s="1070"/>
      <c r="T19" s="1053" t="str">
        <f>IF(D19="","",IFERROR(VLOOKUP(D19,製品リスト!$M$4:$Q$1000,4,0),"SII登録型番を正しく入力してください"))</f>
        <v/>
      </c>
      <c r="U19" s="1054"/>
      <c r="V19" s="1054"/>
      <c r="W19" s="1054"/>
      <c r="X19" s="1054"/>
      <c r="Y19" s="1054"/>
      <c r="Z19" s="1055"/>
      <c r="AA19" s="827" t="str">
        <f>IF(D19="","",IFERROR(VLOOKUP(D19,製品リスト!$M$4:$Q$1000,5,0),"SII登録型番を正しく入力してください"))</f>
        <v/>
      </c>
      <c r="AB19" s="828"/>
      <c r="AC19" s="828"/>
      <c r="AD19" s="828"/>
      <c r="AE19" s="828"/>
      <c r="AF19" s="828"/>
      <c r="AG19" s="828"/>
      <c r="AH19" s="828"/>
      <c r="AI19" s="828"/>
      <c r="AJ19" s="828"/>
      <c r="AK19" s="829"/>
      <c r="AL19" s="1056" t="str">
        <f t="shared" si="0"/>
        <v/>
      </c>
      <c r="AM19" s="1057"/>
      <c r="AN19" s="1074"/>
      <c r="AO19" s="1075"/>
      <c r="AP19" s="1075"/>
      <c r="AQ19" s="43" t="s">
        <v>11</v>
      </c>
      <c r="AR19" s="1075"/>
      <c r="AS19" s="1075"/>
      <c r="AT19" s="1076"/>
      <c r="AU19" s="1077" t="str">
        <f t="shared" si="1"/>
        <v/>
      </c>
      <c r="AV19" s="1078"/>
      <c r="AW19" s="1079"/>
      <c r="AX19" s="1083" t="str">
        <f t="shared" si="2"/>
        <v/>
      </c>
      <c r="AY19" s="1084"/>
      <c r="AZ19" s="1085"/>
      <c r="BA19" s="1080"/>
      <c r="BB19" s="1081"/>
      <c r="BC19" s="1082"/>
      <c r="BD19" s="228"/>
      <c r="BE19" s="228"/>
      <c r="BF19" s="226">
        <v>11</v>
      </c>
      <c r="BG19" s="351"/>
      <c r="BH19" s="1"/>
      <c r="BI19" s="1"/>
      <c r="BJ19" s="1"/>
      <c r="BK19" s="1"/>
    </row>
    <row r="20" spans="1:63" s="300" customFormat="1" ht="31.8" customHeight="1" x14ac:dyDescent="0.2">
      <c r="A20" s="1052"/>
      <c r="B20" s="782"/>
      <c r="C20" s="759"/>
      <c r="D20" s="758"/>
      <c r="E20" s="782"/>
      <c r="F20" s="782"/>
      <c r="G20" s="782"/>
      <c r="H20" s="782"/>
      <c r="I20" s="759"/>
      <c r="J20" s="1068" t="str">
        <f>IF(D20="","",IFERROR(VLOOKUP(D20,製品リスト!$M$4:$Q$1000,2,0),"SII登録型番を正しく入力してください"))</f>
        <v/>
      </c>
      <c r="K20" s="1069"/>
      <c r="L20" s="1069"/>
      <c r="M20" s="1070"/>
      <c r="N20" s="1068" t="str">
        <f>IF(D20="","",IFERROR(VLOOKUP(D20,製品リスト!$M$4:$Q$1000,3,0),"SII登録型番を正しく入力してください"))</f>
        <v/>
      </c>
      <c r="O20" s="1069"/>
      <c r="P20" s="1069"/>
      <c r="Q20" s="1069"/>
      <c r="R20" s="1069"/>
      <c r="S20" s="1070"/>
      <c r="T20" s="1053" t="str">
        <f>IF(D20="","",IFERROR(VLOOKUP(D20,製品リスト!$M$4:$Q$1000,4,0),"SII登録型番を正しく入力してください"))</f>
        <v/>
      </c>
      <c r="U20" s="1054"/>
      <c r="V20" s="1054"/>
      <c r="W20" s="1054"/>
      <c r="X20" s="1054"/>
      <c r="Y20" s="1054"/>
      <c r="Z20" s="1055"/>
      <c r="AA20" s="827" t="str">
        <f>IF(D20="","",IFERROR(VLOOKUP(D20,製品リスト!$M$4:$Q$1000,5,0),"SII登録型番を正しく入力してください"))</f>
        <v/>
      </c>
      <c r="AB20" s="828"/>
      <c r="AC20" s="828"/>
      <c r="AD20" s="828"/>
      <c r="AE20" s="828"/>
      <c r="AF20" s="828"/>
      <c r="AG20" s="828"/>
      <c r="AH20" s="828"/>
      <c r="AI20" s="828"/>
      <c r="AJ20" s="828"/>
      <c r="AK20" s="829"/>
      <c r="AL20" s="1056" t="str">
        <f t="shared" si="0"/>
        <v/>
      </c>
      <c r="AM20" s="1057"/>
      <c r="AN20" s="1074"/>
      <c r="AO20" s="1075"/>
      <c r="AP20" s="1075"/>
      <c r="AQ20" s="43" t="s">
        <v>11</v>
      </c>
      <c r="AR20" s="1075"/>
      <c r="AS20" s="1075"/>
      <c r="AT20" s="1076"/>
      <c r="AU20" s="1077" t="str">
        <f t="shared" si="1"/>
        <v/>
      </c>
      <c r="AV20" s="1078"/>
      <c r="AW20" s="1079"/>
      <c r="AX20" s="1083" t="str">
        <f t="shared" si="2"/>
        <v/>
      </c>
      <c r="AY20" s="1084"/>
      <c r="AZ20" s="1085"/>
      <c r="BA20" s="1080"/>
      <c r="BB20" s="1081"/>
      <c r="BC20" s="1082"/>
      <c r="BD20" s="228"/>
      <c r="BE20" s="228"/>
      <c r="BF20" s="226">
        <v>12</v>
      </c>
      <c r="BG20" s="351"/>
      <c r="BH20" s="1"/>
      <c r="BI20" s="1"/>
      <c r="BJ20" s="1"/>
      <c r="BK20" s="1"/>
    </row>
    <row r="21" spans="1:63" s="300" customFormat="1" ht="31.8" customHeight="1" x14ac:dyDescent="0.2">
      <c r="A21" s="1052"/>
      <c r="B21" s="782"/>
      <c r="C21" s="759"/>
      <c r="D21" s="758"/>
      <c r="E21" s="782"/>
      <c r="F21" s="782"/>
      <c r="G21" s="782"/>
      <c r="H21" s="782"/>
      <c r="I21" s="759"/>
      <c r="J21" s="1068" t="str">
        <f>IF(D21="","",IFERROR(VLOOKUP(D21,製品リスト!$M$4:$Q$1000,2,0),"SII登録型番を正しく入力してください"))</f>
        <v/>
      </c>
      <c r="K21" s="1069"/>
      <c r="L21" s="1069"/>
      <c r="M21" s="1070"/>
      <c r="N21" s="1068" t="str">
        <f>IF(D21="","",IFERROR(VLOOKUP(D21,製品リスト!$M$4:$Q$1000,3,0),"SII登録型番を正しく入力してください"))</f>
        <v/>
      </c>
      <c r="O21" s="1069"/>
      <c r="P21" s="1069"/>
      <c r="Q21" s="1069"/>
      <c r="R21" s="1069"/>
      <c r="S21" s="1070"/>
      <c r="T21" s="1053" t="str">
        <f>IF(D21="","",IFERROR(VLOOKUP(D21,製品リスト!$M$4:$Q$1000,4,0),"SII登録型番を正しく入力してください"))</f>
        <v/>
      </c>
      <c r="U21" s="1054"/>
      <c r="V21" s="1054"/>
      <c r="W21" s="1054"/>
      <c r="X21" s="1054"/>
      <c r="Y21" s="1054"/>
      <c r="Z21" s="1055"/>
      <c r="AA21" s="827" t="str">
        <f>IF(D21="","",IFERROR(VLOOKUP(D21,製品リスト!$M$4:$Q$1000,5,0),"SII登録型番を正しく入力してください"))</f>
        <v/>
      </c>
      <c r="AB21" s="828"/>
      <c r="AC21" s="828"/>
      <c r="AD21" s="828"/>
      <c r="AE21" s="828"/>
      <c r="AF21" s="828"/>
      <c r="AG21" s="828"/>
      <c r="AH21" s="828"/>
      <c r="AI21" s="828"/>
      <c r="AJ21" s="828"/>
      <c r="AK21" s="829"/>
      <c r="AL21" s="1056" t="str">
        <f t="shared" si="0"/>
        <v/>
      </c>
      <c r="AM21" s="1057"/>
      <c r="AN21" s="1074"/>
      <c r="AO21" s="1075"/>
      <c r="AP21" s="1075"/>
      <c r="AQ21" s="43" t="s">
        <v>11</v>
      </c>
      <c r="AR21" s="1075"/>
      <c r="AS21" s="1075"/>
      <c r="AT21" s="1076"/>
      <c r="AU21" s="1077" t="str">
        <f t="shared" si="1"/>
        <v/>
      </c>
      <c r="AV21" s="1078"/>
      <c r="AW21" s="1079"/>
      <c r="AX21" s="1058" t="str">
        <f t="shared" si="2"/>
        <v/>
      </c>
      <c r="AY21" s="1059"/>
      <c r="AZ21" s="1060"/>
      <c r="BA21" s="1061"/>
      <c r="BB21" s="1062"/>
      <c r="BC21" s="1063"/>
      <c r="BD21" s="228"/>
      <c r="BE21" s="228"/>
      <c r="BF21" s="226">
        <v>13</v>
      </c>
      <c r="BG21" s="351"/>
      <c r="BH21" s="1"/>
      <c r="BI21" s="1"/>
      <c r="BJ21" s="1"/>
      <c r="BK21" s="1"/>
    </row>
    <row r="22" spans="1:63" s="300" customFormat="1" ht="31.8" customHeight="1" x14ac:dyDescent="0.2">
      <c r="A22" s="1052"/>
      <c r="B22" s="782"/>
      <c r="C22" s="759"/>
      <c r="D22" s="758"/>
      <c r="E22" s="782"/>
      <c r="F22" s="782"/>
      <c r="G22" s="782"/>
      <c r="H22" s="782"/>
      <c r="I22" s="759"/>
      <c r="J22" s="1068" t="str">
        <f>IF(D22="","",IFERROR(VLOOKUP(D22,製品リスト!$M$4:$Q$1000,2,0),"SII登録型番を正しく入力してください"))</f>
        <v/>
      </c>
      <c r="K22" s="1069"/>
      <c r="L22" s="1069"/>
      <c r="M22" s="1070"/>
      <c r="N22" s="1068" t="str">
        <f>IF(D22="","",IFERROR(VLOOKUP(D22,製品リスト!$M$4:$Q$1000,3,0),"SII登録型番を正しく入力してください"))</f>
        <v/>
      </c>
      <c r="O22" s="1069"/>
      <c r="P22" s="1069"/>
      <c r="Q22" s="1069"/>
      <c r="R22" s="1069"/>
      <c r="S22" s="1070"/>
      <c r="T22" s="1053" t="str">
        <f>IF(D22="","",IFERROR(VLOOKUP(D22,製品リスト!$M$4:$Q$1000,4,0),"SII登録型番を正しく入力してください"))</f>
        <v/>
      </c>
      <c r="U22" s="1054"/>
      <c r="V22" s="1054"/>
      <c r="W22" s="1054"/>
      <c r="X22" s="1054"/>
      <c r="Y22" s="1054"/>
      <c r="Z22" s="1055"/>
      <c r="AA22" s="827" t="str">
        <f>IF(D22="","",IFERROR(VLOOKUP(D22,製品リスト!$M$4:$Q$1000,5,0),"SII登録型番を正しく入力してください"))</f>
        <v/>
      </c>
      <c r="AB22" s="828"/>
      <c r="AC22" s="828"/>
      <c r="AD22" s="828"/>
      <c r="AE22" s="828"/>
      <c r="AF22" s="828"/>
      <c r="AG22" s="828"/>
      <c r="AH22" s="828"/>
      <c r="AI22" s="828"/>
      <c r="AJ22" s="828"/>
      <c r="AK22" s="829"/>
      <c r="AL22" s="1056" t="str">
        <f t="shared" si="0"/>
        <v/>
      </c>
      <c r="AM22" s="1057"/>
      <c r="AN22" s="1074"/>
      <c r="AO22" s="1075"/>
      <c r="AP22" s="1075"/>
      <c r="AQ22" s="43" t="s">
        <v>11</v>
      </c>
      <c r="AR22" s="1075"/>
      <c r="AS22" s="1075"/>
      <c r="AT22" s="1076"/>
      <c r="AU22" s="1077" t="str">
        <f t="shared" si="1"/>
        <v/>
      </c>
      <c r="AV22" s="1078"/>
      <c r="AW22" s="1079"/>
      <c r="AX22" s="1058" t="str">
        <f t="shared" si="2"/>
        <v/>
      </c>
      <c r="AY22" s="1059"/>
      <c r="AZ22" s="1060"/>
      <c r="BA22" s="1061"/>
      <c r="BB22" s="1062"/>
      <c r="BC22" s="1063"/>
      <c r="BD22" s="228"/>
      <c r="BE22" s="228"/>
      <c r="BF22" s="226">
        <v>14</v>
      </c>
      <c r="BG22" s="351"/>
      <c r="BH22" s="1"/>
      <c r="BI22" s="1"/>
      <c r="BJ22" s="1"/>
      <c r="BK22" s="1"/>
    </row>
    <row r="23" spans="1:63" s="300" customFormat="1" ht="31.8" customHeight="1" x14ac:dyDescent="0.2">
      <c r="A23" s="1052"/>
      <c r="B23" s="782"/>
      <c r="C23" s="759"/>
      <c r="D23" s="758"/>
      <c r="E23" s="782"/>
      <c r="F23" s="782"/>
      <c r="G23" s="782"/>
      <c r="H23" s="782"/>
      <c r="I23" s="759"/>
      <c r="J23" s="1068" t="str">
        <f>IF(D23="","",IFERROR(VLOOKUP(D23,製品リスト!$M$4:$Q$1000,2,0),"SII登録型番を正しく入力してください"))</f>
        <v/>
      </c>
      <c r="K23" s="1069"/>
      <c r="L23" s="1069"/>
      <c r="M23" s="1070"/>
      <c r="N23" s="1068" t="str">
        <f>IF(D23="","",IFERROR(VLOOKUP(D23,製品リスト!$M$4:$Q$1000,3,0),"SII登録型番を正しく入力してください"))</f>
        <v/>
      </c>
      <c r="O23" s="1069"/>
      <c r="P23" s="1069"/>
      <c r="Q23" s="1069"/>
      <c r="R23" s="1069"/>
      <c r="S23" s="1070"/>
      <c r="T23" s="1053" t="str">
        <f>IF(D23="","",IFERROR(VLOOKUP(D23,製品リスト!$M$4:$Q$1000,4,0),"SII登録型番を正しく入力してください"))</f>
        <v/>
      </c>
      <c r="U23" s="1054"/>
      <c r="V23" s="1054"/>
      <c r="W23" s="1054"/>
      <c r="X23" s="1054"/>
      <c r="Y23" s="1054"/>
      <c r="Z23" s="1055"/>
      <c r="AA23" s="827" t="str">
        <f>IF(D23="","",IFERROR(VLOOKUP(D23,製品リスト!$M$4:$Q$1000,5,0),"SII登録型番を正しく入力してください"))</f>
        <v/>
      </c>
      <c r="AB23" s="828"/>
      <c r="AC23" s="828"/>
      <c r="AD23" s="828"/>
      <c r="AE23" s="828"/>
      <c r="AF23" s="828"/>
      <c r="AG23" s="828"/>
      <c r="AH23" s="828"/>
      <c r="AI23" s="828"/>
      <c r="AJ23" s="828"/>
      <c r="AK23" s="829"/>
      <c r="AL23" s="1056" t="str">
        <f t="shared" si="0"/>
        <v/>
      </c>
      <c r="AM23" s="1057"/>
      <c r="AN23" s="1074"/>
      <c r="AO23" s="1075"/>
      <c r="AP23" s="1075"/>
      <c r="AQ23" s="43" t="s">
        <v>11</v>
      </c>
      <c r="AR23" s="1075"/>
      <c r="AS23" s="1075"/>
      <c r="AT23" s="1076"/>
      <c r="AU23" s="1077" t="str">
        <f t="shared" si="1"/>
        <v/>
      </c>
      <c r="AV23" s="1078"/>
      <c r="AW23" s="1079"/>
      <c r="AX23" s="1058" t="str">
        <f t="shared" si="2"/>
        <v/>
      </c>
      <c r="AY23" s="1059"/>
      <c r="AZ23" s="1060"/>
      <c r="BA23" s="1061"/>
      <c r="BB23" s="1062"/>
      <c r="BC23" s="1063"/>
      <c r="BD23" s="228"/>
      <c r="BE23" s="228"/>
      <c r="BF23" s="226">
        <v>15</v>
      </c>
      <c r="BG23" s="351"/>
      <c r="BH23" s="1"/>
      <c r="BI23" s="1"/>
      <c r="BJ23" s="1"/>
      <c r="BK23" s="1"/>
    </row>
    <row r="24" spans="1:63" s="300" customFormat="1" ht="31.8" customHeight="1" x14ac:dyDescent="0.2">
      <c r="A24" s="1052"/>
      <c r="B24" s="782"/>
      <c r="C24" s="759"/>
      <c r="D24" s="758"/>
      <c r="E24" s="782"/>
      <c r="F24" s="782"/>
      <c r="G24" s="782"/>
      <c r="H24" s="782"/>
      <c r="I24" s="759"/>
      <c r="J24" s="1068" t="str">
        <f>IF(D24="","",IFERROR(VLOOKUP(D24,製品リスト!$M$4:$Q$1000,2,0),"SII登録型番を正しく入力してください"))</f>
        <v/>
      </c>
      <c r="K24" s="1069"/>
      <c r="L24" s="1069"/>
      <c r="M24" s="1070"/>
      <c r="N24" s="1068" t="str">
        <f>IF(D24="","",IFERROR(VLOOKUP(D24,製品リスト!$M$4:$Q$1000,3,0),"SII登録型番を正しく入力してください"))</f>
        <v/>
      </c>
      <c r="O24" s="1069"/>
      <c r="P24" s="1069"/>
      <c r="Q24" s="1069"/>
      <c r="R24" s="1069"/>
      <c r="S24" s="1070"/>
      <c r="T24" s="1053" t="str">
        <f>IF(D24="","",IFERROR(VLOOKUP(D24,製品リスト!$M$4:$Q$1000,4,0),"SII登録型番を正しく入力してください"))</f>
        <v/>
      </c>
      <c r="U24" s="1054"/>
      <c r="V24" s="1054"/>
      <c r="W24" s="1054"/>
      <c r="X24" s="1054"/>
      <c r="Y24" s="1054"/>
      <c r="Z24" s="1055"/>
      <c r="AA24" s="827" t="str">
        <f>IF(D24="","",IFERROR(VLOOKUP(D24,製品リスト!$M$4:$Q$1000,5,0),"SII登録型番を正しく入力してください"))</f>
        <v/>
      </c>
      <c r="AB24" s="828"/>
      <c r="AC24" s="828"/>
      <c r="AD24" s="828"/>
      <c r="AE24" s="828"/>
      <c r="AF24" s="828"/>
      <c r="AG24" s="828"/>
      <c r="AH24" s="828"/>
      <c r="AI24" s="828"/>
      <c r="AJ24" s="828"/>
      <c r="AK24" s="829"/>
      <c r="AL24" s="1056" t="str">
        <f t="shared" si="0"/>
        <v/>
      </c>
      <c r="AM24" s="1057"/>
      <c r="AN24" s="1074"/>
      <c r="AO24" s="1075"/>
      <c r="AP24" s="1075"/>
      <c r="AQ24" s="43" t="s">
        <v>11</v>
      </c>
      <c r="AR24" s="1075"/>
      <c r="AS24" s="1075"/>
      <c r="AT24" s="1076"/>
      <c r="AU24" s="1077" t="str">
        <f t="shared" si="1"/>
        <v/>
      </c>
      <c r="AV24" s="1078"/>
      <c r="AW24" s="1079"/>
      <c r="AX24" s="1058" t="str">
        <f t="shared" si="2"/>
        <v/>
      </c>
      <c r="AY24" s="1059"/>
      <c r="AZ24" s="1060"/>
      <c r="BA24" s="1061"/>
      <c r="BB24" s="1062"/>
      <c r="BC24" s="1063"/>
      <c r="BD24" s="228"/>
      <c r="BE24" s="228"/>
      <c r="BF24" s="226">
        <v>16</v>
      </c>
      <c r="BG24" s="351"/>
      <c r="BH24" s="1"/>
      <c r="BI24" s="1"/>
      <c r="BJ24" s="1"/>
      <c r="BK24" s="1"/>
    </row>
    <row r="25" spans="1:63" s="300" customFormat="1" ht="31.8" customHeight="1" x14ac:dyDescent="0.2">
      <c r="A25" s="1052"/>
      <c r="B25" s="782"/>
      <c r="C25" s="759"/>
      <c r="D25" s="758"/>
      <c r="E25" s="782"/>
      <c r="F25" s="782"/>
      <c r="G25" s="782"/>
      <c r="H25" s="782"/>
      <c r="I25" s="759"/>
      <c r="J25" s="1068" t="str">
        <f>IF(D25="","",IFERROR(VLOOKUP(D25,製品リスト!$M$4:$Q$1000,2,0),"SII登録型番を正しく入力してください"))</f>
        <v/>
      </c>
      <c r="K25" s="1069"/>
      <c r="L25" s="1069"/>
      <c r="M25" s="1070"/>
      <c r="N25" s="1068" t="str">
        <f>IF(D25="","",IFERROR(VLOOKUP(D25,製品リスト!$M$4:$Q$1000,3,0),"SII登録型番を正しく入力してください"))</f>
        <v/>
      </c>
      <c r="O25" s="1069"/>
      <c r="P25" s="1069"/>
      <c r="Q25" s="1069"/>
      <c r="R25" s="1069"/>
      <c r="S25" s="1070"/>
      <c r="T25" s="1053" t="str">
        <f>IF(D25="","",IFERROR(VLOOKUP(D25,製品リスト!$M$4:$Q$1000,4,0),"SII登録型番を正しく入力してください"))</f>
        <v/>
      </c>
      <c r="U25" s="1054"/>
      <c r="V25" s="1054"/>
      <c r="W25" s="1054"/>
      <c r="X25" s="1054"/>
      <c r="Y25" s="1054"/>
      <c r="Z25" s="1055"/>
      <c r="AA25" s="827" t="str">
        <f>IF(D25="","",IFERROR(VLOOKUP(D25,製品リスト!$M$4:$Q$1000,5,0),"SII登録型番を正しく入力してください"))</f>
        <v/>
      </c>
      <c r="AB25" s="828"/>
      <c r="AC25" s="828"/>
      <c r="AD25" s="828"/>
      <c r="AE25" s="828"/>
      <c r="AF25" s="828"/>
      <c r="AG25" s="828"/>
      <c r="AH25" s="828"/>
      <c r="AI25" s="828"/>
      <c r="AJ25" s="828"/>
      <c r="AK25" s="829"/>
      <c r="AL25" s="1056" t="str">
        <f t="shared" si="0"/>
        <v/>
      </c>
      <c r="AM25" s="1057"/>
      <c r="AN25" s="1074"/>
      <c r="AO25" s="1075"/>
      <c r="AP25" s="1075"/>
      <c r="AQ25" s="43" t="s">
        <v>11</v>
      </c>
      <c r="AR25" s="1075"/>
      <c r="AS25" s="1075"/>
      <c r="AT25" s="1076"/>
      <c r="AU25" s="1077" t="str">
        <f t="shared" si="1"/>
        <v/>
      </c>
      <c r="AV25" s="1078"/>
      <c r="AW25" s="1079"/>
      <c r="AX25" s="1058" t="str">
        <f t="shared" si="2"/>
        <v/>
      </c>
      <c r="AY25" s="1059"/>
      <c r="AZ25" s="1060"/>
      <c r="BA25" s="1061"/>
      <c r="BB25" s="1062"/>
      <c r="BC25" s="1063"/>
      <c r="BD25" s="228"/>
      <c r="BE25" s="228"/>
      <c r="BF25" s="226">
        <v>17</v>
      </c>
      <c r="BG25" s="351"/>
      <c r="BH25" s="1"/>
      <c r="BI25" s="1"/>
      <c r="BJ25" s="1"/>
      <c r="BK25" s="1"/>
    </row>
    <row r="26" spans="1:63" s="300" customFormat="1" ht="31.8" customHeight="1" x14ac:dyDescent="0.2">
      <c r="A26" s="1052"/>
      <c r="B26" s="782"/>
      <c r="C26" s="759"/>
      <c r="D26" s="758"/>
      <c r="E26" s="782"/>
      <c r="F26" s="782"/>
      <c r="G26" s="782"/>
      <c r="H26" s="782"/>
      <c r="I26" s="759"/>
      <c r="J26" s="1068" t="str">
        <f>IF(D26="","",IFERROR(VLOOKUP(D26,製品リスト!$M$4:$Q$1000,2,0),"SII登録型番を正しく入力してください"))</f>
        <v/>
      </c>
      <c r="K26" s="1069"/>
      <c r="L26" s="1069"/>
      <c r="M26" s="1070"/>
      <c r="N26" s="1068" t="str">
        <f>IF(D26="","",IFERROR(VLOOKUP(D26,製品リスト!$M$4:$Q$1000,3,0),"SII登録型番を正しく入力してください"))</f>
        <v/>
      </c>
      <c r="O26" s="1069"/>
      <c r="P26" s="1069"/>
      <c r="Q26" s="1069"/>
      <c r="R26" s="1069"/>
      <c r="S26" s="1070"/>
      <c r="T26" s="1053" t="str">
        <f>IF(D26="","",IFERROR(VLOOKUP(D26,製品リスト!$M$4:$Q$1000,4,0),"SII登録型番を正しく入力してください"))</f>
        <v/>
      </c>
      <c r="U26" s="1054"/>
      <c r="V26" s="1054"/>
      <c r="W26" s="1054"/>
      <c r="X26" s="1054"/>
      <c r="Y26" s="1054"/>
      <c r="Z26" s="1055"/>
      <c r="AA26" s="827" t="str">
        <f>IF(D26="","",IFERROR(VLOOKUP(D26,製品リスト!$M$4:$Q$1000,5,0),"SII登録型番を正しく入力してください"))</f>
        <v/>
      </c>
      <c r="AB26" s="828"/>
      <c r="AC26" s="828"/>
      <c r="AD26" s="828"/>
      <c r="AE26" s="828"/>
      <c r="AF26" s="828"/>
      <c r="AG26" s="828"/>
      <c r="AH26" s="828"/>
      <c r="AI26" s="828"/>
      <c r="AJ26" s="828"/>
      <c r="AK26" s="829"/>
      <c r="AL26" s="1056" t="str">
        <f t="shared" si="0"/>
        <v/>
      </c>
      <c r="AM26" s="1057"/>
      <c r="AN26" s="1074"/>
      <c r="AO26" s="1075"/>
      <c r="AP26" s="1075"/>
      <c r="AQ26" s="43" t="s">
        <v>11</v>
      </c>
      <c r="AR26" s="1075"/>
      <c r="AS26" s="1075"/>
      <c r="AT26" s="1076"/>
      <c r="AU26" s="1077" t="str">
        <f t="shared" si="1"/>
        <v/>
      </c>
      <c r="AV26" s="1078"/>
      <c r="AW26" s="1079"/>
      <c r="AX26" s="1058" t="str">
        <f t="shared" si="2"/>
        <v/>
      </c>
      <c r="AY26" s="1059"/>
      <c r="AZ26" s="1060"/>
      <c r="BA26" s="1061"/>
      <c r="BB26" s="1062"/>
      <c r="BC26" s="1063"/>
      <c r="BD26" s="228"/>
      <c r="BE26" s="228"/>
      <c r="BF26" s="226">
        <v>18</v>
      </c>
      <c r="BG26" s="351"/>
      <c r="BH26" s="1"/>
      <c r="BI26" s="1"/>
      <c r="BJ26" s="1"/>
      <c r="BK26" s="1"/>
    </row>
    <row r="27" spans="1:63" s="300" customFormat="1" ht="31.8" customHeight="1" x14ac:dyDescent="0.2">
      <c r="A27" s="1052"/>
      <c r="B27" s="782"/>
      <c r="C27" s="759"/>
      <c r="D27" s="758"/>
      <c r="E27" s="782"/>
      <c r="F27" s="782"/>
      <c r="G27" s="782"/>
      <c r="H27" s="782"/>
      <c r="I27" s="759"/>
      <c r="J27" s="1068" t="str">
        <f>IF(D27="","",IFERROR(VLOOKUP(D27,製品リスト!$M$4:$Q$1000,2,0),"SII登録型番を正しく入力してください"))</f>
        <v/>
      </c>
      <c r="K27" s="1069"/>
      <c r="L27" s="1069"/>
      <c r="M27" s="1070"/>
      <c r="N27" s="1068" t="str">
        <f>IF(D27="","",IFERROR(VLOOKUP(D27,製品リスト!$M$4:$Q$1000,3,0),"SII登録型番を正しく入力してください"))</f>
        <v/>
      </c>
      <c r="O27" s="1069"/>
      <c r="P27" s="1069"/>
      <c r="Q27" s="1069"/>
      <c r="R27" s="1069"/>
      <c r="S27" s="1070"/>
      <c r="T27" s="1053" t="str">
        <f>IF(D27="","",IFERROR(VLOOKUP(D27,製品リスト!$M$4:$Q$1000,4,0),"SII登録型番を正しく入力してください"))</f>
        <v/>
      </c>
      <c r="U27" s="1054"/>
      <c r="V27" s="1054"/>
      <c r="W27" s="1054"/>
      <c r="X27" s="1054"/>
      <c r="Y27" s="1054"/>
      <c r="Z27" s="1055"/>
      <c r="AA27" s="827" t="str">
        <f>IF(D27="","",IFERROR(VLOOKUP(D27,製品リスト!$M$4:$Q$1000,5,0),"SII登録型番を正しく入力してください"))</f>
        <v/>
      </c>
      <c r="AB27" s="828"/>
      <c r="AC27" s="828"/>
      <c r="AD27" s="828"/>
      <c r="AE27" s="828"/>
      <c r="AF27" s="828"/>
      <c r="AG27" s="828"/>
      <c r="AH27" s="828"/>
      <c r="AI27" s="828"/>
      <c r="AJ27" s="828"/>
      <c r="AK27" s="829"/>
      <c r="AL27" s="1056" t="str">
        <f t="shared" si="0"/>
        <v/>
      </c>
      <c r="AM27" s="1057"/>
      <c r="AN27" s="1074"/>
      <c r="AO27" s="1075"/>
      <c r="AP27" s="1075"/>
      <c r="AQ27" s="43" t="s">
        <v>11</v>
      </c>
      <c r="AR27" s="1075"/>
      <c r="AS27" s="1075"/>
      <c r="AT27" s="1076"/>
      <c r="AU27" s="1077" t="str">
        <f t="shared" si="1"/>
        <v/>
      </c>
      <c r="AV27" s="1078"/>
      <c r="AW27" s="1079"/>
      <c r="AX27" s="1058" t="str">
        <f t="shared" si="2"/>
        <v/>
      </c>
      <c r="AY27" s="1059"/>
      <c r="AZ27" s="1060"/>
      <c r="BA27" s="1061"/>
      <c r="BB27" s="1062"/>
      <c r="BC27" s="1063"/>
      <c r="BD27" s="228"/>
      <c r="BE27" s="228"/>
      <c r="BF27" s="226">
        <v>19</v>
      </c>
      <c r="BG27" s="351"/>
      <c r="BH27" s="1"/>
      <c r="BI27" s="1"/>
      <c r="BJ27" s="1"/>
      <c r="BK27" s="1"/>
    </row>
    <row r="28" spans="1:63" s="300" customFormat="1" ht="31.8" customHeight="1" x14ac:dyDescent="0.2">
      <c r="A28" s="1052"/>
      <c r="B28" s="782"/>
      <c r="C28" s="759"/>
      <c r="D28" s="758"/>
      <c r="E28" s="782"/>
      <c r="F28" s="782"/>
      <c r="G28" s="782"/>
      <c r="H28" s="782"/>
      <c r="I28" s="759"/>
      <c r="J28" s="1068" t="str">
        <f>IF(D28="","",IFERROR(VLOOKUP(D28,製品リスト!$M$4:$Q$1000,2,0),"SII登録型番を正しく入力してください"))</f>
        <v/>
      </c>
      <c r="K28" s="1069"/>
      <c r="L28" s="1069"/>
      <c r="M28" s="1070"/>
      <c r="N28" s="1068" t="str">
        <f>IF(D28="","",IFERROR(VLOOKUP(D28,製品リスト!$M$4:$Q$1000,3,0),"SII登録型番を正しく入力してください"))</f>
        <v/>
      </c>
      <c r="O28" s="1069"/>
      <c r="P28" s="1069"/>
      <c r="Q28" s="1069"/>
      <c r="R28" s="1069"/>
      <c r="S28" s="1070"/>
      <c r="T28" s="1053" t="str">
        <f>IF(D28="","",IFERROR(VLOOKUP(D28,製品リスト!$M$4:$Q$1000,4,0),"SII登録型番を正しく入力してください"))</f>
        <v/>
      </c>
      <c r="U28" s="1054"/>
      <c r="V28" s="1054"/>
      <c r="W28" s="1054"/>
      <c r="X28" s="1054"/>
      <c r="Y28" s="1054"/>
      <c r="Z28" s="1055"/>
      <c r="AA28" s="827" t="str">
        <f>IF(D28="","",IFERROR(VLOOKUP(D28,製品リスト!$M$4:$Q$1000,5,0),"SII登録型番を正しく入力してください"))</f>
        <v/>
      </c>
      <c r="AB28" s="828"/>
      <c r="AC28" s="828"/>
      <c r="AD28" s="828"/>
      <c r="AE28" s="828"/>
      <c r="AF28" s="828"/>
      <c r="AG28" s="828"/>
      <c r="AH28" s="828"/>
      <c r="AI28" s="828"/>
      <c r="AJ28" s="828"/>
      <c r="AK28" s="829"/>
      <c r="AL28" s="1056" t="str">
        <f t="shared" si="0"/>
        <v/>
      </c>
      <c r="AM28" s="1057"/>
      <c r="AN28" s="1074"/>
      <c r="AO28" s="1075"/>
      <c r="AP28" s="1075"/>
      <c r="AQ28" s="43" t="s">
        <v>11</v>
      </c>
      <c r="AR28" s="1075"/>
      <c r="AS28" s="1075"/>
      <c r="AT28" s="1076"/>
      <c r="AU28" s="1077" t="str">
        <f t="shared" si="1"/>
        <v/>
      </c>
      <c r="AV28" s="1078"/>
      <c r="AW28" s="1079"/>
      <c r="AX28" s="1058" t="str">
        <f t="shared" si="2"/>
        <v/>
      </c>
      <c r="AY28" s="1059"/>
      <c r="AZ28" s="1060"/>
      <c r="BA28" s="1061"/>
      <c r="BB28" s="1062"/>
      <c r="BC28" s="1063"/>
      <c r="BD28" s="228"/>
      <c r="BE28" s="228"/>
      <c r="BF28" s="226">
        <v>20</v>
      </c>
      <c r="BG28" s="351"/>
      <c r="BH28" s="1"/>
      <c r="BI28" s="1"/>
      <c r="BJ28" s="1"/>
      <c r="BK28" s="1"/>
    </row>
    <row r="29" spans="1:63" s="300" customFormat="1" ht="31.8" customHeight="1" x14ac:dyDescent="0.2">
      <c r="A29" s="1052"/>
      <c r="B29" s="782"/>
      <c r="C29" s="759"/>
      <c r="D29" s="758"/>
      <c r="E29" s="782"/>
      <c r="F29" s="782"/>
      <c r="G29" s="782"/>
      <c r="H29" s="782"/>
      <c r="I29" s="759"/>
      <c r="J29" s="1068" t="str">
        <f>IF(D29="","",IFERROR(VLOOKUP(D29,製品リスト!$M$4:$Q$1000,2,0),"SII登録型番を正しく入力してください"))</f>
        <v/>
      </c>
      <c r="K29" s="1069"/>
      <c r="L29" s="1069"/>
      <c r="M29" s="1070"/>
      <c r="N29" s="1068" t="str">
        <f>IF(D29="","",IFERROR(VLOOKUP(D29,製品リスト!$M$4:$Q$1000,3,0),"SII登録型番を正しく入力してください"))</f>
        <v/>
      </c>
      <c r="O29" s="1069"/>
      <c r="P29" s="1069"/>
      <c r="Q29" s="1069"/>
      <c r="R29" s="1069"/>
      <c r="S29" s="1070"/>
      <c r="T29" s="1053" t="str">
        <f>IF(D29="","",IFERROR(VLOOKUP(D29,製品リスト!$M$4:$Q$1000,4,0),"SII登録型番を正しく入力してください"))</f>
        <v/>
      </c>
      <c r="U29" s="1054"/>
      <c r="V29" s="1054"/>
      <c r="W29" s="1054"/>
      <c r="X29" s="1054"/>
      <c r="Y29" s="1054"/>
      <c r="Z29" s="1055"/>
      <c r="AA29" s="827" t="str">
        <f>IF(D29="","",IFERROR(VLOOKUP(D29,製品リスト!$M$4:$Q$1000,5,0),"SII登録型番を正しく入力してください"))</f>
        <v/>
      </c>
      <c r="AB29" s="828"/>
      <c r="AC29" s="828"/>
      <c r="AD29" s="828"/>
      <c r="AE29" s="828"/>
      <c r="AF29" s="828"/>
      <c r="AG29" s="828"/>
      <c r="AH29" s="828"/>
      <c r="AI29" s="828"/>
      <c r="AJ29" s="828"/>
      <c r="AK29" s="829"/>
      <c r="AL29" s="1056" t="str">
        <f t="shared" si="0"/>
        <v/>
      </c>
      <c r="AM29" s="1057"/>
      <c r="AN29" s="1074"/>
      <c r="AO29" s="1075"/>
      <c r="AP29" s="1075"/>
      <c r="AQ29" s="43" t="s">
        <v>11</v>
      </c>
      <c r="AR29" s="1075"/>
      <c r="AS29" s="1075"/>
      <c r="AT29" s="1076"/>
      <c r="AU29" s="1077" t="str">
        <f t="shared" si="1"/>
        <v/>
      </c>
      <c r="AV29" s="1078"/>
      <c r="AW29" s="1079"/>
      <c r="AX29" s="1058" t="str">
        <f t="shared" si="2"/>
        <v/>
      </c>
      <c r="AY29" s="1059"/>
      <c r="AZ29" s="1060"/>
      <c r="BA29" s="1061"/>
      <c r="BB29" s="1062"/>
      <c r="BC29" s="1063"/>
      <c r="BD29" s="228"/>
      <c r="BE29" s="228"/>
      <c r="BF29" s="226">
        <v>21</v>
      </c>
      <c r="BG29" s="351"/>
      <c r="BH29" s="1"/>
      <c r="BI29" s="1"/>
      <c r="BJ29" s="1"/>
      <c r="BK29" s="1"/>
    </row>
    <row r="30" spans="1:63" s="300" customFormat="1" ht="31.8" customHeight="1" x14ac:dyDescent="0.2">
      <c r="A30" s="1052"/>
      <c r="B30" s="782"/>
      <c r="C30" s="759"/>
      <c r="D30" s="758"/>
      <c r="E30" s="782"/>
      <c r="F30" s="782"/>
      <c r="G30" s="782"/>
      <c r="H30" s="782"/>
      <c r="I30" s="759"/>
      <c r="J30" s="1068" t="str">
        <f>IF(D30="","",IFERROR(VLOOKUP(D30,製品リスト!$M$4:$Q$1000,2,0),"SII登録型番を正しく入力してください"))</f>
        <v/>
      </c>
      <c r="K30" s="1069"/>
      <c r="L30" s="1069"/>
      <c r="M30" s="1070"/>
      <c r="N30" s="1068" t="str">
        <f>IF(D30="","",IFERROR(VLOOKUP(D30,製品リスト!$M$4:$Q$1000,3,0),"SII登録型番を正しく入力してください"))</f>
        <v/>
      </c>
      <c r="O30" s="1069"/>
      <c r="P30" s="1069"/>
      <c r="Q30" s="1069"/>
      <c r="R30" s="1069"/>
      <c r="S30" s="1070"/>
      <c r="T30" s="1053" t="str">
        <f>IF(D30="","",IFERROR(VLOOKUP(D30,製品リスト!$M$4:$Q$1000,4,0),"SII登録型番を正しく入力してください"))</f>
        <v/>
      </c>
      <c r="U30" s="1054"/>
      <c r="V30" s="1054"/>
      <c r="W30" s="1054"/>
      <c r="X30" s="1054"/>
      <c r="Y30" s="1054"/>
      <c r="Z30" s="1055"/>
      <c r="AA30" s="827" t="str">
        <f>IF(D30="","",IFERROR(VLOOKUP(D30,製品リスト!$M$4:$Q$1000,5,0),"SII登録型番を正しく入力してください"))</f>
        <v/>
      </c>
      <c r="AB30" s="828"/>
      <c r="AC30" s="828"/>
      <c r="AD30" s="828"/>
      <c r="AE30" s="828"/>
      <c r="AF30" s="828"/>
      <c r="AG30" s="828"/>
      <c r="AH30" s="828"/>
      <c r="AI30" s="828"/>
      <c r="AJ30" s="828"/>
      <c r="AK30" s="829"/>
      <c r="AL30" s="1056" t="str">
        <f t="shared" si="0"/>
        <v/>
      </c>
      <c r="AM30" s="1057"/>
      <c r="AN30" s="1074"/>
      <c r="AO30" s="1075"/>
      <c r="AP30" s="1075"/>
      <c r="AQ30" s="43" t="s">
        <v>11</v>
      </c>
      <c r="AR30" s="1075"/>
      <c r="AS30" s="1075"/>
      <c r="AT30" s="1076"/>
      <c r="AU30" s="1077" t="str">
        <f t="shared" si="1"/>
        <v/>
      </c>
      <c r="AV30" s="1078"/>
      <c r="AW30" s="1079"/>
      <c r="AX30" s="1058" t="str">
        <f t="shared" si="2"/>
        <v/>
      </c>
      <c r="AY30" s="1059"/>
      <c r="AZ30" s="1060"/>
      <c r="BA30" s="1061"/>
      <c r="BB30" s="1062"/>
      <c r="BC30" s="1063"/>
      <c r="BD30" s="228"/>
      <c r="BE30" s="228"/>
      <c r="BF30" s="226">
        <v>22</v>
      </c>
      <c r="BG30" s="351"/>
      <c r="BH30" s="1"/>
      <c r="BI30" s="1"/>
      <c r="BJ30" s="1"/>
      <c r="BK30" s="1"/>
    </row>
    <row r="31" spans="1:63" s="300" customFormat="1" ht="31.8" customHeight="1" x14ac:dyDescent="0.2">
      <c r="A31" s="1052"/>
      <c r="B31" s="782"/>
      <c r="C31" s="759"/>
      <c r="D31" s="758"/>
      <c r="E31" s="782"/>
      <c r="F31" s="782"/>
      <c r="G31" s="782"/>
      <c r="H31" s="782"/>
      <c r="I31" s="759"/>
      <c r="J31" s="1068" t="str">
        <f>IF(D31="","",IFERROR(VLOOKUP(D31,製品リスト!$M$4:$Q$1000,2,0),"SII登録型番を正しく入力してください"))</f>
        <v/>
      </c>
      <c r="K31" s="1069"/>
      <c r="L31" s="1069"/>
      <c r="M31" s="1070"/>
      <c r="N31" s="1068" t="str">
        <f>IF(D31="","",IFERROR(VLOOKUP(D31,製品リスト!$M$4:$Q$1000,3,0),"SII登録型番を正しく入力してください"))</f>
        <v/>
      </c>
      <c r="O31" s="1069"/>
      <c r="P31" s="1069"/>
      <c r="Q31" s="1069"/>
      <c r="R31" s="1069"/>
      <c r="S31" s="1070"/>
      <c r="T31" s="1053" t="str">
        <f>IF(D31="","",IFERROR(VLOOKUP(D31,製品リスト!$M$4:$Q$1000,4,0),"SII登録型番を正しく入力してください"))</f>
        <v/>
      </c>
      <c r="U31" s="1054"/>
      <c r="V31" s="1054"/>
      <c r="W31" s="1054"/>
      <c r="X31" s="1054"/>
      <c r="Y31" s="1054"/>
      <c r="Z31" s="1055"/>
      <c r="AA31" s="827" t="str">
        <f>IF(D31="","",IFERROR(VLOOKUP(D31,製品リスト!$M$4:$Q$1000,5,0),"SII登録型番を正しく入力してください"))</f>
        <v/>
      </c>
      <c r="AB31" s="828"/>
      <c r="AC31" s="828"/>
      <c r="AD31" s="828"/>
      <c r="AE31" s="828"/>
      <c r="AF31" s="828"/>
      <c r="AG31" s="828"/>
      <c r="AH31" s="828"/>
      <c r="AI31" s="828"/>
      <c r="AJ31" s="828"/>
      <c r="AK31" s="829"/>
      <c r="AL31" s="1056" t="str">
        <f t="shared" si="0"/>
        <v/>
      </c>
      <c r="AM31" s="1057"/>
      <c r="AN31" s="1074"/>
      <c r="AO31" s="1075"/>
      <c r="AP31" s="1075"/>
      <c r="AQ31" s="43" t="s">
        <v>11</v>
      </c>
      <c r="AR31" s="1075"/>
      <c r="AS31" s="1075"/>
      <c r="AT31" s="1076"/>
      <c r="AU31" s="1077" t="str">
        <f t="shared" si="1"/>
        <v/>
      </c>
      <c r="AV31" s="1078"/>
      <c r="AW31" s="1079"/>
      <c r="AX31" s="1058" t="str">
        <f t="shared" si="2"/>
        <v/>
      </c>
      <c r="AY31" s="1059"/>
      <c r="AZ31" s="1060"/>
      <c r="BA31" s="1061"/>
      <c r="BB31" s="1062"/>
      <c r="BC31" s="1063"/>
      <c r="BD31" s="228"/>
      <c r="BE31" s="228"/>
      <c r="BF31" s="226">
        <v>23</v>
      </c>
      <c r="BG31" s="351"/>
      <c r="BH31" s="1"/>
      <c r="BI31" s="1"/>
      <c r="BJ31" s="1"/>
      <c r="BK31" s="1"/>
    </row>
    <row r="32" spans="1:63" s="300" customFormat="1" ht="31.8" customHeight="1" x14ac:dyDescent="0.2">
      <c r="A32" s="1052"/>
      <c r="B32" s="782"/>
      <c r="C32" s="759"/>
      <c r="D32" s="758"/>
      <c r="E32" s="782"/>
      <c r="F32" s="782"/>
      <c r="G32" s="782"/>
      <c r="H32" s="782"/>
      <c r="I32" s="759"/>
      <c r="J32" s="1068" t="str">
        <f>IF(D32="","",IFERROR(VLOOKUP(D32,製品リスト!$M$4:$Q$1000,2,0),"SII登録型番を正しく入力してください"))</f>
        <v/>
      </c>
      <c r="K32" s="1069"/>
      <c r="L32" s="1069"/>
      <c r="M32" s="1070"/>
      <c r="N32" s="1068" t="str">
        <f>IF(D32="","",IFERROR(VLOOKUP(D32,製品リスト!$M$4:$Q$1000,3,0),"SII登録型番を正しく入力してください"))</f>
        <v/>
      </c>
      <c r="O32" s="1069"/>
      <c r="P32" s="1069"/>
      <c r="Q32" s="1069"/>
      <c r="R32" s="1069"/>
      <c r="S32" s="1070"/>
      <c r="T32" s="1053" t="str">
        <f>IF(D32="","",IFERROR(VLOOKUP(D32,製品リスト!$M$4:$Q$1000,4,0),"SII登録型番を正しく入力してください"))</f>
        <v/>
      </c>
      <c r="U32" s="1054"/>
      <c r="V32" s="1054"/>
      <c r="W32" s="1054"/>
      <c r="X32" s="1054"/>
      <c r="Y32" s="1054"/>
      <c r="Z32" s="1055"/>
      <c r="AA32" s="827" t="str">
        <f>IF(D32="","",IFERROR(VLOOKUP(D32,製品リスト!$M$4:$Q$1000,5,0),"SII登録型番を正しく入力してください"))</f>
        <v/>
      </c>
      <c r="AB32" s="828"/>
      <c r="AC32" s="828"/>
      <c r="AD32" s="828"/>
      <c r="AE32" s="828"/>
      <c r="AF32" s="828"/>
      <c r="AG32" s="828"/>
      <c r="AH32" s="828"/>
      <c r="AI32" s="828"/>
      <c r="AJ32" s="828"/>
      <c r="AK32" s="829"/>
      <c r="AL32" s="1056" t="str">
        <f t="shared" si="0"/>
        <v/>
      </c>
      <c r="AM32" s="1057"/>
      <c r="AN32" s="1074"/>
      <c r="AO32" s="1075"/>
      <c r="AP32" s="1075"/>
      <c r="AQ32" s="43" t="s">
        <v>11</v>
      </c>
      <c r="AR32" s="1075"/>
      <c r="AS32" s="1075"/>
      <c r="AT32" s="1076"/>
      <c r="AU32" s="1077" t="str">
        <f t="shared" si="1"/>
        <v/>
      </c>
      <c r="AV32" s="1078"/>
      <c r="AW32" s="1079"/>
      <c r="AX32" s="1083" t="str">
        <f t="shared" si="2"/>
        <v/>
      </c>
      <c r="AY32" s="1084"/>
      <c r="AZ32" s="1085"/>
      <c r="BA32" s="1080"/>
      <c r="BB32" s="1081"/>
      <c r="BC32" s="1082"/>
      <c r="BD32" s="228"/>
      <c r="BE32" s="228"/>
      <c r="BF32" s="226">
        <v>24</v>
      </c>
      <c r="BG32" s="351"/>
      <c r="BH32" s="1"/>
      <c r="BI32" s="1"/>
      <c r="BJ32" s="1"/>
      <c r="BK32" s="1"/>
    </row>
    <row r="33" spans="1:63" s="300" customFormat="1" ht="31.8" customHeight="1" x14ac:dyDescent="0.2">
      <c r="A33" s="1052"/>
      <c r="B33" s="782"/>
      <c r="C33" s="759"/>
      <c r="D33" s="758"/>
      <c r="E33" s="782"/>
      <c r="F33" s="782"/>
      <c r="G33" s="782"/>
      <c r="H33" s="782"/>
      <c r="I33" s="759"/>
      <c r="J33" s="1068" t="str">
        <f>IF(D33="","",IFERROR(VLOOKUP(D33,製品リスト!$M$4:$Q$1000,2,0),"SII登録型番を正しく入力してください"))</f>
        <v/>
      </c>
      <c r="K33" s="1069"/>
      <c r="L33" s="1069"/>
      <c r="M33" s="1070"/>
      <c r="N33" s="1068" t="str">
        <f>IF(D33="","",IFERROR(VLOOKUP(D33,製品リスト!$M$4:$Q$1000,3,0),"SII登録型番を正しく入力してください"))</f>
        <v/>
      </c>
      <c r="O33" s="1069"/>
      <c r="P33" s="1069"/>
      <c r="Q33" s="1069"/>
      <c r="R33" s="1069"/>
      <c r="S33" s="1070"/>
      <c r="T33" s="1053" t="str">
        <f>IF(D33="","",IFERROR(VLOOKUP(D33,製品リスト!$M$4:$Q$1000,4,0),"SII登録型番を正しく入力してください"))</f>
        <v/>
      </c>
      <c r="U33" s="1054"/>
      <c r="V33" s="1054"/>
      <c r="W33" s="1054"/>
      <c r="X33" s="1054"/>
      <c r="Y33" s="1054"/>
      <c r="Z33" s="1055"/>
      <c r="AA33" s="827" t="str">
        <f>IF(D33="","",IFERROR(VLOOKUP(D33,製品リスト!$M$4:$Q$1000,5,0),"SII登録型番を正しく入力してください"))</f>
        <v/>
      </c>
      <c r="AB33" s="828"/>
      <c r="AC33" s="828"/>
      <c r="AD33" s="828"/>
      <c r="AE33" s="828"/>
      <c r="AF33" s="828"/>
      <c r="AG33" s="828"/>
      <c r="AH33" s="828"/>
      <c r="AI33" s="828"/>
      <c r="AJ33" s="828"/>
      <c r="AK33" s="829"/>
      <c r="AL33" s="1056" t="str">
        <f t="shared" si="0"/>
        <v/>
      </c>
      <c r="AM33" s="1057"/>
      <c r="AN33" s="1074"/>
      <c r="AO33" s="1075"/>
      <c r="AP33" s="1075"/>
      <c r="AQ33" s="43" t="s">
        <v>11</v>
      </c>
      <c r="AR33" s="1075"/>
      <c r="AS33" s="1075"/>
      <c r="AT33" s="1076"/>
      <c r="AU33" s="1077" t="str">
        <f t="shared" si="1"/>
        <v/>
      </c>
      <c r="AV33" s="1078"/>
      <c r="AW33" s="1079"/>
      <c r="AX33" s="1083" t="str">
        <f t="shared" si="2"/>
        <v/>
      </c>
      <c r="AY33" s="1084"/>
      <c r="AZ33" s="1085"/>
      <c r="BA33" s="1080"/>
      <c r="BB33" s="1081"/>
      <c r="BC33" s="1082"/>
      <c r="BD33" s="228"/>
      <c r="BE33" s="228"/>
      <c r="BF33" s="226">
        <v>25</v>
      </c>
      <c r="BG33" s="351"/>
      <c r="BH33" s="1"/>
      <c r="BI33" s="1"/>
      <c r="BJ33" s="1"/>
      <c r="BK33" s="1"/>
    </row>
    <row r="34" spans="1:63" s="300" customFormat="1" ht="31.8" customHeight="1" x14ac:dyDescent="0.2">
      <c r="A34" s="1052"/>
      <c r="B34" s="782"/>
      <c r="C34" s="759"/>
      <c r="D34" s="758"/>
      <c r="E34" s="782"/>
      <c r="F34" s="782"/>
      <c r="G34" s="782"/>
      <c r="H34" s="782"/>
      <c r="I34" s="759"/>
      <c r="J34" s="1068" t="str">
        <f>IF(D34="","",IFERROR(VLOOKUP(D34,製品リスト!$M$4:$Q$1000,2,0),"SII登録型番を正しく入力してください"))</f>
        <v/>
      </c>
      <c r="K34" s="1069"/>
      <c r="L34" s="1069"/>
      <c r="M34" s="1070"/>
      <c r="N34" s="1068" t="str">
        <f>IF(D34="","",IFERROR(VLOOKUP(D34,製品リスト!$M$4:$Q$1000,3,0),"SII登録型番を正しく入力してください"))</f>
        <v/>
      </c>
      <c r="O34" s="1069"/>
      <c r="P34" s="1069"/>
      <c r="Q34" s="1069"/>
      <c r="R34" s="1069"/>
      <c r="S34" s="1070"/>
      <c r="T34" s="1053" t="str">
        <f>IF(D34="","",IFERROR(VLOOKUP(D34,製品リスト!$M$4:$Q$1000,4,0),"SII登録型番を正しく入力してください"))</f>
        <v/>
      </c>
      <c r="U34" s="1054"/>
      <c r="V34" s="1054"/>
      <c r="W34" s="1054"/>
      <c r="X34" s="1054"/>
      <c r="Y34" s="1054"/>
      <c r="Z34" s="1055"/>
      <c r="AA34" s="827" t="str">
        <f>IF(D34="","",IFERROR(VLOOKUP(D34,製品リスト!$M$4:$Q$1000,5,0),"SII登録型番を正しく入力してください"))</f>
        <v/>
      </c>
      <c r="AB34" s="828"/>
      <c r="AC34" s="828"/>
      <c r="AD34" s="828"/>
      <c r="AE34" s="828"/>
      <c r="AF34" s="828"/>
      <c r="AG34" s="828"/>
      <c r="AH34" s="828"/>
      <c r="AI34" s="828"/>
      <c r="AJ34" s="828"/>
      <c r="AK34" s="829"/>
      <c r="AL34" s="1056" t="str">
        <f t="shared" si="0"/>
        <v/>
      </c>
      <c r="AM34" s="1057"/>
      <c r="AN34" s="1074"/>
      <c r="AO34" s="1075"/>
      <c r="AP34" s="1075"/>
      <c r="AQ34" s="43" t="s">
        <v>11</v>
      </c>
      <c r="AR34" s="1075"/>
      <c r="AS34" s="1075"/>
      <c r="AT34" s="1076"/>
      <c r="AU34" s="1077" t="str">
        <f t="shared" si="1"/>
        <v/>
      </c>
      <c r="AV34" s="1078"/>
      <c r="AW34" s="1079"/>
      <c r="AX34" s="1058" t="str">
        <f t="shared" si="2"/>
        <v/>
      </c>
      <c r="AY34" s="1059"/>
      <c r="AZ34" s="1060"/>
      <c r="BA34" s="1061"/>
      <c r="BB34" s="1062"/>
      <c r="BC34" s="1063"/>
      <c r="BD34" s="228"/>
      <c r="BE34" s="228"/>
      <c r="BF34" s="226">
        <v>26</v>
      </c>
      <c r="BG34" s="351"/>
      <c r="BH34" s="1"/>
      <c r="BI34" s="1"/>
      <c r="BJ34" s="1"/>
      <c r="BK34" s="1"/>
    </row>
    <row r="35" spans="1:63" s="300" customFormat="1" ht="31.8" customHeight="1" x14ac:dyDescent="0.2">
      <c r="A35" s="1052"/>
      <c r="B35" s="782"/>
      <c r="C35" s="759"/>
      <c r="D35" s="758"/>
      <c r="E35" s="782"/>
      <c r="F35" s="782"/>
      <c r="G35" s="782"/>
      <c r="H35" s="782"/>
      <c r="I35" s="759"/>
      <c r="J35" s="1068" t="str">
        <f>IF(D35="","",IFERROR(VLOOKUP(D35,製品リスト!$M$4:$Q$1000,2,0),"SII登録型番を正しく入力してください"))</f>
        <v/>
      </c>
      <c r="K35" s="1069"/>
      <c r="L35" s="1069"/>
      <c r="M35" s="1070"/>
      <c r="N35" s="1068" t="str">
        <f>IF(D35="","",IFERROR(VLOOKUP(D35,製品リスト!$M$4:$Q$1000,3,0),"SII登録型番を正しく入力してください"))</f>
        <v/>
      </c>
      <c r="O35" s="1069"/>
      <c r="P35" s="1069"/>
      <c r="Q35" s="1069"/>
      <c r="R35" s="1069"/>
      <c r="S35" s="1070"/>
      <c r="T35" s="1053" t="str">
        <f>IF(D35="","",IFERROR(VLOOKUP(D35,製品リスト!$M$4:$Q$1000,4,0),"SII登録型番を正しく入力してください"))</f>
        <v/>
      </c>
      <c r="U35" s="1054"/>
      <c r="V35" s="1054"/>
      <c r="W35" s="1054"/>
      <c r="X35" s="1054"/>
      <c r="Y35" s="1054"/>
      <c r="Z35" s="1055"/>
      <c r="AA35" s="827" t="str">
        <f>IF(D35="","",IFERROR(VLOOKUP(D35,製品リスト!$M$4:$Q$1000,5,0),"SII登録型番を正しく入力してください"))</f>
        <v/>
      </c>
      <c r="AB35" s="828"/>
      <c r="AC35" s="828"/>
      <c r="AD35" s="828"/>
      <c r="AE35" s="828"/>
      <c r="AF35" s="828"/>
      <c r="AG35" s="828"/>
      <c r="AH35" s="828"/>
      <c r="AI35" s="828"/>
      <c r="AJ35" s="828"/>
      <c r="AK35" s="829"/>
      <c r="AL35" s="1056" t="str">
        <f t="shared" si="0"/>
        <v/>
      </c>
      <c r="AM35" s="1057"/>
      <c r="AN35" s="1074"/>
      <c r="AO35" s="1075"/>
      <c r="AP35" s="1075"/>
      <c r="AQ35" s="43" t="s">
        <v>11</v>
      </c>
      <c r="AR35" s="1075"/>
      <c r="AS35" s="1075"/>
      <c r="AT35" s="1076"/>
      <c r="AU35" s="1077" t="str">
        <f t="shared" si="1"/>
        <v/>
      </c>
      <c r="AV35" s="1078"/>
      <c r="AW35" s="1079"/>
      <c r="AX35" s="1058" t="str">
        <f t="shared" si="2"/>
        <v/>
      </c>
      <c r="AY35" s="1059"/>
      <c r="AZ35" s="1060"/>
      <c r="BA35" s="1061"/>
      <c r="BB35" s="1062"/>
      <c r="BC35" s="1063"/>
      <c r="BD35" s="228"/>
      <c r="BE35" s="228"/>
      <c r="BF35" s="226">
        <v>27</v>
      </c>
      <c r="BG35" s="351"/>
      <c r="BH35" s="1"/>
      <c r="BI35" s="1"/>
      <c r="BJ35" s="1"/>
      <c r="BK35" s="1"/>
    </row>
    <row r="36" spans="1:63" s="300" customFormat="1" ht="31.8" customHeight="1" x14ac:dyDescent="0.2">
      <c r="A36" s="1052"/>
      <c r="B36" s="782"/>
      <c r="C36" s="759"/>
      <c r="D36" s="758"/>
      <c r="E36" s="782"/>
      <c r="F36" s="782"/>
      <c r="G36" s="782"/>
      <c r="H36" s="782"/>
      <c r="I36" s="759"/>
      <c r="J36" s="1068" t="str">
        <f>IF(D36="","",IFERROR(VLOOKUP(D36,製品リスト!$M$4:$Q$1000,2,0),"SII登録型番を正しく入力してください"))</f>
        <v/>
      </c>
      <c r="K36" s="1069"/>
      <c r="L36" s="1069"/>
      <c r="M36" s="1070"/>
      <c r="N36" s="1068" t="str">
        <f>IF(D36="","",IFERROR(VLOOKUP(D36,製品リスト!$M$4:$Q$1000,3,0),"SII登録型番を正しく入力してください"))</f>
        <v/>
      </c>
      <c r="O36" s="1069"/>
      <c r="P36" s="1069"/>
      <c r="Q36" s="1069"/>
      <c r="R36" s="1069"/>
      <c r="S36" s="1070"/>
      <c r="T36" s="1053" t="str">
        <f>IF(D36="","",IFERROR(VLOOKUP(D36,製品リスト!$M$4:$Q$1000,4,0),"SII登録型番を正しく入力してください"))</f>
        <v/>
      </c>
      <c r="U36" s="1054"/>
      <c r="V36" s="1054"/>
      <c r="W36" s="1054"/>
      <c r="X36" s="1054"/>
      <c r="Y36" s="1054"/>
      <c r="Z36" s="1055"/>
      <c r="AA36" s="827" t="str">
        <f>IF(D36="","",IFERROR(VLOOKUP(D36,製品リスト!$M$4:$Q$1000,5,0),"SII登録型番を正しく入力してください"))</f>
        <v/>
      </c>
      <c r="AB36" s="828"/>
      <c r="AC36" s="828"/>
      <c r="AD36" s="828"/>
      <c r="AE36" s="828"/>
      <c r="AF36" s="828"/>
      <c r="AG36" s="828"/>
      <c r="AH36" s="828"/>
      <c r="AI36" s="828"/>
      <c r="AJ36" s="828"/>
      <c r="AK36" s="829"/>
      <c r="AL36" s="1056" t="str">
        <f t="shared" si="0"/>
        <v/>
      </c>
      <c r="AM36" s="1057"/>
      <c r="AN36" s="1074"/>
      <c r="AO36" s="1075"/>
      <c r="AP36" s="1075"/>
      <c r="AQ36" s="43" t="s">
        <v>11</v>
      </c>
      <c r="AR36" s="1075"/>
      <c r="AS36" s="1075"/>
      <c r="AT36" s="1076"/>
      <c r="AU36" s="1077" t="str">
        <f t="shared" si="1"/>
        <v/>
      </c>
      <c r="AV36" s="1078"/>
      <c r="AW36" s="1079"/>
      <c r="AX36" s="1058" t="str">
        <f t="shared" si="2"/>
        <v/>
      </c>
      <c r="AY36" s="1059"/>
      <c r="AZ36" s="1060"/>
      <c r="BA36" s="1061"/>
      <c r="BB36" s="1062"/>
      <c r="BC36" s="1063"/>
      <c r="BD36" s="228"/>
      <c r="BE36" s="228"/>
      <c r="BF36" s="226">
        <v>28</v>
      </c>
      <c r="BG36" s="351"/>
      <c r="BH36" s="1"/>
      <c r="BI36" s="1"/>
      <c r="BJ36" s="1"/>
      <c r="BK36" s="1"/>
    </row>
    <row r="37" spans="1:63" s="300" customFormat="1" ht="31.8" customHeight="1" x14ac:dyDescent="0.2">
      <c r="A37" s="1052"/>
      <c r="B37" s="782"/>
      <c r="C37" s="759"/>
      <c r="D37" s="758"/>
      <c r="E37" s="782"/>
      <c r="F37" s="782"/>
      <c r="G37" s="782"/>
      <c r="H37" s="782"/>
      <c r="I37" s="759"/>
      <c r="J37" s="1068" t="str">
        <f>IF(D37="","",IFERROR(VLOOKUP(D37,製品リスト!$M$4:$Q$1000,2,0),"SII登録型番を正しく入力してください"))</f>
        <v/>
      </c>
      <c r="K37" s="1069"/>
      <c r="L37" s="1069"/>
      <c r="M37" s="1070"/>
      <c r="N37" s="1068" t="str">
        <f>IF(D37="","",IFERROR(VLOOKUP(D37,製品リスト!$M$4:$Q$1000,3,0),"SII登録型番を正しく入力してください"))</f>
        <v/>
      </c>
      <c r="O37" s="1069"/>
      <c r="P37" s="1069"/>
      <c r="Q37" s="1069"/>
      <c r="R37" s="1069"/>
      <c r="S37" s="1070"/>
      <c r="T37" s="1053" t="str">
        <f>IF(D37="","",IFERROR(VLOOKUP(D37,製品リスト!$M$4:$Q$1000,4,0),"SII登録型番を正しく入力してください"))</f>
        <v/>
      </c>
      <c r="U37" s="1054"/>
      <c r="V37" s="1054"/>
      <c r="W37" s="1054"/>
      <c r="X37" s="1054"/>
      <c r="Y37" s="1054"/>
      <c r="Z37" s="1055"/>
      <c r="AA37" s="827" t="str">
        <f>IF(D37="","",IFERROR(VLOOKUP(D37,製品リスト!$M$4:$Q$1000,5,0),"SII登録型番を正しく入力してください"))</f>
        <v/>
      </c>
      <c r="AB37" s="828"/>
      <c r="AC37" s="828"/>
      <c r="AD37" s="828"/>
      <c r="AE37" s="828"/>
      <c r="AF37" s="828"/>
      <c r="AG37" s="828"/>
      <c r="AH37" s="828"/>
      <c r="AI37" s="828"/>
      <c r="AJ37" s="828"/>
      <c r="AK37" s="829"/>
      <c r="AL37" s="1056" t="str">
        <f t="shared" si="0"/>
        <v/>
      </c>
      <c r="AM37" s="1057"/>
      <c r="AN37" s="1074"/>
      <c r="AO37" s="1075"/>
      <c r="AP37" s="1075"/>
      <c r="AQ37" s="43" t="s">
        <v>11</v>
      </c>
      <c r="AR37" s="1075"/>
      <c r="AS37" s="1075"/>
      <c r="AT37" s="1076"/>
      <c r="AU37" s="1077" t="str">
        <f t="shared" si="1"/>
        <v/>
      </c>
      <c r="AV37" s="1078"/>
      <c r="AW37" s="1079"/>
      <c r="AX37" s="1058" t="str">
        <f t="shared" si="2"/>
        <v/>
      </c>
      <c r="AY37" s="1059"/>
      <c r="AZ37" s="1060"/>
      <c r="BA37" s="1061"/>
      <c r="BB37" s="1062"/>
      <c r="BC37" s="1063"/>
      <c r="BD37" s="228"/>
      <c r="BE37" s="228"/>
      <c r="BF37" s="226">
        <v>29</v>
      </c>
      <c r="BG37" s="351"/>
      <c r="BH37" s="1"/>
      <c r="BI37" s="1"/>
      <c r="BJ37" s="1"/>
      <c r="BK37" s="1"/>
    </row>
    <row r="38" spans="1:63" s="300" customFormat="1" ht="31.8" customHeight="1" x14ac:dyDescent="0.2">
      <c r="A38" s="1052"/>
      <c r="B38" s="782"/>
      <c r="C38" s="759"/>
      <c r="D38" s="758"/>
      <c r="E38" s="782"/>
      <c r="F38" s="782"/>
      <c r="G38" s="782"/>
      <c r="H38" s="782"/>
      <c r="I38" s="759"/>
      <c r="J38" s="1068" t="str">
        <f>IF(D38="","",IFERROR(VLOOKUP(D38,製品リスト!$M$4:$Q$1000,2,0),"SII登録型番を正しく入力してください"))</f>
        <v/>
      </c>
      <c r="K38" s="1069"/>
      <c r="L38" s="1069"/>
      <c r="M38" s="1070"/>
      <c r="N38" s="1068" t="str">
        <f>IF(D38="","",IFERROR(VLOOKUP(D38,製品リスト!$M$4:$Q$1000,3,0),"SII登録型番を正しく入力してください"))</f>
        <v/>
      </c>
      <c r="O38" s="1069"/>
      <c r="P38" s="1069"/>
      <c r="Q38" s="1069"/>
      <c r="R38" s="1069"/>
      <c r="S38" s="1070"/>
      <c r="T38" s="1053" t="str">
        <f>IF(D38="","",IFERROR(VLOOKUP(D38,製品リスト!$M$4:$Q$1000,4,0),"SII登録型番を正しく入力してください"))</f>
        <v/>
      </c>
      <c r="U38" s="1054"/>
      <c r="V38" s="1054"/>
      <c r="W38" s="1054"/>
      <c r="X38" s="1054"/>
      <c r="Y38" s="1054"/>
      <c r="Z38" s="1055"/>
      <c r="AA38" s="827" t="str">
        <f>IF(D38="","",IFERROR(VLOOKUP(D38,製品リスト!$M$4:$Q$1000,5,0),"SII登録型番を正しく入力してください"))</f>
        <v/>
      </c>
      <c r="AB38" s="828"/>
      <c r="AC38" s="828"/>
      <c r="AD38" s="828"/>
      <c r="AE38" s="828"/>
      <c r="AF38" s="828"/>
      <c r="AG38" s="828"/>
      <c r="AH38" s="828"/>
      <c r="AI38" s="828"/>
      <c r="AJ38" s="828"/>
      <c r="AK38" s="829"/>
      <c r="AL38" s="1056" t="str">
        <f t="shared" si="0"/>
        <v/>
      </c>
      <c r="AM38" s="1057"/>
      <c r="AN38" s="1074"/>
      <c r="AO38" s="1075"/>
      <c r="AP38" s="1075"/>
      <c r="AQ38" s="43" t="s">
        <v>11</v>
      </c>
      <c r="AR38" s="1075"/>
      <c r="AS38" s="1075"/>
      <c r="AT38" s="1076"/>
      <c r="AU38" s="1077" t="str">
        <f t="shared" si="1"/>
        <v/>
      </c>
      <c r="AV38" s="1078"/>
      <c r="AW38" s="1079"/>
      <c r="AX38" s="1058" t="str">
        <f t="shared" si="2"/>
        <v/>
      </c>
      <c r="AY38" s="1059"/>
      <c r="AZ38" s="1060"/>
      <c r="BA38" s="1061"/>
      <c r="BB38" s="1062"/>
      <c r="BC38" s="1063"/>
      <c r="BD38" s="228"/>
      <c r="BE38" s="228"/>
      <c r="BF38" s="226">
        <v>30</v>
      </c>
      <c r="BG38" s="351"/>
      <c r="BH38" s="1"/>
      <c r="BI38" s="1"/>
      <c r="BJ38" s="1"/>
      <c r="BK38" s="1"/>
    </row>
    <row r="39" spans="1:63" s="300" customFormat="1" ht="31.8" customHeight="1" x14ac:dyDescent="0.2">
      <c r="A39" s="1052"/>
      <c r="B39" s="782"/>
      <c r="C39" s="759"/>
      <c r="D39" s="758"/>
      <c r="E39" s="782"/>
      <c r="F39" s="782"/>
      <c r="G39" s="782"/>
      <c r="H39" s="782"/>
      <c r="I39" s="759"/>
      <c r="J39" s="1068" t="str">
        <f>IF(D39="","",IFERROR(VLOOKUP(D39,製品リスト!$M$4:$Q$1000,2,0),"SII登録型番を正しく入力してください"))</f>
        <v/>
      </c>
      <c r="K39" s="1069"/>
      <c r="L39" s="1069"/>
      <c r="M39" s="1070"/>
      <c r="N39" s="1068" t="str">
        <f>IF(D39="","",IFERROR(VLOOKUP(D39,製品リスト!$M$4:$Q$1000,3,0),"SII登録型番を正しく入力してください"))</f>
        <v/>
      </c>
      <c r="O39" s="1069"/>
      <c r="P39" s="1069"/>
      <c r="Q39" s="1069"/>
      <c r="R39" s="1069"/>
      <c r="S39" s="1070"/>
      <c r="T39" s="1053" t="str">
        <f>IF(D39="","",IFERROR(VLOOKUP(D39,製品リスト!$M$4:$Q$1000,4,0),"SII登録型番を正しく入力してください"))</f>
        <v/>
      </c>
      <c r="U39" s="1054"/>
      <c r="V39" s="1054"/>
      <c r="W39" s="1054"/>
      <c r="X39" s="1054"/>
      <c r="Y39" s="1054"/>
      <c r="Z39" s="1055"/>
      <c r="AA39" s="827" t="str">
        <f>IF(D39="","",IFERROR(VLOOKUP(D39,製品リスト!$M$4:$Q$1000,5,0),"SII登録型番を正しく入力してください"))</f>
        <v/>
      </c>
      <c r="AB39" s="828"/>
      <c r="AC39" s="828"/>
      <c r="AD39" s="828"/>
      <c r="AE39" s="828"/>
      <c r="AF39" s="828"/>
      <c r="AG39" s="828"/>
      <c r="AH39" s="828"/>
      <c r="AI39" s="828"/>
      <c r="AJ39" s="828"/>
      <c r="AK39" s="829"/>
      <c r="AL39" s="1056" t="str">
        <f t="shared" si="0"/>
        <v/>
      </c>
      <c r="AM39" s="1057"/>
      <c r="AN39" s="1074"/>
      <c r="AO39" s="1075"/>
      <c r="AP39" s="1075"/>
      <c r="AQ39" s="43" t="s">
        <v>11</v>
      </c>
      <c r="AR39" s="1075"/>
      <c r="AS39" s="1075"/>
      <c r="AT39" s="1076"/>
      <c r="AU39" s="1077" t="str">
        <f t="shared" si="1"/>
        <v/>
      </c>
      <c r="AV39" s="1078"/>
      <c r="AW39" s="1079"/>
      <c r="AX39" s="1058" t="str">
        <f t="shared" si="2"/>
        <v/>
      </c>
      <c r="AY39" s="1059"/>
      <c r="AZ39" s="1060"/>
      <c r="BA39" s="1061"/>
      <c r="BB39" s="1062"/>
      <c r="BC39" s="1063"/>
      <c r="BD39" s="228"/>
      <c r="BE39" s="228"/>
      <c r="BF39" s="226">
        <v>31</v>
      </c>
      <c r="BG39" s="351"/>
      <c r="BH39" s="1"/>
      <c r="BI39" s="1"/>
      <c r="BJ39" s="1"/>
      <c r="BK39" s="1"/>
    </row>
    <row r="40" spans="1:63" s="300" customFormat="1" ht="31.8" customHeight="1" x14ac:dyDescent="0.2">
      <c r="A40" s="1052"/>
      <c r="B40" s="782"/>
      <c r="C40" s="759"/>
      <c r="D40" s="758"/>
      <c r="E40" s="782"/>
      <c r="F40" s="782"/>
      <c r="G40" s="782"/>
      <c r="H40" s="782"/>
      <c r="I40" s="759"/>
      <c r="J40" s="1068" t="str">
        <f>IF(D40="","",IFERROR(VLOOKUP(D40,製品リスト!$M$4:$Q$1000,2,0),"SII登録型番を正しく入力してください"))</f>
        <v/>
      </c>
      <c r="K40" s="1069"/>
      <c r="L40" s="1069"/>
      <c r="M40" s="1070"/>
      <c r="N40" s="1068" t="str">
        <f>IF(D40="","",IFERROR(VLOOKUP(D40,製品リスト!$M$4:$Q$1000,3,0),"SII登録型番を正しく入力してください"))</f>
        <v/>
      </c>
      <c r="O40" s="1069"/>
      <c r="P40" s="1069"/>
      <c r="Q40" s="1069"/>
      <c r="R40" s="1069"/>
      <c r="S40" s="1070"/>
      <c r="T40" s="1053" t="str">
        <f>IF(D40="","",IFERROR(VLOOKUP(D40,製品リスト!$M$4:$Q$1000,4,0),"SII登録型番を正しく入力してください"))</f>
        <v/>
      </c>
      <c r="U40" s="1054"/>
      <c r="V40" s="1054"/>
      <c r="W40" s="1054"/>
      <c r="X40" s="1054"/>
      <c r="Y40" s="1054"/>
      <c r="Z40" s="1055"/>
      <c r="AA40" s="827" t="str">
        <f>IF(D40="","",IFERROR(VLOOKUP(D40,製品リスト!$M$4:$Q$1000,5,0),"SII登録型番を正しく入力してください"))</f>
        <v/>
      </c>
      <c r="AB40" s="828"/>
      <c r="AC40" s="828"/>
      <c r="AD40" s="828"/>
      <c r="AE40" s="828"/>
      <c r="AF40" s="828"/>
      <c r="AG40" s="828"/>
      <c r="AH40" s="828"/>
      <c r="AI40" s="828"/>
      <c r="AJ40" s="828"/>
      <c r="AK40" s="829"/>
      <c r="AL40" s="1056" t="str">
        <f t="shared" si="0"/>
        <v/>
      </c>
      <c r="AM40" s="1057"/>
      <c r="AN40" s="1074"/>
      <c r="AO40" s="1075"/>
      <c r="AP40" s="1075"/>
      <c r="AQ40" s="43" t="s">
        <v>11</v>
      </c>
      <c r="AR40" s="1075"/>
      <c r="AS40" s="1075"/>
      <c r="AT40" s="1076"/>
      <c r="AU40" s="1077" t="str">
        <f t="shared" si="1"/>
        <v/>
      </c>
      <c r="AV40" s="1078"/>
      <c r="AW40" s="1079"/>
      <c r="AX40" s="1083" t="str">
        <f t="shared" si="2"/>
        <v/>
      </c>
      <c r="AY40" s="1084"/>
      <c r="AZ40" s="1085"/>
      <c r="BA40" s="1080"/>
      <c r="BB40" s="1081"/>
      <c r="BC40" s="1082"/>
      <c r="BD40" s="228"/>
      <c r="BE40" s="228"/>
      <c r="BF40" s="226">
        <v>32</v>
      </c>
      <c r="BG40" s="351"/>
      <c r="BH40" s="1"/>
      <c r="BI40" s="1"/>
      <c r="BJ40" s="1"/>
      <c r="BK40" s="1"/>
    </row>
    <row r="41" spans="1:63" s="300" customFormat="1" ht="31.8" customHeight="1" x14ac:dyDescent="0.2">
      <c r="A41" s="1052"/>
      <c r="B41" s="782"/>
      <c r="C41" s="759"/>
      <c r="D41" s="758"/>
      <c r="E41" s="782"/>
      <c r="F41" s="782"/>
      <c r="G41" s="782"/>
      <c r="H41" s="782"/>
      <c r="I41" s="759"/>
      <c r="J41" s="1068" t="str">
        <f>IF(D41="","",IFERROR(VLOOKUP(D41,製品リスト!$M$4:$Q$1000,2,0),"SII登録型番を正しく入力してください"))</f>
        <v/>
      </c>
      <c r="K41" s="1069"/>
      <c r="L41" s="1069"/>
      <c r="M41" s="1070"/>
      <c r="N41" s="1068" t="str">
        <f>IF(D41="","",IFERROR(VLOOKUP(D41,製品リスト!$M$4:$Q$1000,3,0),"SII登録型番を正しく入力してください"))</f>
        <v/>
      </c>
      <c r="O41" s="1069"/>
      <c r="P41" s="1069"/>
      <c r="Q41" s="1069"/>
      <c r="R41" s="1069"/>
      <c r="S41" s="1070"/>
      <c r="T41" s="1053" t="str">
        <f>IF(D41="","",IFERROR(VLOOKUP(D41,製品リスト!$M$4:$Q$1000,4,0),"SII登録型番を正しく入力してください"))</f>
        <v/>
      </c>
      <c r="U41" s="1054"/>
      <c r="V41" s="1054"/>
      <c r="W41" s="1054"/>
      <c r="X41" s="1054"/>
      <c r="Y41" s="1054"/>
      <c r="Z41" s="1055"/>
      <c r="AA41" s="827" t="str">
        <f>IF(D41="","",IFERROR(VLOOKUP(D41,製品リスト!$M$4:$Q$1000,5,0),"SII登録型番を正しく入力してください"))</f>
        <v/>
      </c>
      <c r="AB41" s="828"/>
      <c r="AC41" s="828"/>
      <c r="AD41" s="828"/>
      <c r="AE41" s="828"/>
      <c r="AF41" s="828"/>
      <c r="AG41" s="828"/>
      <c r="AH41" s="828"/>
      <c r="AI41" s="828"/>
      <c r="AJ41" s="828"/>
      <c r="AK41" s="829"/>
      <c r="AL41" s="1056" t="str">
        <f t="shared" si="0"/>
        <v/>
      </c>
      <c r="AM41" s="1057"/>
      <c r="AN41" s="1074"/>
      <c r="AO41" s="1075"/>
      <c r="AP41" s="1075"/>
      <c r="AQ41" s="43" t="s">
        <v>11</v>
      </c>
      <c r="AR41" s="1075"/>
      <c r="AS41" s="1075"/>
      <c r="AT41" s="1076"/>
      <c r="AU41" s="1077" t="str">
        <f t="shared" si="1"/>
        <v/>
      </c>
      <c r="AV41" s="1078"/>
      <c r="AW41" s="1079"/>
      <c r="AX41" s="1083" t="str">
        <f t="shared" si="2"/>
        <v/>
      </c>
      <c r="AY41" s="1084"/>
      <c r="AZ41" s="1085"/>
      <c r="BA41" s="1080"/>
      <c r="BB41" s="1081"/>
      <c r="BC41" s="1082"/>
      <c r="BD41" s="228"/>
      <c r="BE41" s="228"/>
      <c r="BF41" s="226">
        <v>33</v>
      </c>
      <c r="BG41" s="351"/>
      <c r="BH41" s="1"/>
      <c r="BI41" s="1"/>
      <c r="BJ41" s="1"/>
      <c r="BK41" s="1"/>
    </row>
    <row r="42" spans="1:63" s="300" customFormat="1" ht="31.8" customHeight="1" x14ac:dyDescent="0.2">
      <c r="A42" s="1052"/>
      <c r="B42" s="782"/>
      <c r="C42" s="759"/>
      <c r="D42" s="758"/>
      <c r="E42" s="782"/>
      <c r="F42" s="782"/>
      <c r="G42" s="782"/>
      <c r="H42" s="782"/>
      <c r="I42" s="759"/>
      <c r="J42" s="1068" t="str">
        <f>IF(D42="","",IFERROR(VLOOKUP(D42,製品リスト!$M$4:$Q$1000,2,0),"SII登録型番を正しく入力してください"))</f>
        <v/>
      </c>
      <c r="K42" s="1069"/>
      <c r="L42" s="1069"/>
      <c r="M42" s="1070"/>
      <c r="N42" s="1068" t="str">
        <f>IF(D42="","",IFERROR(VLOOKUP(D42,製品リスト!$M$4:$Q$1000,3,0),"SII登録型番を正しく入力してください"))</f>
        <v/>
      </c>
      <c r="O42" s="1069"/>
      <c r="P42" s="1069"/>
      <c r="Q42" s="1069"/>
      <c r="R42" s="1069"/>
      <c r="S42" s="1070"/>
      <c r="T42" s="1053" t="str">
        <f>IF(D42="","",IFERROR(VLOOKUP(D42,製品リスト!$M$4:$Q$1000,4,0),"SII登録型番を正しく入力してください"))</f>
        <v/>
      </c>
      <c r="U42" s="1054"/>
      <c r="V42" s="1054"/>
      <c r="W42" s="1054"/>
      <c r="X42" s="1054"/>
      <c r="Y42" s="1054"/>
      <c r="Z42" s="1055"/>
      <c r="AA42" s="827" t="str">
        <f>IF(D42="","",IFERROR(VLOOKUP(D42,製品リスト!$M$4:$Q$1000,5,0),"SII登録型番を正しく入力してください"))</f>
        <v/>
      </c>
      <c r="AB42" s="828"/>
      <c r="AC42" s="828"/>
      <c r="AD42" s="828"/>
      <c r="AE42" s="828"/>
      <c r="AF42" s="828"/>
      <c r="AG42" s="828"/>
      <c r="AH42" s="828"/>
      <c r="AI42" s="828"/>
      <c r="AJ42" s="828"/>
      <c r="AK42" s="829"/>
      <c r="AL42" s="1056" t="str">
        <f t="shared" si="0"/>
        <v/>
      </c>
      <c r="AM42" s="1057"/>
      <c r="AN42" s="1074"/>
      <c r="AO42" s="1075"/>
      <c r="AP42" s="1075"/>
      <c r="AQ42" s="43" t="s">
        <v>11</v>
      </c>
      <c r="AR42" s="1075"/>
      <c r="AS42" s="1075"/>
      <c r="AT42" s="1076"/>
      <c r="AU42" s="1077" t="str">
        <f t="shared" si="1"/>
        <v/>
      </c>
      <c r="AV42" s="1078"/>
      <c r="AW42" s="1079"/>
      <c r="AX42" s="1058" t="str">
        <f t="shared" si="2"/>
        <v/>
      </c>
      <c r="AY42" s="1059"/>
      <c r="AZ42" s="1060"/>
      <c r="BA42" s="1061"/>
      <c r="BB42" s="1062"/>
      <c r="BC42" s="1063"/>
      <c r="BD42" s="228"/>
      <c r="BE42" s="228"/>
      <c r="BF42" s="226">
        <v>34</v>
      </c>
      <c r="BG42" s="351"/>
      <c r="BH42" s="1"/>
      <c r="BI42" s="1"/>
      <c r="BJ42" s="1"/>
      <c r="BK42" s="1"/>
    </row>
    <row r="43" spans="1:63" s="300" customFormat="1" ht="31.8" customHeight="1" thickBot="1" x14ac:dyDescent="0.25">
      <c r="A43" s="1097"/>
      <c r="B43" s="1098"/>
      <c r="C43" s="1099"/>
      <c r="D43" s="1100"/>
      <c r="E43" s="1098"/>
      <c r="F43" s="1098"/>
      <c r="G43" s="1098"/>
      <c r="H43" s="1098"/>
      <c r="I43" s="1099"/>
      <c r="J43" s="1091" t="str">
        <f>IF(D43="","",IFERROR(VLOOKUP(D43,製品リスト!$M$4:$Q$1000,2,0),"SII登録型番を正しく入力してください"))</f>
        <v/>
      </c>
      <c r="K43" s="1092"/>
      <c r="L43" s="1092"/>
      <c r="M43" s="1093"/>
      <c r="N43" s="1091" t="str">
        <f>IF(D43="","",IFERROR(VLOOKUP(D43,製品リスト!$M$4:$Q$1000,3,0),"SII登録型番を正しく入力してください"))</f>
        <v/>
      </c>
      <c r="O43" s="1092"/>
      <c r="P43" s="1092"/>
      <c r="Q43" s="1092"/>
      <c r="R43" s="1092"/>
      <c r="S43" s="1093"/>
      <c r="T43" s="1101" t="str">
        <f>IF(D43="","",IFERROR(VLOOKUP(D43,製品リスト!$M$4:$Q$1000,4,0),"SII登録型番を正しく入力してください"))</f>
        <v/>
      </c>
      <c r="U43" s="1102"/>
      <c r="V43" s="1102"/>
      <c r="W43" s="1102"/>
      <c r="X43" s="1102"/>
      <c r="Y43" s="1102"/>
      <c r="Z43" s="1103"/>
      <c r="AA43" s="1104" t="str">
        <f>IF(D43="","",IFERROR(VLOOKUP(D43,製品リスト!$M$4:$Q$1000,5,0),"SII登録型番を正しく入力してください"))</f>
        <v/>
      </c>
      <c r="AB43" s="1105"/>
      <c r="AC43" s="1105"/>
      <c r="AD43" s="1105"/>
      <c r="AE43" s="1105"/>
      <c r="AF43" s="1105"/>
      <c r="AG43" s="1105"/>
      <c r="AH43" s="1105"/>
      <c r="AI43" s="1105"/>
      <c r="AJ43" s="1105"/>
      <c r="AK43" s="1106"/>
      <c r="AL43" s="1107" t="str">
        <f t="shared" si="0"/>
        <v/>
      </c>
      <c r="AM43" s="1108"/>
      <c r="AN43" s="1112"/>
      <c r="AO43" s="1113"/>
      <c r="AP43" s="1113"/>
      <c r="AQ43" s="140" t="s">
        <v>11</v>
      </c>
      <c r="AR43" s="1113"/>
      <c r="AS43" s="1113"/>
      <c r="AT43" s="1114"/>
      <c r="AU43" s="1115" t="str">
        <f t="shared" si="1"/>
        <v/>
      </c>
      <c r="AV43" s="1116"/>
      <c r="AW43" s="1117"/>
      <c r="AX43" s="1109" t="str">
        <f t="shared" si="2"/>
        <v/>
      </c>
      <c r="AY43" s="1110"/>
      <c r="AZ43" s="1111"/>
      <c r="BA43" s="1094"/>
      <c r="BB43" s="1095"/>
      <c r="BC43" s="1096"/>
      <c r="BD43" s="228"/>
      <c r="BE43" s="228"/>
      <c r="BF43" s="226">
        <v>35</v>
      </c>
      <c r="BG43" s="351"/>
      <c r="BH43" s="1"/>
      <c r="BI43" s="1"/>
      <c r="BJ43" s="1"/>
      <c r="BK43" s="1"/>
    </row>
    <row r="44" spans="1:63" s="300" customFormat="1" ht="31.8" hidden="1" customHeight="1" x14ac:dyDescent="0.2">
      <c r="A44" s="1064"/>
      <c r="B44" s="787"/>
      <c r="C44" s="788"/>
      <c r="D44" s="786"/>
      <c r="E44" s="787"/>
      <c r="F44" s="787"/>
      <c r="G44" s="787"/>
      <c r="H44" s="787"/>
      <c r="I44" s="788"/>
      <c r="J44" s="1071" t="str">
        <f>IF(D44="","",IFERROR(VLOOKUP(D44,製品リスト!$M$4:$Q$1000,2,0),"SII登録型番を正しく入力してください"))</f>
        <v/>
      </c>
      <c r="K44" s="1072"/>
      <c r="L44" s="1072"/>
      <c r="M44" s="1073"/>
      <c r="N44" s="1071" t="str">
        <f>IF(D44="","",IFERROR(VLOOKUP(D44,製品リスト!$M$4:$Q$1000,3,0),"SII登録型番を正しく入力してください"))</f>
        <v/>
      </c>
      <c r="O44" s="1072"/>
      <c r="P44" s="1072"/>
      <c r="Q44" s="1072"/>
      <c r="R44" s="1072"/>
      <c r="S44" s="1073"/>
      <c r="T44" s="1053" t="str">
        <f>IF(D44="","",IFERROR(VLOOKUP(D44,製品リスト!$M$4:$Q$1000,4,0),"SII登録型番を正しく入力してください"))</f>
        <v/>
      </c>
      <c r="U44" s="1054"/>
      <c r="V44" s="1054"/>
      <c r="W44" s="1054"/>
      <c r="X44" s="1054"/>
      <c r="Y44" s="1054"/>
      <c r="Z44" s="1055"/>
      <c r="AA44" s="827" t="str">
        <f>IF(D44="","",IFERROR(VLOOKUP(D44,製品リスト!$M$4:$Q$1000,5,0),"SII登録型番を正しく入力してください"))</f>
        <v/>
      </c>
      <c r="AB44" s="828"/>
      <c r="AC44" s="828"/>
      <c r="AD44" s="828"/>
      <c r="AE44" s="828"/>
      <c r="AF44" s="828"/>
      <c r="AG44" s="828"/>
      <c r="AH44" s="828"/>
      <c r="AI44" s="828"/>
      <c r="AJ44" s="828"/>
      <c r="AK44" s="829"/>
      <c r="AL44" s="1056" t="str">
        <f t="shared" si="0"/>
        <v/>
      </c>
      <c r="AM44" s="1057"/>
      <c r="AN44" s="1118"/>
      <c r="AO44" s="1086"/>
      <c r="AP44" s="1086"/>
      <c r="AQ44" s="103" t="s">
        <v>11</v>
      </c>
      <c r="AR44" s="1086"/>
      <c r="AS44" s="1086"/>
      <c r="AT44" s="1087"/>
      <c r="AU44" s="1088" t="str">
        <f t="shared" si="1"/>
        <v/>
      </c>
      <c r="AV44" s="1089"/>
      <c r="AW44" s="1090"/>
      <c r="AX44" s="1065" t="str">
        <f t="shared" si="2"/>
        <v/>
      </c>
      <c r="AY44" s="1066"/>
      <c r="AZ44" s="1067"/>
      <c r="BA44" s="1049"/>
      <c r="BB44" s="1050"/>
      <c r="BC44" s="1051"/>
      <c r="BD44" s="228"/>
      <c r="BE44" s="228"/>
      <c r="BF44" s="226">
        <v>36</v>
      </c>
      <c r="BG44" s="351"/>
      <c r="BH44" s="1"/>
      <c r="BI44" s="1"/>
      <c r="BJ44" s="1"/>
      <c r="BK44" s="1"/>
    </row>
    <row r="45" spans="1:63" s="300" customFormat="1" ht="31.8" hidden="1" customHeight="1" x14ac:dyDescent="0.2">
      <c r="A45" s="1052"/>
      <c r="B45" s="782"/>
      <c r="C45" s="759"/>
      <c r="D45" s="758"/>
      <c r="E45" s="782"/>
      <c r="F45" s="782"/>
      <c r="G45" s="782"/>
      <c r="H45" s="782"/>
      <c r="I45" s="759"/>
      <c r="J45" s="1068" t="str">
        <f>IF(D45="","",IFERROR(VLOOKUP(D45,製品リスト!$M$4:$Q$1000,2,0),"SII登録型番を正しく入力してください"))</f>
        <v/>
      </c>
      <c r="K45" s="1069"/>
      <c r="L45" s="1069"/>
      <c r="M45" s="1070"/>
      <c r="N45" s="1068" t="str">
        <f>IF(D45="","",IFERROR(VLOOKUP(D45,製品リスト!$M$4:$Q$1000,3,0),"SII登録型番を正しく入力してください"))</f>
        <v/>
      </c>
      <c r="O45" s="1069"/>
      <c r="P45" s="1069"/>
      <c r="Q45" s="1069"/>
      <c r="R45" s="1069"/>
      <c r="S45" s="1070"/>
      <c r="T45" s="1053" t="str">
        <f>IF(D45="","",IFERROR(VLOOKUP(D45,製品リスト!$M$4:$Q$1000,4,0),"SII登録型番を正しく入力してください"))</f>
        <v/>
      </c>
      <c r="U45" s="1054"/>
      <c r="V45" s="1054"/>
      <c r="W45" s="1054"/>
      <c r="X45" s="1054"/>
      <c r="Y45" s="1054"/>
      <c r="Z45" s="1055"/>
      <c r="AA45" s="827" t="str">
        <f>IF(D45="","",IFERROR(VLOOKUP(D45,製品リスト!$M$4:$Q$1000,5,0),"SII登録型番を正しく入力してください"))</f>
        <v/>
      </c>
      <c r="AB45" s="828"/>
      <c r="AC45" s="828"/>
      <c r="AD45" s="828"/>
      <c r="AE45" s="828"/>
      <c r="AF45" s="828"/>
      <c r="AG45" s="828"/>
      <c r="AH45" s="828"/>
      <c r="AI45" s="828"/>
      <c r="AJ45" s="828"/>
      <c r="AK45" s="829"/>
      <c r="AL45" s="1056" t="str">
        <f t="shared" si="0"/>
        <v/>
      </c>
      <c r="AM45" s="1057"/>
      <c r="AN45" s="1074"/>
      <c r="AO45" s="1075"/>
      <c r="AP45" s="1075"/>
      <c r="AQ45" s="43" t="s">
        <v>11</v>
      </c>
      <c r="AR45" s="1075"/>
      <c r="AS45" s="1075"/>
      <c r="AT45" s="1076"/>
      <c r="AU45" s="1077" t="str">
        <f t="shared" si="1"/>
        <v/>
      </c>
      <c r="AV45" s="1078"/>
      <c r="AW45" s="1079"/>
      <c r="AX45" s="1083" t="str">
        <f t="shared" si="2"/>
        <v/>
      </c>
      <c r="AY45" s="1084"/>
      <c r="AZ45" s="1085"/>
      <c r="BA45" s="1080"/>
      <c r="BB45" s="1081"/>
      <c r="BC45" s="1082"/>
      <c r="BD45" s="228"/>
      <c r="BE45" s="228"/>
      <c r="BF45" s="226">
        <v>37</v>
      </c>
      <c r="BG45" s="351"/>
      <c r="BH45" s="1"/>
      <c r="BI45" s="1"/>
      <c r="BJ45" s="1"/>
      <c r="BK45" s="1"/>
    </row>
    <row r="46" spans="1:63" s="300" customFormat="1" ht="31.8" hidden="1" customHeight="1" x14ac:dyDescent="0.2">
      <c r="A46" s="1052"/>
      <c r="B46" s="782"/>
      <c r="C46" s="759"/>
      <c r="D46" s="758"/>
      <c r="E46" s="782"/>
      <c r="F46" s="782"/>
      <c r="G46" s="782"/>
      <c r="H46" s="782"/>
      <c r="I46" s="759"/>
      <c r="J46" s="1068" t="str">
        <f>IF(D46="","",IFERROR(VLOOKUP(D46,製品リスト!$M$4:$Q$1000,2,0),"SII登録型番を正しく入力してください"))</f>
        <v/>
      </c>
      <c r="K46" s="1069"/>
      <c r="L46" s="1069"/>
      <c r="M46" s="1070"/>
      <c r="N46" s="1068" t="str">
        <f>IF(D46="","",IFERROR(VLOOKUP(D46,製品リスト!$M$4:$Q$1000,3,0),"SII登録型番を正しく入力してください"))</f>
        <v/>
      </c>
      <c r="O46" s="1069"/>
      <c r="P46" s="1069"/>
      <c r="Q46" s="1069"/>
      <c r="R46" s="1069"/>
      <c r="S46" s="1070"/>
      <c r="T46" s="1053" t="str">
        <f>IF(D46="","",IFERROR(VLOOKUP(D46,製品リスト!$M$4:$Q$1000,4,0),"SII登録型番を正しく入力してください"))</f>
        <v/>
      </c>
      <c r="U46" s="1054"/>
      <c r="V46" s="1054"/>
      <c r="W46" s="1054"/>
      <c r="X46" s="1054"/>
      <c r="Y46" s="1054"/>
      <c r="Z46" s="1055"/>
      <c r="AA46" s="827" t="str">
        <f>IF(D46="","",IFERROR(VLOOKUP(D46,製品リスト!$M$4:$Q$1000,5,0),"SII登録型番を正しく入力してください"))</f>
        <v/>
      </c>
      <c r="AB46" s="828"/>
      <c r="AC46" s="828"/>
      <c r="AD46" s="828"/>
      <c r="AE46" s="828"/>
      <c r="AF46" s="828"/>
      <c r="AG46" s="828"/>
      <c r="AH46" s="828"/>
      <c r="AI46" s="828"/>
      <c r="AJ46" s="828"/>
      <c r="AK46" s="829"/>
      <c r="AL46" s="1056" t="str">
        <f t="shared" si="0"/>
        <v/>
      </c>
      <c r="AM46" s="1057"/>
      <c r="AN46" s="1074"/>
      <c r="AO46" s="1075"/>
      <c r="AP46" s="1075"/>
      <c r="AQ46" s="43" t="s">
        <v>11</v>
      </c>
      <c r="AR46" s="1075"/>
      <c r="AS46" s="1075"/>
      <c r="AT46" s="1076"/>
      <c r="AU46" s="1077" t="str">
        <f t="shared" si="1"/>
        <v/>
      </c>
      <c r="AV46" s="1078"/>
      <c r="AW46" s="1079"/>
      <c r="AX46" s="1083" t="str">
        <f t="shared" si="2"/>
        <v/>
      </c>
      <c r="AY46" s="1084"/>
      <c r="AZ46" s="1085"/>
      <c r="BA46" s="1080"/>
      <c r="BB46" s="1081"/>
      <c r="BC46" s="1082"/>
      <c r="BD46" s="228"/>
      <c r="BE46" s="228"/>
      <c r="BF46" s="226">
        <v>38</v>
      </c>
      <c r="BG46" s="351"/>
      <c r="BH46" s="1"/>
      <c r="BI46" s="1"/>
      <c r="BJ46" s="1"/>
      <c r="BK46" s="1"/>
    </row>
    <row r="47" spans="1:63" s="300" customFormat="1" ht="31.8" hidden="1" customHeight="1" x14ac:dyDescent="0.2">
      <c r="A47" s="1052"/>
      <c r="B47" s="782"/>
      <c r="C47" s="759"/>
      <c r="D47" s="758"/>
      <c r="E47" s="782"/>
      <c r="F47" s="782"/>
      <c r="G47" s="782"/>
      <c r="H47" s="782"/>
      <c r="I47" s="759"/>
      <c r="J47" s="1068" t="str">
        <f>IF(D47="","",IFERROR(VLOOKUP(D47,製品リスト!$M$4:$Q$1000,2,0),"SII登録型番を正しく入力してください"))</f>
        <v/>
      </c>
      <c r="K47" s="1069"/>
      <c r="L47" s="1069"/>
      <c r="M47" s="1070"/>
      <c r="N47" s="1068" t="str">
        <f>IF(D47="","",IFERROR(VLOOKUP(D47,製品リスト!$M$4:$Q$1000,3,0),"SII登録型番を正しく入力してください"))</f>
        <v/>
      </c>
      <c r="O47" s="1069"/>
      <c r="P47" s="1069"/>
      <c r="Q47" s="1069"/>
      <c r="R47" s="1069"/>
      <c r="S47" s="1070"/>
      <c r="T47" s="1053" t="str">
        <f>IF(D47="","",IFERROR(VLOOKUP(D47,製品リスト!$M$4:$Q$1000,4,0),"SII登録型番を正しく入力してください"))</f>
        <v/>
      </c>
      <c r="U47" s="1054"/>
      <c r="V47" s="1054"/>
      <c r="W47" s="1054"/>
      <c r="X47" s="1054"/>
      <c r="Y47" s="1054"/>
      <c r="Z47" s="1055"/>
      <c r="AA47" s="827" t="str">
        <f>IF(D47="","",IFERROR(VLOOKUP(D47,製品リスト!$M$4:$Q$1000,5,0),"SII登録型番を正しく入力してください"))</f>
        <v/>
      </c>
      <c r="AB47" s="828"/>
      <c r="AC47" s="828"/>
      <c r="AD47" s="828"/>
      <c r="AE47" s="828"/>
      <c r="AF47" s="828"/>
      <c r="AG47" s="828"/>
      <c r="AH47" s="828"/>
      <c r="AI47" s="828"/>
      <c r="AJ47" s="828"/>
      <c r="AK47" s="829"/>
      <c r="AL47" s="1056" t="str">
        <f t="shared" si="0"/>
        <v/>
      </c>
      <c r="AM47" s="1057"/>
      <c r="AN47" s="1074"/>
      <c r="AO47" s="1075"/>
      <c r="AP47" s="1075"/>
      <c r="AQ47" s="43" t="s">
        <v>11</v>
      </c>
      <c r="AR47" s="1075"/>
      <c r="AS47" s="1075"/>
      <c r="AT47" s="1076"/>
      <c r="AU47" s="1077" t="str">
        <f t="shared" si="1"/>
        <v/>
      </c>
      <c r="AV47" s="1078"/>
      <c r="AW47" s="1079"/>
      <c r="AX47" s="1058" t="str">
        <f t="shared" si="2"/>
        <v/>
      </c>
      <c r="AY47" s="1059"/>
      <c r="AZ47" s="1060"/>
      <c r="BA47" s="1061"/>
      <c r="BB47" s="1062"/>
      <c r="BC47" s="1063"/>
      <c r="BD47" s="228"/>
      <c r="BE47" s="228"/>
      <c r="BF47" s="226">
        <v>39</v>
      </c>
      <c r="BG47" s="351"/>
      <c r="BH47" s="1"/>
      <c r="BI47" s="1"/>
      <c r="BJ47" s="1"/>
      <c r="BK47" s="1"/>
    </row>
    <row r="48" spans="1:63" s="300" customFormat="1" ht="31.8" hidden="1" customHeight="1" x14ac:dyDescent="0.2">
      <c r="A48" s="1052"/>
      <c r="B48" s="782"/>
      <c r="C48" s="759"/>
      <c r="D48" s="758"/>
      <c r="E48" s="782"/>
      <c r="F48" s="782"/>
      <c r="G48" s="782"/>
      <c r="H48" s="782"/>
      <c r="I48" s="759"/>
      <c r="J48" s="1068" t="str">
        <f>IF(D48="","",IFERROR(VLOOKUP(D48,製品リスト!$M$4:$Q$1000,2,0),"SII登録型番を正しく入力してください"))</f>
        <v/>
      </c>
      <c r="K48" s="1069"/>
      <c r="L48" s="1069"/>
      <c r="M48" s="1070"/>
      <c r="N48" s="1068" t="str">
        <f>IF(D48="","",IFERROR(VLOOKUP(D48,製品リスト!$M$4:$Q$1000,3,0),"SII登録型番を正しく入力してください"))</f>
        <v/>
      </c>
      <c r="O48" s="1069"/>
      <c r="P48" s="1069"/>
      <c r="Q48" s="1069"/>
      <c r="R48" s="1069"/>
      <c r="S48" s="1070"/>
      <c r="T48" s="1053" t="str">
        <f>IF(D48="","",IFERROR(VLOOKUP(D48,製品リスト!$M$4:$Q$1000,4,0),"SII登録型番を正しく入力してください"))</f>
        <v/>
      </c>
      <c r="U48" s="1054"/>
      <c r="V48" s="1054"/>
      <c r="W48" s="1054"/>
      <c r="X48" s="1054"/>
      <c r="Y48" s="1054"/>
      <c r="Z48" s="1055"/>
      <c r="AA48" s="827" t="str">
        <f>IF(D48="","",IFERROR(VLOOKUP(D48,製品リスト!$M$4:$Q$1000,5,0),"SII登録型番を正しく入力してください"))</f>
        <v/>
      </c>
      <c r="AB48" s="828"/>
      <c r="AC48" s="828"/>
      <c r="AD48" s="828"/>
      <c r="AE48" s="828"/>
      <c r="AF48" s="828"/>
      <c r="AG48" s="828"/>
      <c r="AH48" s="828"/>
      <c r="AI48" s="828"/>
      <c r="AJ48" s="828"/>
      <c r="AK48" s="829"/>
      <c r="AL48" s="1056" t="str">
        <f t="shared" si="0"/>
        <v/>
      </c>
      <c r="AM48" s="1057"/>
      <c r="AN48" s="1074"/>
      <c r="AO48" s="1075"/>
      <c r="AP48" s="1075"/>
      <c r="AQ48" s="43" t="s">
        <v>11</v>
      </c>
      <c r="AR48" s="1075"/>
      <c r="AS48" s="1075"/>
      <c r="AT48" s="1076"/>
      <c r="AU48" s="1077" t="str">
        <f t="shared" si="1"/>
        <v/>
      </c>
      <c r="AV48" s="1078"/>
      <c r="AW48" s="1079"/>
      <c r="AX48" s="1058" t="str">
        <f t="shared" si="2"/>
        <v/>
      </c>
      <c r="AY48" s="1059"/>
      <c r="AZ48" s="1060"/>
      <c r="BA48" s="1061"/>
      <c r="BB48" s="1062"/>
      <c r="BC48" s="1063"/>
      <c r="BD48" s="228"/>
      <c r="BE48" s="228"/>
      <c r="BF48" s="226">
        <v>40</v>
      </c>
      <c r="BG48" s="351"/>
      <c r="BH48" s="1"/>
      <c r="BI48" s="1"/>
      <c r="BJ48" s="1"/>
      <c r="BK48" s="1"/>
    </row>
    <row r="49" spans="1:63" s="300" customFormat="1" ht="31.8" hidden="1" customHeight="1" x14ac:dyDescent="0.2">
      <c r="A49" s="1052"/>
      <c r="B49" s="782"/>
      <c r="C49" s="759"/>
      <c r="D49" s="758"/>
      <c r="E49" s="782"/>
      <c r="F49" s="782"/>
      <c r="G49" s="782"/>
      <c r="H49" s="782"/>
      <c r="I49" s="759"/>
      <c r="J49" s="1068" t="str">
        <f>IF(D49="","",IFERROR(VLOOKUP(D49,製品リスト!$M$4:$Q$1000,2,0),"SII登録型番を正しく入力してください"))</f>
        <v/>
      </c>
      <c r="K49" s="1069"/>
      <c r="L49" s="1069"/>
      <c r="M49" s="1070"/>
      <c r="N49" s="1068" t="str">
        <f>IF(D49="","",IFERROR(VLOOKUP(D49,製品リスト!$M$4:$Q$1000,3,0),"SII登録型番を正しく入力してください"))</f>
        <v/>
      </c>
      <c r="O49" s="1069"/>
      <c r="P49" s="1069"/>
      <c r="Q49" s="1069"/>
      <c r="R49" s="1069"/>
      <c r="S49" s="1070"/>
      <c r="T49" s="1053" t="str">
        <f>IF(D49="","",IFERROR(VLOOKUP(D49,製品リスト!$M$4:$Q$1000,4,0),"SII登録型番を正しく入力してください"))</f>
        <v/>
      </c>
      <c r="U49" s="1054"/>
      <c r="V49" s="1054"/>
      <c r="W49" s="1054"/>
      <c r="X49" s="1054"/>
      <c r="Y49" s="1054"/>
      <c r="Z49" s="1055"/>
      <c r="AA49" s="827" t="str">
        <f>IF(D49="","",IFERROR(VLOOKUP(D49,製品リスト!$M$4:$Q$1000,5,0),"SII登録型番を正しく入力してください"))</f>
        <v/>
      </c>
      <c r="AB49" s="828"/>
      <c r="AC49" s="828"/>
      <c r="AD49" s="828"/>
      <c r="AE49" s="828"/>
      <c r="AF49" s="828"/>
      <c r="AG49" s="828"/>
      <c r="AH49" s="828"/>
      <c r="AI49" s="828"/>
      <c r="AJ49" s="828"/>
      <c r="AK49" s="829"/>
      <c r="AL49" s="1056" t="str">
        <f t="shared" si="0"/>
        <v/>
      </c>
      <c r="AM49" s="1057"/>
      <c r="AN49" s="1074"/>
      <c r="AO49" s="1075"/>
      <c r="AP49" s="1075"/>
      <c r="AQ49" s="43" t="s">
        <v>11</v>
      </c>
      <c r="AR49" s="1075"/>
      <c r="AS49" s="1075"/>
      <c r="AT49" s="1076"/>
      <c r="AU49" s="1077" t="str">
        <f t="shared" si="1"/>
        <v/>
      </c>
      <c r="AV49" s="1078"/>
      <c r="AW49" s="1079"/>
      <c r="AX49" s="1058" t="str">
        <f t="shared" si="2"/>
        <v/>
      </c>
      <c r="AY49" s="1059"/>
      <c r="AZ49" s="1060"/>
      <c r="BA49" s="1061"/>
      <c r="BB49" s="1062"/>
      <c r="BC49" s="1063"/>
      <c r="BD49" s="228"/>
      <c r="BE49" s="228"/>
      <c r="BF49" s="226">
        <v>41</v>
      </c>
      <c r="BG49" s="351"/>
      <c r="BH49" s="1"/>
      <c r="BI49" s="1"/>
      <c r="BJ49" s="1"/>
      <c r="BK49" s="1"/>
    </row>
    <row r="50" spans="1:63" s="300" customFormat="1" ht="31.8" hidden="1" customHeight="1" x14ac:dyDescent="0.2">
      <c r="A50" s="1052"/>
      <c r="B50" s="782"/>
      <c r="C50" s="759"/>
      <c r="D50" s="758"/>
      <c r="E50" s="782"/>
      <c r="F50" s="782"/>
      <c r="G50" s="782"/>
      <c r="H50" s="782"/>
      <c r="I50" s="759"/>
      <c r="J50" s="1068" t="str">
        <f>IF(D50="","",IFERROR(VLOOKUP(D50,製品リスト!$M$4:$Q$1000,2,0),"SII登録型番を正しく入力してください"))</f>
        <v/>
      </c>
      <c r="K50" s="1069"/>
      <c r="L50" s="1069"/>
      <c r="M50" s="1070"/>
      <c r="N50" s="1068" t="str">
        <f>IF(D50="","",IFERROR(VLOOKUP(D50,製品リスト!$M$4:$Q$1000,3,0),"SII登録型番を正しく入力してください"))</f>
        <v/>
      </c>
      <c r="O50" s="1069"/>
      <c r="P50" s="1069"/>
      <c r="Q50" s="1069"/>
      <c r="R50" s="1069"/>
      <c r="S50" s="1070"/>
      <c r="T50" s="1053" t="str">
        <f>IF(D50="","",IFERROR(VLOOKUP(D50,製品リスト!$M$4:$Q$1000,4,0),"SII登録型番を正しく入力してください"))</f>
        <v/>
      </c>
      <c r="U50" s="1054"/>
      <c r="V50" s="1054"/>
      <c r="W50" s="1054"/>
      <c r="X50" s="1054"/>
      <c r="Y50" s="1054"/>
      <c r="Z50" s="1055"/>
      <c r="AA50" s="827" t="str">
        <f>IF(D50="","",IFERROR(VLOOKUP(D50,製品リスト!$M$4:$Q$1000,5,0),"SII登録型番を正しく入力してください"))</f>
        <v/>
      </c>
      <c r="AB50" s="828"/>
      <c r="AC50" s="828"/>
      <c r="AD50" s="828"/>
      <c r="AE50" s="828"/>
      <c r="AF50" s="828"/>
      <c r="AG50" s="828"/>
      <c r="AH50" s="828"/>
      <c r="AI50" s="828"/>
      <c r="AJ50" s="828"/>
      <c r="AK50" s="829"/>
      <c r="AL50" s="1056" t="str">
        <f t="shared" si="0"/>
        <v/>
      </c>
      <c r="AM50" s="1057"/>
      <c r="AN50" s="1074"/>
      <c r="AO50" s="1075"/>
      <c r="AP50" s="1075"/>
      <c r="AQ50" s="43" t="s">
        <v>11</v>
      </c>
      <c r="AR50" s="1075"/>
      <c r="AS50" s="1075"/>
      <c r="AT50" s="1076"/>
      <c r="AU50" s="1077" t="str">
        <f t="shared" si="1"/>
        <v/>
      </c>
      <c r="AV50" s="1078"/>
      <c r="AW50" s="1079"/>
      <c r="AX50" s="1058" t="str">
        <f t="shared" si="2"/>
        <v/>
      </c>
      <c r="AY50" s="1059"/>
      <c r="AZ50" s="1060"/>
      <c r="BA50" s="1061"/>
      <c r="BB50" s="1062"/>
      <c r="BC50" s="1063"/>
      <c r="BD50" s="228"/>
      <c r="BE50" s="228"/>
      <c r="BF50" s="226">
        <v>42</v>
      </c>
      <c r="BG50" s="351"/>
      <c r="BH50" s="1"/>
      <c r="BI50" s="1"/>
      <c r="BJ50" s="1"/>
      <c r="BK50" s="1"/>
    </row>
    <row r="51" spans="1:63" s="300" customFormat="1" ht="31.8" hidden="1" customHeight="1" x14ac:dyDescent="0.2">
      <c r="A51" s="1052"/>
      <c r="B51" s="782"/>
      <c r="C51" s="759"/>
      <c r="D51" s="758"/>
      <c r="E51" s="782"/>
      <c r="F51" s="782"/>
      <c r="G51" s="782"/>
      <c r="H51" s="782"/>
      <c r="I51" s="759"/>
      <c r="J51" s="1068" t="str">
        <f>IF(D51="","",IFERROR(VLOOKUP(D51,製品リスト!$M$4:$Q$1000,2,0),"SII登録型番を正しく入力してください"))</f>
        <v/>
      </c>
      <c r="K51" s="1069"/>
      <c r="L51" s="1069"/>
      <c r="M51" s="1070"/>
      <c r="N51" s="1068" t="str">
        <f>IF(D51="","",IFERROR(VLOOKUP(D51,製品リスト!$M$4:$Q$1000,3,0),"SII登録型番を正しく入力してください"))</f>
        <v/>
      </c>
      <c r="O51" s="1069"/>
      <c r="P51" s="1069"/>
      <c r="Q51" s="1069"/>
      <c r="R51" s="1069"/>
      <c r="S51" s="1070"/>
      <c r="T51" s="1053" t="str">
        <f>IF(D51="","",IFERROR(VLOOKUP(D51,製品リスト!$M$4:$Q$1000,4,0),"SII登録型番を正しく入力してください"))</f>
        <v/>
      </c>
      <c r="U51" s="1054"/>
      <c r="V51" s="1054"/>
      <c r="W51" s="1054"/>
      <c r="X51" s="1054"/>
      <c r="Y51" s="1054"/>
      <c r="Z51" s="1055"/>
      <c r="AA51" s="827" t="str">
        <f>IF(D51="","",IFERROR(VLOOKUP(D51,製品リスト!$M$4:$Q$1000,5,0),"SII登録型番を正しく入力してください"))</f>
        <v/>
      </c>
      <c r="AB51" s="828"/>
      <c r="AC51" s="828"/>
      <c r="AD51" s="828"/>
      <c r="AE51" s="828"/>
      <c r="AF51" s="828"/>
      <c r="AG51" s="828"/>
      <c r="AH51" s="828"/>
      <c r="AI51" s="828"/>
      <c r="AJ51" s="828"/>
      <c r="AK51" s="829"/>
      <c r="AL51" s="1056" t="str">
        <f t="shared" si="0"/>
        <v/>
      </c>
      <c r="AM51" s="1057"/>
      <c r="AN51" s="1074"/>
      <c r="AO51" s="1075"/>
      <c r="AP51" s="1075"/>
      <c r="AQ51" s="43" t="s">
        <v>11</v>
      </c>
      <c r="AR51" s="1075"/>
      <c r="AS51" s="1075"/>
      <c r="AT51" s="1076"/>
      <c r="AU51" s="1077" t="str">
        <f t="shared" si="1"/>
        <v/>
      </c>
      <c r="AV51" s="1078"/>
      <c r="AW51" s="1079"/>
      <c r="AX51" s="1058" t="str">
        <f t="shared" si="2"/>
        <v/>
      </c>
      <c r="AY51" s="1059"/>
      <c r="AZ51" s="1060"/>
      <c r="BA51" s="1061"/>
      <c r="BB51" s="1062"/>
      <c r="BC51" s="1063"/>
      <c r="BD51" s="228"/>
      <c r="BE51" s="228"/>
      <c r="BF51" s="226">
        <v>43</v>
      </c>
      <c r="BG51" s="351"/>
      <c r="BH51" s="1"/>
      <c r="BI51" s="1"/>
      <c r="BJ51" s="1"/>
      <c r="BK51" s="1"/>
    </row>
    <row r="52" spans="1:63" s="300" customFormat="1" ht="31.8" hidden="1" customHeight="1" x14ac:dyDescent="0.2">
      <c r="A52" s="1052"/>
      <c r="B52" s="782"/>
      <c r="C52" s="759"/>
      <c r="D52" s="758"/>
      <c r="E52" s="782"/>
      <c r="F52" s="782"/>
      <c r="G52" s="782"/>
      <c r="H52" s="782"/>
      <c r="I52" s="759"/>
      <c r="J52" s="1068" t="str">
        <f>IF(D52="","",IFERROR(VLOOKUP(D52,製品リスト!$M$4:$Q$1000,2,0),"SII登録型番を正しく入力してください"))</f>
        <v/>
      </c>
      <c r="K52" s="1069"/>
      <c r="L52" s="1069"/>
      <c r="M52" s="1070"/>
      <c r="N52" s="1068" t="str">
        <f>IF(D52="","",IFERROR(VLOOKUP(D52,製品リスト!$M$4:$Q$1000,3,0),"SII登録型番を正しく入力してください"))</f>
        <v/>
      </c>
      <c r="O52" s="1069"/>
      <c r="P52" s="1069"/>
      <c r="Q52" s="1069"/>
      <c r="R52" s="1069"/>
      <c r="S52" s="1070"/>
      <c r="T52" s="1053" t="str">
        <f>IF(D52="","",IFERROR(VLOOKUP(D52,製品リスト!$M$4:$Q$1000,4,0),"SII登録型番を正しく入力してください"))</f>
        <v/>
      </c>
      <c r="U52" s="1054"/>
      <c r="V52" s="1054"/>
      <c r="W52" s="1054"/>
      <c r="X52" s="1054"/>
      <c r="Y52" s="1054"/>
      <c r="Z52" s="1055"/>
      <c r="AA52" s="827" t="str">
        <f>IF(D52="","",IFERROR(VLOOKUP(D52,製品リスト!$M$4:$Q$1000,5,0),"SII登録型番を正しく入力してください"))</f>
        <v/>
      </c>
      <c r="AB52" s="828"/>
      <c r="AC52" s="828"/>
      <c r="AD52" s="828"/>
      <c r="AE52" s="828"/>
      <c r="AF52" s="828"/>
      <c r="AG52" s="828"/>
      <c r="AH52" s="828"/>
      <c r="AI52" s="828"/>
      <c r="AJ52" s="828"/>
      <c r="AK52" s="829"/>
      <c r="AL52" s="1056" t="str">
        <f t="shared" si="0"/>
        <v/>
      </c>
      <c r="AM52" s="1057"/>
      <c r="AN52" s="1074"/>
      <c r="AO52" s="1075"/>
      <c r="AP52" s="1075"/>
      <c r="AQ52" s="43" t="s">
        <v>11</v>
      </c>
      <c r="AR52" s="1075"/>
      <c r="AS52" s="1075"/>
      <c r="AT52" s="1076"/>
      <c r="AU52" s="1077" t="str">
        <f t="shared" si="1"/>
        <v/>
      </c>
      <c r="AV52" s="1078"/>
      <c r="AW52" s="1079"/>
      <c r="AX52" s="1058" t="str">
        <f t="shared" si="2"/>
        <v/>
      </c>
      <c r="AY52" s="1059"/>
      <c r="AZ52" s="1060"/>
      <c r="BA52" s="1061"/>
      <c r="BB52" s="1062"/>
      <c r="BC52" s="1063"/>
      <c r="BD52" s="228"/>
      <c r="BE52" s="228"/>
      <c r="BF52" s="226">
        <v>44</v>
      </c>
      <c r="BG52" s="351"/>
      <c r="BH52" s="1"/>
      <c r="BI52" s="1"/>
      <c r="BJ52" s="1"/>
      <c r="BK52" s="1"/>
    </row>
    <row r="53" spans="1:63" s="300" customFormat="1" ht="31.8" hidden="1" customHeight="1" x14ac:dyDescent="0.2">
      <c r="A53" s="1052"/>
      <c r="B53" s="782"/>
      <c r="C53" s="759"/>
      <c r="D53" s="758"/>
      <c r="E53" s="782"/>
      <c r="F53" s="782"/>
      <c r="G53" s="782"/>
      <c r="H53" s="782"/>
      <c r="I53" s="759"/>
      <c r="J53" s="1068" t="str">
        <f>IF(D53="","",IFERROR(VLOOKUP(D53,製品リスト!$M$4:$Q$1000,2,0),"SII登録型番を正しく入力してください"))</f>
        <v/>
      </c>
      <c r="K53" s="1069"/>
      <c r="L53" s="1069"/>
      <c r="M53" s="1070"/>
      <c r="N53" s="1068" t="str">
        <f>IF(D53="","",IFERROR(VLOOKUP(D53,製品リスト!$M$4:$Q$1000,3,0),"SII登録型番を正しく入力してください"))</f>
        <v/>
      </c>
      <c r="O53" s="1069"/>
      <c r="P53" s="1069"/>
      <c r="Q53" s="1069"/>
      <c r="R53" s="1069"/>
      <c r="S53" s="1070"/>
      <c r="T53" s="1053" t="str">
        <f>IF(D53="","",IFERROR(VLOOKUP(D53,製品リスト!$M$4:$Q$1000,4,0),"SII登録型番を正しく入力してください"))</f>
        <v/>
      </c>
      <c r="U53" s="1054"/>
      <c r="V53" s="1054"/>
      <c r="W53" s="1054"/>
      <c r="X53" s="1054"/>
      <c r="Y53" s="1054"/>
      <c r="Z53" s="1055"/>
      <c r="AA53" s="827" t="str">
        <f>IF(D53="","",IFERROR(VLOOKUP(D53,製品リスト!$M$4:$Q$1000,5,0),"SII登録型番を正しく入力してください"))</f>
        <v/>
      </c>
      <c r="AB53" s="828"/>
      <c r="AC53" s="828"/>
      <c r="AD53" s="828"/>
      <c r="AE53" s="828"/>
      <c r="AF53" s="828"/>
      <c r="AG53" s="828"/>
      <c r="AH53" s="828"/>
      <c r="AI53" s="828"/>
      <c r="AJ53" s="828"/>
      <c r="AK53" s="829"/>
      <c r="AL53" s="1056" t="str">
        <f t="shared" si="0"/>
        <v/>
      </c>
      <c r="AM53" s="1057"/>
      <c r="AN53" s="1074"/>
      <c r="AO53" s="1075"/>
      <c r="AP53" s="1075"/>
      <c r="AQ53" s="43" t="s">
        <v>11</v>
      </c>
      <c r="AR53" s="1075"/>
      <c r="AS53" s="1075"/>
      <c r="AT53" s="1076"/>
      <c r="AU53" s="1077" t="str">
        <f t="shared" si="1"/>
        <v/>
      </c>
      <c r="AV53" s="1078"/>
      <c r="AW53" s="1079"/>
      <c r="AX53" s="1058" t="str">
        <f t="shared" si="2"/>
        <v/>
      </c>
      <c r="AY53" s="1059"/>
      <c r="AZ53" s="1060"/>
      <c r="BA53" s="1061"/>
      <c r="BB53" s="1062"/>
      <c r="BC53" s="1063"/>
      <c r="BD53" s="228"/>
      <c r="BE53" s="228"/>
      <c r="BF53" s="226">
        <v>45</v>
      </c>
      <c r="BG53" s="351"/>
      <c r="BH53" s="1"/>
      <c r="BI53" s="1"/>
      <c r="BJ53" s="1"/>
      <c r="BK53" s="1"/>
    </row>
    <row r="54" spans="1:63" s="300" customFormat="1" ht="31.8" hidden="1" customHeight="1" x14ac:dyDescent="0.2">
      <c r="A54" s="1052"/>
      <c r="B54" s="782"/>
      <c r="C54" s="759"/>
      <c r="D54" s="758"/>
      <c r="E54" s="782"/>
      <c r="F54" s="782"/>
      <c r="G54" s="782"/>
      <c r="H54" s="782"/>
      <c r="I54" s="759"/>
      <c r="J54" s="1068" t="str">
        <f>IF(D54="","",IFERROR(VLOOKUP(D54,製品リスト!$M$4:$Q$1000,2,0),"SII登録型番を正しく入力してください"))</f>
        <v/>
      </c>
      <c r="K54" s="1069"/>
      <c r="L54" s="1069"/>
      <c r="M54" s="1070"/>
      <c r="N54" s="1068" t="str">
        <f>IF(D54="","",IFERROR(VLOOKUP(D54,製品リスト!$M$4:$Q$1000,3,0),"SII登録型番を正しく入力してください"))</f>
        <v/>
      </c>
      <c r="O54" s="1069"/>
      <c r="P54" s="1069"/>
      <c r="Q54" s="1069"/>
      <c r="R54" s="1069"/>
      <c r="S54" s="1070"/>
      <c r="T54" s="1053" t="str">
        <f>IF(D54="","",IFERROR(VLOOKUP(D54,製品リスト!$M$4:$Q$1000,4,0),"SII登録型番を正しく入力してください"))</f>
        <v/>
      </c>
      <c r="U54" s="1054"/>
      <c r="V54" s="1054"/>
      <c r="W54" s="1054"/>
      <c r="X54" s="1054"/>
      <c r="Y54" s="1054"/>
      <c r="Z54" s="1055"/>
      <c r="AA54" s="827" t="str">
        <f>IF(D54="","",IFERROR(VLOOKUP(D54,製品リスト!$M$4:$Q$1000,5,0),"SII登録型番を正しく入力してください"))</f>
        <v/>
      </c>
      <c r="AB54" s="828"/>
      <c r="AC54" s="828"/>
      <c r="AD54" s="828"/>
      <c r="AE54" s="828"/>
      <c r="AF54" s="828"/>
      <c r="AG54" s="828"/>
      <c r="AH54" s="828"/>
      <c r="AI54" s="828"/>
      <c r="AJ54" s="828"/>
      <c r="AK54" s="829"/>
      <c r="AL54" s="1056" t="str">
        <f t="shared" si="0"/>
        <v/>
      </c>
      <c r="AM54" s="1057"/>
      <c r="AN54" s="1074"/>
      <c r="AO54" s="1075"/>
      <c r="AP54" s="1075"/>
      <c r="AQ54" s="43" t="s">
        <v>11</v>
      </c>
      <c r="AR54" s="1075"/>
      <c r="AS54" s="1075"/>
      <c r="AT54" s="1076"/>
      <c r="AU54" s="1077" t="str">
        <f t="shared" si="1"/>
        <v/>
      </c>
      <c r="AV54" s="1078"/>
      <c r="AW54" s="1079"/>
      <c r="AX54" s="1058" t="str">
        <f t="shared" si="2"/>
        <v/>
      </c>
      <c r="AY54" s="1059"/>
      <c r="AZ54" s="1060"/>
      <c r="BA54" s="1061"/>
      <c r="BB54" s="1062"/>
      <c r="BC54" s="1063"/>
      <c r="BD54" s="228"/>
      <c r="BE54" s="228"/>
      <c r="BF54" s="226">
        <v>46</v>
      </c>
      <c r="BG54" s="351"/>
      <c r="BH54" s="1"/>
      <c r="BI54" s="1"/>
      <c r="BJ54" s="1"/>
      <c r="BK54" s="1"/>
    </row>
    <row r="55" spans="1:63" s="300" customFormat="1" ht="31.8" hidden="1" customHeight="1" x14ac:dyDescent="0.2">
      <c r="A55" s="1052"/>
      <c r="B55" s="782"/>
      <c r="C55" s="759"/>
      <c r="D55" s="758"/>
      <c r="E55" s="782"/>
      <c r="F55" s="782"/>
      <c r="G55" s="782"/>
      <c r="H55" s="782"/>
      <c r="I55" s="759"/>
      <c r="J55" s="1068" t="str">
        <f>IF(D55="","",IFERROR(VLOOKUP(D55,製品リスト!$M$4:$Q$1000,2,0),"SII登録型番を正しく入力してください"))</f>
        <v/>
      </c>
      <c r="K55" s="1069"/>
      <c r="L55" s="1069"/>
      <c r="M55" s="1070"/>
      <c r="N55" s="1068" t="str">
        <f>IF(D55="","",IFERROR(VLOOKUP(D55,製品リスト!$M$4:$Q$1000,3,0),"SII登録型番を正しく入力してください"))</f>
        <v/>
      </c>
      <c r="O55" s="1069"/>
      <c r="P55" s="1069"/>
      <c r="Q55" s="1069"/>
      <c r="R55" s="1069"/>
      <c r="S55" s="1070"/>
      <c r="T55" s="1053" t="str">
        <f>IF(D55="","",IFERROR(VLOOKUP(D55,製品リスト!$M$4:$Q$1000,4,0),"SII登録型番を正しく入力してください"))</f>
        <v/>
      </c>
      <c r="U55" s="1054"/>
      <c r="V55" s="1054"/>
      <c r="W55" s="1054"/>
      <c r="X55" s="1054"/>
      <c r="Y55" s="1054"/>
      <c r="Z55" s="1055"/>
      <c r="AA55" s="827" t="str">
        <f>IF(D55="","",IFERROR(VLOOKUP(D55,製品リスト!$M$4:$Q$1000,5,0),"SII登録型番を正しく入力してください"))</f>
        <v/>
      </c>
      <c r="AB55" s="828"/>
      <c r="AC55" s="828"/>
      <c r="AD55" s="828"/>
      <c r="AE55" s="828"/>
      <c r="AF55" s="828"/>
      <c r="AG55" s="828"/>
      <c r="AH55" s="828"/>
      <c r="AI55" s="828"/>
      <c r="AJ55" s="828"/>
      <c r="AK55" s="829"/>
      <c r="AL55" s="1056" t="str">
        <f t="shared" si="0"/>
        <v/>
      </c>
      <c r="AM55" s="1057"/>
      <c r="AN55" s="1074"/>
      <c r="AO55" s="1075"/>
      <c r="AP55" s="1075"/>
      <c r="AQ55" s="43" t="s">
        <v>11</v>
      </c>
      <c r="AR55" s="1075"/>
      <c r="AS55" s="1075"/>
      <c r="AT55" s="1076"/>
      <c r="AU55" s="1077" t="str">
        <f t="shared" si="1"/>
        <v/>
      </c>
      <c r="AV55" s="1078"/>
      <c r="AW55" s="1079"/>
      <c r="AX55" s="1083" t="str">
        <f t="shared" si="2"/>
        <v/>
      </c>
      <c r="AY55" s="1084"/>
      <c r="AZ55" s="1085"/>
      <c r="BA55" s="1080"/>
      <c r="BB55" s="1081"/>
      <c r="BC55" s="1082"/>
      <c r="BD55" s="228"/>
      <c r="BE55" s="228"/>
      <c r="BF55" s="226">
        <v>47</v>
      </c>
      <c r="BG55" s="351"/>
      <c r="BH55" s="1"/>
      <c r="BI55" s="1"/>
      <c r="BJ55" s="1"/>
      <c r="BK55" s="1"/>
    </row>
    <row r="56" spans="1:63" s="300" customFormat="1" ht="31.8" hidden="1" customHeight="1" x14ac:dyDescent="0.2">
      <c r="A56" s="1052"/>
      <c r="B56" s="782"/>
      <c r="C56" s="759"/>
      <c r="D56" s="758"/>
      <c r="E56" s="782"/>
      <c r="F56" s="782"/>
      <c r="G56" s="782"/>
      <c r="H56" s="782"/>
      <c r="I56" s="759"/>
      <c r="J56" s="1068" t="str">
        <f>IF(D56="","",IFERROR(VLOOKUP(D56,製品リスト!$M$4:$Q$1000,2,0),"SII登録型番を正しく入力してください"))</f>
        <v/>
      </c>
      <c r="K56" s="1069"/>
      <c r="L56" s="1069"/>
      <c r="M56" s="1070"/>
      <c r="N56" s="1068" t="str">
        <f>IF(D56="","",IFERROR(VLOOKUP(D56,製品リスト!$M$4:$Q$1000,3,0),"SII登録型番を正しく入力してください"))</f>
        <v/>
      </c>
      <c r="O56" s="1069"/>
      <c r="P56" s="1069"/>
      <c r="Q56" s="1069"/>
      <c r="R56" s="1069"/>
      <c r="S56" s="1070"/>
      <c r="T56" s="1053" t="str">
        <f>IF(D56="","",IFERROR(VLOOKUP(D56,製品リスト!$M$4:$Q$1000,4,0),"SII登録型番を正しく入力してください"))</f>
        <v/>
      </c>
      <c r="U56" s="1054"/>
      <c r="V56" s="1054"/>
      <c r="W56" s="1054"/>
      <c r="X56" s="1054"/>
      <c r="Y56" s="1054"/>
      <c r="Z56" s="1055"/>
      <c r="AA56" s="827" t="str">
        <f>IF(D56="","",IFERROR(VLOOKUP(D56,製品リスト!$M$4:$Q$1000,5,0),"SII登録型番を正しく入力してください"))</f>
        <v/>
      </c>
      <c r="AB56" s="828"/>
      <c r="AC56" s="828"/>
      <c r="AD56" s="828"/>
      <c r="AE56" s="828"/>
      <c r="AF56" s="828"/>
      <c r="AG56" s="828"/>
      <c r="AH56" s="828"/>
      <c r="AI56" s="828"/>
      <c r="AJ56" s="828"/>
      <c r="AK56" s="829"/>
      <c r="AL56" s="1056" t="str">
        <f t="shared" si="0"/>
        <v/>
      </c>
      <c r="AM56" s="1057"/>
      <c r="AN56" s="1074"/>
      <c r="AO56" s="1075"/>
      <c r="AP56" s="1075"/>
      <c r="AQ56" s="43" t="s">
        <v>11</v>
      </c>
      <c r="AR56" s="1075"/>
      <c r="AS56" s="1075"/>
      <c r="AT56" s="1076"/>
      <c r="AU56" s="1077" t="str">
        <f t="shared" si="1"/>
        <v/>
      </c>
      <c r="AV56" s="1078"/>
      <c r="AW56" s="1079"/>
      <c r="AX56" s="1083" t="str">
        <f t="shared" si="2"/>
        <v/>
      </c>
      <c r="AY56" s="1084"/>
      <c r="AZ56" s="1085"/>
      <c r="BA56" s="1080"/>
      <c r="BB56" s="1081"/>
      <c r="BC56" s="1082"/>
      <c r="BD56" s="228"/>
      <c r="BE56" s="228"/>
      <c r="BF56" s="226">
        <v>48</v>
      </c>
      <c r="BG56" s="351"/>
      <c r="BH56" s="1"/>
      <c r="BI56" s="1"/>
      <c r="BJ56" s="1"/>
      <c r="BK56" s="1"/>
    </row>
    <row r="57" spans="1:63" s="300" customFormat="1" ht="31.8" hidden="1" customHeight="1" x14ac:dyDescent="0.2">
      <c r="A57" s="1052"/>
      <c r="B57" s="782"/>
      <c r="C57" s="759"/>
      <c r="D57" s="758"/>
      <c r="E57" s="782"/>
      <c r="F57" s="782"/>
      <c r="G57" s="782"/>
      <c r="H57" s="782"/>
      <c r="I57" s="759"/>
      <c r="J57" s="1068" t="str">
        <f>IF(D57="","",IFERROR(VLOOKUP(D57,製品リスト!$M$4:$Q$1000,2,0),"SII登録型番を正しく入力してください"))</f>
        <v/>
      </c>
      <c r="K57" s="1069"/>
      <c r="L57" s="1069"/>
      <c r="M57" s="1070"/>
      <c r="N57" s="1068" t="str">
        <f>IF(D57="","",IFERROR(VLOOKUP(D57,製品リスト!$M$4:$Q$1000,3,0),"SII登録型番を正しく入力してください"))</f>
        <v/>
      </c>
      <c r="O57" s="1069"/>
      <c r="P57" s="1069"/>
      <c r="Q57" s="1069"/>
      <c r="R57" s="1069"/>
      <c r="S57" s="1070"/>
      <c r="T57" s="1053" t="str">
        <f>IF(D57="","",IFERROR(VLOOKUP(D57,製品リスト!$M$4:$Q$1000,4,0),"SII登録型番を正しく入力してください"))</f>
        <v/>
      </c>
      <c r="U57" s="1054"/>
      <c r="V57" s="1054"/>
      <c r="W57" s="1054"/>
      <c r="X57" s="1054"/>
      <c r="Y57" s="1054"/>
      <c r="Z57" s="1055"/>
      <c r="AA57" s="827" t="str">
        <f>IF(D57="","",IFERROR(VLOOKUP(D57,製品リスト!$M$4:$Q$1000,5,0),"SII登録型番を正しく入力してください"))</f>
        <v/>
      </c>
      <c r="AB57" s="828"/>
      <c r="AC57" s="828"/>
      <c r="AD57" s="828"/>
      <c r="AE57" s="828"/>
      <c r="AF57" s="828"/>
      <c r="AG57" s="828"/>
      <c r="AH57" s="828"/>
      <c r="AI57" s="828"/>
      <c r="AJ57" s="828"/>
      <c r="AK57" s="829"/>
      <c r="AL57" s="1056" t="str">
        <f t="shared" si="0"/>
        <v/>
      </c>
      <c r="AM57" s="1057"/>
      <c r="AN57" s="1074"/>
      <c r="AO57" s="1075"/>
      <c r="AP57" s="1075"/>
      <c r="AQ57" s="43" t="s">
        <v>11</v>
      </c>
      <c r="AR57" s="1075"/>
      <c r="AS57" s="1075"/>
      <c r="AT57" s="1076"/>
      <c r="AU57" s="1077" t="str">
        <f t="shared" si="1"/>
        <v/>
      </c>
      <c r="AV57" s="1078"/>
      <c r="AW57" s="1079"/>
      <c r="AX57" s="1083" t="str">
        <f t="shared" si="2"/>
        <v/>
      </c>
      <c r="AY57" s="1084"/>
      <c r="AZ57" s="1085"/>
      <c r="BA57" s="1080"/>
      <c r="BB57" s="1081"/>
      <c r="BC57" s="1082"/>
      <c r="BD57" s="228"/>
      <c r="BE57" s="228"/>
      <c r="BF57" s="226">
        <v>49</v>
      </c>
      <c r="BG57" s="351"/>
      <c r="BH57" s="1"/>
      <c r="BI57" s="1"/>
      <c r="BJ57" s="1"/>
      <c r="BK57" s="1"/>
    </row>
    <row r="58" spans="1:63" s="300" customFormat="1" ht="31.8" hidden="1" customHeight="1" thickBot="1" x14ac:dyDescent="0.25">
      <c r="A58" s="1097"/>
      <c r="B58" s="1098"/>
      <c r="C58" s="1099"/>
      <c r="D58" s="1100"/>
      <c r="E58" s="1098"/>
      <c r="F58" s="1098"/>
      <c r="G58" s="1098"/>
      <c r="H58" s="1098"/>
      <c r="I58" s="1099"/>
      <c r="J58" s="1091" t="str">
        <f>IF(D58="","",IFERROR(VLOOKUP(D58,製品リスト!$M$4:$Q$1000,2,0),"SII登録型番を正しく入力してください"))</f>
        <v/>
      </c>
      <c r="K58" s="1092"/>
      <c r="L58" s="1092"/>
      <c r="M58" s="1093"/>
      <c r="N58" s="1091" t="str">
        <f>IF(D58="","",IFERROR(VLOOKUP(D58,製品リスト!$M$4:$Q$1000,3,0),"SII登録型番を正しく入力してください"))</f>
        <v/>
      </c>
      <c r="O58" s="1092"/>
      <c r="P58" s="1092"/>
      <c r="Q58" s="1092"/>
      <c r="R58" s="1092"/>
      <c r="S58" s="1093"/>
      <c r="T58" s="1131" t="str">
        <f>IF(D58="","",IFERROR(VLOOKUP(D58,製品リスト!$M$4:$Q$1000,4,0),"SII登録型番を正しく入力してください"))</f>
        <v/>
      </c>
      <c r="U58" s="1132"/>
      <c r="V58" s="1132"/>
      <c r="W58" s="1132"/>
      <c r="X58" s="1132"/>
      <c r="Y58" s="1132"/>
      <c r="Z58" s="1133"/>
      <c r="AA58" s="1134" t="str">
        <f>IF(D58="","",IFERROR(VLOOKUP(D58,製品リスト!$M$4:$Q$1000,5,0),"SII登録型番を正しく入力してください"))</f>
        <v/>
      </c>
      <c r="AB58" s="1135"/>
      <c r="AC58" s="1135"/>
      <c r="AD58" s="1135"/>
      <c r="AE58" s="1135"/>
      <c r="AF58" s="1135"/>
      <c r="AG58" s="1135"/>
      <c r="AH58" s="1135"/>
      <c r="AI58" s="1135"/>
      <c r="AJ58" s="1135"/>
      <c r="AK58" s="1136"/>
      <c r="AL58" s="1137" t="str">
        <f t="shared" si="0"/>
        <v/>
      </c>
      <c r="AM58" s="1138"/>
      <c r="AN58" s="1112"/>
      <c r="AO58" s="1113"/>
      <c r="AP58" s="1113"/>
      <c r="AQ58" s="140" t="s">
        <v>11</v>
      </c>
      <c r="AR58" s="1113"/>
      <c r="AS58" s="1113"/>
      <c r="AT58" s="1114"/>
      <c r="AU58" s="1115" t="str">
        <f t="shared" si="1"/>
        <v/>
      </c>
      <c r="AV58" s="1116"/>
      <c r="AW58" s="1117"/>
      <c r="AX58" s="1139" t="str">
        <f t="shared" si="2"/>
        <v/>
      </c>
      <c r="AY58" s="1140"/>
      <c r="AZ58" s="1141"/>
      <c r="BA58" s="1142"/>
      <c r="BB58" s="1143"/>
      <c r="BC58" s="1144"/>
      <c r="BD58" s="228"/>
      <c r="BE58" s="228"/>
      <c r="BF58" s="226">
        <v>50</v>
      </c>
      <c r="BG58" s="351"/>
      <c r="BH58" s="1"/>
      <c r="BI58" s="1"/>
      <c r="BJ58" s="1"/>
      <c r="BK58" s="1"/>
    </row>
    <row r="59" spans="1:63" ht="15.6"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X59" s="118"/>
      <c r="AY59" s="118"/>
      <c r="AZ59" s="118"/>
      <c r="BA59" s="118"/>
      <c r="BB59" s="118"/>
      <c r="BC59" s="118"/>
      <c r="BD59" s="118"/>
      <c r="BE59" s="118"/>
      <c r="BF59" s="193"/>
    </row>
    <row r="60" spans="1:63" ht="31.5" customHeight="1" thickBot="1" x14ac:dyDescent="0.25">
      <c r="A60" s="27" t="s">
        <v>1267</v>
      </c>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8"/>
      <c r="AN60" s="118"/>
      <c r="AO60" s="118"/>
      <c r="AP60" s="118"/>
      <c r="AQ60" s="118"/>
      <c r="AR60" s="118"/>
      <c r="AS60" s="118"/>
      <c r="AT60" s="118"/>
      <c r="AU60" s="118"/>
      <c r="AV60" s="118"/>
      <c r="AW60" s="118"/>
      <c r="AX60" s="118"/>
      <c r="AY60" s="118"/>
      <c r="AZ60" s="118"/>
      <c r="BA60" s="118"/>
      <c r="BB60" s="118"/>
      <c r="BC60" s="118"/>
      <c r="BD60" s="118"/>
      <c r="BE60" s="118"/>
      <c r="BF60" s="193"/>
    </row>
    <row r="61" spans="1:63" ht="34.799999999999997" customHeight="1" thickBot="1" x14ac:dyDescent="0.25">
      <c r="A61" s="1200" t="s">
        <v>876</v>
      </c>
      <c r="B61" s="1201"/>
      <c r="C61" s="1201"/>
      <c r="D61" s="1201"/>
      <c r="E61" s="1202"/>
      <c r="F61" s="1203" t="s">
        <v>877</v>
      </c>
      <c r="G61" s="1201"/>
      <c r="H61" s="1201"/>
      <c r="I61" s="1202"/>
      <c r="J61" s="1203" t="s">
        <v>878</v>
      </c>
      <c r="K61" s="1201"/>
      <c r="L61" s="1201"/>
      <c r="M61" s="1201"/>
      <c r="N61" s="1201"/>
      <c r="O61" s="1201"/>
      <c r="P61" s="1201"/>
      <c r="Q61" s="1201"/>
      <c r="R61" s="1201"/>
      <c r="S61" s="1201"/>
      <c r="T61" s="1201"/>
      <c r="U61" s="1201"/>
      <c r="V61" s="1201"/>
      <c r="W61" s="711" t="s">
        <v>139</v>
      </c>
      <c r="X61" s="580"/>
      <c r="Y61" s="712"/>
      <c r="Z61" s="711" t="s">
        <v>879</v>
      </c>
      <c r="AA61" s="712"/>
      <c r="AB61" s="711" t="s">
        <v>880</v>
      </c>
      <c r="AC61" s="580"/>
      <c r="AD61" s="580"/>
      <c r="AE61" s="580"/>
      <c r="AF61" s="580"/>
      <c r="AG61" s="580"/>
      <c r="AH61" s="613"/>
      <c r="AI61" s="580" t="s">
        <v>881</v>
      </c>
      <c r="AJ61" s="580"/>
      <c r="AK61" s="580"/>
      <c r="AL61" s="580"/>
      <c r="AM61" s="580"/>
      <c r="AN61" s="580"/>
      <c r="AO61" s="580"/>
      <c r="AP61" s="580"/>
      <c r="AQ61" s="580"/>
      <c r="AR61" s="613"/>
      <c r="AS61" s="579" t="s">
        <v>91</v>
      </c>
      <c r="AT61" s="580"/>
      <c r="AU61" s="580"/>
      <c r="AV61" s="580"/>
      <c r="AW61" s="580"/>
      <c r="AX61" s="580"/>
      <c r="AY61" s="580"/>
      <c r="AZ61" s="580"/>
      <c r="BA61" s="580"/>
      <c r="BB61" s="580"/>
      <c r="BC61" s="581"/>
      <c r="BD61" s="157"/>
      <c r="BE61" s="157"/>
      <c r="BF61" s="192" t="s">
        <v>650</v>
      </c>
      <c r="BG61" s="357" t="s">
        <v>143</v>
      </c>
    </row>
    <row r="62" spans="1:63" ht="28.8" hidden="1" customHeight="1" thickTop="1" x14ac:dyDescent="0.2">
      <c r="A62" s="1204"/>
      <c r="B62" s="1205"/>
      <c r="C62" s="1205"/>
      <c r="D62" s="1205"/>
      <c r="E62" s="1206"/>
      <c r="F62" s="1213"/>
      <c r="G62" s="1214"/>
      <c r="H62" s="1214"/>
      <c r="I62" s="1215"/>
      <c r="J62" s="1221"/>
      <c r="K62" s="1222"/>
      <c r="L62" s="1223"/>
      <c r="M62" s="1224"/>
      <c r="N62" s="1224"/>
      <c r="O62" s="1224"/>
      <c r="P62" s="1224"/>
      <c r="Q62" s="1224"/>
      <c r="R62" s="1224"/>
      <c r="S62" s="1224"/>
      <c r="T62" s="1224"/>
      <c r="U62" s="1224"/>
      <c r="V62" s="1224"/>
      <c r="W62" s="1225"/>
      <c r="X62" s="1226"/>
      <c r="Y62" s="1227"/>
      <c r="Z62" s="1228"/>
      <c r="AA62" s="1229"/>
      <c r="AB62" s="1298"/>
      <c r="AC62" s="1299"/>
      <c r="AD62" s="1299"/>
      <c r="AE62" s="1299"/>
      <c r="AF62" s="1299"/>
      <c r="AG62" s="1299"/>
      <c r="AH62" s="358"/>
      <c r="AI62" s="1320"/>
      <c r="AJ62" s="1320"/>
      <c r="AK62" s="1320"/>
      <c r="AL62" s="1320"/>
      <c r="AM62" s="1320"/>
      <c r="AN62" s="1320"/>
      <c r="AO62" s="1320"/>
      <c r="AP62" s="1320"/>
      <c r="AQ62" s="1320"/>
      <c r="AR62" s="359"/>
      <c r="AS62" s="1157"/>
      <c r="AT62" s="1158"/>
      <c r="AU62" s="1158"/>
      <c r="AV62" s="1158"/>
      <c r="AW62" s="1158"/>
      <c r="AX62" s="1158"/>
      <c r="AY62" s="1158"/>
      <c r="AZ62" s="1158"/>
      <c r="BA62" s="1158"/>
      <c r="BB62" s="1158"/>
      <c r="BC62" s="1159"/>
      <c r="BD62" s="204"/>
      <c r="BE62" s="204"/>
      <c r="BF62" s="366"/>
      <c r="BG62" s="368"/>
    </row>
    <row r="63" spans="1:63" ht="28.2" hidden="1" customHeight="1" x14ac:dyDescent="0.2">
      <c r="A63" s="1207"/>
      <c r="B63" s="1208"/>
      <c r="C63" s="1208"/>
      <c r="D63" s="1208"/>
      <c r="E63" s="1209"/>
      <c r="F63" s="1216"/>
      <c r="G63" s="1217"/>
      <c r="H63" s="1217"/>
      <c r="I63" s="1218"/>
      <c r="J63" s="1237"/>
      <c r="K63" s="1238"/>
      <c r="L63" s="1239"/>
      <c r="M63" s="1240"/>
      <c r="N63" s="1240"/>
      <c r="O63" s="1240"/>
      <c r="P63" s="1240"/>
      <c r="Q63" s="1240"/>
      <c r="R63" s="1240"/>
      <c r="S63" s="1240"/>
      <c r="T63" s="1240"/>
      <c r="U63" s="1240"/>
      <c r="V63" s="1240"/>
      <c r="W63" s="1241"/>
      <c r="X63" s="1242"/>
      <c r="Y63" s="1243"/>
      <c r="Z63" s="1244"/>
      <c r="AA63" s="1245"/>
      <c r="AB63" s="1300"/>
      <c r="AC63" s="1301"/>
      <c r="AD63" s="1301"/>
      <c r="AE63" s="1301"/>
      <c r="AF63" s="1301"/>
      <c r="AG63" s="1301"/>
      <c r="AH63" s="360"/>
      <c r="AI63" s="1316"/>
      <c r="AJ63" s="1316"/>
      <c r="AK63" s="1316"/>
      <c r="AL63" s="1316"/>
      <c r="AM63" s="1316"/>
      <c r="AN63" s="1316"/>
      <c r="AO63" s="1316"/>
      <c r="AP63" s="1316"/>
      <c r="AQ63" s="1316"/>
      <c r="AR63" s="361"/>
      <c r="AS63" s="1123"/>
      <c r="AT63" s="1124"/>
      <c r="AU63" s="1124"/>
      <c r="AV63" s="1124"/>
      <c r="AW63" s="1124"/>
      <c r="AX63" s="1124"/>
      <c r="AY63" s="1124"/>
      <c r="AZ63" s="1124"/>
      <c r="BA63" s="1124"/>
      <c r="BB63" s="1124"/>
      <c r="BC63" s="1119"/>
      <c r="BD63" s="204"/>
      <c r="BE63" s="204"/>
      <c r="BF63" s="366"/>
      <c r="BG63" s="368"/>
    </row>
    <row r="64" spans="1:63" ht="28.2" hidden="1" customHeight="1" x14ac:dyDescent="0.2">
      <c r="A64" s="1207"/>
      <c r="B64" s="1208"/>
      <c r="C64" s="1208"/>
      <c r="D64" s="1208"/>
      <c r="E64" s="1209"/>
      <c r="F64" s="1216"/>
      <c r="G64" s="1217"/>
      <c r="H64" s="1217"/>
      <c r="I64" s="1218"/>
      <c r="J64" s="1237"/>
      <c r="K64" s="1238"/>
      <c r="L64" s="1239"/>
      <c r="M64" s="1240"/>
      <c r="N64" s="1240"/>
      <c r="O64" s="1240"/>
      <c r="P64" s="1240"/>
      <c r="Q64" s="1240"/>
      <c r="R64" s="1240"/>
      <c r="S64" s="1240"/>
      <c r="T64" s="1240"/>
      <c r="U64" s="1240"/>
      <c r="V64" s="1240"/>
      <c r="W64" s="1241"/>
      <c r="X64" s="1242"/>
      <c r="Y64" s="1243"/>
      <c r="Z64" s="1244"/>
      <c r="AA64" s="1245"/>
      <c r="AB64" s="1300"/>
      <c r="AC64" s="1302"/>
      <c r="AD64" s="1302"/>
      <c r="AE64" s="1302"/>
      <c r="AF64" s="1302"/>
      <c r="AG64" s="1302"/>
      <c r="AH64" s="360"/>
      <c r="AI64" s="1316"/>
      <c r="AJ64" s="1316"/>
      <c r="AK64" s="1316"/>
      <c r="AL64" s="1316"/>
      <c r="AM64" s="1316"/>
      <c r="AN64" s="1316"/>
      <c r="AO64" s="1316"/>
      <c r="AP64" s="1316"/>
      <c r="AQ64" s="1316"/>
      <c r="AR64" s="361"/>
      <c r="AS64" s="1123"/>
      <c r="AT64" s="1124"/>
      <c r="AU64" s="1124"/>
      <c r="AV64" s="1124"/>
      <c r="AW64" s="1124"/>
      <c r="AX64" s="1124"/>
      <c r="AY64" s="1124"/>
      <c r="AZ64" s="1124"/>
      <c r="BA64" s="1124"/>
      <c r="BB64" s="1124"/>
      <c r="BC64" s="1119"/>
      <c r="BD64" s="204"/>
      <c r="BE64" s="204"/>
      <c r="BF64" s="366"/>
      <c r="BG64" s="368"/>
    </row>
    <row r="65" spans="1:59" ht="28.2" hidden="1" customHeight="1" x14ac:dyDescent="0.2">
      <c r="A65" s="1207"/>
      <c r="B65" s="1208"/>
      <c r="C65" s="1208"/>
      <c r="D65" s="1208"/>
      <c r="E65" s="1209"/>
      <c r="F65" s="1191"/>
      <c r="G65" s="1219"/>
      <c r="H65" s="1219"/>
      <c r="I65" s="1220"/>
      <c r="J65" s="1191"/>
      <c r="K65" s="1192"/>
      <c r="L65" s="1193"/>
      <c r="M65" s="1194"/>
      <c r="N65" s="1194"/>
      <c r="O65" s="1194"/>
      <c r="P65" s="1194"/>
      <c r="Q65" s="1194"/>
      <c r="R65" s="1194"/>
      <c r="S65" s="1194"/>
      <c r="T65" s="1194"/>
      <c r="U65" s="1194"/>
      <c r="V65" s="1194"/>
      <c r="W65" s="1230"/>
      <c r="X65" s="1231"/>
      <c r="Y65" s="1232"/>
      <c r="Z65" s="1233"/>
      <c r="AA65" s="1234"/>
      <c r="AB65" s="1303"/>
      <c r="AC65" s="1304"/>
      <c r="AD65" s="1304"/>
      <c r="AE65" s="1304"/>
      <c r="AF65" s="1304"/>
      <c r="AG65" s="1304"/>
      <c r="AH65" s="362"/>
      <c r="AI65" s="1313"/>
      <c r="AJ65" s="1313"/>
      <c r="AK65" s="1313"/>
      <c r="AL65" s="1313"/>
      <c r="AM65" s="1313"/>
      <c r="AN65" s="1313"/>
      <c r="AO65" s="1313"/>
      <c r="AP65" s="1313"/>
      <c r="AQ65" s="1313"/>
      <c r="AR65" s="363"/>
      <c r="AS65" s="1154"/>
      <c r="AT65" s="1155"/>
      <c r="AU65" s="1155"/>
      <c r="AV65" s="1155"/>
      <c r="AW65" s="1155"/>
      <c r="AX65" s="1155"/>
      <c r="AY65" s="1155"/>
      <c r="AZ65" s="1155"/>
      <c r="BA65" s="1155"/>
      <c r="BB65" s="1155"/>
      <c r="BC65" s="1120"/>
      <c r="BD65" s="204"/>
      <c r="BE65" s="204"/>
      <c r="BF65" s="366"/>
      <c r="BG65" s="368"/>
    </row>
    <row r="66" spans="1:59" ht="28.2" hidden="1" customHeight="1" x14ac:dyDescent="0.2">
      <c r="A66" s="1207"/>
      <c r="B66" s="1208"/>
      <c r="C66" s="1208"/>
      <c r="D66" s="1208"/>
      <c r="E66" s="1209"/>
      <c r="F66" s="1216"/>
      <c r="G66" s="1217"/>
      <c r="H66" s="1217"/>
      <c r="I66" s="1218"/>
      <c r="J66" s="1235"/>
      <c r="K66" s="1236"/>
      <c r="L66" s="1246"/>
      <c r="M66" s="1247"/>
      <c r="N66" s="1247"/>
      <c r="O66" s="1247"/>
      <c r="P66" s="1247"/>
      <c r="Q66" s="1247"/>
      <c r="R66" s="1247"/>
      <c r="S66" s="1247"/>
      <c r="T66" s="1247"/>
      <c r="U66" s="1247"/>
      <c r="V66" s="1247"/>
      <c r="W66" s="1248"/>
      <c r="X66" s="1249"/>
      <c r="Y66" s="1250"/>
      <c r="Z66" s="1251"/>
      <c r="AA66" s="1252"/>
      <c r="AB66" s="1305"/>
      <c r="AC66" s="1306"/>
      <c r="AD66" s="1306"/>
      <c r="AE66" s="1306"/>
      <c r="AF66" s="1306"/>
      <c r="AG66" s="1306"/>
      <c r="AH66" s="364"/>
      <c r="AI66" s="1295"/>
      <c r="AJ66" s="1295"/>
      <c r="AK66" s="1295"/>
      <c r="AL66" s="1295"/>
      <c r="AM66" s="1295"/>
      <c r="AN66" s="1295"/>
      <c r="AO66" s="1295"/>
      <c r="AP66" s="1295"/>
      <c r="AQ66" s="1295"/>
      <c r="AR66" s="365"/>
      <c r="AS66" s="1123"/>
      <c r="AT66" s="1124"/>
      <c r="AU66" s="1124"/>
      <c r="AV66" s="1124"/>
      <c r="AW66" s="1124"/>
      <c r="AX66" s="1124"/>
      <c r="AY66" s="1124"/>
      <c r="AZ66" s="1124"/>
      <c r="BA66" s="1124"/>
      <c r="BB66" s="1124"/>
      <c r="BC66" s="1119"/>
      <c r="BD66" s="204"/>
      <c r="BE66" s="204"/>
      <c r="BF66" s="366"/>
      <c r="BG66" s="368"/>
    </row>
    <row r="67" spans="1:59" ht="28.2" hidden="1" customHeight="1" x14ac:dyDescent="0.2">
      <c r="A67" s="1207"/>
      <c r="B67" s="1208"/>
      <c r="C67" s="1208"/>
      <c r="D67" s="1208"/>
      <c r="E67" s="1209"/>
      <c r="F67" s="1216"/>
      <c r="G67" s="1217"/>
      <c r="H67" s="1217"/>
      <c r="I67" s="1218"/>
      <c r="J67" s="1237"/>
      <c r="K67" s="1238"/>
      <c r="L67" s="1239"/>
      <c r="M67" s="1240"/>
      <c r="N67" s="1240"/>
      <c r="O67" s="1240"/>
      <c r="P67" s="1240"/>
      <c r="Q67" s="1240"/>
      <c r="R67" s="1240"/>
      <c r="S67" s="1240"/>
      <c r="T67" s="1240"/>
      <c r="U67" s="1240"/>
      <c r="V67" s="1240"/>
      <c r="W67" s="1241"/>
      <c r="X67" s="1242"/>
      <c r="Y67" s="1243"/>
      <c r="Z67" s="1244"/>
      <c r="AA67" s="1245"/>
      <c r="AB67" s="1300"/>
      <c r="AC67" s="1302"/>
      <c r="AD67" s="1302"/>
      <c r="AE67" s="1302"/>
      <c r="AF67" s="1302"/>
      <c r="AG67" s="1302"/>
      <c r="AH67" s="360"/>
      <c r="AI67" s="1316"/>
      <c r="AJ67" s="1316"/>
      <c r="AK67" s="1316"/>
      <c r="AL67" s="1316"/>
      <c r="AM67" s="1316"/>
      <c r="AN67" s="1316"/>
      <c r="AO67" s="1316"/>
      <c r="AP67" s="1316"/>
      <c r="AQ67" s="1316"/>
      <c r="AR67" s="361"/>
      <c r="AS67" s="1123"/>
      <c r="AT67" s="1124"/>
      <c r="AU67" s="1124"/>
      <c r="AV67" s="1124"/>
      <c r="AW67" s="1124"/>
      <c r="AX67" s="1124"/>
      <c r="AY67" s="1124"/>
      <c r="AZ67" s="1124"/>
      <c r="BA67" s="1124"/>
      <c r="BB67" s="1124"/>
      <c r="BC67" s="1119"/>
      <c r="BD67" s="204"/>
      <c r="BE67" s="204"/>
      <c r="BF67" s="366"/>
      <c r="BG67" s="368"/>
    </row>
    <row r="68" spans="1:59" ht="28.2" hidden="1" customHeight="1" x14ac:dyDescent="0.2">
      <c r="A68" s="1207"/>
      <c r="B68" s="1208"/>
      <c r="C68" s="1208"/>
      <c r="D68" s="1208"/>
      <c r="E68" s="1209"/>
      <c r="F68" s="1216"/>
      <c r="G68" s="1217"/>
      <c r="H68" s="1217"/>
      <c r="I68" s="1218"/>
      <c r="J68" s="1237"/>
      <c r="K68" s="1238"/>
      <c r="L68" s="1239"/>
      <c r="M68" s="1240"/>
      <c r="N68" s="1240"/>
      <c r="O68" s="1240"/>
      <c r="P68" s="1240"/>
      <c r="Q68" s="1240"/>
      <c r="R68" s="1240"/>
      <c r="S68" s="1240"/>
      <c r="T68" s="1240"/>
      <c r="U68" s="1240"/>
      <c r="V68" s="1240"/>
      <c r="W68" s="1241"/>
      <c r="X68" s="1242"/>
      <c r="Y68" s="1243"/>
      <c r="Z68" s="1244"/>
      <c r="AA68" s="1245"/>
      <c r="AB68" s="1300"/>
      <c r="AC68" s="1302"/>
      <c r="AD68" s="1302"/>
      <c r="AE68" s="1302"/>
      <c r="AF68" s="1302"/>
      <c r="AG68" s="1302"/>
      <c r="AH68" s="360"/>
      <c r="AI68" s="1316"/>
      <c r="AJ68" s="1316"/>
      <c r="AK68" s="1316"/>
      <c r="AL68" s="1316"/>
      <c r="AM68" s="1316"/>
      <c r="AN68" s="1316"/>
      <c r="AO68" s="1316"/>
      <c r="AP68" s="1316"/>
      <c r="AQ68" s="1316"/>
      <c r="AR68" s="361"/>
      <c r="AS68" s="1123"/>
      <c r="AT68" s="1124"/>
      <c r="AU68" s="1124"/>
      <c r="AV68" s="1124"/>
      <c r="AW68" s="1124"/>
      <c r="AX68" s="1124"/>
      <c r="AY68" s="1124"/>
      <c r="AZ68" s="1124"/>
      <c r="BA68" s="1124"/>
      <c r="BB68" s="1124"/>
      <c r="BC68" s="1119"/>
      <c r="BD68" s="204"/>
      <c r="BE68" s="204"/>
      <c r="BF68" s="366"/>
      <c r="BG68" s="368"/>
    </row>
    <row r="69" spans="1:59" ht="28.8" hidden="1" customHeight="1" x14ac:dyDescent="0.2">
      <c r="A69" s="1210"/>
      <c r="B69" s="1211"/>
      <c r="C69" s="1211"/>
      <c r="D69" s="1211"/>
      <c r="E69" s="1212"/>
      <c r="F69" s="1191"/>
      <c r="G69" s="1219"/>
      <c r="H69" s="1219"/>
      <c r="I69" s="1220"/>
      <c r="J69" s="1191"/>
      <c r="K69" s="1192"/>
      <c r="L69" s="1193"/>
      <c r="M69" s="1194"/>
      <c r="N69" s="1194"/>
      <c r="O69" s="1194"/>
      <c r="P69" s="1194"/>
      <c r="Q69" s="1194"/>
      <c r="R69" s="1194"/>
      <c r="S69" s="1194"/>
      <c r="T69" s="1194"/>
      <c r="U69" s="1194"/>
      <c r="V69" s="1194"/>
      <c r="W69" s="1230"/>
      <c r="X69" s="1231"/>
      <c r="Y69" s="1232"/>
      <c r="Z69" s="1233"/>
      <c r="AA69" s="1234"/>
      <c r="AB69" s="1303"/>
      <c r="AC69" s="1304"/>
      <c r="AD69" s="1304"/>
      <c r="AE69" s="1304"/>
      <c r="AF69" s="1304"/>
      <c r="AG69" s="1304"/>
      <c r="AH69" s="362"/>
      <c r="AI69" s="1313"/>
      <c r="AJ69" s="1313"/>
      <c r="AK69" s="1313"/>
      <c r="AL69" s="1313"/>
      <c r="AM69" s="1313"/>
      <c r="AN69" s="1313"/>
      <c r="AO69" s="1313"/>
      <c r="AP69" s="1313"/>
      <c r="AQ69" s="1313"/>
      <c r="AR69" s="363"/>
      <c r="AS69" s="1154"/>
      <c r="AT69" s="1155"/>
      <c r="AU69" s="1155"/>
      <c r="AV69" s="1155"/>
      <c r="AW69" s="1155"/>
      <c r="AX69" s="1155"/>
      <c r="AY69" s="1155"/>
      <c r="AZ69" s="1155"/>
      <c r="BA69" s="1155"/>
      <c r="BB69" s="1155"/>
      <c r="BC69" s="1120"/>
      <c r="BD69" s="204"/>
      <c r="BE69" s="204"/>
      <c r="BF69" s="366"/>
      <c r="BG69" s="368"/>
    </row>
    <row r="70" spans="1:59" ht="28.8" customHeight="1" thickTop="1" x14ac:dyDescent="0.2">
      <c r="A70" s="1253" t="s">
        <v>1263</v>
      </c>
      <c r="B70" s="734"/>
      <c r="C70" s="734"/>
      <c r="D70" s="734"/>
      <c r="E70" s="735"/>
      <c r="F70" s="1254" t="s">
        <v>883</v>
      </c>
      <c r="G70" s="1255"/>
      <c r="H70" s="1255"/>
      <c r="I70" s="1256"/>
      <c r="J70" s="1168" t="s">
        <v>884</v>
      </c>
      <c r="K70" s="574"/>
      <c r="L70" s="1169" t="s">
        <v>885</v>
      </c>
      <c r="M70" s="1170"/>
      <c r="N70" s="1170"/>
      <c r="O70" s="1170"/>
      <c r="P70" s="1170"/>
      <c r="Q70" s="1170"/>
      <c r="R70" s="1170"/>
      <c r="S70" s="1170"/>
      <c r="T70" s="1170"/>
      <c r="U70" s="1170"/>
      <c r="V70" s="1170"/>
      <c r="W70" s="1171">
        <f>SUMIFS($BA$9:$BA$58,$J$9:$J$58,"窓",$N$9:$N$58,"外窓交換（防火・防風・防犯仕様）",$AL$9:$AL$58,$F$70,$AX$9:$AX$58,$J70)</f>
        <v>0</v>
      </c>
      <c r="X70" s="1172"/>
      <c r="Y70" s="1173"/>
      <c r="Z70" s="1181" t="s">
        <v>879</v>
      </c>
      <c r="AA70" s="1182"/>
      <c r="AB70" s="1307">
        <v>97000</v>
      </c>
      <c r="AC70" s="1308"/>
      <c r="AD70" s="1308"/>
      <c r="AE70" s="1308"/>
      <c r="AF70" s="1308"/>
      <c r="AG70" s="1308"/>
      <c r="AH70" s="153" t="s">
        <v>886</v>
      </c>
      <c r="AI70" s="1030">
        <f t="shared" ref="AI70:AI77" si="3">IF(W70="","",(W70*AB70))</f>
        <v>0</v>
      </c>
      <c r="AJ70" s="1030"/>
      <c r="AK70" s="1030"/>
      <c r="AL70" s="1030"/>
      <c r="AM70" s="1030"/>
      <c r="AN70" s="1030"/>
      <c r="AO70" s="1030"/>
      <c r="AP70" s="1030"/>
      <c r="AQ70" s="1030"/>
      <c r="AR70" s="114" t="s">
        <v>886</v>
      </c>
      <c r="AS70" s="1152">
        <f>SUM(AI70:AQ73)</f>
        <v>0</v>
      </c>
      <c r="AT70" s="1153"/>
      <c r="AU70" s="1153"/>
      <c r="AV70" s="1153"/>
      <c r="AW70" s="1153"/>
      <c r="AX70" s="1153"/>
      <c r="AY70" s="1153"/>
      <c r="AZ70" s="1153"/>
      <c r="BA70" s="1153"/>
      <c r="BB70" s="1153"/>
      <c r="BC70" s="609" t="s">
        <v>886</v>
      </c>
      <c r="BD70" s="204"/>
      <c r="BE70" s="204"/>
      <c r="BF70" s="226">
        <v>51</v>
      </c>
      <c r="BG70" s="351"/>
    </row>
    <row r="71" spans="1:59" ht="28.2" customHeight="1" x14ac:dyDescent="0.2">
      <c r="A71" s="793"/>
      <c r="B71" s="794"/>
      <c r="C71" s="794"/>
      <c r="D71" s="794"/>
      <c r="E71" s="795"/>
      <c r="F71" s="1162"/>
      <c r="G71" s="1163"/>
      <c r="H71" s="1163"/>
      <c r="I71" s="1164"/>
      <c r="J71" s="1183" t="s">
        <v>883</v>
      </c>
      <c r="K71" s="643"/>
      <c r="L71" s="1184" t="s">
        <v>887</v>
      </c>
      <c r="M71" s="1185"/>
      <c r="N71" s="1185"/>
      <c r="O71" s="1185"/>
      <c r="P71" s="1185"/>
      <c r="Q71" s="1185"/>
      <c r="R71" s="1185"/>
      <c r="S71" s="1185"/>
      <c r="T71" s="1185"/>
      <c r="U71" s="1185"/>
      <c r="V71" s="1185"/>
      <c r="W71" s="1186">
        <f>SUMIFS($BA$9:$BA$58,$J$9:$J$58,"窓",$N$9:$N$58,"外窓交換（防火・防風・防犯仕様）",$AL$9:$AL$58,$F$70,$AX$9:$AX$58,$J71)</f>
        <v>0</v>
      </c>
      <c r="X71" s="1187"/>
      <c r="Y71" s="1188"/>
      <c r="Z71" s="1189" t="s">
        <v>879</v>
      </c>
      <c r="AA71" s="1190"/>
      <c r="AB71" s="1309">
        <v>138000</v>
      </c>
      <c r="AC71" s="1310"/>
      <c r="AD71" s="1310"/>
      <c r="AE71" s="1310"/>
      <c r="AF71" s="1310"/>
      <c r="AG71" s="1310"/>
      <c r="AH71" s="150" t="s">
        <v>886</v>
      </c>
      <c r="AI71" s="1314">
        <f t="shared" si="3"/>
        <v>0</v>
      </c>
      <c r="AJ71" s="1314"/>
      <c r="AK71" s="1314"/>
      <c r="AL71" s="1314"/>
      <c r="AM71" s="1314"/>
      <c r="AN71" s="1314"/>
      <c r="AO71" s="1314"/>
      <c r="AP71" s="1314"/>
      <c r="AQ71" s="1314"/>
      <c r="AR71" s="112" t="s">
        <v>886</v>
      </c>
      <c r="AS71" s="1147"/>
      <c r="AT71" s="1148"/>
      <c r="AU71" s="1148"/>
      <c r="AV71" s="1148"/>
      <c r="AW71" s="1148"/>
      <c r="AX71" s="1148"/>
      <c r="AY71" s="1148"/>
      <c r="AZ71" s="1148"/>
      <c r="BA71" s="1148"/>
      <c r="BB71" s="1148"/>
      <c r="BC71" s="607"/>
      <c r="BD71" s="204"/>
      <c r="BE71" s="204"/>
      <c r="BF71" s="226">
        <v>52</v>
      </c>
      <c r="BG71" s="351"/>
    </row>
    <row r="72" spans="1:59" ht="28.2" customHeight="1" x14ac:dyDescent="0.2">
      <c r="A72" s="793"/>
      <c r="B72" s="794"/>
      <c r="C72" s="794"/>
      <c r="D72" s="794"/>
      <c r="E72" s="795"/>
      <c r="F72" s="1162"/>
      <c r="G72" s="1163"/>
      <c r="H72" s="1163"/>
      <c r="I72" s="1164"/>
      <c r="J72" s="1183" t="s">
        <v>888</v>
      </c>
      <c r="K72" s="643"/>
      <c r="L72" s="1184" t="s">
        <v>889</v>
      </c>
      <c r="M72" s="1185"/>
      <c r="N72" s="1185"/>
      <c r="O72" s="1185"/>
      <c r="P72" s="1185"/>
      <c r="Q72" s="1185"/>
      <c r="R72" s="1185"/>
      <c r="S72" s="1185"/>
      <c r="T72" s="1185"/>
      <c r="U72" s="1185"/>
      <c r="V72" s="1185"/>
      <c r="W72" s="1186">
        <f>SUMIFS($BA$9:$BA$58,$J$9:$J$58,"窓",$N$9:$N$58,"外窓交換（防火・防風・防犯仕様）",$AL$9:$AL$58,$F$70,$AX$9:$AX$58,$J72)</f>
        <v>0</v>
      </c>
      <c r="X72" s="1187"/>
      <c r="Y72" s="1188"/>
      <c r="Z72" s="1189" t="s">
        <v>879</v>
      </c>
      <c r="AA72" s="1190"/>
      <c r="AB72" s="1309">
        <v>192000</v>
      </c>
      <c r="AC72" s="1310"/>
      <c r="AD72" s="1310"/>
      <c r="AE72" s="1310"/>
      <c r="AF72" s="1310"/>
      <c r="AG72" s="1310"/>
      <c r="AH72" s="150" t="s">
        <v>886</v>
      </c>
      <c r="AI72" s="1314">
        <f t="shared" si="3"/>
        <v>0</v>
      </c>
      <c r="AJ72" s="1314"/>
      <c r="AK72" s="1314"/>
      <c r="AL72" s="1314"/>
      <c r="AM72" s="1314"/>
      <c r="AN72" s="1314"/>
      <c r="AO72" s="1314"/>
      <c r="AP72" s="1314"/>
      <c r="AQ72" s="1314"/>
      <c r="AR72" s="112" t="s">
        <v>886</v>
      </c>
      <c r="AS72" s="1147"/>
      <c r="AT72" s="1148"/>
      <c r="AU72" s="1148"/>
      <c r="AV72" s="1148"/>
      <c r="AW72" s="1148"/>
      <c r="AX72" s="1148"/>
      <c r="AY72" s="1148"/>
      <c r="AZ72" s="1148"/>
      <c r="BA72" s="1148"/>
      <c r="BB72" s="1148"/>
      <c r="BC72" s="607"/>
      <c r="BD72" s="204"/>
      <c r="BE72" s="204"/>
      <c r="BF72" s="226">
        <v>53</v>
      </c>
      <c r="BG72" s="353"/>
    </row>
    <row r="73" spans="1:59" ht="28.2" customHeight="1" x14ac:dyDescent="0.2">
      <c r="A73" s="793"/>
      <c r="B73" s="794"/>
      <c r="C73" s="794"/>
      <c r="D73" s="794"/>
      <c r="E73" s="795"/>
      <c r="F73" s="1165"/>
      <c r="G73" s="1166"/>
      <c r="H73" s="1166"/>
      <c r="I73" s="1167"/>
      <c r="J73" s="1165" t="s">
        <v>890</v>
      </c>
      <c r="K73" s="1257"/>
      <c r="L73" s="1174" t="s">
        <v>891</v>
      </c>
      <c r="M73" s="1175"/>
      <c r="N73" s="1175"/>
      <c r="O73" s="1175"/>
      <c r="P73" s="1175"/>
      <c r="Q73" s="1175"/>
      <c r="R73" s="1175"/>
      <c r="S73" s="1175"/>
      <c r="T73" s="1175"/>
      <c r="U73" s="1175"/>
      <c r="V73" s="1175"/>
      <c r="W73" s="1176">
        <f>SUMIFS($BA$9:$BA$58,$J$9:$J$58,"窓",$N$9:$N$58,"外窓交換（防火・防風・防犯仕様）",$AL$9:$AL$58,$F$70,$AX$9:$AX$58,$J73)</f>
        <v>0</v>
      </c>
      <c r="X73" s="1177"/>
      <c r="Y73" s="1178"/>
      <c r="Z73" s="1179" t="s">
        <v>879</v>
      </c>
      <c r="AA73" s="1180"/>
      <c r="AB73" s="1311">
        <v>259000</v>
      </c>
      <c r="AC73" s="1312"/>
      <c r="AD73" s="1312"/>
      <c r="AE73" s="1312"/>
      <c r="AF73" s="1312"/>
      <c r="AG73" s="1312"/>
      <c r="AH73" s="151" t="s">
        <v>886</v>
      </c>
      <c r="AI73" s="1315">
        <f t="shared" si="3"/>
        <v>0</v>
      </c>
      <c r="AJ73" s="1315"/>
      <c r="AK73" s="1315"/>
      <c r="AL73" s="1315"/>
      <c r="AM73" s="1315"/>
      <c r="AN73" s="1315"/>
      <c r="AO73" s="1315"/>
      <c r="AP73" s="1315"/>
      <c r="AQ73" s="1315"/>
      <c r="AR73" s="113" t="s">
        <v>886</v>
      </c>
      <c r="AS73" s="1149"/>
      <c r="AT73" s="1150"/>
      <c r="AU73" s="1150"/>
      <c r="AV73" s="1150"/>
      <c r="AW73" s="1150"/>
      <c r="AX73" s="1150"/>
      <c r="AY73" s="1150"/>
      <c r="AZ73" s="1150"/>
      <c r="BA73" s="1150"/>
      <c r="BB73" s="1150"/>
      <c r="BC73" s="608"/>
      <c r="BD73" s="204"/>
      <c r="BE73" s="204"/>
      <c r="BF73" s="226">
        <v>54</v>
      </c>
      <c r="BG73" s="353"/>
    </row>
    <row r="74" spans="1:59" ht="28.2" customHeight="1" x14ac:dyDescent="0.2">
      <c r="A74" s="793"/>
      <c r="B74" s="794"/>
      <c r="C74" s="794"/>
      <c r="D74" s="794"/>
      <c r="E74" s="795"/>
      <c r="F74" s="1162" t="s">
        <v>892</v>
      </c>
      <c r="G74" s="1163"/>
      <c r="H74" s="1163"/>
      <c r="I74" s="1164"/>
      <c r="J74" s="1261" t="s">
        <v>884</v>
      </c>
      <c r="K74" s="670"/>
      <c r="L74" s="1262" t="s">
        <v>885</v>
      </c>
      <c r="M74" s="1263"/>
      <c r="N74" s="1263"/>
      <c r="O74" s="1263"/>
      <c r="P74" s="1263"/>
      <c r="Q74" s="1263"/>
      <c r="R74" s="1263"/>
      <c r="S74" s="1263"/>
      <c r="T74" s="1263"/>
      <c r="U74" s="1263"/>
      <c r="V74" s="1263"/>
      <c r="W74" s="1264">
        <f>SUMIFS($BA$9:$BA$58,$J$9:$J$58,"窓",$N$9:$N$58,"外窓交換（防火・防風・防犯仕様）",$AL$9:$AL$58,$F$74,$AX$9:$AX$58,$J74)</f>
        <v>0</v>
      </c>
      <c r="X74" s="1265"/>
      <c r="Y74" s="1266"/>
      <c r="Z74" s="1267" t="s">
        <v>879</v>
      </c>
      <c r="AA74" s="1268"/>
      <c r="AB74" s="1307">
        <v>80000</v>
      </c>
      <c r="AC74" s="1308"/>
      <c r="AD74" s="1308"/>
      <c r="AE74" s="1308"/>
      <c r="AF74" s="1308"/>
      <c r="AG74" s="1308"/>
      <c r="AH74" s="152" t="s">
        <v>886</v>
      </c>
      <c r="AI74" s="1030">
        <f t="shared" si="3"/>
        <v>0</v>
      </c>
      <c r="AJ74" s="1030"/>
      <c r="AK74" s="1030"/>
      <c r="AL74" s="1030"/>
      <c r="AM74" s="1030"/>
      <c r="AN74" s="1030"/>
      <c r="AO74" s="1030"/>
      <c r="AP74" s="1030"/>
      <c r="AQ74" s="1030"/>
      <c r="AR74" s="138" t="s">
        <v>886</v>
      </c>
      <c r="AS74" s="1152">
        <f>SUM(AI74:AQ77)</f>
        <v>0</v>
      </c>
      <c r="AT74" s="1153"/>
      <c r="AU74" s="1153"/>
      <c r="AV74" s="1153"/>
      <c r="AW74" s="1153"/>
      <c r="AX74" s="1153"/>
      <c r="AY74" s="1153"/>
      <c r="AZ74" s="1153"/>
      <c r="BA74" s="1153"/>
      <c r="BB74" s="1153"/>
      <c r="BC74" s="609" t="s">
        <v>886</v>
      </c>
      <c r="BD74" s="204"/>
      <c r="BE74" s="204"/>
      <c r="BF74" s="226">
        <v>55</v>
      </c>
      <c r="BG74" s="353"/>
    </row>
    <row r="75" spans="1:59" ht="28.2" customHeight="1" x14ac:dyDescent="0.2">
      <c r="A75" s="793"/>
      <c r="B75" s="794"/>
      <c r="C75" s="794"/>
      <c r="D75" s="794"/>
      <c r="E75" s="795"/>
      <c r="F75" s="1162"/>
      <c r="G75" s="1163"/>
      <c r="H75" s="1163"/>
      <c r="I75" s="1164"/>
      <c r="J75" s="1183" t="s">
        <v>883</v>
      </c>
      <c r="K75" s="643"/>
      <c r="L75" s="1184" t="s">
        <v>887</v>
      </c>
      <c r="M75" s="1185"/>
      <c r="N75" s="1185"/>
      <c r="O75" s="1185"/>
      <c r="P75" s="1185"/>
      <c r="Q75" s="1185"/>
      <c r="R75" s="1185"/>
      <c r="S75" s="1185"/>
      <c r="T75" s="1185"/>
      <c r="U75" s="1185"/>
      <c r="V75" s="1185"/>
      <c r="W75" s="1186">
        <f>SUMIFS($BA$9:$BA$58,$J$9:$J$58,"窓",$N$9:$N$58,"外窓交換（防火・防風・防犯仕様）",$AL$9:$AL$58,$F$74,$AX$9:$AX$58,$J75)</f>
        <v>0</v>
      </c>
      <c r="X75" s="1187"/>
      <c r="Y75" s="1188"/>
      <c r="Z75" s="1189" t="s">
        <v>879</v>
      </c>
      <c r="AA75" s="1190"/>
      <c r="AB75" s="1309">
        <v>110000</v>
      </c>
      <c r="AC75" s="1310"/>
      <c r="AD75" s="1310"/>
      <c r="AE75" s="1310"/>
      <c r="AF75" s="1310"/>
      <c r="AG75" s="1310"/>
      <c r="AH75" s="150" t="s">
        <v>886</v>
      </c>
      <c r="AI75" s="1314">
        <f t="shared" si="3"/>
        <v>0</v>
      </c>
      <c r="AJ75" s="1314"/>
      <c r="AK75" s="1314"/>
      <c r="AL75" s="1314"/>
      <c r="AM75" s="1314"/>
      <c r="AN75" s="1314"/>
      <c r="AO75" s="1314"/>
      <c r="AP75" s="1314"/>
      <c r="AQ75" s="1314"/>
      <c r="AR75" s="112" t="s">
        <v>886</v>
      </c>
      <c r="AS75" s="1147"/>
      <c r="AT75" s="1148"/>
      <c r="AU75" s="1148"/>
      <c r="AV75" s="1148"/>
      <c r="AW75" s="1148"/>
      <c r="AX75" s="1148"/>
      <c r="AY75" s="1148"/>
      <c r="AZ75" s="1148"/>
      <c r="BA75" s="1148"/>
      <c r="BB75" s="1148"/>
      <c r="BC75" s="607"/>
      <c r="BD75" s="204"/>
      <c r="BE75" s="204"/>
      <c r="BF75" s="226">
        <v>56</v>
      </c>
      <c r="BG75" s="353"/>
    </row>
    <row r="76" spans="1:59" ht="28.2" customHeight="1" x14ac:dyDescent="0.2">
      <c r="A76" s="793"/>
      <c r="B76" s="794"/>
      <c r="C76" s="794"/>
      <c r="D76" s="794"/>
      <c r="E76" s="795"/>
      <c r="F76" s="1162"/>
      <c r="G76" s="1163"/>
      <c r="H76" s="1163"/>
      <c r="I76" s="1164"/>
      <c r="J76" s="1183" t="s">
        <v>888</v>
      </c>
      <c r="K76" s="643"/>
      <c r="L76" s="1184" t="s">
        <v>889</v>
      </c>
      <c r="M76" s="1185"/>
      <c r="N76" s="1185"/>
      <c r="O76" s="1185"/>
      <c r="P76" s="1185"/>
      <c r="Q76" s="1185"/>
      <c r="R76" s="1185"/>
      <c r="S76" s="1185"/>
      <c r="T76" s="1185"/>
      <c r="U76" s="1185"/>
      <c r="V76" s="1185"/>
      <c r="W76" s="1186">
        <f>SUMIFS($BA$9:$BA$58,$J$9:$J$58,"窓",$N$9:$N$58,"外窓交換（防火・防風・防犯仕様）",$AL$9:$AL$58,$F$74,$AX$9:$AX$58,$J76)</f>
        <v>0</v>
      </c>
      <c r="X76" s="1187"/>
      <c r="Y76" s="1188"/>
      <c r="Z76" s="1189" t="s">
        <v>879</v>
      </c>
      <c r="AA76" s="1190"/>
      <c r="AB76" s="1309">
        <v>150000</v>
      </c>
      <c r="AC76" s="1310"/>
      <c r="AD76" s="1310"/>
      <c r="AE76" s="1310"/>
      <c r="AF76" s="1310"/>
      <c r="AG76" s="1310"/>
      <c r="AH76" s="150" t="s">
        <v>886</v>
      </c>
      <c r="AI76" s="1314">
        <f t="shared" si="3"/>
        <v>0</v>
      </c>
      <c r="AJ76" s="1314"/>
      <c r="AK76" s="1314"/>
      <c r="AL76" s="1314"/>
      <c r="AM76" s="1314"/>
      <c r="AN76" s="1314"/>
      <c r="AO76" s="1314"/>
      <c r="AP76" s="1314"/>
      <c r="AQ76" s="1314"/>
      <c r="AR76" s="112" t="s">
        <v>886</v>
      </c>
      <c r="AS76" s="1147"/>
      <c r="AT76" s="1148"/>
      <c r="AU76" s="1148"/>
      <c r="AV76" s="1148"/>
      <c r="AW76" s="1148"/>
      <c r="AX76" s="1148"/>
      <c r="AY76" s="1148"/>
      <c r="AZ76" s="1148"/>
      <c r="BA76" s="1148"/>
      <c r="BB76" s="1148"/>
      <c r="BC76" s="607"/>
      <c r="BD76" s="204"/>
      <c r="BE76" s="204"/>
      <c r="BF76" s="226">
        <v>57</v>
      </c>
      <c r="BG76" s="353"/>
    </row>
    <row r="77" spans="1:59" ht="28.8" customHeight="1" thickBot="1" x14ac:dyDescent="0.25">
      <c r="A77" s="796"/>
      <c r="B77" s="797"/>
      <c r="C77" s="797"/>
      <c r="D77" s="797"/>
      <c r="E77" s="798"/>
      <c r="F77" s="1165"/>
      <c r="G77" s="1166"/>
      <c r="H77" s="1166"/>
      <c r="I77" s="1167"/>
      <c r="J77" s="1165" t="s">
        <v>890</v>
      </c>
      <c r="K77" s="1257"/>
      <c r="L77" s="1174" t="s">
        <v>891</v>
      </c>
      <c r="M77" s="1175"/>
      <c r="N77" s="1175"/>
      <c r="O77" s="1175"/>
      <c r="P77" s="1175"/>
      <c r="Q77" s="1175"/>
      <c r="R77" s="1175"/>
      <c r="S77" s="1175"/>
      <c r="T77" s="1175"/>
      <c r="U77" s="1175"/>
      <c r="V77" s="1175"/>
      <c r="W77" s="1176">
        <f>SUMIFS($BA$9:$BA$58,$J$9:$J$58,"窓",$N$9:$N$58,"外窓交換（防火・防風・防犯仕様）",$AL$9:$AL$58,$F$74,$AX$9:$AX$58,$J77)</f>
        <v>0</v>
      </c>
      <c r="X77" s="1177"/>
      <c r="Y77" s="1178"/>
      <c r="Z77" s="1179" t="s">
        <v>879</v>
      </c>
      <c r="AA77" s="1180"/>
      <c r="AB77" s="1311">
        <v>200000</v>
      </c>
      <c r="AC77" s="1312"/>
      <c r="AD77" s="1312"/>
      <c r="AE77" s="1312"/>
      <c r="AF77" s="1312"/>
      <c r="AG77" s="1312"/>
      <c r="AH77" s="151" t="s">
        <v>886</v>
      </c>
      <c r="AI77" s="1315">
        <f t="shared" si="3"/>
        <v>0</v>
      </c>
      <c r="AJ77" s="1315"/>
      <c r="AK77" s="1315"/>
      <c r="AL77" s="1315"/>
      <c r="AM77" s="1315"/>
      <c r="AN77" s="1315"/>
      <c r="AO77" s="1315"/>
      <c r="AP77" s="1315"/>
      <c r="AQ77" s="1315"/>
      <c r="AR77" s="113" t="s">
        <v>886</v>
      </c>
      <c r="AS77" s="1149"/>
      <c r="AT77" s="1150"/>
      <c r="AU77" s="1150"/>
      <c r="AV77" s="1150"/>
      <c r="AW77" s="1150"/>
      <c r="AX77" s="1150"/>
      <c r="AY77" s="1150"/>
      <c r="AZ77" s="1150"/>
      <c r="BA77" s="1150"/>
      <c r="BB77" s="1150"/>
      <c r="BC77" s="608"/>
      <c r="BD77" s="204"/>
      <c r="BE77" s="204"/>
      <c r="BF77" s="226">
        <v>58</v>
      </c>
      <c r="BG77" s="353"/>
    </row>
    <row r="78" spans="1:59" ht="28.8" hidden="1" customHeight="1" x14ac:dyDescent="0.2">
      <c r="A78" s="1269"/>
      <c r="B78" s="1270"/>
      <c r="C78" s="1270"/>
      <c r="D78" s="1270"/>
      <c r="E78" s="1271"/>
      <c r="F78" s="1216"/>
      <c r="G78" s="1217"/>
      <c r="H78" s="1217"/>
      <c r="I78" s="1218"/>
      <c r="J78" s="1235"/>
      <c r="K78" s="1236"/>
      <c r="L78" s="1246"/>
      <c r="M78" s="1247"/>
      <c r="N78" s="1247"/>
      <c r="O78" s="1247"/>
      <c r="P78" s="1247"/>
      <c r="Q78" s="1247"/>
      <c r="R78" s="1247"/>
      <c r="S78" s="1247"/>
      <c r="T78" s="1247"/>
      <c r="U78" s="1247"/>
      <c r="V78" s="1247"/>
      <c r="W78" s="1248"/>
      <c r="X78" s="1249"/>
      <c r="Y78" s="1250"/>
      <c r="Z78" s="1251"/>
      <c r="AA78" s="1252"/>
      <c r="AB78" s="1305"/>
      <c r="AC78" s="1306"/>
      <c r="AD78" s="1306"/>
      <c r="AE78" s="1306"/>
      <c r="AF78" s="1306"/>
      <c r="AG78" s="1306"/>
      <c r="AH78" s="364"/>
      <c r="AI78" s="1295"/>
      <c r="AJ78" s="1295"/>
      <c r="AK78" s="1295"/>
      <c r="AL78" s="1295"/>
      <c r="AM78" s="1295"/>
      <c r="AN78" s="1295"/>
      <c r="AO78" s="1295"/>
      <c r="AP78" s="1295"/>
      <c r="AQ78" s="1295"/>
      <c r="AR78" s="365"/>
      <c r="AS78" s="1123"/>
      <c r="AT78" s="1124"/>
      <c r="AU78" s="1124"/>
      <c r="AV78" s="1124"/>
      <c r="AW78" s="1124"/>
      <c r="AX78" s="1124"/>
      <c r="AY78" s="1124"/>
      <c r="AZ78" s="1124"/>
      <c r="BA78" s="1124"/>
      <c r="BB78" s="1124"/>
      <c r="BC78" s="1119"/>
      <c r="BD78" s="204"/>
      <c r="BE78" s="204"/>
      <c r="BF78" s="366"/>
      <c r="BG78" s="368"/>
    </row>
    <row r="79" spans="1:59" ht="28.2" hidden="1" customHeight="1" x14ac:dyDescent="0.2">
      <c r="A79" s="1269"/>
      <c r="B79" s="1270"/>
      <c r="C79" s="1270"/>
      <c r="D79" s="1270"/>
      <c r="E79" s="1271"/>
      <c r="F79" s="1216"/>
      <c r="G79" s="1217"/>
      <c r="H79" s="1217"/>
      <c r="I79" s="1218"/>
      <c r="J79" s="1237"/>
      <c r="K79" s="1238"/>
      <c r="L79" s="1239"/>
      <c r="M79" s="1240"/>
      <c r="N79" s="1240"/>
      <c r="O79" s="1240"/>
      <c r="P79" s="1240"/>
      <c r="Q79" s="1240"/>
      <c r="R79" s="1240"/>
      <c r="S79" s="1240"/>
      <c r="T79" s="1240"/>
      <c r="U79" s="1240"/>
      <c r="V79" s="1240"/>
      <c r="W79" s="1241"/>
      <c r="X79" s="1242"/>
      <c r="Y79" s="1243"/>
      <c r="Z79" s="1244"/>
      <c r="AA79" s="1245"/>
      <c r="AB79" s="1300"/>
      <c r="AC79" s="1302"/>
      <c r="AD79" s="1302"/>
      <c r="AE79" s="1302"/>
      <c r="AF79" s="1302"/>
      <c r="AG79" s="1302"/>
      <c r="AH79" s="360"/>
      <c r="AI79" s="1316"/>
      <c r="AJ79" s="1316"/>
      <c r="AK79" s="1316"/>
      <c r="AL79" s="1316"/>
      <c r="AM79" s="1316"/>
      <c r="AN79" s="1316"/>
      <c r="AO79" s="1316"/>
      <c r="AP79" s="1316"/>
      <c r="AQ79" s="1316"/>
      <c r="AR79" s="361"/>
      <c r="AS79" s="1123"/>
      <c r="AT79" s="1124"/>
      <c r="AU79" s="1124"/>
      <c r="AV79" s="1124"/>
      <c r="AW79" s="1124"/>
      <c r="AX79" s="1124"/>
      <c r="AY79" s="1124"/>
      <c r="AZ79" s="1124"/>
      <c r="BA79" s="1124"/>
      <c r="BB79" s="1124"/>
      <c r="BC79" s="1119"/>
      <c r="BD79" s="204"/>
      <c r="BE79" s="204"/>
      <c r="BF79" s="366"/>
      <c r="BG79" s="368"/>
    </row>
    <row r="80" spans="1:59" ht="28.2" hidden="1" customHeight="1" x14ac:dyDescent="0.2">
      <c r="A80" s="1269"/>
      <c r="B80" s="1270"/>
      <c r="C80" s="1270"/>
      <c r="D80" s="1270"/>
      <c r="E80" s="1271"/>
      <c r="F80" s="1216"/>
      <c r="G80" s="1217"/>
      <c r="H80" s="1217"/>
      <c r="I80" s="1218"/>
      <c r="J80" s="1237"/>
      <c r="K80" s="1238"/>
      <c r="L80" s="1239"/>
      <c r="M80" s="1240"/>
      <c r="N80" s="1240"/>
      <c r="O80" s="1240"/>
      <c r="P80" s="1240"/>
      <c r="Q80" s="1240"/>
      <c r="R80" s="1240"/>
      <c r="S80" s="1240"/>
      <c r="T80" s="1240"/>
      <c r="U80" s="1240"/>
      <c r="V80" s="1240"/>
      <c r="W80" s="1241"/>
      <c r="X80" s="1242"/>
      <c r="Y80" s="1243"/>
      <c r="Z80" s="1244"/>
      <c r="AA80" s="1245"/>
      <c r="AB80" s="1300"/>
      <c r="AC80" s="1302"/>
      <c r="AD80" s="1302"/>
      <c r="AE80" s="1302"/>
      <c r="AF80" s="1302"/>
      <c r="AG80" s="1302"/>
      <c r="AH80" s="360"/>
      <c r="AI80" s="1316"/>
      <c r="AJ80" s="1316"/>
      <c r="AK80" s="1316"/>
      <c r="AL80" s="1316"/>
      <c r="AM80" s="1316"/>
      <c r="AN80" s="1316"/>
      <c r="AO80" s="1316"/>
      <c r="AP80" s="1316"/>
      <c r="AQ80" s="1316"/>
      <c r="AR80" s="361"/>
      <c r="AS80" s="1123"/>
      <c r="AT80" s="1124"/>
      <c r="AU80" s="1124"/>
      <c r="AV80" s="1124"/>
      <c r="AW80" s="1124"/>
      <c r="AX80" s="1124"/>
      <c r="AY80" s="1124"/>
      <c r="AZ80" s="1124"/>
      <c r="BA80" s="1124"/>
      <c r="BB80" s="1124"/>
      <c r="BC80" s="1119"/>
      <c r="BD80" s="204"/>
      <c r="BE80" s="204"/>
      <c r="BF80" s="366"/>
      <c r="BG80" s="368"/>
    </row>
    <row r="81" spans="1:59" ht="28.2" hidden="1" customHeight="1" x14ac:dyDescent="0.2">
      <c r="A81" s="1269"/>
      <c r="B81" s="1270"/>
      <c r="C81" s="1270"/>
      <c r="D81" s="1270"/>
      <c r="E81" s="1271"/>
      <c r="F81" s="1191"/>
      <c r="G81" s="1219"/>
      <c r="H81" s="1219"/>
      <c r="I81" s="1220"/>
      <c r="J81" s="1191"/>
      <c r="K81" s="1192"/>
      <c r="L81" s="1193"/>
      <c r="M81" s="1194"/>
      <c r="N81" s="1194"/>
      <c r="O81" s="1194"/>
      <c r="P81" s="1194"/>
      <c r="Q81" s="1194"/>
      <c r="R81" s="1194"/>
      <c r="S81" s="1194"/>
      <c r="T81" s="1194"/>
      <c r="U81" s="1194"/>
      <c r="V81" s="1194"/>
      <c r="W81" s="1230"/>
      <c r="X81" s="1231"/>
      <c r="Y81" s="1232"/>
      <c r="Z81" s="1233"/>
      <c r="AA81" s="1234"/>
      <c r="AB81" s="1303"/>
      <c r="AC81" s="1304"/>
      <c r="AD81" s="1304"/>
      <c r="AE81" s="1304"/>
      <c r="AF81" s="1304"/>
      <c r="AG81" s="1304"/>
      <c r="AH81" s="362"/>
      <c r="AI81" s="1313"/>
      <c r="AJ81" s="1313"/>
      <c r="AK81" s="1313"/>
      <c r="AL81" s="1313"/>
      <c r="AM81" s="1313"/>
      <c r="AN81" s="1313"/>
      <c r="AO81" s="1313"/>
      <c r="AP81" s="1313"/>
      <c r="AQ81" s="1313"/>
      <c r="AR81" s="363"/>
      <c r="AS81" s="1154"/>
      <c r="AT81" s="1155"/>
      <c r="AU81" s="1155"/>
      <c r="AV81" s="1155"/>
      <c r="AW81" s="1155"/>
      <c r="AX81" s="1155"/>
      <c r="AY81" s="1155"/>
      <c r="AZ81" s="1155"/>
      <c r="BA81" s="1155"/>
      <c r="BB81" s="1155"/>
      <c r="BC81" s="1120"/>
      <c r="BD81" s="204"/>
      <c r="BE81" s="204"/>
      <c r="BF81" s="366"/>
      <c r="BG81" s="368"/>
    </row>
    <row r="82" spans="1:59" ht="28.2" hidden="1" customHeight="1" x14ac:dyDescent="0.2">
      <c r="A82" s="1269"/>
      <c r="B82" s="1270"/>
      <c r="C82" s="1270"/>
      <c r="D82" s="1270"/>
      <c r="E82" s="1271"/>
      <c r="F82" s="1216"/>
      <c r="G82" s="1217"/>
      <c r="H82" s="1217"/>
      <c r="I82" s="1218"/>
      <c r="J82" s="1235"/>
      <c r="K82" s="1236"/>
      <c r="L82" s="1246"/>
      <c r="M82" s="1247"/>
      <c r="N82" s="1247"/>
      <c r="O82" s="1247"/>
      <c r="P82" s="1247"/>
      <c r="Q82" s="1247"/>
      <c r="R82" s="1247"/>
      <c r="S82" s="1247"/>
      <c r="T82" s="1247"/>
      <c r="U82" s="1247"/>
      <c r="V82" s="1247"/>
      <c r="W82" s="1248"/>
      <c r="X82" s="1249"/>
      <c r="Y82" s="1250"/>
      <c r="Z82" s="1251"/>
      <c r="AA82" s="1252"/>
      <c r="AB82" s="1305"/>
      <c r="AC82" s="1306"/>
      <c r="AD82" s="1306"/>
      <c r="AE82" s="1306"/>
      <c r="AF82" s="1306"/>
      <c r="AG82" s="1306"/>
      <c r="AH82" s="364"/>
      <c r="AI82" s="1295"/>
      <c r="AJ82" s="1295"/>
      <c r="AK82" s="1295"/>
      <c r="AL82" s="1295"/>
      <c r="AM82" s="1295"/>
      <c r="AN82" s="1295"/>
      <c r="AO82" s="1295"/>
      <c r="AP82" s="1295"/>
      <c r="AQ82" s="1295"/>
      <c r="AR82" s="365"/>
      <c r="AS82" s="1121"/>
      <c r="AT82" s="1122"/>
      <c r="AU82" s="1122"/>
      <c r="AV82" s="1122"/>
      <c r="AW82" s="1122"/>
      <c r="AX82" s="1122"/>
      <c r="AY82" s="1122"/>
      <c r="AZ82" s="1122"/>
      <c r="BA82" s="1122"/>
      <c r="BB82" s="1122"/>
      <c r="BC82" s="1127"/>
      <c r="BD82" s="204"/>
      <c r="BE82" s="204"/>
      <c r="BF82" s="366"/>
      <c r="BG82" s="368"/>
    </row>
    <row r="83" spans="1:59" ht="28.2" hidden="1" customHeight="1" x14ac:dyDescent="0.2">
      <c r="A83" s="1269"/>
      <c r="B83" s="1270"/>
      <c r="C83" s="1270"/>
      <c r="D83" s="1270"/>
      <c r="E83" s="1271"/>
      <c r="F83" s="1216"/>
      <c r="G83" s="1217"/>
      <c r="H83" s="1217"/>
      <c r="I83" s="1218"/>
      <c r="J83" s="1237"/>
      <c r="K83" s="1238"/>
      <c r="L83" s="1239"/>
      <c r="M83" s="1240"/>
      <c r="N83" s="1240"/>
      <c r="O83" s="1240"/>
      <c r="P83" s="1240"/>
      <c r="Q83" s="1240"/>
      <c r="R83" s="1240"/>
      <c r="S83" s="1240"/>
      <c r="T83" s="1240"/>
      <c r="U83" s="1240"/>
      <c r="V83" s="1240"/>
      <c r="W83" s="1241"/>
      <c r="X83" s="1242"/>
      <c r="Y83" s="1243"/>
      <c r="Z83" s="1244"/>
      <c r="AA83" s="1245"/>
      <c r="AB83" s="1300"/>
      <c r="AC83" s="1302"/>
      <c r="AD83" s="1302"/>
      <c r="AE83" s="1302"/>
      <c r="AF83" s="1302"/>
      <c r="AG83" s="1302"/>
      <c r="AH83" s="360"/>
      <c r="AI83" s="1316"/>
      <c r="AJ83" s="1316"/>
      <c r="AK83" s="1316"/>
      <c r="AL83" s="1316"/>
      <c r="AM83" s="1316"/>
      <c r="AN83" s="1316"/>
      <c r="AO83" s="1316"/>
      <c r="AP83" s="1316"/>
      <c r="AQ83" s="1316"/>
      <c r="AR83" s="361"/>
      <c r="AS83" s="1123"/>
      <c r="AT83" s="1124"/>
      <c r="AU83" s="1124"/>
      <c r="AV83" s="1124"/>
      <c r="AW83" s="1124"/>
      <c r="AX83" s="1124"/>
      <c r="AY83" s="1124"/>
      <c r="AZ83" s="1124"/>
      <c r="BA83" s="1124"/>
      <c r="BB83" s="1124"/>
      <c r="BC83" s="1119"/>
      <c r="BD83" s="204"/>
      <c r="BE83" s="204"/>
      <c r="BF83" s="366"/>
      <c r="BG83" s="368"/>
    </row>
    <row r="84" spans="1:59" ht="28.2" hidden="1" customHeight="1" x14ac:dyDescent="0.2">
      <c r="A84" s="1269"/>
      <c r="B84" s="1270"/>
      <c r="C84" s="1270"/>
      <c r="D84" s="1270"/>
      <c r="E84" s="1271"/>
      <c r="F84" s="1216"/>
      <c r="G84" s="1217"/>
      <c r="H84" s="1217"/>
      <c r="I84" s="1218"/>
      <c r="J84" s="1237"/>
      <c r="K84" s="1238"/>
      <c r="L84" s="1239"/>
      <c r="M84" s="1240"/>
      <c r="N84" s="1240"/>
      <c r="O84" s="1240"/>
      <c r="P84" s="1240"/>
      <c r="Q84" s="1240"/>
      <c r="R84" s="1240"/>
      <c r="S84" s="1240"/>
      <c r="T84" s="1240"/>
      <c r="U84" s="1240"/>
      <c r="V84" s="1240"/>
      <c r="W84" s="1241"/>
      <c r="X84" s="1242"/>
      <c r="Y84" s="1243"/>
      <c r="Z84" s="1244"/>
      <c r="AA84" s="1245"/>
      <c r="AB84" s="1300"/>
      <c r="AC84" s="1302"/>
      <c r="AD84" s="1302"/>
      <c r="AE84" s="1302"/>
      <c r="AF84" s="1302"/>
      <c r="AG84" s="1302"/>
      <c r="AH84" s="360"/>
      <c r="AI84" s="1316"/>
      <c r="AJ84" s="1316"/>
      <c r="AK84" s="1316"/>
      <c r="AL84" s="1316"/>
      <c r="AM84" s="1316"/>
      <c r="AN84" s="1316"/>
      <c r="AO84" s="1316"/>
      <c r="AP84" s="1316"/>
      <c r="AQ84" s="1316"/>
      <c r="AR84" s="361"/>
      <c r="AS84" s="1123"/>
      <c r="AT84" s="1124"/>
      <c r="AU84" s="1124"/>
      <c r="AV84" s="1124"/>
      <c r="AW84" s="1124"/>
      <c r="AX84" s="1124"/>
      <c r="AY84" s="1124"/>
      <c r="AZ84" s="1124"/>
      <c r="BA84" s="1124"/>
      <c r="BB84" s="1124"/>
      <c r="BC84" s="1119"/>
      <c r="BD84" s="204"/>
      <c r="BE84" s="204"/>
      <c r="BF84" s="366"/>
      <c r="BG84" s="368"/>
    </row>
    <row r="85" spans="1:59" ht="28.8" hidden="1" customHeight="1" thickBot="1" x14ac:dyDescent="0.25">
      <c r="A85" s="1272"/>
      <c r="B85" s="1273"/>
      <c r="C85" s="1273"/>
      <c r="D85" s="1273"/>
      <c r="E85" s="1274"/>
      <c r="F85" s="1258"/>
      <c r="G85" s="1259"/>
      <c r="H85" s="1259"/>
      <c r="I85" s="1260"/>
      <c r="J85" s="1191"/>
      <c r="K85" s="1192"/>
      <c r="L85" s="1193"/>
      <c r="M85" s="1194"/>
      <c r="N85" s="1194"/>
      <c r="O85" s="1194"/>
      <c r="P85" s="1194"/>
      <c r="Q85" s="1194"/>
      <c r="R85" s="1194"/>
      <c r="S85" s="1194"/>
      <c r="T85" s="1194"/>
      <c r="U85" s="1194"/>
      <c r="V85" s="1194"/>
      <c r="W85" s="1195"/>
      <c r="X85" s="1196"/>
      <c r="Y85" s="1197"/>
      <c r="Z85" s="1198"/>
      <c r="AA85" s="1199"/>
      <c r="AB85" s="1318"/>
      <c r="AC85" s="1319"/>
      <c r="AD85" s="1319"/>
      <c r="AE85" s="1319"/>
      <c r="AF85" s="1319"/>
      <c r="AG85" s="1319"/>
      <c r="AH85" s="367"/>
      <c r="AI85" s="1317"/>
      <c r="AJ85" s="1317"/>
      <c r="AK85" s="1317"/>
      <c r="AL85" s="1317"/>
      <c r="AM85" s="1317"/>
      <c r="AN85" s="1317"/>
      <c r="AO85" s="1317"/>
      <c r="AP85" s="1317"/>
      <c r="AQ85" s="1317"/>
      <c r="AR85" s="363"/>
      <c r="AS85" s="1125"/>
      <c r="AT85" s="1126"/>
      <c r="AU85" s="1126"/>
      <c r="AV85" s="1126"/>
      <c r="AW85" s="1126"/>
      <c r="AX85" s="1126"/>
      <c r="AY85" s="1126"/>
      <c r="AZ85" s="1126"/>
      <c r="BA85" s="1126"/>
      <c r="BB85" s="1126"/>
      <c r="BC85" s="1128"/>
      <c r="BD85" s="204"/>
      <c r="BE85" s="204"/>
      <c r="BF85" s="366"/>
      <c r="BG85" s="368"/>
    </row>
    <row r="86" spans="1:59" ht="36" thickTop="1" thickBot="1" x14ac:dyDescent="0.25">
      <c r="A86" s="575" t="s">
        <v>1225</v>
      </c>
      <c r="B86" s="576"/>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6"/>
      <c r="AL86" s="576"/>
      <c r="AM86" s="576"/>
      <c r="AN86" s="576"/>
      <c r="AO86" s="576"/>
      <c r="AP86" s="576"/>
      <c r="AQ86" s="576"/>
      <c r="AR86" s="198"/>
      <c r="AS86" s="1129">
        <f>SUM(AS62:BB85)</f>
        <v>0</v>
      </c>
      <c r="AT86" s="1130"/>
      <c r="AU86" s="1130"/>
      <c r="AV86" s="1130"/>
      <c r="AW86" s="1130"/>
      <c r="AX86" s="1130"/>
      <c r="AY86" s="1130"/>
      <c r="AZ86" s="1130"/>
      <c r="BA86" s="1130"/>
      <c r="BB86" s="1130"/>
      <c r="BC86" s="158" t="s">
        <v>886</v>
      </c>
      <c r="BD86" s="205"/>
      <c r="BE86" s="205"/>
      <c r="BF86" s="226">
        <v>59</v>
      </c>
      <c r="BG86" s="353"/>
    </row>
    <row r="89" spans="1:59" ht="26.4" thickBot="1" x14ac:dyDescent="0.25">
      <c r="A89" s="27" t="s">
        <v>893</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8"/>
      <c r="AN89" s="118"/>
      <c r="AO89" s="118"/>
      <c r="AP89" s="118"/>
      <c r="AQ89" s="118"/>
      <c r="AR89" s="118"/>
      <c r="AS89" s="118"/>
      <c r="AT89" s="118"/>
      <c r="AU89" s="118"/>
      <c r="AV89" s="118"/>
      <c r="AW89" s="118"/>
      <c r="AX89" s="118"/>
      <c r="AY89" s="118"/>
      <c r="AZ89" s="118"/>
      <c r="BA89" s="118"/>
      <c r="BB89" s="118"/>
      <c r="BC89" s="118"/>
      <c r="BD89" s="118"/>
      <c r="BE89" s="118"/>
      <c r="BF89" s="193"/>
    </row>
    <row r="90" spans="1:59" ht="34.799999999999997" customHeight="1" thickBot="1" x14ac:dyDescent="0.25">
      <c r="A90" s="1200" t="s">
        <v>876</v>
      </c>
      <c r="B90" s="1201"/>
      <c r="C90" s="1201"/>
      <c r="D90" s="1201"/>
      <c r="E90" s="1202"/>
      <c r="F90" s="1203" t="s">
        <v>877</v>
      </c>
      <c r="G90" s="1201"/>
      <c r="H90" s="1201"/>
      <c r="I90" s="1202"/>
      <c r="J90" s="1203" t="s">
        <v>878</v>
      </c>
      <c r="K90" s="1201"/>
      <c r="L90" s="1201"/>
      <c r="M90" s="1201"/>
      <c r="N90" s="1201"/>
      <c r="O90" s="1201"/>
      <c r="P90" s="1201"/>
      <c r="Q90" s="1201"/>
      <c r="R90" s="1201"/>
      <c r="S90" s="1201"/>
      <c r="T90" s="1201"/>
      <c r="U90" s="1201"/>
      <c r="V90" s="1201"/>
      <c r="W90" s="711" t="s">
        <v>139</v>
      </c>
      <c r="X90" s="580"/>
      <c r="Y90" s="712"/>
      <c r="Z90" s="711" t="s">
        <v>879</v>
      </c>
      <c r="AA90" s="712"/>
      <c r="AB90" s="711" t="s">
        <v>880</v>
      </c>
      <c r="AC90" s="580"/>
      <c r="AD90" s="580"/>
      <c r="AE90" s="580"/>
      <c r="AF90" s="580"/>
      <c r="AG90" s="580"/>
      <c r="AH90" s="613"/>
      <c r="AI90" s="580" t="s">
        <v>881</v>
      </c>
      <c r="AJ90" s="580"/>
      <c r="AK90" s="580"/>
      <c r="AL90" s="580"/>
      <c r="AM90" s="580"/>
      <c r="AN90" s="580"/>
      <c r="AO90" s="580"/>
      <c r="AP90" s="580"/>
      <c r="AQ90" s="580"/>
      <c r="AR90" s="613"/>
      <c r="AS90" s="579" t="s">
        <v>91</v>
      </c>
      <c r="AT90" s="580"/>
      <c r="AU90" s="580"/>
      <c r="AV90" s="580"/>
      <c r="AW90" s="580"/>
      <c r="AX90" s="580"/>
      <c r="AY90" s="580"/>
      <c r="AZ90" s="580"/>
      <c r="BA90" s="580"/>
      <c r="BB90" s="580"/>
      <c r="BC90" s="581"/>
      <c r="BD90" s="157"/>
      <c r="BE90" s="157"/>
      <c r="BF90" s="192" t="s">
        <v>650</v>
      </c>
      <c r="BG90" s="357" t="s">
        <v>143</v>
      </c>
    </row>
    <row r="91" spans="1:59" ht="28.8" customHeight="1" thickTop="1" x14ac:dyDescent="0.2">
      <c r="A91" s="1275" t="s">
        <v>882</v>
      </c>
      <c r="B91" s="1276"/>
      <c r="C91" s="1276"/>
      <c r="D91" s="1276"/>
      <c r="E91" s="1277"/>
      <c r="F91" s="1282" t="s">
        <v>883</v>
      </c>
      <c r="G91" s="1283"/>
      <c r="H91" s="1283"/>
      <c r="I91" s="1284"/>
      <c r="J91" s="1285" t="s">
        <v>884</v>
      </c>
      <c r="K91" s="1286"/>
      <c r="L91" s="1287" t="s">
        <v>885</v>
      </c>
      <c r="M91" s="1288"/>
      <c r="N91" s="1288"/>
      <c r="O91" s="1288"/>
      <c r="P91" s="1288"/>
      <c r="Q91" s="1288"/>
      <c r="R91" s="1288"/>
      <c r="S91" s="1288"/>
      <c r="T91" s="1288"/>
      <c r="U91" s="1288"/>
      <c r="V91" s="1288"/>
      <c r="W91" s="1289">
        <f>SUMIFS($BA$9:$BA$58,$J$9:$J$58,"防災ガラス窓",$N$9:$N$58,"カバー工法",$AL$9:$AL$58,$F$91,$AX$9:$AX$58,$J91)</f>
        <v>0</v>
      </c>
      <c r="X91" s="1290"/>
      <c r="Y91" s="1291"/>
      <c r="Z91" s="1292" t="s">
        <v>879</v>
      </c>
      <c r="AA91" s="1293"/>
      <c r="AB91" s="1321">
        <v>111000</v>
      </c>
      <c r="AC91" s="1322"/>
      <c r="AD91" s="1322"/>
      <c r="AE91" s="1322"/>
      <c r="AF91" s="1322"/>
      <c r="AG91" s="1322"/>
      <c r="AH91" s="149" t="s">
        <v>886</v>
      </c>
      <c r="AI91" s="1323">
        <f t="shared" ref="AI91:AI102" si="4">IF(W91="","",(W91*AB91))</f>
        <v>0</v>
      </c>
      <c r="AJ91" s="1323"/>
      <c r="AK91" s="1323"/>
      <c r="AL91" s="1323"/>
      <c r="AM91" s="1323"/>
      <c r="AN91" s="1323"/>
      <c r="AO91" s="1323"/>
      <c r="AP91" s="1323"/>
      <c r="AQ91" s="1323"/>
      <c r="AR91" s="111" t="s">
        <v>886</v>
      </c>
      <c r="AS91" s="1145">
        <f>SUM(AI91:AQ94)</f>
        <v>0</v>
      </c>
      <c r="AT91" s="1146"/>
      <c r="AU91" s="1146"/>
      <c r="AV91" s="1146"/>
      <c r="AW91" s="1146"/>
      <c r="AX91" s="1146"/>
      <c r="AY91" s="1146"/>
      <c r="AZ91" s="1146"/>
      <c r="BA91" s="1146"/>
      <c r="BB91" s="1146"/>
      <c r="BC91" s="610" t="s">
        <v>886</v>
      </c>
      <c r="BD91" s="204"/>
      <c r="BE91" s="204"/>
      <c r="BF91" s="226">
        <v>60</v>
      </c>
      <c r="BG91" s="351"/>
    </row>
    <row r="92" spans="1:59" ht="28.2" x14ac:dyDescent="0.2">
      <c r="A92" s="1278"/>
      <c r="B92" s="1279"/>
      <c r="C92" s="1279"/>
      <c r="D92" s="1279"/>
      <c r="E92" s="625"/>
      <c r="F92" s="1162"/>
      <c r="G92" s="1163"/>
      <c r="H92" s="1163"/>
      <c r="I92" s="1164"/>
      <c r="J92" s="1183" t="s">
        <v>883</v>
      </c>
      <c r="K92" s="643"/>
      <c r="L92" s="1184" t="s">
        <v>887</v>
      </c>
      <c r="M92" s="1185"/>
      <c r="N92" s="1185"/>
      <c r="O92" s="1185"/>
      <c r="P92" s="1185"/>
      <c r="Q92" s="1185"/>
      <c r="R92" s="1185"/>
      <c r="S92" s="1185"/>
      <c r="T92" s="1185"/>
      <c r="U92" s="1185"/>
      <c r="V92" s="1185"/>
      <c r="W92" s="1186">
        <f>SUMIFS($BA$9:$BA$58,$J$9:$J$58,"防災ガラス窓",$N$9:$N$58,"カバー工法",$AL$9:$AL$58,$F$91,$AX$9:$AX$58,$J92)</f>
        <v>0</v>
      </c>
      <c r="X92" s="1187"/>
      <c r="Y92" s="1188"/>
      <c r="Z92" s="1189" t="s">
        <v>879</v>
      </c>
      <c r="AA92" s="1190"/>
      <c r="AB92" s="1309">
        <v>158000</v>
      </c>
      <c r="AC92" s="1324"/>
      <c r="AD92" s="1324"/>
      <c r="AE92" s="1324"/>
      <c r="AF92" s="1324"/>
      <c r="AG92" s="1324"/>
      <c r="AH92" s="150" t="s">
        <v>886</v>
      </c>
      <c r="AI92" s="1314">
        <f t="shared" si="4"/>
        <v>0</v>
      </c>
      <c r="AJ92" s="1314"/>
      <c r="AK92" s="1314"/>
      <c r="AL92" s="1314"/>
      <c r="AM92" s="1314"/>
      <c r="AN92" s="1314"/>
      <c r="AO92" s="1314"/>
      <c r="AP92" s="1314"/>
      <c r="AQ92" s="1314"/>
      <c r="AR92" s="112" t="s">
        <v>886</v>
      </c>
      <c r="AS92" s="1147"/>
      <c r="AT92" s="1148"/>
      <c r="AU92" s="1148"/>
      <c r="AV92" s="1148"/>
      <c r="AW92" s="1148"/>
      <c r="AX92" s="1148"/>
      <c r="AY92" s="1148"/>
      <c r="AZ92" s="1148"/>
      <c r="BA92" s="1148"/>
      <c r="BB92" s="1148"/>
      <c r="BC92" s="607"/>
      <c r="BD92" s="204"/>
      <c r="BE92" s="204"/>
      <c r="BF92" s="231">
        <v>61</v>
      </c>
      <c r="BG92" s="351"/>
    </row>
    <row r="93" spans="1:59" ht="28.2" x14ac:dyDescent="0.2">
      <c r="A93" s="1278"/>
      <c r="B93" s="1279"/>
      <c r="C93" s="1279"/>
      <c r="D93" s="1279"/>
      <c r="E93" s="625"/>
      <c r="F93" s="1162"/>
      <c r="G93" s="1163"/>
      <c r="H93" s="1163"/>
      <c r="I93" s="1164"/>
      <c r="J93" s="1183" t="s">
        <v>888</v>
      </c>
      <c r="K93" s="643"/>
      <c r="L93" s="1184" t="s">
        <v>889</v>
      </c>
      <c r="M93" s="1185"/>
      <c r="N93" s="1185"/>
      <c r="O93" s="1185"/>
      <c r="P93" s="1185"/>
      <c r="Q93" s="1185"/>
      <c r="R93" s="1185"/>
      <c r="S93" s="1185"/>
      <c r="T93" s="1185"/>
      <c r="U93" s="1185"/>
      <c r="V93" s="1185"/>
      <c r="W93" s="1186">
        <f>SUMIFS($BA$9:$BA$58,$J$9:$J$58,"防災ガラス窓",$N$9:$N$58,"カバー工法",$AL$9:$AL$58,$F$91,$AX$9:$AX$58,$J93)</f>
        <v>0</v>
      </c>
      <c r="X93" s="1187"/>
      <c r="Y93" s="1188"/>
      <c r="Z93" s="1189" t="s">
        <v>879</v>
      </c>
      <c r="AA93" s="1190"/>
      <c r="AB93" s="1309">
        <v>219000</v>
      </c>
      <c r="AC93" s="1310"/>
      <c r="AD93" s="1310"/>
      <c r="AE93" s="1310"/>
      <c r="AF93" s="1310"/>
      <c r="AG93" s="1310"/>
      <c r="AH93" s="150" t="s">
        <v>886</v>
      </c>
      <c r="AI93" s="1314">
        <f t="shared" si="4"/>
        <v>0</v>
      </c>
      <c r="AJ93" s="1314"/>
      <c r="AK93" s="1314"/>
      <c r="AL93" s="1314"/>
      <c r="AM93" s="1314"/>
      <c r="AN93" s="1314"/>
      <c r="AO93" s="1314"/>
      <c r="AP93" s="1314"/>
      <c r="AQ93" s="1314"/>
      <c r="AR93" s="112" t="s">
        <v>886</v>
      </c>
      <c r="AS93" s="1147"/>
      <c r="AT93" s="1148"/>
      <c r="AU93" s="1148"/>
      <c r="AV93" s="1148"/>
      <c r="AW93" s="1148"/>
      <c r="AX93" s="1148"/>
      <c r="AY93" s="1148"/>
      <c r="AZ93" s="1148"/>
      <c r="BA93" s="1148"/>
      <c r="BB93" s="1148"/>
      <c r="BC93" s="607"/>
      <c r="BD93" s="204"/>
      <c r="BE93" s="204"/>
      <c r="BF93" s="226">
        <v>62</v>
      </c>
      <c r="BG93" s="351"/>
    </row>
    <row r="94" spans="1:59" ht="28.2" x14ac:dyDescent="0.2">
      <c r="A94" s="1278"/>
      <c r="B94" s="1279"/>
      <c r="C94" s="1279"/>
      <c r="D94" s="1279"/>
      <c r="E94" s="625"/>
      <c r="F94" s="1165"/>
      <c r="G94" s="1166"/>
      <c r="H94" s="1166"/>
      <c r="I94" s="1167"/>
      <c r="J94" s="1294" t="s">
        <v>890</v>
      </c>
      <c r="K94" s="722"/>
      <c r="L94" s="1174" t="s">
        <v>891</v>
      </c>
      <c r="M94" s="1175"/>
      <c r="N94" s="1175"/>
      <c r="O94" s="1175"/>
      <c r="P94" s="1175"/>
      <c r="Q94" s="1175"/>
      <c r="R94" s="1175"/>
      <c r="S94" s="1175"/>
      <c r="T94" s="1175"/>
      <c r="U94" s="1175"/>
      <c r="V94" s="1175"/>
      <c r="W94" s="1176">
        <f>SUMIFS($BA$9:$BA$58,$J$9:$J$58,"防災ガラス窓",$N$9:$N$58,"カバー工法",$AL$9:$AL$58,$F$91,$AX$9:$AX$58,$J94)</f>
        <v>0</v>
      </c>
      <c r="X94" s="1177"/>
      <c r="Y94" s="1178"/>
      <c r="Z94" s="1179" t="s">
        <v>879</v>
      </c>
      <c r="AA94" s="1180"/>
      <c r="AB94" s="1311">
        <v>286000</v>
      </c>
      <c r="AC94" s="1312"/>
      <c r="AD94" s="1312"/>
      <c r="AE94" s="1312"/>
      <c r="AF94" s="1312"/>
      <c r="AG94" s="1312"/>
      <c r="AH94" s="151" t="s">
        <v>886</v>
      </c>
      <c r="AI94" s="1315">
        <f t="shared" si="4"/>
        <v>0</v>
      </c>
      <c r="AJ94" s="1315"/>
      <c r="AK94" s="1315"/>
      <c r="AL94" s="1315"/>
      <c r="AM94" s="1315"/>
      <c r="AN94" s="1315"/>
      <c r="AO94" s="1315"/>
      <c r="AP94" s="1315"/>
      <c r="AQ94" s="1315"/>
      <c r="AR94" s="113" t="s">
        <v>886</v>
      </c>
      <c r="AS94" s="1149"/>
      <c r="AT94" s="1150"/>
      <c r="AU94" s="1150"/>
      <c r="AV94" s="1150"/>
      <c r="AW94" s="1150"/>
      <c r="AX94" s="1150"/>
      <c r="AY94" s="1150"/>
      <c r="AZ94" s="1150"/>
      <c r="BA94" s="1150"/>
      <c r="BB94" s="1150"/>
      <c r="BC94" s="608"/>
      <c r="BD94" s="204"/>
      <c r="BE94" s="204"/>
      <c r="BF94" s="231">
        <v>63</v>
      </c>
      <c r="BG94" s="351"/>
    </row>
    <row r="95" spans="1:59" ht="28.2" x14ac:dyDescent="0.2">
      <c r="A95" s="1278"/>
      <c r="B95" s="1279"/>
      <c r="C95" s="1279"/>
      <c r="D95" s="1279"/>
      <c r="E95" s="625"/>
      <c r="F95" s="1162" t="s">
        <v>892</v>
      </c>
      <c r="G95" s="1163"/>
      <c r="H95" s="1163"/>
      <c r="I95" s="1164"/>
      <c r="J95" s="1168" t="s">
        <v>884</v>
      </c>
      <c r="K95" s="574"/>
      <c r="L95" s="1169" t="s">
        <v>885</v>
      </c>
      <c r="M95" s="1170"/>
      <c r="N95" s="1170"/>
      <c r="O95" s="1170"/>
      <c r="P95" s="1170"/>
      <c r="Q95" s="1170"/>
      <c r="R95" s="1170"/>
      <c r="S95" s="1170"/>
      <c r="T95" s="1170"/>
      <c r="U95" s="1170"/>
      <c r="V95" s="1170"/>
      <c r="W95" s="1171">
        <f>SUMIFS($BA$9:$BA$58,$J$9:$J$58,"防災ガラス窓",$N$9:$N$58,"カバー工法",$AL$9:$AL$58,$F$95,$AX$9:$AX$58,$J95)</f>
        <v>0</v>
      </c>
      <c r="X95" s="1172"/>
      <c r="Y95" s="1173"/>
      <c r="Z95" s="1181" t="s">
        <v>879</v>
      </c>
      <c r="AA95" s="1182"/>
      <c r="AB95" s="1307">
        <v>90000</v>
      </c>
      <c r="AC95" s="1308"/>
      <c r="AD95" s="1308"/>
      <c r="AE95" s="1308"/>
      <c r="AF95" s="1308"/>
      <c r="AG95" s="1308"/>
      <c r="AH95" s="152" t="s">
        <v>886</v>
      </c>
      <c r="AI95" s="1030">
        <f t="shared" si="4"/>
        <v>0</v>
      </c>
      <c r="AJ95" s="1030"/>
      <c r="AK95" s="1030"/>
      <c r="AL95" s="1030"/>
      <c r="AM95" s="1030"/>
      <c r="AN95" s="1030"/>
      <c r="AO95" s="1030"/>
      <c r="AP95" s="1030"/>
      <c r="AQ95" s="1030"/>
      <c r="AR95" s="138" t="s">
        <v>886</v>
      </c>
      <c r="AS95" s="1147">
        <f>SUM(AI95:AQ98)</f>
        <v>0</v>
      </c>
      <c r="AT95" s="1148"/>
      <c r="AU95" s="1148"/>
      <c r="AV95" s="1148"/>
      <c r="AW95" s="1148"/>
      <c r="AX95" s="1148"/>
      <c r="AY95" s="1148"/>
      <c r="AZ95" s="1148"/>
      <c r="BA95" s="1148"/>
      <c r="BB95" s="1148"/>
      <c r="BC95" s="607" t="s">
        <v>886</v>
      </c>
      <c r="BD95" s="204"/>
      <c r="BE95" s="204"/>
      <c r="BF95" s="226">
        <v>64</v>
      </c>
      <c r="BG95" s="351"/>
    </row>
    <row r="96" spans="1:59" ht="28.2" x14ac:dyDescent="0.2">
      <c r="A96" s="1278"/>
      <c r="B96" s="1279"/>
      <c r="C96" s="1279"/>
      <c r="D96" s="1279"/>
      <c r="E96" s="625"/>
      <c r="F96" s="1162"/>
      <c r="G96" s="1163"/>
      <c r="H96" s="1163"/>
      <c r="I96" s="1164"/>
      <c r="J96" s="1183" t="s">
        <v>883</v>
      </c>
      <c r="K96" s="643"/>
      <c r="L96" s="1184" t="s">
        <v>887</v>
      </c>
      <c r="M96" s="1185"/>
      <c r="N96" s="1185"/>
      <c r="O96" s="1185"/>
      <c r="P96" s="1185"/>
      <c r="Q96" s="1185"/>
      <c r="R96" s="1185"/>
      <c r="S96" s="1185"/>
      <c r="T96" s="1185"/>
      <c r="U96" s="1185"/>
      <c r="V96" s="1185"/>
      <c r="W96" s="1186">
        <f>SUMIFS($BA$9:$BA$58,$J$9:$J$58,"防災ガラス窓",$N$9:$N$58,"カバー工法",$AL$9:$AL$58,$F$95,$AX$9:$AX$58,$J96)</f>
        <v>0</v>
      </c>
      <c r="X96" s="1187"/>
      <c r="Y96" s="1188"/>
      <c r="Z96" s="1189" t="s">
        <v>879</v>
      </c>
      <c r="AA96" s="1190"/>
      <c r="AB96" s="1309">
        <v>125000</v>
      </c>
      <c r="AC96" s="1310"/>
      <c r="AD96" s="1310"/>
      <c r="AE96" s="1310"/>
      <c r="AF96" s="1310"/>
      <c r="AG96" s="1310"/>
      <c r="AH96" s="150" t="s">
        <v>886</v>
      </c>
      <c r="AI96" s="1314">
        <f t="shared" si="4"/>
        <v>0</v>
      </c>
      <c r="AJ96" s="1314"/>
      <c r="AK96" s="1314"/>
      <c r="AL96" s="1314"/>
      <c r="AM96" s="1314"/>
      <c r="AN96" s="1314"/>
      <c r="AO96" s="1314"/>
      <c r="AP96" s="1314"/>
      <c r="AQ96" s="1314"/>
      <c r="AR96" s="112" t="s">
        <v>886</v>
      </c>
      <c r="AS96" s="1147"/>
      <c r="AT96" s="1148"/>
      <c r="AU96" s="1148"/>
      <c r="AV96" s="1148"/>
      <c r="AW96" s="1148"/>
      <c r="AX96" s="1148"/>
      <c r="AY96" s="1148"/>
      <c r="AZ96" s="1148"/>
      <c r="BA96" s="1148"/>
      <c r="BB96" s="1148"/>
      <c r="BC96" s="607"/>
      <c r="BD96" s="204"/>
      <c r="BE96" s="204"/>
      <c r="BF96" s="231">
        <v>65</v>
      </c>
      <c r="BG96" s="351"/>
    </row>
    <row r="97" spans="1:59" ht="28.2" x14ac:dyDescent="0.2">
      <c r="A97" s="1278"/>
      <c r="B97" s="1279"/>
      <c r="C97" s="1279"/>
      <c r="D97" s="1279"/>
      <c r="E97" s="625"/>
      <c r="F97" s="1162"/>
      <c r="G97" s="1163"/>
      <c r="H97" s="1163"/>
      <c r="I97" s="1164"/>
      <c r="J97" s="1183" t="s">
        <v>888</v>
      </c>
      <c r="K97" s="643"/>
      <c r="L97" s="1184" t="s">
        <v>889</v>
      </c>
      <c r="M97" s="1185"/>
      <c r="N97" s="1185"/>
      <c r="O97" s="1185"/>
      <c r="P97" s="1185"/>
      <c r="Q97" s="1185"/>
      <c r="R97" s="1185"/>
      <c r="S97" s="1185"/>
      <c r="T97" s="1185"/>
      <c r="U97" s="1185"/>
      <c r="V97" s="1185"/>
      <c r="W97" s="1186">
        <f>SUMIFS($BA$9:$BA$58,$J$9:$J$58,"防災ガラス窓",$N$9:$N$58,"カバー工法",$AL$9:$AL$58,$F$95,$AX$9:$AX$58,$J97)</f>
        <v>0</v>
      </c>
      <c r="X97" s="1187"/>
      <c r="Y97" s="1188"/>
      <c r="Z97" s="1189" t="s">
        <v>879</v>
      </c>
      <c r="AA97" s="1190"/>
      <c r="AB97" s="1309">
        <v>170000</v>
      </c>
      <c r="AC97" s="1310"/>
      <c r="AD97" s="1310"/>
      <c r="AE97" s="1310"/>
      <c r="AF97" s="1310"/>
      <c r="AG97" s="1310"/>
      <c r="AH97" s="150" t="s">
        <v>886</v>
      </c>
      <c r="AI97" s="1314">
        <f t="shared" si="4"/>
        <v>0</v>
      </c>
      <c r="AJ97" s="1314"/>
      <c r="AK97" s="1314"/>
      <c r="AL97" s="1314"/>
      <c r="AM97" s="1314"/>
      <c r="AN97" s="1314"/>
      <c r="AO97" s="1314"/>
      <c r="AP97" s="1314"/>
      <c r="AQ97" s="1314"/>
      <c r="AR97" s="112" t="s">
        <v>886</v>
      </c>
      <c r="AS97" s="1147"/>
      <c r="AT97" s="1148"/>
      <c r="AU97" s="1148"/>
      <c r="AV97" s="1148"/>
      <c r="AW97" s="1148"/>
      <c r="AX97" s="1148"/>
      <c r="AY97" s="1148"/>
      <c r="AZ97" s="1148"/>
      <c r="BA97" s="1148"/>
      <c r="BB97" s="1148"/>
      <c r="BC97" s="607"/>
      <c r="BD97" s="204"/>
      <c r="BE97" s="204"/>
      <c r="BF97" s="226">
        <v>66</v>
      </c>
      <c r="BG97" s="351"/>
    </row>
    <row r="98" spans="1:59" ht="28.2" x14ac:dyDescent="0.2">
      <c r="A98" s="1280"/>
      <c r="B98" s="1281"/>
      <c r="C98" s="1281"/>
      <c r="D98" s="1281"/>
      <c r="E98" s="659"/>
      <c r="F98" s="1165"/>
      <c r="G98" s="1166"/>
      <c r="H98" s="1166"/>
      <c r="I98" s="1167"/>
      <c r="J98" s="1165" t="s">
        <v>890</v>
      </c>
      <c r="K98" s="1257"/>
      <c r="L98" s="1174" t="s">
        <v>891</v>
      </c>
      <c r="M98" s="1175"/>
      <c r="N98" s="1175"/>
      <c r="O98" s="1175"/>
      <c r="P98" s="1175"/>
      <c r="Q98" s="1175"/>
      <c r="R98" s="1175"/>
      <c r="S98" s="1175"/>
      <c r="T98" s="1175"/>
      <c r="U98" s="1175"/>
      <c r="V98" s="1175"/>
      <c r="W98" s="1176">
        <f>SUMIFS($BA$9:$BA$58,$J$9:$J$58,"防災ガラス窓",$N$9:$N$58,"カバー工法",$AL$9:$AL$58,$F$95,$AX$9:$AX$58,$J98)</f>
        <v>0</v>
      </c>
      <c r="X98" s="1177"/>
      <c r="Y98" s="1178"/>
      <c r="Z98" s="1179" t="s">
        <v>879</v>
      </c>
      <c r="AA98" s="1180"/>
      <c r="AB98" s="1311">
        <v>220000</v>
      </c>
      <c r="AC98" s="1312"/>
      <c r="AD98" s="1312"/>
      <c r="AE98" s="1312"/>
      <c r="AF98" s="1312"/>
      <c r="AG98" s="1312"/>
      <c r="AH98" s="151" t="s">
        <v>886</v>
      </c>
      <c r="AI98" s="1315">
        <f t="shared" si="4"/>
        <v>0</v>
      </c>
      <c r="AJ98" s="1315"/>
      <c r="AK98" s="1315"/>
      <c r="AL98" s="1315"/>
      <c r="AM98" s="1315"/>
      <c r="AN98" s="1315"/>
      <c r="AO98" s="1315"/>
      <c r="AP98" s="1315"/>
      <c r="AQ98" s="1315"/>
      <c r="AR98" s="113" t="s">
        <v>886</v>
      </c>
      <c r="AS98" s="1149"/>
      <c r="AT98" s="1150"/>
      <c r="AU98" s="1150"/>
      <c r="AV98" s="1150"/>
      <c r="AW98" s="1150"/>
      <c r="AX98" s="1150"/>
      <c r="AY98" s="1150"/>
      <c r="AZ98" s="1150"/>
      <c r="BA98" s="1150"/>
      <c r="BB98" s="1150"/>
      <c r="BC98" s="608"/>
      <c r="BD98" s="204"/>
      <c r="BE98" s="204"/>
      <c r="BF98" s="231">
        <v>67</v>
      </c>
      <c r="BG98" s="351"/>
    </row>
    <row r="99" spans="1:59" ht="28.2" x14ac:dyDescent="0.2">
      <c r="A99" s="793" t="s">
        <v>665</v>
      </c>
      <c r="B99" s="794"/>
      <c r="C99" s="794"/>
      <c r="D99" s="794"/>
      <c r="E99" s="795"/>
      <c r="F99" s="1162" t="s">
        <v>883</v>
      </c>
      <c r="G99" s="1163"/>
      <c r="H99" s="1163"/>
      <c r="I99" s="1164"/>
      <c r="J99" s="1261" t="s">
        <v>884</v>
      </c>
      <c r="K99" s="670"/>
      <c r="L99" s="1262" t="s">
        <v>885</v>
      </c>
      <c r="M99" s="1263"/>
      <c r="N99" s="1263"/>
      <c r="O99" s="1263"/>
      <c r="P99" s="1263"/>
      <c r="Q99" s="1263"/>
      <c r="R99" s="1263"/>
      <c r="S99" s="1263"/>
      <c r="T99" s="1263"/>
      <c r="U99" s="1263"/>
      <c r="V99" s="1263"/>
      <c r="W99" s="1264">
        <f>SUMIFS($BA$9:$BA$58,$J$9:$J$58,"防災ガラス窓",$N$9:$N$58,"外窓交換",$AL$9:$AL$58,$F$99,$AX$9:$AX$58,$J99)</f>
        <v>0</v>
      </c>
      <c r="X99" s="1265"/>
      <c r="Y99" s="1266"/>
      <c r="Z99" s="1267" t="s">
        <v>879</v>
      </c>
      <c r="AA99" s="1268"/>
      <c r="AB99" s="1307">
        <v>111000</v>
      </c>
      <c r="AC99" s="1308"/>
      <c r="AD99" s="1308"/>
      <c r="AE99" s="1308"/>
      <c r="AF99" s="1308"/>
      <c r="AG99" s="1308"/>
      <c r="AH99" s="153" t="s">
        <v>886</v>
      </c>
      <c r="AI99" s="1327">
        <f t="shared" si="4"/>
        <v>0</v>
      </c>
      <c r="AJ99" s="1030"/>
      <c r="AK99" s="1030"/>
      <c r="AL99" s="1030"/>
      <c r="AM99" s="1030"/>
      <c r="AN99" s="1030"/>
      <c r="AO99" s="1030"/>
      <c r="AP99" s="1030"/>
      <c r="AQ99" s="1030"/>
      <c r="AR99" s="114" t="s">
        <v>886</v>
      </c>
      <c r="AS99" s="1152">
        <f>SUM(AI99:AQ102)</f>
        <v>0</v>
      </c>
      <c r="AT99" s="1153"/>
      <c r="AU99" s="1153"/>
      <c r="AV99" s="1153"/>
      <c r="AW99" s="1153"/>
      <c r="AX99" s="1153"/>
      <c r="AY99" s="1153"/>
      <c r="AZ99" s="1153"/>
      <c r="BA99" s="1153"/>
      <c r="BB99" s="1153"/>
      <c r="BC99" s="609" t="s">
        <v>886</v>
      </c>
      <c r="BD99" s="204"/>
      <c r="BE99" s="204"/>
      <c r="BF99" s="226">
        <v>68</v>
      </c>
      <c r="BG99" s="351"/>
    </row>
    <row r="100" spans="1:59" ht="28.2" x14ac:dyDescent="0.2">
      <c r="A100" s="793"/>
      <c r="B100" s="794"/>
      <c r="C100" s="794"/>
      <c r="D100" s="794"/>
      <c r="E100" s="795"/>
      <c r="F100" s="1162"/>
      <c r="G100" s="1163"/>
      <c r="H100" s="1163"/>
      <c r="I100" s="1164"/>
      <c r="J100" s="1183" t="s">
        <v>883</v>
      </c>
      <c r="K100" s="643"/>
      <c r="L100" s="1184" t="s">
        <v>887</v>
      </c>
      <c r="M100" s="1185"/>
      <c r="N100" s="1185"/>
      <c r="O100" s="1185"/>
      <c r="P100" s="1185"/>
      <c r="Q100" s="1185"/>
      <c r="R100" s="1185"/>
      <c r="S100" s="1185"/>
      <c r="T100" s="1185"/>
      <c r="U100" s="1185"/>
      <c r="V100" s="1185"/>
      <c r="W100" s="1186">
        <f>SUMIFS($BA$9:$BA$58,$J$9:$J$58,"防災ガラス窓",$N$9:$N$58,"外窓交換",$AL$9:$AL$58,$F$99,$AX$9:$AX$58,$J100)</f>
        <v>0</v>
      </c>
      <c r="X100" s="1187"/>
      <c r="Y100" s="1188"/>
      <c r="Z100" s="1189" t="s">
        <v>879</v>
      </c>
      <c r="AA100" s="1190"/>
      <c r="AB100" s="1309">
        <v>158000</v>
      </c>
      <c r="AC100" s="1310"/>
      <c r="AD100" s="1310"/>
      <c r="AE100" s="1310"/>
      <c r="AF100" s="1310"/>
      <c r="AG100" s="1310"/>
      <c r="AH100" s="150" t="s">
        <v>886</v>
      </c>
      <c r="AI100" s="1325">
        <f t="shared" si="4"/>
        <v>0</v>
      </c>
      <c r="AJ100" s="1314"/>
      <c r="AK100" s="1314"/>
      <c r="AL100" s="1314"/>
      <c r="AM100" s="1314"/>
      <c r="AN100" s="1314"/>
      <c r="AO100" s="1314"/>
      <c r="AP100" s="1314"/>
      <c r="AQ100" s="1314"/>
      <c r="AR100" s="112" t="s">
        <v>886</v>
      </c>
      <c r="AS100" s="1147"/>
      <c r="AT100" s="1148"/>
      <c r="AU100" s="1148"/>
      <c r="AV100" s="1148"/>
      <c r="AW100" s="1148"/>
      <c r="AX100" s="1148"/>
      <c r="AY100" s="1148"/>
      <c r="AZ100" s="1148"/>
      <c r="BA100" s="1148"/>
      <c r="BB100" s="1148"/>
      <c r="BC100" s="607"/>
      <c r="BD100" s="204"/>
      <c r="BE100" s="204"/>
      <c r="BF100" s="231">
        <v>69</v>
      </c>
      <c r="BG100" s="351"/>
    </row>
    <row r="101" spans="1:59" ht="28.2" x14ac:dyDescent="0.2">
      <c r="A101" s="793"/>
      <c r="B101" s="794"/>
      <c r="C101" s="794"/>
      <c r="D101" s="794"/>
      <c r="E101" s="795"/>
      <c r="F101" s="1162"/>
      <c r="G101" s="1163"/>
      <c r="H101" s="1163"/>
      <c r="I101" s="1164"/>
      <c r="J101" s="1183" t="s">
        <v>888</v>
      </c>
      <c r="K101" s="643"/>
      <c r="L101" s="1184" t="s">
        <v>889</v>
      </c>
      <c r="M101" s="1185"/>
      <c r="N101" s="1185"/>
      <c r="O101" s="1185"/>
      <c r="P101" s="1185"/>
      <c r="Q101" s="1185"/>
      <c r="R101" s="1185"/>
      <c r="S101" s="1185"/>
      <c r="T101" s="1185"/>
      <c r="U101" s="1185"/>
      <c r="V101" s="1185"/>
      <c r="W101" s="1186">
        <f>SUMIFS($BA$9:$BA$58,$J$9:$J$58,"防災ガラス窓",$N$9:$N$58,"外窓交換",$AL$9:$AL$58,$F$99,$AX$9:$AX$58,$J101)</f>
        <v>0</v>
      </c>
      <c r="X101" s="1187"/>
      <c r="Y101" s="1188"/>
      <c r="Z101" s="1189" t="s">
        <v>879</v>
      </c>
      <c r="AA101" s="1190"/>
      <c r="AB101" s="1309">
        <v>219000</v>
      </c>
      <c r="AC101" s="1310"/>
      <c r="AD101" s="1310"/>
      <c r="AE101" s="1310"/>
      <c r="AF101" s="1310"/>
      <c r="AG101" s="1310"/>
      <c r="AH101" s="150" t="s">
        <v>886</v>
      </c>
      <c r="AI101" s="1325">
        <f t="shared" si="4"/>
        <v>0</v>
      </c>
      <c r="AJ101" s="1314"/>
      <c r="AK101" s="1314"/>
      <c r="AL101" s="1314"/>
      <c r="AM101" s="1314"/>
      <c r="AN101" s="1314"/>
      <c r="AO101" s="1314"/>
      <c r="AP101" s="1314"/>
      <c r="AQ101" s="1314"/>
      <c r="AR101" s="112" t="s">
        <v>886</v>
      </c>
      <c r="AS101" s="1147"/>
      <c r="AT101" s="1148"/>
      <c r="AU101" s="1148"/>
      <c r="AV101" s="1148"/>
      <c r="AW101" s="1148"/>
      <c r="AX101" s="1148"/>
      <c r="AY101" s="1148"/>
      <c r="AZ101" s="1148"/>
      <c r="BA101" s="1148"/>
      <c r="BB101" s="1148"/>
      <c r="BC101" s="607"/>
      <c r="BD101" s="204"/>
      <c r="BE101" s="204"/>
      <c r="BF101" s="226">
        <v>70</v>
      </c>
      <c r="BG101" s="353"/>
    </row>
    <row r="102" spans="1:59" ht="28.8" thickBot="1" x14ac:dyDescent="0.25">
      <c r="A102" s="793"/>
      <c r="B102" s="794"/>
      <c r="C102" s="794"/>
      <c r="D102" s="794"/>
      <c r="E102" s="795"/>
      <c r="F102" s="1165"/>
      <c r="G102" s="1166"/>
      <c r="H102" s="1166"/>
      <c r="I102" s="1167"/>
      <c r="J102" s="1165" t="s">
        <v>890</v>
      </c>
      <c r="K102" s="1257"/>
      <c r="L102" s="1174" t="s">
        <v>891</v>
      </c>
      <c r="M102" s="1175"/>
      <c r="N102" s="1175"/>
      <c r="O102" s="1175"/>
      <c r="P102" s="1175"/>
      <c r="Q102" s="1175"/>
      <c r="R102" s="1175"/>
      <c r="S102" s="1175"/>
      <c r="T102" s="1175"/>
      <c r="U102" s="1175"/>
      <c r="V102" s="1175"/>
      <c r="W102" s="1176">
        <f>SUMIFS($BA$9:$BA$58,$J$9:$J$58,"防災ガラス窓",$N$9:$N$58,"外窓交換",$AL$9:$AL$58,$F$99,$AX$9:$AX$58,$J102)</f>
        <v>0</v>
      </c>
      <c r="X102" s="1177"/>
      <c r="Y102" s="1178"/>
      <c r="Z102" s="1296" t="s">
        <v>879</v>
      </c>
      <c r="AA102" s="1297"/>
      <c r="AB102" s="1311">
        <v>286000</v>
      </c>
      <c r="AC102" s="1312"/>
      <c r="AD102" s="1312"/>
      <c r="AE102" s="1312"/>
      <c r="AF102" s="1312"/>
      <c r="AG102" s="1312"/>
      <c r="AH102" s="151" t="s">
        <v>886</v>
      </c>
      <c r="AI102" s="1326">
        <f t="shared" si="4"/>
        <v>0</v>
      </c>
      <c r="AJ102" s="1035"/>
      <c r="AK102" s="1035"/>
      <c r="AL102" s="1035"/>
      <c r="AM102" s="1035"/>
      <c r="AN102" s="1035"/>
      <c r="AO102" s="1035"/>
      <c r="AP102" s="1035"/>
      <c r="AQ102" s="1035"/>
      <c r="AR102" s="154" t="s">
        <v>886</v>
      </c>
      <c r="AS102" s="1160"/>
      <c r="AT102" s="1161"/>
      <c r="AU102" s="1161"/>
      <c r="AV102" s="1161"/>
      <c r="AW102" s="1161"/>
      <c r="AX102" s="1161"/>
      <c r="AY102" s="1161"/>
      <c r="AZ102" s="1161"/>
      <c r="BA102" s="1161"/>
      <c r="BB102" s="1161"/>
      <c r="BC102" s="1018"/>
      <c r="BD102" s="204"/>
      <c r="BE102" s="204"/>
      <c r="BF102" s="231">
        <v>71</v>
      </c>
      <c r="BG102" s="353"/>
    </row>
    <row r="103" spans="1:59" ht="36" thickTop="1" thickBot="1" x14ac:dyDescent="0.25">
      <c r="A103" s="575" t="s">
        <v>894</v>
      </c>
      <c r="B103" s="576"/>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1156"/>
      <c r="AJ103" s="1156"/>
      <c r="AK103" s="1156"/>
      <c r="AL103" s="1156"/>
      <c r="AM103" s="1156"/>
      <c r="AN103" s="1156"/>
      <c r="AO103" s="1156"/>
      <c r="AP103" s="1156"/>
      <c r="AQ103" s="1156"/>
      <c r="AR103" s="201"/>
      <c r="AS103" s="1129">
        <f>SUM(AS91:BB102)</f>
        <v>0</v>
      </c>
      <c r="AT103" s="1130"/>
      <c r="AU103" s="1130"/>
      <c r="AV103" s="1130"/>
      <c r="AW103" s="1130"/>
      <c r="AX103" s="1130"/>
      <c r="AY103" s="1130"/>
      <c r="AZ103" s="1130"/>
      <c r="BA103" s="1130"/>
      <c r="BB103" s="1130"/>
      <c r="BC103" s="158" t="s">
        <v>886</v>
      </c>
      <c r="BD103" s="205"/>
      <c r="BE103" s="205"/>
      <c r="BF103" s="226">
        <v>72</v>
      </c>
      <c r="BG103" s="353"/>
    </row>
  </sheetData>
  <sheetProtection algorithmName="SHA-512" hashValue="wZynthH7b2manf6oxqU6NZGwZDm+zlCcoHdUQRE3Dpo2pUnSSe853evvSDkvTl6SSNwcFWOYBRC0cMtfxuSv+w==" saltValue="Jwu6nCG4/M7huJbbQhWcCA==" spinCount="100000" sheet="1" objects="1" formatColumns="0"/>
  <mergeCells count="881">
    <mergeCell ref="AB101:AG101"/>
    <mergeCell ref="AI101:AQ101"/>
    <mergeCell ref="AB102:AG102"/>
    <mergeCell ref="AI102:AQ102"/>
    <mergeCell ref="AB96:AG96"/>
    <mergeCell ref="AI96:AQ96"/>
    <mergeCell ref="AB97:AG97"/>
    <mergeCell ref="AI97:AQ97"/>
    <mergeCell ref="AB98:AG98"/>
    <mergeCell ref="AI98:AQ98"/>
    <mergeCell ref="AB99:AG99"/>
    <mergeCell ref="AI99:AQ99"/>
    <mergeCell ref="AB100:AG100"/>
    <mergeCell ref="AI100:AQ100"/>
    <mergeCell ref="AB91:AG91"/>
    <mergeCell ref="AI91:AQ91"/>
    <mergeCell ref="AB92:AG92"/>
    <mergeCell ref="AI92:AQ92"/>
    <mergeCell ref="AB93:AG93"/>
    <mergeCell ref="AI93:AQ93"/>
    <mergeCell ref="AB94:AG94"/>
    <mergeCell ref="AI94:AQ94"/>
    <mergeCell ref="AB95:AG95"/>
    <mergeCell ref="AI95:AQ95"/>
    <mergeCell ref="AI79:AQ79"/>
    <mergeCell ref="AI80:AQ80"/>
    <mergeCell ref="AI81:AQ81"/>
    <mergeCell ref="AI82:AQ82"/>
    <mergeCell ref="AI83:AQ83"/>
    <mergeCell ref="AI84:AQ84"/>
    <mergeCell ref="AI85:AQ85"/>
    <mergeCell ref="AB61:AH61"/>
    <mergeCell ref="AB90:AH90"/>
    <mergeCell ref="AI90:AR90"/>
    <mergeCell ref="AB80:AG80"/>
    <mergeCell ref="AB81:AG81"/>
    <mergeCell ref="AB82:AG82"/>
    <mergeCell ref="AB83:AG83"/>
    <mergeCell ref="AB84:AG84"/>
    <mergeCell ref="AB85:AG85"/>
    <mergeCell ref="AI61:AR61"/>
    <mergeCell ref="AI62:AQ62"/>
    <mergeCell ref="AI63:AQ63"/>
    <mergeCell ref="AI64:AQ64"/>
    <mergeCell ref="AI65:AQ65"/>
    <mergeCell ref="AI66:AQ66"/>
    <mergeCell ref="AI67:AQ67"/>
    <mergeCell ref="AI68:AQ68"/>
    <mergeCell ref="AI69:AQ69"/>
    <mergeCell ref="AI70:AQ70"/>
    <mergeCell ref="AI71:AQ71"/>
    <mergeCell ref="AI72:AQ72"/>
    <mergeCell ref="AI73:AQ73"/>
    <mergeCell ref="AI74:AQ74"/>
    <mergeCell ref="AI75:AQ75"/>
    <mergeCell ref="AI76:AQ76"/>
    <mergeCell ref="AI77:AQ77"/>
    <mergeCell ref="AI78:AQ78"/>
    <mergeCell ref="J102:K102"/>
    <mergeCell ref="L102:V102"/>
    <mergeCell ref="W102:Y102"/>
    <mergeCell ref="Z102:AA102"/>
    <mergeCell ref="AB62:AG62"/>
    <mergeCell ref="AB63:AG63"/>
    <mergeCell ref="AB64:AG64"/>
    <mergeCell ref="AB65:AG65"/>
    <mergeCell ref="AB66:AG66"/>
    <mergeCell ref="AB67:AG67"/>
    <mergeCell ref="AB68:AG68"/>
    <mergeCell ref="AB69:AG69"/>
    <mergeCell ref="AB70:AG70"/>
    <mergeCell ref="AB71:AG71"/>
    <mergeCell ref="AB72:AG72"/>
    <mergeCell ref="AB73:AG73"/>
    <mergeCell ref="AB74:AG74"/>
    <mergeCell ref="AB75:AG75"/>
    <mergeCell ref="AB76:AG76"/>
    <mergeCell ref="AB77:AG77"/>
    <mergeCell ref="AB78:AG78"/>
    <mergeCell ref="AB79:AG79"/>
    <mergeCell ref="Z97:AA97"/>
    <mergeCell ref="A99:E102"/>
    <mergeCell ref="F99:I102"/>
    <mergeCell ref="J99:K99"/>
    <mergeCell ref="L99:V99"/>
    <mergeCell ref="W99:Y99"/>
    <mergeCell ref="Z99:AA99"/>
    <mergeCell ref="J100:K100"/>
    <mergeCell ref="L100:V100"/>
    <mergeCell ref="W100:Y100"/>
    <mergeCell ref="Z100:AA100"/>
    <mergeCell ref="J101:K101"/>
    <mergeCell ref="L101:V101"/>
    <mergeCell ref="W101:Y101"/>
    <mergeCell ref="Z101:AA101"/>
    <mergeCell ref="A90:E90"/>
    <mergeCell ref="F90:I90"/>
    <mergeCell ref="J90:V90"/>
    <mergeCell ref="W90:Y90"/>
    <mergeCell ref="Z90:AA90"/>
    <mergeCell ref="A91:E98"/>
    <mergeCell ref="F91:I94"/>
    <mergeCell ref="J91:K91"/>
    <mergeCell ref="L91:V91"/>
    <mergeCell ref="W91:Y91"/>
    <mergeCell ref="Z91:AA91"/>
    <mergeCell ref="J92:K92"/>
    <mergeCell ref="L92:V92"/>
    <mergeCell ref="W92:Y92"/>
    <mergeCell ref="Z92:AA92"/>
    <mergeCell ref="J93:K93"/>
    <mergeCell ref="L93:V93"/>
    <mergeCell ref="W93:Y93"/>
    <mergeCell ref="Z93:AA93"/>
    <mergeCell ref="J94:K94"/>
    <mergeCell ref="J98:K98"/>
    <mergeCell ref="L98:V98"/>
    <mergeCell ref="W98:Y98"/>
    <mergeCell ref="Z98:AA98"/>
    <mergeCell ref="L82:V82"/>
    <mergeCell ref="W82:Y82"/>
    <mergeCell ref="Z82:AA82"/>
    <mergeCell ref="J83:K83"/>
    <mergeCell ref="L83:V83"/>
    <mergeCell ref="W83:Y83"/>
    <mergeCell ref="Z83:AA83"/>
    <mergeCell ref="A78:E85"/>
    <mergeCell ref="F78:I81"/>
    <mergeCell ref="J78:K78"/>
    <mergeCell ref="L78:V78"/>
    <mergeCell ref="W78:Y78"/>
    <mergeCell ref="Z78:AA78"/>
    <mergeCell ref="J79:K79"/>
    <mergeCell ref="L79:V79"/>
    <mergeCell ref="W79:Y79"/>
    <mergeCell ref="Z79:AA79"/>
    <mergeCell ref="J80:K80"/>
    <mergeCell ref="L80:V80"/>
    <mergeCell ref="W80:Y80"/>
    <mergeCell ref="Z80:AA80"/>
    <mergeCell ref="J81:K81"/>
    <mergeCell ref="L81:V81"/>
    <mergeCell ref="W81:Y81"/>
    <mergeCell ref="Z81:AA81"/>
    <mergeCell ref="F82:I85"/>
    <mergeCell ref="J82:K82"/>
    <mergeCell ref="F74:I77"/>
    <mergeCell ref="J74:K74"/>
    <mergeCell ref="L74:V74"/>
    <mergeCell ref="W74:Y74"/>
    <mergeCell ref="Z74:AA74"/>
    <mergeCell ref="J75:K75"/>
    <mergeCell ref="L75:V75"/>
    <mergeCell ref="W75:Y75"/>
    <mergeCell ref="Z75:AA75"/>
    <mergeCell ref="J76:K76"/>
    <mergeCell ref="L76:V76"/>
    <mergeCell ref="W76:Y76"/>
    <mergeCell ref="Z76:AA76"/>
    <mergeCell ref="J77:K77"/>
    <mergeCell ref="L77:V77"/>
    <mergeCell ref="W77:Y77"/>
    <mergeCell ref="Z77:AA77"/>
    <mergeCell ref="J84:K84"/>
    <mergeCell ref="L84:V84"/>
    <mergeCell ref="W84:Y84"/>
    <mergeCell ref="Z84:AA84"/>
    <mergeCell ref="Z69:AA69"/>
    <mergeCell ref="A70:E77"/>
    <mergeCell ref="F70:I73"/>
    <mergeCell ref="J70:K70"/>
    <mergeCell ref="L70:V70"/>
    <mergeCell ref="W70:Y70"/>
    <mergeCell ref="Z70:AA70"/>
    <mergeCell ref="J71:K71"/>
    <mergeCell ref="L71:V71"/>
    <mergeCell ref="W71:Y71"/>
    <mergeCell ref="Z71:AA71"/>
    <mergeCell ref="J72:K72"/>
    <mergeCell ref="L72:V72"/>
    <mergeCell ref="W72:Y72"/>
    <mergeCell ref="Z72:AA72"/>
    <mergeCell ref="J73:K73"/>
    <mergeCell ref="L73:V73"/>
    <mergeCell ref="J63:K63"/>
    <mergeCell ref="L63:V63"/>
    <mergeCell ref="W63:Y63"/>
    <mergeCell ref="Z63:AA63"/>
    <mergeCell ref="J64:K64"/>
    <mergeCell ref="L64:V64"/>
    <mergeCell ref="W64:Y64"/>
    <mergeCell ref="Z64:AA64"/>
    <mergeCell ref="W73:Y73"/>
    <mergeCell ref="Z73:AA73"/>
    <mergeCell ref="L66:V66"/>
    <mergeCell ref="W66:Y66"/>
    <mergeCell ref="Z66:AA66"/>
    <mergeCell ref="J67:K67"/>
    <mergeCell ref="L67:V67"/>
    <mergeCell ref="W67:Y67"/>
    <mergeCell ref="Z67:AA67"/>
    <mergeCell ref="J68:K68"/>
    <mergeCell ref="L68:V68"/>
    <mergeCell ref="W68:Y68"/>
    <mergeCell ref="Z68:AA68"/>
    <mergeCell ref="J69:K69"/>
    <mergeCell ref="L69:V69"/>
    <mergeCell ref="W69:Y69"/>
    <mergeCell ref="J85:K85"/>
    <mergeCell ref="L85:V85"/>
    <mergeCell ref="W85:Y85"/>
    <mergeCell ref="Z85:AA85"/>
    <mergeCell ref="A86:AQ86"/>
    <mergeCell ref="AS66:BB69"/>
    <mergeCell ref="BC66:BC69"/>
    <mergeCell ref="A61:E61"/>
    <mergeCell ref="F61:I61"/>
    <mergeCell ref="J61:V61"/>
    <mergeCell ref="W61:Y61"/>
    <mergeCell ref="Z61:AA61"/>
    <mergeCell ref="A62:E69"/>
    <mergeCell ref="F62:I65"/>
    <mergeCell ref="J62:K62"/>
    <mergeCell ref="L62:V62"/>
    <mergeCell ref="W62:Y62"/>
    <mergeCell ref="Z62:AA62"/>
    <mergeCell ref="J65:K65"/>
    <mergeCell ref="L65:V65"/>
    <mergeCell ref="W65:Y65"/>
    <mergeCell ref="Z65:AA65"/>
    <mergeCell ref="F66:I69"/>
    <mergeCell ref="J66:K66"/>
    <mergeCell ref="A103:AQ103"/>
    <mergeCell ref="AS103:BB103"/>
    <mergeCell ref="AS61:BC61"/>
    <mergeCell ref="AS62:BB65"/>
    <mergeCell ref="BC62:BC65"/>
    <mergeCell ref="AS99:BB102"/>
    <mergeCell ref="BC99:BC102"/>
    <mergeCell ref="AS95:BB98"/>
    <mergeCell ref="BC95:BC98"/>
    <mergeCell ref="F95:I98"/>
    <mergeCell ref="J95:K95"/>
    <mergeCell ref="L95:V95"/>
    <mergeCell ref="W95:Y95"/>
    <mergeCell ref="L94:V94"/>
    <mergeCell ref="W94:Y94"/>
    <mergeCell ref="Z94:AA94"/>
    <mergeCell ref="Z95:AA95"/>
    <mergeCell ref="J96:K96"/>
    <mergeCell ref="L96:V96"/>
    <mergeCell ref="W96:Y96"/>
    <mergeCell ref="Z96:AA96"/>
    <mergeCell ref="J97:K97"/>
    <mergeCell ref="L97:V97"/>
    <mergeCell ref="W97:Y97"/>
    <mergeCell ref="AS91:BB94"/>
    <mergeCell ref="AS90:BC90"/>
    <mergeCell ref="AN8:AT8"/>
    <mergeCell ref="AU8:AW8"/>
    <mergeCell ref="AN9:AP9"/>
    <mergeCell ref="AR9:AT9"/>
    <mergeCell ref="AU9:AW9"/>
    <mergeCell ref="AN10:AP10"/>
    <mergeCell ref="AR10:AT10"/>
    <mergeCell ref="AU10:AW10"/>
    <mergeCell ref="AN11:AP11"/>
    <mergeCell ref="AR11:AT11"/>
    <mergeCell ref="AU11:AW11"/>
    <mergeCell ref="AN12:AP12"/>
    <mergeCell ref="AR12:AT12"/>
    <mergeCell ref="AU12:AW12"/>
    <mergeCell ref="AN13:AP13"/>
    <mergeCell ref="AR13:AT13"/>
    <mergeCell ref="BC91:BC94"/>
    <mergeCell ref="AS70:BB73"/>
    <mergeCell ref="BC70:BC73"/>
    <mergeCell ref="AS74:BB77"/>
    <mergeCell ref="BC74:BC77"/>
    <mergeCell ref="AS78:BB81"/>
    <mergeCell ref="BC78:BC81"/>
    <mergeCell ref="AS82:BB85"/>
    <mergeCell ref="BC82:BC85"/>
    <mergeCell ref="AS86:BB86"/>
    <mergeCell ref="BA57:BC57"/>
    <mergeCell ref="A58:C58"/>
    <mergeCell ref="D58:I58"/>
    <mergeCell ref="T58:Z58"/>
    <mergeCell ref="AA58:AK58"/>
    <mergeCell ref="AL58:AM58"/>
    <mergeCell ref="AX58:AZ58"/>
    <mergeCell ref="BA58:BC58"/>
    <mergeCell ref="J57:M57"/>
    <mergeCell ref="J58:M58"/>
    <mergeCell ref="A57:C57"/>
    <mergeCell ref="D57:I57"/>
    <mergeCell ref="T57:Z57"/>
    <mergeCell ref="AA57:AK57"/>
    <mergeCell ref="AL57:AM57"/>
    <mergeCell ref="AX57:AZ57"/>
    <mergeCell ref="AN58:AP58"/>
    <mergeCell ref="AR58:AT58"/>
    <mergeCell ref="AN57:AP57"/>
    <mergeCell ref="AR57:AT57"/>
    <mergeCell ref="AU57:AW57"/>
    <mergeCell ref="AU58:AW58"/>
    <mergeCell ref="N57:S57"/>
    <mergeCell ref="N58:S58"/>
    <mergeCell ref="BA55:BC55"/>
    <mergeCell ref="A56:C56"/>
    <mergeCell ref="D56:I56"/>
    <mergeCell ref="T56:Z56"/>
    <mergeCell ref="AA56:AK56"/>
    <mergeCell ref="AL56:AM56"/>
    <mergeCell ref="AX56:AZ56"/>
    <mergeCell ref="BA56:BC56"/>
    <mergeCell ref="J55:M55"/>
    <mergeCell ref="J56:M56"/>
    <mergeCell ref="A55:C55"/>
    <mergeCell ref="D55:I55"/>
    <mergeCell ref="T55:Z55"/>
    <mergeCell ref="AA55:AK55"/>
    <mergeCell ref="AL55:AM55"/>
    <mergeCell ref="AX55:AZ55"/>
    <mergeCell ref="AN55:AP55"/>
    <mergeCell ref="AR55:AT55"/>
    <mergeCell ref="AU55:AW55"/>
    <mergeCell ref="AN56:AP56"/>
    <mergeCell ref="AR56:AT56"/>
    <mergeCell ref="AU56:AW56"/>
    <mergeCell ref="N55:S55"/>
    <mergeCell ref="N56:S56"/>
    <mergeCell ref="BA53:BC53"/>
    <mergeCell ref="A54:C54"/>
    <mergeCell ref="D54:I54"/>
    <mergeCell ref="T54:Z54"/>
    <mergeCell ref="AA54:AK54"/>
    <mergeCell ref="AL54:AM54"/>
    <mergeCell ref="AX54:AZ54"/>
    <mergeCell ref="BA54:BC54"/>
    <mergeCell ref="J53:M53"/>
    <mergeCell ref="J54:M54"/>
    <mergeCell ref="A53:C53"/>
    <mergeCell ref="D53:I53"/>
    <mergeCell ref="T53:Z53"/>
    <mergeCell ref="AA53:AK53"/>
    <mergeCell ref="AL53:AM53"/>
    <mergeCell ref="AX53:AZ53"/>
    <mergeCell ref="AN53:AP53"/>
    <mergeCell ref="AR53:AT53"/>
    <mergeCell ref="AU53:AW53"/>
    <mergeCell ref="AN54:AP54"/>
    <mergeCell ref="AR54:AT54"/>
    <mergeCell ref="AU54:AW54"/>
    <mergeCell ref="N53:S53"/>
    <mergeCell ref="N54:S54"/>
    <mergeCell ref="BA51:BC51"/>
    <mergeCell ref="A52:C52"/>
    <mergeCell ref="D52:I52"/>
    <mergeCell ref="T52:Z52"/>
    <mergeCell ref="AA52:AK52"/>
    <mergeCell ref="AL52:AM52"/>
    <mergeCell ref="AX52:AZ52"/>
    <mergeCell ref="BA52:BC52"/>
    <mergeCell ref="J51:M51"/>
    <mergeCell ref="J52:M52"/>
    <mergeCell ref="A51:C51"/>
    <mergeCell ref="D51:I51"/>
    <mergeCell ref="T51:Z51"/>
    <mergeCell ref="AA51:AK51"/>
    <mergeCell ref="AL51:AM51"/>
    <mergeCell ref="AX51:AZ51"/>
    <mergeCell ref="AN51:AP51"/>
    <mergeCell ref="AR51:AT51"/>
    <mergeCell ref="AU51:AW51"/>
    <mergeCell ref="AN52:AP52"/>
    <mergeCell ref="AR52:AT52"/>
    <mergeCell ref="AU52:AW52"/>
    <mergeCell ref="N51:S51"/>
    <mergeCell ref="N52:S52"/>
    <mergeCell ref="BA49:BC49"/>
    <mergeCell ref="A50:C50"/>
    <mergeCell ref="D50:I50"/>
    <mergeCell ref="T50:Z50"/>
    <mergeCell ref="AA50:AK50"/>
    <mergeCell ref="AL50:AM50"/>
    <mergeCell ref="AX50:AZ50"/>
    <mergeCell ref="BA50:BC50"/>
    <mergeCell ref="J49:M49"/>
    <mergeCell ref="J50:M50"/>
    <mergeCell ref="A49:C49"/>
    <mergeCell ref="D49:I49"/>
    <mergeCell ref="T49:Z49"/>
    <mergeCell ref="AA49:AK49"/>
    <mergeCell ref="AL49:AM49"/>
    <mergeCell ref="AX49:AZ49"/>
    <mergeCell ref="AN49:AP49"/>
    <mergeCell ref="AR49:AT49"/>
    <mergeCell ref="AU49:AW49"/>
    <mergeCell ref="AN50:AP50"/>
    <mergeCell ref="AR50:AT50"/>
    <mergeCell ref="AU50:AW50"/>
    <mergeCell ref="N49:S49"/>
    <mergeCell ref="N50:S50"/>
    <mergeCell ref="BA47:BC47"/>
    <mergeCell ref="A48:C48"/>
    <mergeCell ref="D48:I48"/>
    <mergeCell ref="T48:Z48"/>
    <mergeCell ref="AA48:AK48"/>
    <mergeCell ref="AL48:AM48"/>
    <mergeCell ref="AX48:AZ48"/>
    <mergeCell ref="BA48:BC48"/>
    <mergeCell ref="J47:M47"/>
    <mergeCell ref="J48:M48"/>
    <mergeCell ref="A47:C47"/>
    <mergeCell ref="D47:I47"/>
    <mergeCell ref="T47:Z47"/>
    <mergeCell ref="AA47:AK47"/>
    <mergeCell ref="AL47:AM47"/>
    <mergeCell ref="AX47:AZ47"/>
    <mergeCell ref="AN47:AP47"/>
    <mergeCell ref="AR47:AT47"/>
    <mergeCell ref="AU47:AW47"/>
    <mergeCell ref="AN48:AP48"/>
    <mergeCell ref="AR48:AT48"/>
    <mergeCell ref="AU48:AW48"/>
    <mergeCell ref="N47:S47"/>
    <mergeCell ref="N48:S48"/>
    <mergeCell ref="BA45:BC45"/>
    <mergeCell ref="A46:C46"/>
    <mergeCell ref="D46:I46"/>
    <mergeCell ref="T46:Z46"/>
    <mergeCell ref="AA46:AK46"/>
    <mergeCell ref="AL46:AM46"/>
    <mergeCell ref="AX46:AZ46"/>
    <mergeCell ref="BA46:BC46"/>
    <mergeCell ref="J45:M45"/>
    <mergeCell ref="J46:M46"/>
    <mergeCell ref="A45:C45"/>
    <mergeCell ref="D45:I45"/>
    <mergeCell ref="T45:Z45"/>
    <mergeCell ref="AA45:AK45"/>
    <mergeCell ref="AL45:AM45"/>
    <mergeCell ref="AX45:AZ45"/>
    <mergeCell ref="AN45:AP45"/>
    <mergeCell ref="AR45:AT45"/>
    <mergeCell ref="AU45:AW45"/>
    <mergeCell ref="AN46:AP46"/>
    <mergeCell ref="AR46:AT46"/>
    <mergeCell ref="AU46:AW46"/>
    <mergeCell ref="N45:S45"/>
    <mergeCell ref="N46:S46"/>
    <mergeCell ref="BA43:BC43"/>
    <mergeCell ref="A44:C44"/>
    <mergeCell ref="D44:I44"/>
    <mergeCell ref="T44:Z44"/>
    <mergeCell ref="AA44:AK44"/>
    <mergeCell ref="AL44:AM44"/>
    <mergeCell ref="AX44:AZ44"/>
    <mergeCell ref="BA44:BC44"/>
    <mergeCell ref="J43:M43"/>
    <mergeCell ref="J44:M44"/>
    <mergeCell ref="A43:C43"/>
    <mergeCell ref="D43:I43"/>
    <mergeCell ref="T43:Z43"/>
    <mergeCell ref="AA43:AK43"/>
    <mergeCell ref="AL43:AM43"/>
    <mergeCell ref="AX43:AZ43"/>
    <mergeCell ref="AN43:AP43"/>
    <mergeCell ref="AR43:AT43"/>
    <mergeCell ref="AU43:AW43"/>
    <mergeCell ref="AN44:AP44"/>
    <mergeCell ref="AR44:AT44"/>
    <mergeCell ref="AU44:AW44"/>
    <mergeCell ref="N43:S43"/>
    <mergeCell ref="N44:S44"/>
    <mergeCell ref="BA41:BC41"/>
    <mergeCell ref="A42:C42"/>
    <mergeCell ref="D42:I42"/>
    <mergeCell ref="T42:Z42"/>
    <mergeCell ref="AA42:AK42"/>
    <mergeCell ref="AL42:AM42"/>
    <mergeCell ref="AX42:AZ42"/>
    <mergeCell ref="BA42:BC42"/>
    <mergeCell ref="J41:M41"/>
    <mergeCell ref="J42:M42"/>
    <mergeCell ref="A41:C41"/>
    <mergeCell ref="D41:I41"/>
    <mergeCell ref="T41:Z41"/>
    <mergeCell ref="AA41:AK41"/>
    <mergeCell ref="AL41:AM41"/>
    <mergeCell ref="AX41:AZ41"/>
    <mergeCell ref="AN41:AP41"/>
    <mergeCell ref="AR41:AT41"/>
    <mergeCell ref="AU41:AW41"/>
    <mergeCell ref="AN42:AP42"/>
    <mergeCell ref="AR42:AT42"/>
    <mergeCell ref="AU42:AW42"/>
    <mergeCell ref="N41:S41"/>
    <mergeCell ref="N42:S42"/>
    <mergeCell ref="BA39:BC39"/>
    <mergeCell ref="A40:C40"/>
    <mergeCell ref="D40:I40"/>
    <mergeCell ref="T40:Z40"/>
    <mergeCell ref="AA40:AK40"/>
    <mergeCell ref="AL40:AM40"/>
    <mergeCell ref="AX40:AZ40"/>
    <mergeCell ref="BA40:BC40"/>
    <mergeCell ref="J39:M39"/>
    <mergeCell ref="J40:M40"/>
    <mergeCell ref="A39:C39"/>
    <mergeCell ref="D39:I39"/>
    <mergeCell ref="T39:Z39"/>
    <mergeCell ref="AA39:AK39"/>
    <mergeCell ref="AL39:AM39"/>
    <mergeCell ref="AX39:AZ39"/>
    <mergeCell ref="AN39:AP39"/>
    <mergeCell ref="AR39:AT39"/>
    <mergeCell ref="AU39:AW39"/>
    <mergeCell ref="AN40:AP40"/>
    <mergeCell ref="AR40:AT40"/>
    <mergeCell ref="AU40:AW40"/>
    <mergeCell ref="N39:S39"/>
    <mergeCell ref="N40:S40"/>
    <mergeCell ref="BA37:BC37"/>
    <mergeCell ref="A38:C38"/>
    <mergeCell ref="D38:I38"/>
    <mergeCell ref="T38:Z38"/>
    <mergeCell ref="AA38:AK38"/>
    <mergeCell ref="AL38:AM38"/>
    <mergeCell ref="AX38:AZ38"/>
    <mergeCell ref="BA38:BC38"/>
    <mergeCell ref="J37:M37"/>
    <mergeCell ref="J38:M38"/>
    <mergeCell ref="A37:C37"/>
    <mergeCell ref="D37:I37"/>
    <mergeCell ref="T37:Z37"/>
    <mergeCell ref="AA37:AK37"/>
    <mergeCell ref="AL37:AM37"/>
    <mergeCell ref="AX37:AZ37"/>
    <mergeCell ref="AN37:AP37"/>
    <mergeCell ref="AR37:AT37"/>
    <mergeCell ref="AU37:AW37"/>
    <mergeCell ref="AN38:AP38"/>
    <mergeCell ref="AR38:AT38"/>
    <mergeCell ref="AU38:AW38"/>
    <mergeCell ref="N37:S37"/>
    <mergeCell ref="N38:S38"/>
    <mergeCell ref="BA35:BC35"/>
    <mergeCell ref="A36:C36"/>
    <mergeCell ref="D36:I36"/>
    <mergeCell ref="T36:Z36"/>
    <mergeCell ref="AA36:AK36"/>
    <mergeCell ref="AL36:AM36"/>
    <mergeCell ref="AX36:AZ36"/>
    <mergeCell ref="BA36:BC36"/>
    <mergeCell ref="J35:M35"/>
    <mergeCell ref="J36:M36"/>
    <mergeCell ref="A35:C35"/>
    <mergeCell ref="D35:I35"/>
    <mergeCell ref="T35:Z35"/>
    <mergeCell ref="AA35:AK35"/>
    <mergeCell ref="AL35:AM35"/>
    <mergeCell ref="AX35:AZ35"/>
    <mergeCell ref="AN36:AP36"/>
    <mergeCell ref="AR36:AT36"/>
    <mergeCell ref="AN35:AP35"/>
    <mergeCell ref="AR35:AT35"/>
    <mergeCell ref="AU35:AW35"/>
    <mergeCell ref="AU36:AW36"/>
    <mergeCell ref="N35:S35"/>
    <mergeCell ref="N36:S36"/>
    <mergeCell ref="BA33:BC33"/>
    <mergeCell ref="A34:C34"/>
    <mergeCell ref="D34:I34"/>
    <mergeCell ref="T34:Z34"/>
    <mergeCell ref="AA34:AK34"/>
    <mergeCell ref="AL34:AM34"/>
    <mergeCell ref="AX34:AZ34"/>
    <mergeCell ref="BA34:BC34"/>
    <mergeCell ref="J33:M33"/>
    <mergeCell ref="J34:M34"/>
    <mergeCell ref="A33:C33"/>
    <mergeCell ref="D33:I33"/>
    <mergeCell ref="T33:Z33"/>
    <mergeCell ref="AA33:AK33"/>
    <mergeCell ref="AL33:AM33"/>
    <mergeCell ref="AX33:AZ33"/>
    <mergeCell ref="AN33:AP33"/>
    <mergeCell ref="AR33:AT33"/>
    <mergeCell ref="AU33:AW33"/>
    <mergeCell ref="AN34:AP34"/>
    <mergeCell ref="AR34:AT34"/>
    <mergeCell ref="AU34:AW34"/>
    <mergeCell ref="N33:S33"/>
    <mergeCell ref="N34:S34"/>
    <mergeCell ref="BA31:BC31"/>
    <mergeCell ref="A32:C32"/>
    <mergeCell ref="D32:I32"/>
    <mergeCell ref="T32:Z32"/>
    <mergeCell ref="AA32:AK32"/>
    <mergeCell ref="AL32:AM32"/>
    <mergeCell ref="AX32:AZ32"/>
    <mergeCell ref="BA32:BC32"/>
    <mergeCell ref="J31:M31"/>
    <mergeCell ref="J32:M32"/>
    <mergeCell ref="A31:C31"/>
    <mergeCell ref="D31:I31"/>
    <mergeCell ref="T31:Z31"/>
    <mergeCell ref="AA31:AK31"/>
    <mergeCell ref="AL31:AM31"/>
    <mergeCell ref="AX31:AZ31"/>
    <mergeCell ref="AN31:AP31"/>
    <mergeCell ref="AR31:AT31"/>
    <mergeCell ref="AU31:AW31"/>
    <mergeCell ref="AN32:AP32"/>
    <mergeCell ref="AR32:AT32"/>
    <mergeCell ref="AU32:AW32"/>
    <mergeCell ref="N31:S31"/>
    <mergeCell ref="N32:S32"/>
    <mergeCell ref="BA29:BC29"/>
    <mergeCell ref="A30:C30"/>
    <mergeCell ref="D30:I30"/>
    <mergeCell ref="T30:Z30"/>
    <mergeCell ref="AA30:AK30"/>
    <mergeCell ref="AL30:AM30"/>
    <mergeCell ref="AX30:AZ30"/>
    <mergeCell ref="BA30:BC30"/>
    <mergeCell ref="J29:M29"/>
    <mergeCell ref="J30:M30"/>
    <mergeCell ref="A29:C29"/>
    <mergeCell ref="D29:I29"/>
    <mergeCell ref="T29:Z29"/>
    <mergeCell ref="AA29:AK29"/>
    <mergeCell ref="AL29:AM29"/>
    <mergeCell ref="AX29:AZ29"/>
    <mergeCell ref="AN29:AP29"/>
    <mergeCell ref="AR29:AT29"/>
    <mergeCell ref="AU29:AW29"/>
    <mergeCell ref="AN30:AP30"/>
    <mergeCell ref="AR30:AT30"/>
    <mergeCell ref="AU30:AW30"/>
    <mergeCell ref="N29:S29"/>
    <mergeCell ref="N30:S30"/>
    <mergeCell ref="BA27:BC27"/>
    <mergeCell ref="A28:C28"/>
    <mergeCell ref="D28:I28"/>
    <mergeCell ref="T28:Z28"/>
    <mergeCell ref="AA28:AK28"/>
    <mergeCell ref="AL28:AM28"/>
    <mergeCell ref="AX28:AZ28"/>
    <mergeCell ref="BA28:BC28"/>
    <mergeCell ref="J27:M27"/>
    <mergeCell ref="J28:M28"/>
    <mergeCell ref="A27:C27"/>
    <mergeCell ref="D27:I27"/>
    <mergeCell ref="T27:Z27"/>
    <mergeCell ref="AA27:AK27"/>
    <mergeCell ref="AL27:AM27"/>
    <mergeCell ref="AX27:AZ27"/>
    <mergeCell ref="AN27:AP27"/>
    <mergeCell ref="AR27:AT27"/>
    <mergeCell ref="AU27:AW27"/>
    <mergeCell ref="AN28:AP28"/>
    <mergeCell ref="AR28:AT28"/>
    <mergeCell ref="AU28:AW28"/>
    <mergeCell ref="N27:S27"/>
    <mergeCell ref="N28:S28"/>
    <mergeCell ref="BA25:BC25"/>
    <mergeCell ref="A26:C26"/>
    <mergeCell ref="D26:I26"/>
    <mergeCell ref="T26:Z26"/>
    <mergeCell ref="AA26:AK26"/>
    <mergeCell ref="AL26:AM26"/>
    <mergeCell ref="AX26:AZ26"/>
    <mergeCell ref="BA26:BC26"/>
    <mergeCell ref="J25:M25"/>
    <mergeCell ref="J26:M26"/>
    <mergeCell ref="A25:C25"/>
    <mergeCell ref="D25:I25"/>
    <mergeCell ref="T25:Z25"/>
    <mergeCell ref="AA25:AK25"/>
    <mergeCell ref="AL25:AM25"/>
    <mergeCell ref="AX25:AZ25"/>
    <mergeCell ref="AN25:AP25"/>
    <mergeCell ref="AR25:AT25"/>
    <mergeCell ref="AU25:AW25"/>
    <mergeCell ref="AN26:AP26"/>
    <mergeCell ref="AR26:AT26"/>
    <mergeCell ref="AU26:AW26"/>
    <mergeCell ref="N25:S25"/>
    <mergeCell ref="N26:S26"/>
    <mergeCell ref="BA23:BC23"/>
    <mergeCell ref="A24:C24"/>
    <mergeCell ref="D24:I24"/>
    <mergeCell ref="T24:Z24"/>
    <mergeCell ref="AA24:AK24"/>
    <mergeCell ref="AL24:AM24"/>
    <mergeCell ref="AX24:AZ24"/>
    <mergeCell ref="BA24:BC24"/>
    <mergeCell ref="J23:M23"/>
    <mergeCell ref="J24:M24"/>
    <mergeCell ref="A23:C23"/>
    <mergeCell ref="D23:I23"/>
    <mergeCell ref="T23:Z23"/>
    <mergeCell ref="AA23:AK23"/>
    <mergeCell ref="AL23:AM23"/>
    <mergeCell ref="AX23:AZ23"/>
    <mergeCell ref="AN23:AP23"/>
    <mergeCell ref="AR23:AT23"/>
    <mergeCell ref="AU23:AW23"/>
    <mergeCell ref="AN24:AP24"/>
    <mergeCell ref="AR24:AT24"/>
    <mergeCell ref="AU24:AW24"/>
    <mergeCell ref="N23:S23"/>
    <mergeCell ref="N24:S24"/>
    <mergeCell ref="BA21:BC21"/>
    <mergeCell ref="A22:C22"/>
    <mergeCell ref="D22:I22"/>
    <mergeCell ref="T22:Z22"/>
    <mergeCell ref="AA22:AK22"/>
    <mergeCell ref="AL22:AM22"/>
    <mergeCell ref="AX22:AZ22"/>
    <mergeCell ref="BA22:BC22"/>
    <mergeCell ref="J21:M21"/>
    <mergeCell ref="J22:M22"/>
    <mergeCell ref="A21:C21"/>
    <mergeCell ref="D21:I21"/>
    <mergeCell ref="T21:Z21"/>
    <mergeCell ref="AA21:AK21"/>
    <mergeCell ref="AL21:AM21"/>
    <mergeCell ref="AX21:AZ21"/>
    <mergeCell ref="AN21:AP21"/>
    <mergeCell ref="AR21:AT21"/>
    <mergeCell ref="AU21:AW21"/>
    <mergeCell ref="AN22:AP22"/>
    <mergeCell ref="AR22:AT22"/>
    <mergeCell ref="AU22:AW22"/>
    <mergeCell ref="N21:S21"/>
    <mergeCell ref="N22:S22"/>
    <mergeCell ref="BA19:BC19"/>
    <mergeCell ref="A20:C20"/>
    <mergeCell ref="D20:I20"/>
    <mergeCell ref="T20:Z20"/>
    <mergeCell ref="AA20:AK20"/>
    <mergeCell ref="AL20:AM20"/>
    <mergeCell ref="AX20:AZ20"/>
    <mergeCell ref="BA20:BC20"/>
    <mergeCell ref="J19:M19"/>
    <mergeCell ref="J20:M20"/>
    <mergeCell ref="A19:C19"/>
    <mergeCell ref="D19:I19"/>
    <mergeCell ref="T19:Z19"/>
    <mergeCell ref="AA19:AK19"/>
    <mergeCell ref="AL19:AM19"/>
    <mergeCell ref="AX19:AZ19"/>
    <mergeCell ref="AN19:AP19"/>
    <mergeCell ref="AR19:AT19"/>
    <mergeCell ref="AU19:AW19"/>
    <mergeCell ref="AN20:AP20"/>
    <mergeCell ref="AR20:AT20"/>
    <mergeCell ref="AU20:AW20"/>
    <mergeCell ref="N19:S19"/>
    <mergeCell ref="N20:S20"/>
    <mergeCell ref="BA17:BC17"/>
    <mergeCell ref="A18:C18"/>
    <mergeCell ref="D18:I18"/>
    <mergeCell ref="T18:Z18"/>
    <mergeCell ref="AA18:AK18"/>
    <mergeCell ref="AL18:AM18"/>
    <mergeCell ref="AX18:AZ18"/>
    <mergeCell ref="BA18:BC18"/>
    <mergeCell ref="J17:M17"/>
    <mergeCell ref="J18:M18"/>
    <mergeCell ref="A17:C17"/>
    <mergeCell ref="D17:I17"/>
    <mergeCell ref="T17:Z17"/>
    <mergeCell ref="AA17:AK17"/>
    <mergeCell ref="AL17:AM17"/>
    <mergeCell ref="AX17:AZ17"/>
    <mergeCell ref="AN17:AP17"/>
    <mergeCell ref="AR17:AT17"/>
    <mergeCell ref="AU17:AW17"/>
    <mergeCell ref="AN18:AP18"/>
    <mergeCell ref="AR18:AT18"/>
    <mergeCell ref="AU18:AW18"/>
    <mergeCell ref="N17:S17"/>
    <mergeCell ref="N18:S18"/>
    <mergeCell ref="BA15:BC15"/>
    <mergeCell ref="A16:C16"/>
    <mergeCell ref="D16:I16"/>
    <mergeCell ref="T16:Z16"/>
    <mergeCell ref="AA16:AK16"/>
    <mergeCell ref="AL16:AM16"/>
    <mergeCell ref="AX16:AZ16"/>
    <mergeCell ref="BA16:BC16"/>
    <mergeCell ref="A15:C15"/>
    <mergeCell ref="D15:I15"/>
    <mergeCell ref="T15:Z15"/>
    <mergeCell ref="AA15:AK15"/>
    <mergeCell ref="AL15:AM15"/>
    <mergeCell ref="AX15:AZ15"/>
    <mergeCell ref="AN15:AP15"/>
    <mergeCell ref="AR15:AT15"/>
    <mergeCell ref="AU15:AW15"/>
    <mergeCell ref="AN16:AP16"/>
    <mergeCell ref="AR16:AT16"/>
    <mergeCell ref="AU16:AW16"/>
    <mergeCell ref="J15:M15"/>
    <mergeCell ref="J16:M16"/>
    <mergeCell ref="N15:S15"/>
    <mergeCell ref="N16:S16"/>
    <mergeCell ref="BA13:BC13"/>
    <mergeCell ref="A14:C14"/>
    <mergeCell ref="D14:I14"/>
    <mergeCell ref="T14:Z14"/>
    <mergeCell ref="AA14:AK14"/>
    <mergeCell ref="AL14:AM14"/>
    <mergeCell ref="AX14:AZ14"/>
    <mergeCell ref="BA14:BC14"/>
    <mergeCell ref="A13:C13"/>
    <mergeCell ref="D13:I13"/>
    <mergeCell ref="T13:Z13"/>
    <mergeCell ref="AA13:AK13"/>
    <mergeCell ref="AL13:AM13"/>
    <mergeCell ref="AX13:AZ13"/>
    <mergeCell ref="AN14:AP14"/>
    <mergeCell ref="AR14:AT14"/>
    <mergeCell ref="AU13:AW13"/>
    <mergeCell ref="AU14:AW14"/>
    <mergeCell ref="J13:M13"/>
    <mergeCell ref="J14:M14"/>
    <mergeCell ref="N13:S13"/>
    <mergeCell ref="N14:S14"/>
    <mergeCell ref="BA11:BC11"/>
    <mergeCell ref="A12:C12"/>
    <mergeCell ref="D12:I12"/>
    <mergeCell ref="T12:Z12"/>
    <mergeCell ref="AA12:AK12"/>
    <mergeCell ref="AL12:AM12"/>
    <mergeCell ref="AX12:AZ12"/>
    <mergeCell ref="BA12:BC12"/>
    <mergeCell ref="A11:C11"/>
    <mergeCell ref="D11:I11"/>
    <mergeCell ref="T11:Z11"/>
    <mergeCell ref="AA11:AK11"/>
    <mergeCell ref="AL11:AM11"/>
    <mergeCell ref="AX11:AZ11"/>
    <mergeCell ref="J11:M11"/>
    <mergeCell ref="J12:M12"/>
    <mergeCell ref="N11:S11"/>
    <mergeCell ref="N12:S12"/>
    <mergeCell ref="BA9:BC9"/>
    <mergeCell ref="A10:C10"/>
    <mergeCell ref="D10:I10"/>
    <mergeCell ref="T10:Z10"/>
    <mergeCell ref="AA10:AK10"/>
    <mergeCell ref="AL10:AM10"/>
    <mergeCell ref="AX10:AZ10"/>
    <mergeCell ref="BA10:BC10"/>
    <mergeCell ref="A9:C9"/>
    <mergeCell ref="D9:I9"/>
    <mergeCell ref="T9:Z9"/>
    <mergeCell ref="AA9:AK9"/>
    <mergeCell ref="AL9:AM9"/>
    <mergeCell ref="AX9:AZ9"/>
    <mergeCell ref="J10:M10"/>
    <mergeCell ref="J9:M9"/>
    <mergeCell ref="N9:S9"/>
    <mergeCell ref="N10:S10"/>
    <mergeCell ref="A2:BC2"/>
    <mergeCell ref="A4:BC4"/>
    <mergeCell ref="A8:C8"/>
    <mergeCell ref="D8:I8"/>
    <mergeCell ref="T8:Z8"/>
    <mergeCell ref="AA8:AK8"/>
    <mergeCell ref="AL8:AM8"/>
    <mergeCell ref="AX8:AZ8"/>
    <mergeCell ref="BA8:BC8"/>
    <mergeCell ref="J8:M8"/>
    <mergeCell ref="N8:S8"/>
  </mergeCells>
  <phoneticPr fontId="47"/>
  <conditionalFormatting sqref="BG1:BG7 BG9:BG60 BG62:BG89 BG91:BG1048576">
    <cfRule type="notContainsBlanks" dxfId="43" priority="1">
      <formula>LEN(TRIM(BG1))&gt;0</formula>
    </cfRule>
  </conditionalFormatting>
  <dataValidations count="6">
    <dataValidation type="custom" imeMode="disabled" allowBlank="1" showInputMessage="1" showErrorMessage="1" errorTitle="入力エラー" error="小数点以下第一位を切り捨てで入力して下さい。_x000a_" sqref="BA47:BA54 BA9:BA18 BA21:BA31 BA34:BA39 BA42:BA44" xr:uid="{077B0EBA-C9BF-47DC-85C6-A712EFF5F5F2}">
      <formula1>X9-ROUNDDOWN(X9,0)=0</formula1>
    </dataValidation>
    <dataValidation type="custom" imeMode="disabled" allowBlank="1" showInputMessage="1" showErrorMessage="1" errorTitle="入力エラー" error="小数点以下第一位を切り捨てで入力して下さい。_x000a_" sqref="AX47:AX54 AX42:AX44 AX34:AX39 AX21:AX31 AX9:AX18" xr:uid="{49EFD03D-3790-4AEB-8264-646402545024}">
      <formula1>AA9-ROUNDDOWN(AA9,0)=0</formula1>
    </dataValidation>
    <dataValidation imeMode="disabled" allowBlank="1" showInputMessage="1" showErrorMessage="1" sqref="AU9:AW58" xr:uid="{D8CD4FF2-26DC-4EAC-86CA-9EDF3A254BCE}"/>
    <dataValidation type="custom" imeMode="disabled" allowBlank="1" showInputMessage="1" showErrorMessage="1" errorTitle="入力エラー" error="小数点以下の入力はできません。" sqref="BA32:BA33 BA40:BA41 AX45:AX46 AX40:AX41 BA45:BA46 AX19:AX20 BA19:BA20 AX32:AX33 AX55:AX59 BA55:BA59 AV60 AQ60:AR60 AQ89:AR89 AZ89 AV89 AZ60" xr:uid="{5E3853CC-6C01-4082-8847-F3BA177CEEC3}">
      <formula1>AQ19-ROUNDDOWN(AQ19,0)=0</formula1>
    </dataValidation>
    <dataValidation type="custom" imeMode="disabled" allowBlank="1" showInputMessage="1" showErrorMessage="1" errorTitle="入力エラー" error="小数点以下第一位を切り捨てで入力して下さい。_x000a_" sqref="AN9:AP58 AR9:AT58" xr:uid="{2B7F34F1-D879-4966-A6ED-43FE4E6FA90A}">
      <formula1>AN9-ROUNDDOWN(AN9,0)=0</formula1>
    </dataValidation>
    <dataValidation type="custom" imeMode="disabled" operator="equal" allowBlank="1" showInputMessage="1" showErrorMessage="1" error="SII登録型番を半角大文字の英数字で入力してください。（９文字）" sqref="D9:I58" xr:uid="{59D5E366-7FAE-45A2-9273-165B5E002D09}">
      <formula1>AND(LENB(D9)=9,EXACT(UPPER(D9),D9))</formula1>
    </dataValidation>
  </dataValidations>
  <printOptions horizontalCentered="1"/>
  <pageMargins left="0.27559055118110237" right="0.27559055118110237" top="0.43307086614173229" bottom="0" header="0.31496062992125984" footer="0.31496062992125984"/>
  <pageSetup paperSize="9" scale="46" fitToHeight="0" orientation="portrait" r:id="rId1"/>
  <headerFooter>
    <oddHeader>&amp;RVERSION 1.0</oddHeader>
  </headerFooter>
  <rowBreaks count="1" manualBreakCount="1">
    <brk id="58" max="54" man="1"/>
  </rowBreaks>
  <colBreaks count="2" manualBreakCount="2">
    <brk id="38" max="102" man="1"/>
    <brk id="5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EA46"/>
  <sheetViews>
    <sheetView showGridLines="0" showZeros="0" zoomScale="50" zoomScaleNormal="50" zoomScaleSheetLayoutView="50" workbookViewId="0"/>
  </sheetViews>
  <sheetFormatPr defaultColWidth="9" defaultRowHeight="19.2" x14ac:dyDescent="0.2"/>
  <cols>
    <col min="1" max="16" width="3.6640625" style="4" customWidth="1"/>
    <col min="17" max="22" width="4.44140625" style="4" customWidth="1"/>
    <col min="23" max="35" width="3.44140625" style="4" customWidth="1"/>
    <col min="36" max="36" width="3.6640625" style="4" customWidth="1"/>
    <col min="37" max="37" width="4.44140625" style="4" customWidth="1"/>
    <col min="38" max="47" width="3.6640625" style="4" customWidth="1"/>
    <col min="48" max="48" width="3.88671875" style="4" customWidth="1"/>
    <col min="49" max="55" width="3.6640625" style="4" customWidth="1"/>
    <col min="56" max="56" width="3.6640625" style="4" hidden="1" customWidth="1"/>
    <col min="57" max="57" width="3.6640625" style="4" customWidth="1"/>
    <col min="58" max="58" width="5.77734375" style="172" customWidth="1"/>
    <col min="59" max="59" width="51.77734375" style="349" hidden="1" customWidth="1"/>
    <col min="60" max="60" width="51.77734375" style="4" customWidth="1"/>
    <col min="61" max="72" width="3.6640625" style="4" customWidth="1"/>
    <col min="73" max="16384" width="9" style="4"/>
  </cols>
  <sheetData>
    <row r="1" spans="1:131" ht="15.6" customHeight="1" x14ac:dyDescent="0.2">
      <c r="A1" s="1"/>
      <c r="AW1" s="37"/>
      <c r="AX1" s="37"/>
      <c r="AY1" s="37"/>
      <c r="AZ1" s="37"/>
      <c r="BA1" s="37"/>
      <c r="BC1" s="13" t="s">
        <v>1223</v>
      </c>
      <c r="BD1" s="13"/>
      <c r="BE1" s="13"/>
      <c r="BH1" s="30"/>
    </row>
    <row r="2" spans="1:131" ht="30" customHeight="1" x14ac:dyDescent="0.2">
      <c r="A2" s="439" t="s">
        <v>979</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1"/>
      <c r="BD2" s="194"/>
      <c r="BE2" s="194"/>
      <c r="BF2" s="173"/>
      <c r="BH2" s="194"/>
    </row>
    <row r="3" spans="1:131" ht="8.4" customHeight="1" x14ac:dyDescent="0.2">
      <c r="A3" s="12"/>
      <c r="B3" s="12"/>
      <c r="C3" s="12"/>
      <c r="D3" s="12"/>
      <c r="E3" s="12"/>
      <c r="F3" s="12"/>
      <c r="G3" s="12"/>
      <c r="H3" s="12"/>
      <c r="I3" s="12"/>
      <c r="J3" s="12"/>
      <c r="K3" s="12"/>
      <c r="L3" s="12"/>
      <c r="M3" s="12"/>
      <c r="N3" s="12"/>
      <c r="O3" s="12"/>
      <c r="P3" s="12"/>
      <c r="Q3" s="1"/>
      <c r="R3" s="1"/>
      <c r="S3" s="1"/>
      <c r="T3" s="1"/>
      <c r="U3" s="1"/>
      <c r="V3" s="1"/>
      <c r="W3" s="1"/>
      <c r="X3" s="1"/>
      <c r="Y3" s="1"/>
      <c r="Z3" s="1"/>
      <c r="AA3" s="1"/>
      <c r="AB3" s="1"/>
      <c r="AC3" s="1"/>
      <c r="AD3" s="1"/>
      <c r="AE3" s="1"/>
      <c r="AF3" s="1"/>
      <c r="AG3" s="1"/>
      <c r="AH3" s="1"/>
      <c r="AI3" s="1"/>
      <c r="AJ3" s="1"/>
      <c r="AK3" s="1"/>
      <c r="AL3" s="1"/>
      <c r="AM3" s="1"/>
      <c r="AN3" s="1"/>
      <c r="AO3" s="1"/>
      <c r="AP3" s="1"/>
      <c r="AQ3" s="1"/>
      <c r="AR3" s="12"/>
      <c r="AS3" s="12"/>
      <c r="AT3" s="12"/>
      <c r="AU3" s="12"/>
      <c r="AV3" s="12"/>
      <c r="AW3" s="12"/>
      <c r="AX3" s="15"/>
      <c r="AY3" s="139"/>
      <c r="AZ3" s="59"/>
      <c r="BA3" s="139"/>
      <c r="BB3" s="858"/>
      <c r="BC3" s="858"/>
      <c r="BD3" s="139"/>
      <c r="BE3" s="139"/>
      <c r="BF3" s="175"/>
      <c r="BH3" s="139"/>
    </row>
    <row r="4" spans="1:131" ht="16.8" customHeight="1" x14ac:dyDescent="0.2">
      <c r="A4" s="97"/>
      <c r="B4" s="98"/>
      <c r="C4" s="99" t="s">
        <v>159</v>
      </c>
      <c r="D4" s="16"/>
      <c r="E4" s="16"/>
      <c r="F4" s="16"/>
      <c r="G4" s="100"/>
      <c r="H4" s="101"/>
      <c r="I4" s="99" t="s">
        <v>978</v>
      </c>
      <c r="J4" s="1"/>
      <c r="K4" s="1"/>
      <c r="L4" s="1"/>
      <c r="M4" s="26"/>
      <c r="N4" s="26"/>
      <c r="O4" s="26"/>
      <c r="P4" s="26"/>
      <c r="Q4" s="26"/>
      <c r="R4" s="26"/>
      <c r="S4" s="26"/>
      <c r="T4" s="26"/>
      <c r="U4" s="35"/>
      <c r="V4" s="35"/>
      <c r="W4" s="35"/>
      <c r="X4" s="35"/>
      <c r="Y4" s="35"/>
      <c r="Z4" s="35"/>
      <c r="AA4" s="35"/>
      <c r="AB4" s="35"/>
      <c r="AC4" s="35"/>
      <c r="AD4" s="35"/>
      <c r="AE4" s="35"/>
      <c r="AF4" s="35"/>
      <c r="AG4" s="35"/>
      <c r="AH4" s="35"/>
      <c r="AI4" s="35"/>
      <c r="AJ4" s="35"/>
      <c r="AK4" s="35"/>
      <c r="AL4" s="35"/>
      <c r="AM4" s="35"/>
      <c r="BB4" s="135"/>
    </row>
    <row r="5" spans="1:131" ht="14.4" customHeight="1" thickBot="1" x14ac:dyDescent="0.25">
      <c r="A5" s="25"/>
      <c r="B5" s="25"/>
      <c r="C5" s="25"/>
      <c r="D5" s="9"/>
      <c r="E5" s="9"/>
      <c r="F5" s="9"/>
      <c r="G5" s="9"/>
      <c r="H5" s="9"/>
      <c r="I5" s="9"/>
      <c r="J5" s="9"/>
      <c r="K5" s="9"/>
      <c r="L5" s="9"/>
      <c r="M5" s="9"/>
      <c r="N5" s="9"/>
      <c r="O5" s="9"/>
      <c r="P5" s="9"/>
      <c r="Q5" s="10"/>
      <c r="R5" s="10"/>
      <c r="S5" s="10"/>
      <c r="T5" s="10"/>
      <c r="U5" s="10"/>
      <c r="V5" s="10"/>
      <c r="W5" s="10"/>
      <c r="X5" s="10"/>
      <c r="Y5" s="10"/>
      <c r="Z5" s="10"/>
      <c r="AA5" s="10"/>
      <c r="AB5" s="10"/>
      <c r="AC5" s="10"/>
      <c r="AD5" s="10"/>
      <c r="AE5" s="10"/>
      <c r="AF5" s="10"/>
      <c r="AG5" s="10"/>
      <c r="AH5" s="10"/>
      <c r="AI5" s="11"/>
      <c r="AJ5" s="11"/>
      <c r="AK5" s="10"/>
      <c r="AL5" s="11"/>
      <c r="AM5" s="11"/>
      <c r="AN5" s="11"/>
      <c r="AO5" s="11"/>
      <c r="AP5" s="11"/>
      <c r="AQ5" s="11"/>
      <c r="AR5" s="11"/>
      <c r="AS5" s="11"/>
      <c r="AT5" s="11"/>
      <c r="AU5" s="11"/>
      <c r="AV5" s="11"/>
      <c r="AW5" s="11"/>
      <c r="AX5" s="11"/>
      <c r="AY5" s="11"/>
      <c r="AZ5" s="11"/>
      <c r="BA5" s="11"/>
      <c r="BB5" s="11"/>
      <c r="BC5" s="11"/>
      <c r="BD5" s="195"/>
      <c r="BE5" s="195"/>
      <c r="BF5" s="196"/>
      <c r="BH5" s="195"/>
    </row>
    <row r="6" spans="1:131" ht="28.5" customHeight="1" thickBot="1" x14ac:dyDescent="0.25">
      <c r="A6" s="1355" t="s">
        <v>10</v>
      </c>
      <c r="B6" s="1356"/>
      <c r="C6" s="1356"/>
      <c r="D6" s="1356"/>
      <c r="E6" s="1356"/>
      <c r="F6" s="1356"/>
      <c r="G6" s="1356"/>
      <c r="H6" s="1356"/>
      <c r="I6" s="1363" t="s">
        <v>21</v>
      </c>
      <c r="J6" s="1364"/>
      <c r="K6" s="1364"/>
      <c r="L6" s="1364"/>
      <c r="M6" s="1364"/>
      <c r="N6" s="1364"/>
      <c r="O6" s="1364"/>
      <c r="P6" s="1365"/>
      <c r="Q6" s="38"/>
      <c r="R6" s="38"/>
      <c r="S6" s="36"/>
      <c r="T6" s="36"/>
      <c r="U6" s="36"/>
      <c r="V6" s="36"/>
      <c r="W6" s="38"/>
      <c r="X6" s="38"/>
      <c r="Y6" s="36"/>
      <c r="Z6" s="36"/>
      <c r="AA6" s="36"/>
      <c r="AB6" s="36"/>
      <c r="AC6" s="36"/>
      <c r="AD6" s="36"/>
      <c r="AE6" s="36"/>
      <c r="AF6" s="36"/>
      <c r="AG6" s="36"/>
      <c r="AH6" s="36"/>
      <c r="AI6" s="36"/>
      <c r="AJ6" s="36"/>
      <c r="AK6" s="36"/>
      <c r="AL6" s="36"/>
      <c r="AM6" s="36"/>
      <c r="AN6" s="36"/>
      <c r="AO6" s="36"/>
    </row>
    <row r="7" spans="1:131" ht="7.2" customHeight="1" thickBot="1" x14ac:dyDescent="0.25">
      <c r="D7" s="18"/>
      <c r="E7" s="18"/>
      <c r="F7" s="18"/>
      <c r="G7" s="18"/>
      <c r="H7" s="18"/>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
      <c r="AK7" s="19"/>
      <c r="AL7" s="19"/>
      <c r="AM7" s="19"/>
      <c r="AN7" s="1"/>
      <c r="AO7" s="1"/>
      <c r="AP7" s="1"/>
      <c r="AQ7" s="1"/>
      <c r="AR7" s="1"/>
      <c r="AS7" s="1"/>
      <c r="AT7" s="1"/>
      <c r="AU7" s="1"/>
      <c r="AV7" s="1"/>
      <c r="AW7" s="1"/>
      <c r="AX7" s="1"/>
      <c r="AY7" s="1"/>
      <c r="AZ7" s="1"/>
      <c r="BA7" s="1"/>
      <c r="BB7" s="1"/>
      <c r="BC7" s="1"/>
    </row>
    <row r="8" spans="1:131" ht="47.25" customHeight="1" x14ac:dyDescent="0.2">
      <c r="A8" s="1389" t="s">
        <v>8</v>
      </c>
      <c r="B8" s="634"/>
      <c r="C8" s="634"/>
      <c r="D8" s="634"/>
      <c r="E8" s="634"/>
      <c r="F8" s="634"/>
      <c r="G8" s="634"/>
      <c r="H8" s="634"/>
      <c r="I8" s="620" t="s">
        <v>7</v>
      </c>
      <c r="J8" s="620"/>
      <c r="K8" s="620"/>
      <c r="L8" s="620"/>
      <c r="M8" s="620"/>
      <c r="N8" s="620"/>
      <c r="O8" s="620"/>
      <c r="P8" s="620"/>
      <c r="Q8" s="620"/>
      <c r="R8" s="620"/>
      <c r="S8" s="620"/>
      <c r="T8" s="620"/>
      <c r="U8" s="620"/>
      <c r="V8" s="620"/>
      <c r="W8" s="620"/>
      <c r="X8" s="620"/>
      <c r="Y8" s="620"/>
      <c r="Z8" s="620"/>
      <c r="AA8" s="665" t="s">
        <v>2</v>
      </c>
      <c r="AB8" s="666"/>
      <c r="AC8" s="666"/>
      <c r="AD8" s="666"/>
      <c r="AE8" s="666"/>
      <c r="AF8" s="666"/>
      <c r="AG8" s="666"/>
      <c r="AH8" s="666"/>
      <c r="AI8" s="666"/>
      <c r="AJ8" s="666"/>
      <c r="AK8" s="666"/>
      <c r="AL8" s="666"/>
      <c r="AM8" s="666"/>
      <c r="AN8" s="666"/>
      <c r="AO8" s="666"/>
      <c r="AP8" s="666"/>
      <c r="AQ8" s="666"/>
      <c r="AR8" s="667"/>
      <c r="AS8" s="1043" t="s">
        <v>81</v>
      </c>
      <c r="AT8" s="1044"/>
      <c r="AU8" s="1044"/>
      <c r="AV8" s="1044"/>
      <c r="AW8" s="1045"/>
      <c r="AX8" s="1390" t="s">
        <v>82</v>
      </c>
      <c r="AY8" s="1390"/>
      <c r="AZ8" s="1390"/>
      <c r="BA8" s="1390"/>
      <c r="BB8" s="1390"/>
      <c r="BC8" s="1391"/>
      <c r="BD8" s="28"/>
      <c r="BE8" s="28"/>
      <c r="BF8" s="192" t="s">
        <v>651</v>
      </c>
      <c r="BG8" s="350" t="s">
        <v>143</v>
      </c>
      <c r="BH8" s="28"/>
    </row>
    <row r="9" spans="1:131" s="300" customFormat="1" ht="29.25" customHeight="1" x14ac:dyDescent="0.2">
      <c r="A9" s="1392"/>
      <c r="B9" s="1393"/>
      <c r="C9" s="1393"/>
      <c r="D9" s="1393"/>
      <c r="E9" s="1393"/>
      <c r="F9" s="1393"/>
      <c r="G9" s="1393"/>
      <c r="H9" s="1393"/>
      <c r="I9" s="627" t="str">
        <f>IF(A9="","",IFERROR(VLOOKUP(A9,製品リスト!$R$4:$T$1000,2,0),"SII登録型番を正しく入力してください"))</f>
        <v/>
      </c>
      <c r="J9" s="627"/>
      <c r="K9" s="627"/>
      <c r="L9" s="627"/>
      <c r="M9" s="627"/>
      <c r="N9" s="627"/>
      <c r="O9" s="627"/>
      <c r="P9" s="627"/>
      <c r="Q9" s="627"/>
      <c r="R9" s="627"/>
      <c r="S9" s="627"/>
      <c r="T9" s="627"/>
      <c r="U9" s="627"/>
      <c r="V9" s="627"/>
      <c r="W9" s="627"/>
      <c r="X9" s="627"/>
      <c r="Y9" s="627"/>
      <c r="Z9" s="627"/>
      <c r="AA9" s="827" t="str">
        <f>IF(A9="","",IFERROR(VLOOKUP(A9,製品リスト!$R$4:$T$1000,3,0),"SII登録型番を正しく入力してください"))</f>
        <v/>
      </c>
      <c r="AB9" s="828"/>
      <c r="AC9" s="828"/>
      <c r="AD9" s="828"/>
      <c r="AE9" s="828"/>
      <c r="AF9" s="828"/>
      <c r="AG9" s="828"/>
      <c r="AH9" s="828"/>
      <c r="AI9" s="828"/>
      <c r="AJ9" s="828"/>
      <c r="AK9" s="828"/>
      <c r="AL9" s="828"/>
      <c r="AM9" s="828"/>
      <c r="AN9" s="828"/>
      <c r="AO9" s="828"/>
      <c r="AP9" s="828"/>
      <c r="AQ9" s="828"/>
      <c r="AR9" s="829"/>
      <c r="AS9" s="1394" t="str">
        <f>IF(A9&lt;&gt;"",RIGHT(A9,1),"")</f>
        <v/>
      </c>
      <c r="AT9" s="1395"/>
      <c r="AU9" s="1395"/>
      <c r="AV9" s="1395"/>
      <c r="AW9" s="1396"/>
      <c r="AX9" s="1399"/>
      <c r="AY9" s="1399"/>
      <c r="AZ9" s="1399"/>
      <c r="BA9" s="1399"/>
      <c r="BB9" s="1399"/>
      <c r="BC9" s="1400"/>
      <c r="BD9" s="232"/>
      <c r="BE9" s="232"/>
      <c r="BF9" s="192">
        <v>1</v>
      </c>
      <c r="BG9" s="351"/>
      <c r="BH9" s="302"/>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row>
    <row r="10" spans="1:131" s="300" customFormat="1" ht="29.25" customHeight="1" x14ac:dyDescent="0.2">
      <c r="A10" s="1328"/>
      <c r="B10" s="1329"/>
      <c r="C10" s="1329"/>
      <c r="D10" s="1329"/>
      <c r="E10" s="1329"/>
      <c r="F10" s="1329"/>
      <c r="G10" s="1329"/>
      <c r="H10" s="1329"/>
      <c r="I10" s="1330" t="str">
        <f>IF(A10="","",IFERROR(VLOOKUP(A10,製品リスト!$R$4:$T$1000,2,0),"SII登録型番を正しく入力してください"))</f>
        <v/>
      </c>
      <c r="J10" s="1330"/>
      <c r="K10" s="1330"/>
      <c r="L10" s="1330"/>
      <c r="M10" s="1330"/>
      <c r="N10" s="1330"/>
      <c r="O10" s="1330"/>
      <c r="P10" s="1330"/>
      <c r="Q10" s="1330"/>
      <c r="R10" s="1330"/>
      <c r="S10" s="1330"/>
      <c r="T10" s="1330"/>
      <c r="U10" s="1330"/>
      <c r="V10" s="1330"/>
      <c r="W10" s="1330"/>
      <c r="X10" s="1330"/>
      <c r="Y10" s="1330"/>
      <c r="Z10" s="1330"/>
      <c r="AA10" s="821" t="str">
        <f>IF(A10="","",IFERROR(VLOOKUP(A10,製品リスト!$R$4:$T$1000,3,0),"SII登録型番を正しく入力してください"))</f>
        <v/>
      </c>
      <c r="AB10" s="822"/>
      <c r="AC10" s="822"/>
      <c r="AD10" s="822"/>
      <c r="AE10" s="822"/>
      <c r="AF10" s="822"/>
      <c r="AG10" s="822"/>
      <c r="AH10" s="822"/>
      <c r="AI10" s="822"/>
      <c r="AJ10" s="822"/>
      <c r="AK10" s="822"/>
      <c r="AL10" s="822"/>
      <c r="AM10" s="822"/>
      <c r="AN10" s="822"/>
      <c r="AO10" s="822"/>
      <c r="AP10" s="822"/>
      <c r="AQ10" s="822"/>
      <c r="AR10" s="823"/>
      <c r="AS10" s="1331" t="str">
        <f>IF(A10&lt;&gt;"",RIGHT(A10,1),"")</f>
        <v/>
      </c>
      <c r="AT10" s="1332"/>
      <c r="AU10" s="1332"/>
      <c r="AV10" s="1332"/>
      <c r="AW10" s="1333"/>
      <c r="AX10" s="1334"/>
      <c r="AY10" s="1334"/>
      <c r="AZ10" s="1334"/>
      <c r="BA10" s="1334"/>
      <c r="BB10" s="1334"/>
      <c r="BC10" s="1335"/>
      <c r="BD10" s="232"/>
      <c r="BE10" s="232"/>
      <c r="BF10" s="192">
        <v>2</v>
      </c>
      <c r="BG10" s="351"/>
      <c r="BH10" s="302"/>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row>
    <row r="11" spans="1:131" s="300" customFormat="1" ht="29.25" customHeight="1" x14ac:dyDescent="0.2">
      <c r="A11" s="1328"/>
      <c r="B11" s="1329"/>
      <c r="C11" s="1329"/>
      <c r="D11" s="1329"/>
      <c r="E11" s="1329"/>
      <c r="F11" s="1329"/>
      <c r="G11" s="1329"/>
      <c r="H11" s="1329"/>
      <c r="I11" s="1330" t="str">
        <f>IF(A11="","",IFERROR(VLOOKUP(A11,製品リスト!$R$4:$T$1000,2,0),"SII登録型番を正しく入力してください"))</f>
        <v/>
      </c>
      <c r="J11" s="1330"/>
      <c r="K11" s="1330"/>
      <c r="L11" s="1330"/>
      <c r="M11" s="1330"/>
      <c r="N11" s="1330"/>
      <c r="O11" s="1330"/>
      <c r="P11" s="1330"/>
      <c r="Q11" s="1330"/>
      <c r="R11" s="1330"/>
      <c r="S11" s="1330"/>
      <c r="T11" s="1330"/>
      <c r="U11" s="1330"/>
      <c r="V11" s="1330"/>
      <c r="W11" s="1330"/>
      <c r="X11" s="1330"/>
      <c r="Y11" s="1330"/>
      <c r="Z11" s="1330"/>
      <c r="AA11" s="821" t="str">
        <f>IF(A11="","",IFERROR(VLOOKUP(A11,製品リスト!$R$4:$T$1000,3,0),"SII登録型番を正しく入力してください"))</f>
        <v/>
      </c>
      <c r="AB11" s="822"/>
      <c r="AC11" s="822"/>
      <c r="AD11" s="822"/>
      <c r="AE11" s="822"/>
      <c r="AF11" s="822"/>
      <c r="AG11" s="822"/>
      <c r="AH11" s="822"/>
      <c r="AI11" s="822"/>
      <c r="AJ11" s="822"/>
      <c r="AK11" s="822"/>
      <c r="AL11" s="822"/>
      <c r="AM11" s="822"/>
      <c r="AN11" s="822"/>
      <c r="AO11" s="822"/>
      <c r="AP11" s="822"/>
      <c r="AQ11" s="822"/>
      <c r="AR11" s="823"/>
      <c r="AS11" s="1331" t="str">
        <f>IF(A11&lt;&gt;"",RIGHT(A11,1),"")</f>
        <v/>
      </c>
      <c r="AT11" s="1332"/>
      <c r="AU11" s="1332"/>
      <c r="AV11" s="1332"/>
      <c r="AW11" s="1333"/>
      <c r="AX11" s="1334"/>
      <c r="AY11" s="1334"/>
      <c r="AZ11" s="1334"/>
      <c r="BA11" s="1334"/>
      <c r="BB11" s="1334"/>
      <c r="BC11" s="1335"/>
      <c r="BD11" s="232"/>
      <c r="BE11" s="232"/>
      <c r="BF11" s="192">
        <v>3</v>
      </c>
      <c r="BG11" s="351"/>
      <c r="BH11" s="302"/>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row>
    <row r="12" spans="1:131" s="300" customFormat="1" ht="29.25" customHeight="1" x14ac:dyDescent="0.2">
      <c r="A12" s="1337"/>
      <c r="B12" s="1338"/>
      <c r="C12" s="1338"/>
      <c r="D12" s="1338"/>
      <c r="E12" s="1338"/>
      <c r="F12" s="1338"/>
      <c r="G12" s="1338"/>
      <c r="H12" s="1338"/>
      <c r="I12" s="1339" t="str">
        <f>IF(A12="","",IFERROR(VLOOKUP(A12,製品リスト!$R$4:$T$1000,2,0),"SII登録型番を正しく入力してください"))</f>
        <v/>
      </c>
      <c r="J12" s="1339"/>
      <c r="K12" s="1339"/>
      <c r="L12" s="1339"/>
      <c r="M12" s="1339"/>
      <c r="N12" s="1339"/>
      <c r="O12" s="1339"/>
      <c r="P12" s="1339"/>
      <c r="Q12" s="1339"/>
      <c r="R12" s="1339"/>
      <c r="S12" s="1339"/>
      <c r="T12" s="1339"/>
      <c r="U12" s="1339"/>
      <c r="V12" s="1339"/>
      <c r="W12" s="1339"/>
      <c r="X12" s="1339"/>
      <c r="Y12" s="1339"/>
      <c r="Z12" s="1339"/>
      <c r="AA12" s="802" t="str">
        <f>IF(A12="","",IFERROR(VLOOKUP(A12,製品リスト!$R$4:$T$1000,3,0),"SII登録型番を正しく入力してください"))</f>
        <v/>
      </c>
      <c r="AB12" s="803"/>
      <c r="AC12" s="803"/>
      <c r="AD12" s="803"/>
      <c r="AE12" s="803"/>
      <c r="AF12" s="803"/>
      <c r="AG12" s="803"/>
      <c r="AH12" s="803"/>
      <c r="AI12" s="803"/>
      <c r="AJ12" s="803"/>
      <c r="AK12" s="803"/>
      <c r="AL12" s="803"/>
      <c r="AM12" s="803"/>
      <c r="AN12" s="803"/>
      <c r="AO12" s="803"/>
      <c r="AP12" s="803"/>
      <c r="AQ12" s="803"/>
      <c r="AR12" s="804"/>
      <c r="AS12" s="1340" t="str">
        <f>IF(A12&lt;&gt;"",RIGHT(A12,1),"")</f>
        <v/>
      </c>
      <c r="AT12" s="1341"/>
      <c r="AU12" s="1341"/>
      <c r="AV12" s="1341"/>
      <c r="AW12" s="1342"/>
      <c r="AX12" s="1343"/>
      <c r="AY12" s="1343"/>
      <c r="AZ12" s="1343"/>
      <c r="BA12" s="1343"/>
      <c r="BB12" s="1343"/>
      <c r="BC12" s="1344"/>
      <c r="BD12" s="232"/>
      <c r="BE12" s="232"/>
      <c r="BF12" s="192">
        <v>4</v>
      </c>
      <c r="BG12" s="351"/>
      <c r="BH12" s="302"/>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row>
    <row r="13" spans="1:131" s="300" customFormat="1" ht="29.25" customHeight="1" thickBot="1" x14ac:dyDescent="0.25">
      <c r="A13" s="1397"/>
      <c r="B13" s="1398"/>
      <c r="C13" s="1398"/>
      <c r="D13" s="1398"/>
      <c r="E13" s="1398"/>
      <c r="F13" s="1398"/>
      <c r="G13" s="1398"/>
      <c r="H13" s="1398"/>
      <c r="I13" s="1403" t="str">
        <f>IF(A13="","",IFERROR(VLOOKUP(A13,製品リスト!$R$4:$T$1000,2,0),"SII登録型番を正しく入力してください"))</f>
        <v/>
      </c>
      <c r="J13" s="1403"/>
      <c r="K13" s="1403"/>
      <c r="L13" s="1403"/>
      <c r="M13" s="1403"/>
      <c r="N13" s="1403"/>
      <c r="O13" s="1403"/>
      <c r="P13" s="1403"/>
      <c r="Q13" s="1403"/>
      <c r="R13" s="1403"/>
      <c r="S13" s="1403"/>
      <c r="T13" s="1403"/>
      <c r="U13" s="1403"/>
      <c r="V13" s="1403"/>
      <c r="W13" s="1403"/>
      <c r="X13" s="1403"/>
      <c r="Y13" s="1403"/>
      <c r="Z13" s="1403"/>
      <c r="AA13" s="1134" t="str">
        <f>IF(A13="","",IFERROR(VLOOKUP(A13,製品リスト!$R$4:$T$1000,3,0),"SII登録型番を正しく入力してください"))</f>
        <v/>
      </c>
      <c r="AB13" s="1135"/>
      <c r="AC13" s="1135"/>
      <c r="AD13" s="1135"/>
      <c r="AE13" s="1135"/>
      <c r="AF13" s="1135"/>
      <c r="AG13" s="1135"/>
      <c r="AH13" s="1135"/>
      <c r="AI13" s="1135"/>
      <c r="AJ13" s="1135"/>
      <c r="AK13" s="1135"/>
      <c r="AL13" s="1135"/>
      <c r="AM13" s="1135"/>
      <c r="AN13" s="1135"/>
      <c r="AO13" s="1135"/>
      <c r="AP13" s="1135"/>
      <c r="AQ13" s="1135"/>
      <c r="AR13" s="1136"/>
      <c r="AS13" s="1352" t="str">
        <f>IF(A13&lt;&gt;"",RIGHT(A13,1),"")</f>
        <v/>
      </c>
      <c r="AT13" s="1353"/>
      <c r="AU13" s="1353"/>
      <c r="AV13" s="1353"/>
      <c r="AW13" s="1354"/>
      <c r="AX13" s="1401"/>
      <c r="AY13" s="1401"/>
      <c r="AZ13" s="1401"/>
      <c r="BA13" s="1401"/>
      <c r="BB13" s="1401"/>
      <c r="BC13" s="1402"/>
      <c r="BD13" s="232"/>
      <c r="BE13" s="232"/>
      <c r="BF13" s="192">
        <v>5</v>
      </c>
      <c r="BG13" s="351"/>
      <c r="BH13" s="302"/>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row>
    <row r="14" spans="1:131" ht="15.6" customHeight="1" x14ac:dyDescent="0.2">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H14" s="28"/>
    </row>
    <row r="15" spans="1:131" ht="31.5" customHeight="1" thickBot="1" x14ac:dyDescent="0.25">
      <c r="A15" s="27" t="s">
        <v>69</v>
      </c>
      <c r="B15" s="115"/>
      <c r="C15" s="115"/>
      <c r="D15" s="115"/>
      <c r="E15" s="115"/>
      <c r="F15" s="115"/>
      <c r="G15" s="115"/>
      <c r="H15" s="115"/>
      <c r="I15" s="115"/>
      <c r="J15" s="115"/>
      <c r="K15" s="115"/>
      <c r="L15" s="115"/>
      <c r="M15" s="115"/>
      <c r="N15" s="115"/>
      <c r="O15" s="115"/>
      <c r="P15" s="115"/>
      <c r="Q15" s="104"/>
      <c r="R15" s="104"/>
      <c r="S15" s="104"/>
      <c r="T15" s="104"/>
      <c r="U15" s="104"/>
      <c r="V15" s="104"/>
      <c r="W15" s="104"/>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15"/>
      <c r="AV15" s="115"/>
      <c r="AW15" s="115"/>
      <c r="AX15" s="115"/>
      <c r="AY15" s="115"/>
      <c r="AZ15" s="115"/>
      <c r="BA15" s="115"/>
      <c r="BB15" s="115"/>
      <c r="BC15" s="115"/>
      <c r="BD15" s="115"/>
      <c r="BE15" s="115"/>
      <c r="BH15" s="115"/>
    </row>
    <row r="16" spans="1:131" ht="57" customHeight="1" thickBot="1" x14ac:dyDescent="0.25">
      <c r="A16" s="1357" t="s">
        <v>68</v>
      </c>
      <c r="B16" s="580"/>
      <c r="C16" s="580"/>
      <c r="D16" s="580"/>
      <c r="E16" s="580"/>
      <c r="F16" s="580"/>
      <c r="G16" s="580"/>
      <c r="H16" s="613"/>
      <c r="I16" s="614" t="s">
        <v>83</v>
      </c>
      <c r="J16" s="615"/>
      <c r="K16" s="615"/>
      <c r="L16" s="615"/>
      <c r="M16" s="616"/>
      <c r="N16" s="1375" t="s">
        <v>70</v>
      </c>
      <c r="O16" s="1376"/>
      <c r="P16" s="711" t="s">
        <v>71</v>
      </c>
      <c r="Q16" s="580"/>
      <c r="R16" s="580"/>
      <c r="S16" s="580"/>
      <c r="T16" s="580"/>
      <c r="U16" s="580"/>
      <c r="V16" s="580"/>
      <c r="W16" s="579" t="s">
        <v>72</v>
      </c>
      <c r="X16" s="580"/>
      <c r="Y16" s="580"/>
      <c r="Z16" s="580"/>
      <c r="AA16" s="580"/>
      <c r="AB16" s="580"/>
      <c r="AC16" s="580"/>
      <c r="AD16" s="580"/>
      <c r="AE16" s="580"/>
      <c r="AF16" s="580"/>
      <c r="AG16" s="580"/>
      <c r="AH16" s="580"/>
      <c r="AI16" s="580"/>
      <c r="AJ16" s="580"/>
      <c r="AK16" s="613"/>
      <c r="AL16" s="580" t="s">
        <v>73</v>
      </c>
      <c r="AM16" s="580"/>
      <c r="AN16" s="580"/>
      <c r="AO16" s="580"/>
      <c r="AP16" s="580"/>
      <c r="AQ16" s="580"/>
      <c r="AR16" s="580"/>
      <c r="AS16" s="580"/>
      <c r="AT16" s="580"/>
      <c r="AU16" s="580"/>
      <c r="AV16" s="580"/>
      <c r="AW16" s="580"/>
      <c r="AX16" s="580"/>
      <c r="AY16" s="580"/>
      <c r="AZ16" s="580"/>
      <c r="BA16" s="580"/>
      <c r="BB16" s="580"/>
      <c r="BC16" s="581"/>
      <c r="BD16" s="157"/>
      <c r="BE16" s="157"/>
      <c r="BF16" s="192" t="s">
        <v>651</v>
      </c>
      <c r="BG16" s="350" t="s">
        <v>143</v>
      </c>
      <c r="BH16" s="157"/>
    </row>
    <row r="17" spans="1:131" ht="34.5" customHeight="1" thickTop="1" x14ac:dyDescent="0.2">
      <c r="A17" s="1358" t="s">
        <v>76</v>
      </c>
      <c r="B17" s="1359"/>
      <c r="C17" s="1359"/>
      <c r="D17" s="1359"/>
      <c r="E17" s="1359"/>
      <c r="F17" s="1359"/>
      <c r="G17" s="1359"/>
      <c r="H17" s="1359"/>
      <c r="I17" s="1385">
        <f>SUMIF($AS$9:$AW$13,A17,$AX$9:$BC$13)</f>
        <v>0</v>
      </c>
      <c r="J17" s="1386"/>
      <c r="K17" s="1386"/>
      <c r="L17" s="1386"/>
      <c r="M17" s="1387"/>
      <c r="N17" s="1369" t="s">
        <v>70</v>
      </c>
      <c r="O17" s="1370"/>
      <c r="P17" s="1371">
        <v>250000</v>
      </c>
      <c r="Q17" s="1372"/>
      <c r="R17" s="1372"/>
      <c r="S17" s="1372"/>
      <c r="T17" s="1372"/>
      <c r="U17" s="1372"/>
      <c r="V17" s="86" t="s">
        <v>0</v>
      </c>
      <c r="W17" s="1348">
        <f>IF(I17&lt;&gt;"",(I17*P17),"")</f>
        <v>0</v>
      </c>
      <c r="X17" s="1323"/>
      <c r="Y17" s="1323"/>
      <c r="Z17" s="1323"/>
      <c r="AA17" s="1323"/>
      <c r="AB17" s="1323"/>
      <c r="AC17" s="1323"/>
      <c r="AD17" s="1323"/>
      <c r="AE17" s="1323"/>
      <c r="AF17" s="1323"/>
      <c r="AG17" s="1323"/>
      <c r="AH17" s="1323"/>
      <c r="AI17" s="1323"/>
      <c r="AJ17" s="1323"/>
      <c r="AK17" s="82" t="s">
        <v>0</v>
      </c>
      <c r="AL17" s="1146">
        <f>SUM(W17:AK18)</f>
        <v>0</v>
      </c>
      <c r="AM17" s="1146"/>
      <c r="AN17" s="1146"/>
      <c r="AO17" s="1146"/>
      <c r="AP17" s="1146"/>
      <c r="AQ17" s="1146"/>
      <c r="AR17" s="1146"/>
      <c r="AS17" s="1146"/>
      <c r="AT17" s="1146"/>
      <c r="AU17" s="1146"/>
      <c r="AV17" s="1146"/>
      <c r="AW17" s="1146"/>
      <c r="AX17" s="1146"/>
      <c r="AY17" s="1146"/>
      <c r="AZ17" s="1146"/>
      <c r="BA17" s="1146"/>
      <c r="BB17" s="1146"/>
      <c r="BC17" s="1404" t="s">
        <v>84</v>
      </c>
      <c r="BD17" s="28"/>
      <c r="BE17" s="28"/>
      <c r="BF17" s="192">
        <v>6</v>
      </c>
      <c r="BG17" s="351"/>
      <c r="BH17" s="28"/>
    </row>
    <row r="18" spans="1:131" ht="34.5" customHeight="1" thickBot="1" x14ac:dyDescent="0.25">
      <c r="A18" s="1349" t="s">
        <v>77</v>
      </c>
      <c r="B18" s="1350"/>
      <c r="C18" s="1350"/>
      <c r="D18" s="1350"/>
      <c r="E18" s="1350"/>
      <c r="F18" s="1350"/>
      <c r="G18" s="1350"/>
      <c r="H18" s="1351"/>
      <c r="I18" s="1408">
        <f>SUMIF($AS$9:$AW$13,A18,$AX$9:$BC$13)</f>
        <v>0</v>
      </c>
      <c r="J18" s="1350"/>
      <c r="K18" s="1350"/>
      <c r="L18" s="1350"/>
      <c r="M18" s="1409"/>
      <c r="N18" s="1382" t="s">
        <v>70</v>
      </c>
      <c r="O18" s="1383"/>
      <c r="P18" s="1406">
        <v>170000</v>
      </c>
      <c r="Q18" s="1407"/>
      <c r="R18" s="1407"/>
      <c r="S18" s="1407"/>
      <c r="T18" s="1407"/>
      <c r="U18" s="1407"/>
      <c r="V18" s="87" t="s">
        <v>0</v>
      </c>
      <c r="W18" s="1326">
        <f>IF(I18&lt;&gt;"",(I18*P18),"")</f>
        <v>0</v>
      </c>
      <c r="X18" s="1035"/>
      <c r="Y18" s="1035"/>
      <c r="Z18" s="1035"/>
      <c r="AA18" s="1035"/>
      <c r="AB18" s="1035"/>
      <c r="AC18" s="1035"/>
      <c r="AD18" s="1035"/>
      <c r="AE18" s="1035"/>
      <c r="AF18" s="1035"/>
      <c r="AG18" s="1035"/>
      <c r="AH18" s="1035"/>
      <c r="AI18" s="1035"/>
      <c r="AJ18" s="1035"/>
      <c r="AK18" s="85" t="s">
        <v>0</v>
      </c>
      <c r="AL18" s="1388"/>
      <c r="AM18" s="1388"/>
      <c r="AN18" s="1388"/>
      <c r="AO18" s="1388"/>
      <c r="AP18" s="1388"/>
      <c r="AQ18" s="1388"/>
      <c r="AR18" s="1388"/>
      <c r="AS18" s="1388"/>
      <c r="AT18" s="1388"/>
      <c r="AU18" s="1388"/>
      <c r="AV18" s="1388"/>
      <c r="AW18" s="1388"/>
      <c r="AX18" s="1388"/>
      <c r="AY18" s="1388"/>
      <c r="AZ18" s="1388"/>
      <c r="BA18" s="1388"/>
      <c r="BB18" s="1388"/>
      <c r="BC18" s="1405"/>
      <c r="BD18" s="28"/>
      <c r="BE18" s="28"/>
      <c r="BF18" s="192">
        <v>7</v>
      </c>
      <c r="BG18" s="351"/>
      <c r="BH18" s="28"/>
    </row>
    <row r="19" spans="1:131" ht="38.25" customHeight="1" thickTop="1" thickBot="1" x14ac:dyDescent="0.25">
      <c r="A19" s="1360" t="s">
        <v>80</v>
      </c>
      <c r="B19" s="1361"/>
      <c r="C19" s="1361"/>
      <c r="D19" s="1361"/>
      <c r="E19" s="1361"/>
      <c r="F19" s="1361"/>
      <c r="G19" s="1361"/>
      <c r="H19" s="1361"/>
      <c r="I19" s="1361"/>
      <c r="J19" s="1361"/>
      <c r="K19" s="1361"/>
      <c r="L19" s="1361"/>
      <c r="M19" s="1361"/>
      <c r="N19" s="1361"/>
      <c r="O19" s="1361"/>
      <c r="P19" s="1361"/>
      <c r="Q19" s="1361"/>
      <c r="R19" s="1361"/>
      <c r="S19" s="1361"/>
      <c r="T19" s="1361"/>
      <c r="U19" s="1361"/>
      <c r="V19" s="1361"/>
      <c r="W19" s="1361"/>
      <c r="X19" s="1361"/>
      <c r="Y19" s="1361"/>
      <c r="Z19" s="1361"/>
      <c r="AA19" s="1361"/>
      <c r="AB19" s="1361"/>
      <c r="AC19" s="1361"/>
      <c r="AD19" s="1361"/>
      <c r="AE19" s="1361"/>
      <c r="AF19" s="1361"/>
      <c r="AG19" s="1361"/>
      <c r="AH19" s="1361"/>
      <c r="AI19" s="1361"/>
      <c r="AJ19" s="1361"/>
      <c r="AK19" s="1362"/>
      <c r="AL19" s="1367">
        <f>AL17</f>
        <v>0</v>
      </c>
      <c r="AM19" s="1368"/>
      <c r="AN19" s="1368"/>
      <c r="AO19" s="1368"/>
      <c r="AP19" s="1368"/>
      <c r="AQ19" s="1368"/>
      <c r="AR19" s="1368"/>
      <c r="AS19" s="1368"/>
      <c r="AT19" s="1368"/>
      <c r="AU19" s="1368"/>
      <c r="AV19" s="1368"/>
      <c r="AW19" s="1368"/>
      <c r="AX19" s="1368"/>
      <c r="AY19" s="1368"/>
      <c r="AZ19" s="1368"/>
      <c r="BA19" s="1368"/>
      <c r="BB19" s="1368"/>
      <c r="BC19" s="88" t="s">
        <v>84</v>
      </c>
      <c r="BD19" s="144"/>
      <c r="BE19" s="144"/>
      <c r="BF19" s="233">
        <v>8</v>
      </c>
      <c r="BG19" s="353"/>
      <c r="BH19" s="144"/>
    </row>
    <row r="20" spans="1:131" ht="15" customHeight="1" x14ac:dyDescent="0.2">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H20" s="28"/>
    </row>
    <row r="21" spans="1:131" ht="15" customHeight="1" x14ac:dyDescent="0.2">
      <c r="A21" s="28"/>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H21" s="28"/>
    </row>
    <row r="22" spans="1:131" ht="15" customHeight="1" thickBot="1" x14ac:dyDescent="0.25">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H22" s="28"/>
    </row>
    <row r="23" spans="1:131" ht="29.25" customHeight="1" thickBot="1" x14ac:dyDescent="0.3">
      <c r="A23" s="1355" t="s">
        <v>10</v>
      </c>
      <c r="B23" s="1356"/>
      <c r="C23" s="1356"/>
      <c r="D23" s="1356"/>
      <c r="E23" s="1356"/>
      <c r="F23" s="1356"/>
      <c r="G23" s="1356"/>
      <c r="H23" s="1356"/>
      <c r="I23" s="1363" t="s">
        <v>42</v>
      </c>
      <c r="J23" s="1364"/>
      <c r="K23" s="1364"/>
      <c r="L23" s="1364"/>
      <c r="M23" s="1364"/>
      <c r="N23" s="1364"/>
      <c r="O23" s="1364"/>
      <c r="P23" s="1365"/>
      <c r="Q23" s="36"/>
      <c r="R23" s="36"/>
      <c r="S23" s="36"/>
      <c r="T23" s="36"/>
      <c r="U23" s="36"/>
      <c r="V23" s="36"/>
      <c r="W23" s="36"/>
      <c r="X23" s="36"/>
      <c r="Y23" s="36"/>
      <c r="Z23" s="36"/>
      <c r="AA23" s="36"/>
      <c r="AB23" s="36"/>
      <c r="AC23" s="36"/>
      <c r="AD23" s="36"/>
      <c r="AE23" s="36"/>
      <c r="AF23" s="36"/>
      <c r="AG23" s="36"/>
      <c r="AH23" s="36"/>
      <c r="AI23" s="36"/>
      <c r="AJ23" s="36"/>
      <c r="AK23" s="36"/>
      <c r="AL23" s="36"/>
      <c r="AM23" s="36"/>
      <c r="AV23" s="28"/>
      <c r="AW23" s="639" t="s">
        <v>130</v>
      </c>
      <c r="AX23" s="1384"/>
      <c r="AY23" s="1384"/>
      <c r="AZ23" s="1384"/>
      <c r="BA23" s="1384"/>
      <c r="BB23" s="1384"/>
      <c r="BC23" s="1384"/>
      <c r="BD23" s="202"/>
      <c r="BE23" s="202"/>
      <c r="BF23" s="176"/>
      <c r="BH23" s="143"/>
    </row>
    <row r="24" spans="1:131" ht="7.2" customHeight="1" thickBot="1" x14ac:dyDescent="0.3">
      <c r="A24" s="24"/>
      <c r="B24" s="24"/>
      <c r="C24" s="24"/>
      <c r="D24" s="24"/>
      <c r="E24" s="24"/>
      <c r="F24" s="24"/>
      <c r="G24" s="24"/>
      <c r="H24" s="24"/>
      <c r="I24" s="24"/>
      <c r="J24" s="24"/>
      <c r="K24" s="24"/>
      <c r="L24" s="24"/>
      <c r="M24" s="24"/>
      <c r="N24" s="24"/>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384"/>
      <c r="AX24" s="1384"/>
      <c r="AY24" s="1384"/>
      <c r="AZ24" s="1384"/>
      <c r="BA24" s="1384"/>
      <c r="BB24" s="1384"/>
      <c r="BC24" s="1384"/>
      <c r="BD24" s="202"/>
      <c r="BE24" s="202"/>
      <c r="BF24" s="176"/>
      <c r="BH24" s="143"/>
    </row>
    <row r="25" spans="1:131" ht="46.5" customHeight="1" x14ac:dyDescent="0.2">
      <c r="A25" s="1366" t="s">
        <v>8</v>
      </c>
      <c r="B25" s="622"/>
      <c r="C25" s="622"/>
      <c r="D25" s="622"/>
      <c r="E25" s="622"/>
      <c r="F25" s="622"/>
      <c r="G25" s="622"/>
      <c r="H25" s="1151"/>
      <c r="I25" s="665" t="s">
        <v>7</v>
      </c>
      <c r="J25" s="666"/>
      <c r="K25" s="666"/>
      <c r="L25" s="666"/>
      <c r="M25" s="666"/>
      <c r="N25" s="666"/>
      <c r="O25" s="666"/>
      <c r="P25" s="666"/>
      <c r="Q25" s="666"/>
      <c r="R25" s="666"/>
      <c r="S25" s="666"/>
      <c r="T25" s="666"/>
      <c r="U25" s="666"/>
      <c r="V25" s="666"/>
      <c r="W25" s="666"/>
      <c r="X25" s="666"/>
      <c r="Y25" s="666"/>
      <c r="Z25" s="667"/>
      <c r="AA25" s="665" t="s">
        <v>2</v>
      </c>
      <c r="AB25" s="666"/>
      <c r="AC25" s="666"/>
      <c r="AD25" s="666"/>
      <c r="AE25" s="666"/>
      <c r="AF25" s="666"/>
      <c r="AG25" s="666"/>
      <c r="AH25" s="666"/>
      <c r="AI25" s="666"/>
      <c r="AJ25" s="666"/>
      <c r="AK25" s="666"/>
      <c r="AL25" s="666"/>
      <c r="AM25" s="666"/>
      <c r="AN25" s="666"/>
      <c r="AO25" s="666"/>
      <c r="AP25" s="666"/>
      <c r="AQ25" s="666"/>
      <c r="AR25" s="666"/>
      <c r="AS25" s="666"/>
      <c r="AT25" s="666"/>
      <c r="AU25" s="666"/>
      <c r="AV25" s="667"/>
      <c r="AW25" s="621" t="s">
        <v>32</v>
      </c>
      <c r="AX25" s="622"/>
      <c r="AY25" s="622"/>
      <c r="AZ25" s="622"/>
      <c r="BA25" s="622"/>
      <c r="BB25" s="622"/>
      <c r="BC25" s="623"/>
      <c r="BD25" s="28"/>
      <c r="BE25" s="28"/>
      <c r="BF25" s="192" t="s">
        <v>651</v>
      </c>
      <c r="BG25" s="350" t="s">
        <v>143</v>
      </c>
      <c r="BH25" s="28"/>
    </row>
    <row r="26" spans="1:131" ht="29.25" customHeight="1" x14ac:dyDescent="0.2">
      <c r="A26" s="1345"/>
      <c r="B26" s="1346"/>
      <c r="C26" s="1346"/>
      <c r="D26" s="1346"/>
      <c r="E26" s="1346"/>
      <c r="F26" s="1346"/>
      <c r="G26" s="1346"/>
      <c r="H26" s="1347"/>
      <c r="I26" s="827" t="str">
        <f>IF(A26="","",IFERROR(VLOOKUP(A26,製品リスト!$U$4:$W$1000,2,0),"SII登録型番を正しく入力してください"))</f>
        <v/>
      </c>
      <c r="J26" s="828"/>
      <c r="K26" s="828"/>
      <c r="L26" s="828"/>
      <c r="M26" s="828"/>
      <c r="N26" s="828"/>
      <c r="O26" s="828"/>
      <c r="P26" s="828"/>
      <c r="Q26" s="828"/>
      <c r="R26" s="828"/>
      <c r="S26" s="828"/>
      <c r="T26" s="828"/>
      <c r="U26" s="828"/>
      <c r="V26" s="828"/>
      <c r="W26" s="828"/>
      <c r="X26" s="828"/>
      <c r="Y26" s="828"/>
      <c r="Z26" s="829"/>
      <c r="AA26" s="827" t="str">
        <f>IF(A26="","",IFERROR(VLOOKUP(A26,製品リスト!$U$4:$W$1000,3,0),"SII登録型番を正しく入力してください"))</f>
        <v/>
      </c>
      <c r="AB26" s="828"/>
      <c r="AC26" s="828"/>
      <c r="AD26" s="828"/>
      <c r="AE26" s="828"/>
      <c r="AF26" s="828"/>
      <c r="AG26" s="828"/>
      <c r="AH26" s="828"/>
      <c r="AI26" s="828"/>
      <c r="AJ26" s="828"/>
      <c r="AK26" s="828"/>
      <c r="AL26" s="828"/>
      <c r="AM26" s="828"/>
      <c r="AN26" s="828"/>
      <c r="AO26" s="828"/>
      <c r="AP26" s="828"/>
      <c r="AQ26" s="828"/>
      <c r="AR26" s="828"/>
      <c r="AS26" s="828"/>
      <c r="AT26" s="828"/>
      <c r="AU26" s="828"/>
      <c r="AV26" s="829"/>
      <c r="AW26" s="628"/>
      <c r="AX26" s="629"/>
      <c r="AY26" s="629"/>
      <c r="AZ26" s="629"/>
      <c r="BA26" s="629"/>
      <c r="BB26" s="629"/>
      <c r="BC26" s="72" t="s">
        <v>13</v>
      </c>
      <c r="BD26" s="145"/>
      <c r="BE26" s="145"/>
      <c r="BF26" s="206">
        <v>9</v>
      </c>
      <c r="BG26" s="351"/>
      <c r="BH26" s="145"/>
    </row>
    <row r="27" spans="1:131" s="300" customFormat="1" ht="28.5" customHeight="1" x14ac:dyDescent="0.2">
      <c r="A27" s="1336"/>
      <c r="B27" s="779"/>
      <c r="C27" s="779"/>
      <c r="D27" s="779"/>
      <c r="E27" s="779"/>
      <c r="F27" s="779"/>
      <c r="G27" s="779"/>
      <c r="H27" s="780"/>
      <c r="I27" s="802" t="str">
        <f>IF(A27="","",IFERROR(VLOOKUP(A27,製品リスト!$U$4:$W$1000,2,0),"SII登録型番を正しく入力してください"))</f>
        <v/>
      </c>
      <c r="J27" s="803"/>
      <c r="K27" s="803"/>
      <c r="L27" s="803"/>
      <c r="M27" s="803"/>
      <c r="N27" s="803"/>
      <c r="O27" s="803"/>
      <c r="P27" s="803"/>
      <c r="Q27" s="803"/>
      <c r="R27" s="803"/>
      <c r="S27" s="803"/>
      <c r="T27" s="803"/>
      <c r="U27" s="803"/>
      <c r="V27" s="803"/>
      <c r="W27" s="803"/>
      <c r="X27" s="803"/>
      <c r="Y27" s="803"/>
      <c r="Z27" s="804"/>
      <c r="AA27" s="802" t="str">
        <f>IF(A27="","",IFERROR(VLOOKUP(A27,製品リスト!$U$4:$W$1000,3,0),"SII登録型番を正しく入力してください"))</f>
        <v/>
      </c>
      <c r="AB27" s="803"/>
      <c r="AC27" s="803"/>
      <c r="AD27" s="803"/>
      <c r="AE27" s="803"/>
      <c r="AF27" s="803"/>
      <c r="AG27" s="803"/>
      <c r="AH27" s="803"/>
      <c r="AI27" s="803"/>
      <c r="AJ27" s="803"/>
      <c r="AK27" s="803"/>
      <c r="AL27" s="803"/>
      <c r="AM27" s="803"/>
      <c r="AN27" s="803"/>
      <c r="AO27" s="803"/>
      <c r="AP27" s="803"/>
      <c r="AQ27" s="803"/>
      <c r="AR27" s="803"/>
      <c r="AS27" s="803"/>
      <c r="AT27" s="803"/>
      <c r="AU27" s="803"/>
      <c r="AV27" s="804"/>
      <c r="AW27" s="637"/>
      <c r="AX27" s="638"/>
      <c r="AY27" s="638"/>
      <c r="AZ27" s="638"/>
      <c r="BA27" s="638"/>
      <c r="BB27" s="638"/>
      <c r="BC27" s="73" t="s">
        <v>13</v>
      </c>
      <c r="BD27" s="145"/>
      <c r="BE27" s="145"/>
      <c r="BF27" s="206">
        <v>10</v>
      </c>
      <c r="BG27" s="351"/>
      <c r="BH27" s="145"/>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row>
    <row r="28" spans="1:131" s="300" customFormat="1" ht="28.5" customHeight="1" x14ac:dyDescent="0.2">
      <c r="A28" s="1336"/>
      <c r="B28" s="779"/>
      <c r="C28" s="779"/>
      <c r="D28" s="779"/>
      <c r="E28" s="779"/>
      <c r="F28" s="779"/>
      <c r="G28" s="779"/>
      <c r="H28" s="780"/>
      <c r="I28" s="802" t="str">
        <f>IF(A28="","",IFERROR(VLOOKUP(A28,製品リスト!$U$4:$W$1000,2,0),"SII登録型番を正しく入力してください"))</f>
        <v/>
      </c>
      <c r="J28" s="803"/>
      <c r="K28" s="803"/>
      <c r="L28" s="803"/>
      <c r="M28" s="803"/>
      <c r="N28" s="803"/>
      <c r="O28" s="803"/>
      <c r="P28" s="803"/>
      <c r="Q28" s="803"/>
      <c r="R28" s="803"/>
      <c r="S28" s="803"/>
      <c r="T28" s="803"/>
      <c r="U28" s="803"/>
      <c r="V28" s="803"/>
      <c r="W28" s="803"/>
      <c r="X28" s="803"/>
      <c r="Y28" s="803"/>
      <c r="Z28" s="804"/>
      <c r="AA28" s="802" t="str">
        <f>IF(A28="","",IFERROR(VLOOKUP(A28,製品リスト!$U$4:$W$1000,3,0),"SII登録型番を正しく入力してください"))</f>
        <v/>
      </c>
      <c r="AB28" s="803"/>
      <c r="AC28" s="803"/>
      <c r="AD28" s="803"/>
      <c r="AE28" s="803"/>
      <c r="AF28" s="803"/>
      <c r="AG28" s="803"/>
      <c r="AH28" s="803"/>
      <c r="AI28" s="803"/>
      <c r="AJ28" s="803"/>
      <c r="AK28" s="803"/>
      <c r="AL28" s="803"/>
      <c r="AM28" s="803"/>
      <c r="AN28" s="803"/>
      <c r="AO28" s="803"/>
      <c r="AP28" s="803"/>
      <c r="AQ28" s="803"/>
      <c r="AR28" s="803"/>
      <c r="AS28" s="803"/>
      <c r="AT28" s="803"/>
      <c r="AU28" s="803"/>
      <c r="AV28" s="804"/>
      <c r="AW28" s="637"/>
      <c r="AX28" s="638"/>
      <c r="AY28" s="638"/>
      <c r="AZ28" s="638"/>
      <c r="BA28" s="638"/>
      <c r="BB28" s="638"/>
      <c r="BC28" s="73" t="s">
        <v>13</v>
      </c>
      <c r="BD28" s="145"/>
      <c r="BE28" s="145"/>
      <c r="BF28" s="206">
        <v>11</v>
      </c>
      <c r="BG28" s="351"/>
      <c r="BH28" s="145"/>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row>
    <row r="29" spans="1:131" s="300" customFormat="1" ht="28.5" customHeight="1" x14ac:dyDescent="0.2">
      <c r="A29" s="1336"/>
      <c r="B29" s="779"/>
      <c r="C29" s="779"/>
      <c r="D29" s="779"/>
      <c r="E29" s="779"/>
      <c r="F29" s="779"/>
      <c r="G29" s="779"/>
      <c r="H29" s="780"/>
      <c r="I29" s="802" t="str">
        <f>IF(A29="","",IFERROR(VLOOKUP(A29,製品リスト!$U$4:$W$1000,2,0),"SII登録型番を正しく入力してください"))</f>
        <v/>
      </c>
      <c r="J29" s="803"/>
      <c r="K29" s="803"/>
      <c r="L29" s="803"/>
      <c r="M29" s="803"/>
      <c r="N29" s="803"/>
      <c r="O29" s="803"/>
      <c r="P29" s="803"/>
      <c r="Q29" s="803"/>
      <c r="R29" s="803"/>
      <c r="S29" s="803"/>
      <c r="T29" s="803"/>
      <c r="U29" s="803"/>
      <c r="V29" s="803"/>
      <c r="W29" s="803"/>
      <c r="X29" s="803"/>
      <c r="Y29" s="803"/>
      <c r="Z29" s="804"/>
      <c r="AA29" s="802" t="str">
        <f>IF(A29="","",IFERROR(VLOOKUP(A29,製品リスト!$U$4:$W$1000,3,0),"SII登録型番を正しく入力してください"))</f>
        <v/>
      </c>
      <c r="AB29" s="803"/>
      <c r="AC29" s="803"/>
      <c r="AD29" s="803"/>
      <c r="AE29" s="803"/>
      <c r="AF29" s="803"/>
      <c r="AG29" s="803"/>
      <c r="AH29" s="803"/>
      <c r="AI29" s="803"/>
      <c r="AJ29" s="803"/>
      <c r="AK29" s="803"/>
      <c r="AL29" s="803"/>
      <c r="AM29" s="803"/>
      <c r="AN29" s="803"/>
      <c r="AO29" s="803"/>
      <c r="AP29" s="803"/>
      <c r="AQ29" s="803"/>
      <c r="AR29" s="803"/>
      <c r="AS29" s="803"/>
      <c r="AT29" s="803"/>
      <c r="AU29" s="803"/>
      <c r="AV29" s="804"/>
      <c r="AW29" s="637"/>
      <c r="AX29" s="638"/>
      <c r="AY29" s="638"/>
      <c r="AZ29" s="638"/>
      <c r="BA29" s="638"/>
      <c r="BB29" s="638"/>
      <c r="BC29" s="73" t="s">
        <v>13</v>
      </c>
      <c r="BD29" s="145"/>
      <c r="BE29" s="145"/>
      <c r="BF29" s="206">
        <v>12</v>
      </c>
      <c r="BG29" s="351"/>
      <c r="BH29" s="145"/>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row>
    <row r="30" spans="1:131" s="300" customFormat="1" ht="28.5" customHeight="1" x14ac:dyDescent="0.2">
      <c r="A30" s="1336"/>
      <c r="B30" s="779"/>
      <c r="C30" s="779"/>
      <c r="D30" s="779"/>
      <c r="E30" s="779"/>
      <c r="F30" s="779"/>
      <c r="G30" s="779"/>
      <c r="H30" s="780"/>
      <c r="I30" s="802" t="str">
        <f>IF(A30="","",IFERROR(VLOOKUP(A30,製品リスト!$U$4:$W$1000,2,0),"SII登録型番を正しく入力してください"))</f>
        <v/>
      </c>
      <c r="J30" s="803"/>
      <c r="K30" s="803"/>
      <c r="L30" s="803"/>
      <c r="M30" s="803"/>
      <c r="N30" s="803"/>
      <c r="O30" s="803"/>
      <c r="P30" s="803"/>
      <c r="Q30" s="803"/>
      <c r="R30" s="803"/>
      <c r="S30" s="803"/>
      <c r="T30" s="803"/>
      <c r="U30" s="803"/>
      <c r="V30" s="803"/>
      <c r="W30" s="803"/>
      <c r="X30" s="803"/>
      <c r="Y30" s="803"/>
      <c r="Z30" s="804"/>
      <c r="AA30" s="802" t="str">
        <f>IF(A30="","",IFERROR(VLOOKUP(A30,製品リスト!$U$4:$W$1000,3,0),"SII登録型番を正しく入力してください"))</f>
        <v/>
      </c>
      <c r="AB30" s="803"/>
      <c r="AC30" s="803"/>
      <c r="AD30" s="803"/>
      <c r="AE30" s="803"/>
      <c r="AF30" s="803"/>
      <c r="AG30" s="803"/>
      <c r="AH30" s="803"/>
      <c r="AI30" s="803"/>
      <c r="AJ30" s="803"/>
      <c r="AK30" s="803"/>
      <c r="AL30" s="803"/>
      <c r="AM30" s="803"/>
      <c r="AN30" s="803"/>
      <c r="AO30" s="803"/>
      <c r="AP30" s="803"/>
      <c r="AQ30" s="803"/>
      <c r="AR30" s="803"/>
      <c r="AS30" s="803"/>
      <c r="AT30" s="803"/>
      <c r="AU30" s="803"/>
      <c r="AV30" s="804"/>
      <c r="AW30" s="637"/>
      <c r="AX30" s="638"/>
      <c r="AY30" s="638"/>
      <c r="AZ30" s="638"/>
      <c r="BA30" s="638"/>
      <c r="BB30" s="638"/>
      <c r="BC30" s="73" t="s">
        <v>13</v>
      </c>
      <c r="BD30" s="145"/>
      <c r="BE30" s="145"/>
      <c r="BF30" s="206">
        <v>13</v>
      </c>
      <c r="BG30" s="351"/>
      <c r="BH30" s="145"/>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row>
    <row r="31" spans="1:131" s="300" customFormat="1" ht="28.5" customHeight="1" x14ac:dyDescent="0.2">
      <c r="A31" s="1336"/>
      <c r="B31" s="779"/>
      <c r="C31" s="779"/>
      <c r="D31" s="779"/>
      <c r="E31" s="779"/>
      <c r="F31" s="779"/>
      <c r="G31" s="779"/>
      <c r="H31" s="780"/>
      <c r="I31" s="802" t="str">
        <f>IF(A31="","",IFERROR(VLOOKUP(A31,製品リスト!$U$4:$W$1000,2,0),"SII登録型番を正しく入力してください"))</f>
        <v/>
      </c>
      <c r="J31" s="803"/>
      <c r="K31" s="803"/>
      <c r="L31" s="803"/>
      <c r="M31" s="803"/>
      <c r="N31" s="803"/>
      <c r="O31" s="803"/>
      <c r="P31" s="803"/>
      <c r="Q31" s="803"/>
      <c r="R31" s="803"/>
      <c r="S31" s="803"/>
      <c r="T31" s="803"/>
      <c r="U31" s="803"/>
      <c r="V31" s="803"/>
      <c r="W31" s="803"/>
      <c r="X31" s="803"/>
      <c r="Y31" s="803"/>
      <c r="Z31" s="804"/>
      <c r="AA31" s="802" t="str">
        <f>IF(A31="","",IFERROR(VLOOKUP(A31,製品リスト!$U$4:$W$1000,3,0),"SII登録型番を正しく入力してください"))</f>
        <v/>
      </c>
      <c r="AB31" s="803"/>
      <c r="AC31" s="803"/>
      <c r="AD31" s="803"/>
      <c r="AE31" s="803"/>
      <c r="AF31" s="803"/>
      <c r="AG31" s="803"/>
      <c r="AH31" s="803"/>
      <c r="AI31" s="803"/>
      <c r="AJ31" s="803"/>
      <c r="AK31" s="803"/>
      <c r="AL31" s="803"/>
      <c r="AM31" s="803"/>
      <c r="AN31" s="803"/>
      <c r="AO31" s="803"/>
      <c r="AP31" s="803"/>
      <c r="AQ31" s="803"/>
      <c r="AR31" s="803"/>
      <c r="AS31" s="803"/>
      <c r="AT31" s="803"/>
      <c r="AU31" s="803"/>
      <c r="AV31" s="804"/>
      <c r="AW31" s="637"/>
      <c r="AX31" s="638"/>
      <c r="AY31" s="638"/>
      <c r="AZ31" s="638"/>
      <c r="BA31" s="638"/>
      <c r="BB31" s="638"/>
      <c r="BC31" s="73" t="s">
        <v>13</v>
      </c>
      <c r="BD31" s="145"/>
      <c r="BE31" s="145"/>
      <c r="BF31" s="206">
        <v>14</v>
      </c>
      <c r="BG31" s="351"/>
      <c r="BH31" s="145"/>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row>
    <row r="32" spans="1:131" s="300" customFormat="1" ht="28.5" customHeight="1" x14ac:dyDescent="0.2">
      <c r="A32" s="1336"/>
      <c r="B32" s="779"/>
      <c r="C32" s="779"/>
      <c r="D32" s="779"/>
      <c r="E32" s="779"/>
      <c r="F32" s="779"/>
      <c r="G32" s="779"/>
      <c r="H32" s="780"/>
      <c r="I32" s="802" t="str">
        <f>IF(A32="","",IFERROR(VLOOKUP(A32,製品リスト!$U$4:$W$1000,2,0),"SII登録型番を正しく入力してください"))</f>
        <v/>
      </c>
      <c r="J32" s="803"/>
      <c r="K32" s="803"/>
      <c r="L32" s="803"/>
      <c r="M32" s="803"/>
      <c r="N32" s="803"/>
      <c r="O32" s="803"/>
      <c r="P32" s="803"/>
      <c r="Q32" s="803"/>
      <c r="R32" s="803"/>
      <c r="S32" s="803"/>
      <c r="T32" s="803"/>
      <c r="U32" s="803"/>
      <c r="V32" s="803"/>
      <c r="W32" s="803"/>
      <c r="X32" s="803"/>
      <c r="Y32" s="803"/>
      <c r="Z32" s="804"/>
      <c r="AA32" s="802" t="str">
        <f>IF(A32="","",IFERROR(VLOOKUP(A32,製品リスト!$U$4:$W$1000,3,0),"SII登録型番を正しく入力してください"))</f>
        <v/>
      </c>
      <c r="AB32" s="803"/>
      <c r="AC32" s="803"/>
      <c r="AD32" s="803"/>
      <c r="AE32" s="803"/>
      <c r="AF32" s="803"/>
      <c r="AG32" s="803"/>
      <c r="AH32" s="803"/>
      <c r="AI32" s="803"/>
      <c r="AJ32" s="803"/>
      <c r="AK32" s="803"/>
      <c r="AL32" s="803"/>
      <c r="AM32" s="803"/>
      <c r="AN32" s="803"/>
      <c r="AO32" s="803"/>
      <c r="AP32" s="803"/>
      <c r="AQ32" s="803"/>
      <c r="AR32" s="803"/>
      <c r="AS32" s="803"/>
      <c r="AT32" s="803"/>
      <c r="AU32" s="803"/>
      <c r="AV32" s="804"/>
      <c r="AW32" s="637"/>
      <c r="AX32" s="638"/>
      <c r="AY32" s="638"/>
      <c r="AZ32" s="638"/>
      <c r="BA32" s="638"/>
      <c r="BB32" s="638"/>
      <c r="BC32" s="73" t="s">
        <v>13</v>
      </c>
      <c r="BD32" s="145"/>
      <c r="BE32" s="145"/>
      <c r="BF32" s="206">
        <v>15</v>
      </c>
      <c r="BG32" s="351"/>
      <c r="BH32" s="145"/>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row>
    <row r="33" spans="1:131" s="300" customFormat="1" ht="28.5" customHeight="1" x14ac:dyDescent="0.2">
      <c r="A33" s="1336"/>
      <c r="B33" s="779"/>
      <c r="C33" s="779"/>
      <c r="D33" s="779"/>
      <c r="E33" s="779"/>
      <c r="F33" s="779"/>
      <c r="G33" s="779"/>
      <c r="H33" s="780"/>
      <c r="I33" s="802" t="str">
        <f>IF(A33="","",IFERROR(VLOOKUP(A33,製品リスト!$U$4:$W$1000,2,0),"SII登録型番を正しく入力してください"))</f>
        <v/>
      </c>
      <c r="J33" s="803"/>
      <c r="K33" s="803"/>
      <c r="L33" s="803"/>
      <c r="M33" s="803"/>
      <c r="N33" s="803"/>
      <c r="O33" s="803"/>
      <c r="P33" s="803"/>
      <c r="Q33" s="803"/>
      <c r="R33" s="803"/>
      <c r="S33" s="803"/>
      <c r="T33" s="803"/>
      <c r="U33" s="803"/>
      <c r="V33" s="803"/>
      <c r="W33" s="803"/>
      <c r="X33" s="803"/>
      <c r="Y33" s="803"/>
      <c r="Z33" s="804"/>
      <c r="AA33" s="802" t="str">
        <f>IF(A33="","",IFERROR(VLOOKUP(A33,製品リスト!$U$4:$W$1000,3,0),"SII登録型番を正しく入力してください"))</f>
        <v/>
      </c>
      <c r="AB33" s="803"/>
      <c r="AC33" s="803"/>
      <c r="AD33" s="803"/>
      <c r="AE33" s="803"/>
      <c r="AF33" s="803"/>
      <c r="AG33" s="803"/>
      <c r="AH33" s="803"/>
      <c r="AI33" s="803"/>
      <c r="AJ33" s="803"/>
      <c r="AK33" s="803"/>
      <c r="AL33" s="803"/>
      <c r="AM33" s="803"/>
      <c r="AN33" s="803"/>
      <c r="AO33" s="803"/>
      <c r="AP33" s="803"/>
      <c r="AQ33" s="803"/>
      <c r="AR33" s="803"/>
      <c r="AS33" s="803"/>
      <c r="AT33" s="803"/>
      <c r="AU33" s="803"/>
      <c r="AV33" s="804"/>
      <c r="AW33" s="637"/>
      <c r="AX33" s="638"/>
      <c r="AY33" s="638"/>
      <c r="AZ33" s="638"/>
      <c r="BA33" s="638"/>
      <c r="BB33" s="638"/>
      <c r="BC33" s="73" t="s">
        <v>13</v>
      </c>
      <c r="BD33" s="145"/>
      <c r="BE33" s="145"/>
      <c r="BF33" s="206">
        <v>16</v>
      </c>
      <c r="BG33" s="351"/>
      <c r="BH33" s="145"/>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row>
    <row r="34" spans="1:131" s="300" customFormat="1" ht="28.5" customHeight="1" x14ac:dyDescent="0.2">
      <c r="A34" s="1336"/>
      <c r="B34" s="779"/>
      <c r="C34" s="779"/>
      <c r="D34" s="779"/>
      <c r="E34" s="779"/>
      <c r="F34" s="779"/>
      <c r="G34" s="779"/>
      <c r="H34" s="780"/>
      <c r="I34" s="802" t="str">
        <f>IF(A34="","",IFERROR(VLOOKUP(A34,製品リスト!$U$4:$W$1000,2,0),"SII登録型番を正しく入力してください"))</f>
        <v/>
      </c>
      <c r="J34" s="803"/>
      <c r="K34" s="803"/>
      <c r="L34" s="803"/>
      <c r="M34" s="803"/>
      <c r="N34" s="803"/>
      <c r="O34" s="803"/>
      <c r="P34" s="803"/>
      <c r="Q34" s="803"/>
      <c r="R34" s="803"/>
      <c r="S34" s="803"/>
      <c r="T34" s="803"/>
      <c r="U34" s="803"/>
      <c r="V34" s="803"/>
      <c r="W34" s="803"/>
      <c r="X34" s="803"/>
      <c r="Y34" s="803"/>
      <c r="Z34" s="804"/>
      <c r="AA34" s="802" t="str">
        <f>IF(A34="","",IFERROR(VLOOKUP(A34,製品リスト!$U$4:$W$1000,3,0),"SII登録型番を正しく入力してください"))</f>
        <v/>
      </c>
      <c r="AB34" s="803"/>
      <c r="AC34" s="803"/>
      <c r="AD34" s="803"/>
      <c r="AE34" s="803"/>
      <c r="AF34" s="803"/>
      <c r="AG34" s="803"/>
      <c r="AH34" s="803"/>
      <c r="AI34" s="803"/>
      <c r="AJ34" s="803"/>
      <c r="AK34" s="803"/>
      <c r="AL34" s="803"/>
      <c r="AM34" s="803"/>
      <c r="AN34" s="803"/>
      <c r="AO34" s="803"/>
      <c r="AP34" s="803"/>
      <c r="AQ34" s="803"/>
      <c r="AR34" s="803"/>
      <c r="AS34" s="803"/>
      <c r="AT34" s="803"/>
      <c r="AU34" s="803"/>
      <c r="AV34" s="804"/>
      <c r="AW34" s="637"/>
      <c r="AX34" s="638"/>
      <c r="AY34" s="638"/>
      <c r="AZ34" s="638"/>
      <c r="BA34" s="638"/>
      <c r="BB34" s="638"/>
      <c r="BC34" s="73" t="s">
        <v>13</v>
      </c>
      <c r="BD34" s="145"/>
      <c r="BE34" s="145"/>
      <c r="BF34" s="206">
        <v>17</v>
      </c>
      <c r="BG34" s="351"/>
      <c r="BH34" s="145"/>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row>
    <row r="35" spans="1:131" s="300" customFormat="1" ht="28.5" customHeight="1" x14ac:dyDescent="0.2">
      <c r="A35" s="1336"/>
      <c r="B35" s="779"/>
      <c r="C35" s="779"/>
      <c r="D35" s="779"/>
      <c r="E35" s="779"/>
      <c r="F35" s="779"/>
      <c r="G35" s="779"/>
      <c r="H35" s="780"/>
      <c r="I35" s="802" t="str">
        <f>IF(A35="","",IFERROR(VLOOKUP(A35,製品リスト!$U$4:$W$1000,2,0),"SII登録型番を正しく入力してください"))</f>
        <v/>
      </c>
      <c r="J35" s="803"/>
      <c r="K35" s="803"/>
      <c r="L35" s="803"/>
      <c r="M35" s="803"/>
      <c r="N35" s="803"/>
      <c r="O35" s="803"/>
      <c r="P35" s="803"/>
      <c r="Q35" s="803"/>
      <c r="R35" s="803"/>
      <c r="S35" s="803"/>
      <c r="T35" s="803"/>
      <c r="U35" s="803"/>
      <c r="V35" s="803"/>
      <c r="W35" s="803"/>
      <c r="X35" s="803"/>
      <c r="Y35" s="803"/>
      <c r="Z35" s="804"/>
      <c r="AA35" s="802" t="str">
        <f>IF(A35="","",IFERROR(VLOOKUP(A35,製品リスト!$U$4:$W$1000,3,0),"SII登録型番を正しく入力してください"))</f>
        <v/>
      </c>
      <c r="AB35" s="803"/>
      <c r="AC35" s="803"/>
      <c r="AD35" s="803"/>
      <c r="AE35" s="803"/>
      <c r="AF35" s="803"/>
      <c r="AG35" s="803"/>
      <c r="AH35" s="803"/>
      <c r="AI35" s="803"/>
      <c r="AJ35" s="803"/>
      <c r="AK35" s="803"/>
      <c r="AL35" s="803"/>
      <c r="AM35" s="803"/>
      <c r="AN35" s="803"/>
      <c r="AO35" s="803"/>
      <c r="AP35" s="803"/>
      <c r="AQ35" s="803"/>
      <c r="AR35" s="803"/>
      <c r="AS35" s="803"/>
      <c r="AT35" s="803"/>
      <c r="AU35" s="803"/>
      <c r="AV35" s="804"/>
      <c r="AW35" s="637"/>
      <c r="AX35" s="638"/>
      <c r="AY35" s="638"/>
      <c r="AZ35" s="638"/>
      <c r="BA35" s="638"/>
      <c r="BB35" s="638"/>
      <c r="BC35" s="73" t="s">
        <v>13</v>
      </c>
      <c r="BD35" s="145"/>
      <c r="BE35" s="145"/>
      <c r="BF35" s="206">
        <v>18</v>
      </c>
      <c r="BG35" s="351"/>
      <c r="BH35" s="145"/>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row>
    <row r="36" spans="1:131" s="300" customFormat="1" ht="28.5" customHeight="1" x14ac:dyDescent="0.2">
      <c r="A36" s="1336"/>
      <c r="B36" s="779"/>
      <c r="C36" s="779"/>
      <c r="D36" s="779"/>
      <c r="E36" s="779"/>
      <c r="F36" s="779"/>
      <c r="G36" s="779"/>
      <c r="H36" s="780"/>
      <c r="I36" s="802" t="str">
        <f>IF(A36="","",IFERROR(VLOOKUP(A36,製品リスト!$U$4:$W$1000,2,0),"SII登録型番を正しく入力してください"))</f>
        <v/>
      </c>
      <c r="J36" s="803"/>
      <c r="K36" s="803"/>
      <c r="L36" s="803"/>
      <c r="M36" s="803"/>
      <c r="N36" s="803"/>
      <c r="O36" s="803"/>
      <c r="P36" s="803"/>
      <c r="Q36" s="803"/>
      <c r="R36" s="803"/>
      <c r="S36" s="803"/>
      <c r="T36" s="803"/>
      <c r="U36" s="803"/>
      <c r="V36" s="803"/>
      <c r="W36" s="803"/>
      <c r="X36" s="803"/>
      <c r="Y36" s="803"/>
      <c r="Z36" s="804"/>
      <c r="AA36" s="802" t="str">
        <f>IF(A36="","",IFERROR(VLOOKUP(A36,製品リスト!$U$4:$W$1000,3,0),"SII登録型番を正しく入力してください"))</f>
        <v/>
      </c>
      <c r="AB36" s="803"/>
      <c r="AC36" s="803"/>
      <c r="AD36" s="803"/>
      <c r="AE36" s="803"/>
      <c r="AF36" s="803"/>
      <c r="AG36" s="803"/>
      <c r="AH36" s="803"/>
      <c r="AI36" s="803"/>
      <c r="AJ36" s="803"/>
      <c r="AK36" s="803"/>
      <c r="AL36" s="803"/>
      <c r="AM36" s="803"/>
      <c r="AN36" s="803"/>
      <c r="AO36" s="803"/>
      <c r="AP36" s="803"/>
      <c r="AQ36" s="803"/>
      <c r="AR36" s="803"/>
      <c r="AS36" s="803"/>
      <c r="AT36" s="803"/>
      <c r="AU36" s="803"/>
      <c r="AV36" s="804"/>
      <c r="AW36" s="637"/>
      <c r="AX36" s="638"/>
      <c r="AY36" s="638"/>
      <c r="AZ36" s="638"/>
      <c r="BA36" s="638"/>
      <c r="BB36" s="638"/>
      <c r="BC36" s="73" t="s">
        <v>13</v>
      </c>
      <c r="BD36" s="145"/>
      <c r="BE36" s="145"/>
      <c r="BF36" s="206">
        <v>19</v>
      </c>
      <c r="BG36" s="351"/>
      <c r="BH36" s="145"/>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row>
    <row r="37" spans="1:131" s="300" customFormat="1" ht="28.5" customHeight="1" x14ac:dyDescent="0.2">
      <c r="A37" s="1336"/>
      <c r="B37" s="779"/>
      <c r="C37" s="779"/>
      <c r="D37" s="779"/>
      <c r="E37" s="779"/>
      <c r="F37" s="779"/>
      <c r="G37" s="779"/>
      <c r="H37" s="780"/>
      <c r="I37" s="802" t="str">
        <f>IF(A37="","",IFERROR(VLOOKUP(A37,製品リスト!$U$4:$W$1000,2,0),"SII登録型番を正しく入力してください"))</f>
        <v/>
      </c>
      <c r="J37" s="803"/>
      <c r="K37" s="803"/>
      <c r="L37" s="803"/>
      <c r="M37" s="803"/>
      <c r="N37" s="803"/>
      <c r="O37" s="803"/>
      <c r="P37" s="803"/>
      <c r="Q37" s="803"/>
      <c r="R37" s="803"/>
      <c r="S37" s="803"/>
      <c r="T37" s="803"/>
      <c r="U37" s="803"/>
      <c r="V37" s="803"/>
      <c r="W37" s="803"/>
      <c r="X37" s="803"/>
      <c r="Y37" s="803"/>
      <c r="Z37" s="804"/>
      <c r="AA37" s="802" t="str">
        <f>IF(A37="","",IFERROR(VLOOKUP(A37,製品リスト!$U$4:$W$1000,3,0),"SII登録型番を正しく入力してください"))</f>
        <v/>
      </c>
      <c r="AB37" s="803"/>
      <c r="AC37" s="803"/>
      <c r="AD37" s="803"/>
      <c r="AE37" s="803"/>
      <c r="AF37" s="803"/>
      <c r="AG37" s="803"/>
      <c r="AH37" s="803"/>
      <c r="AI37" s="803"/>
      <c r="AJ37" s="803"/>
      <c r="AK37" s="803"/>
      <c r="AL37" s="803"/>
      <c r="AM37" s="803"/>
      <c r="AN37" s="803"/>
      <c r="AO37" s="803"/>
      <c r="AP37" s="803"/>
      <c r="AQ37" s="803"/>
      <c r="AR37" s="803"/>
      <c r="AS37" s="803"/>
      <c r="AT37" s="803"/>
      <c r="AU37" s="803"/>
      <c r="AV37" s="804"/>
      <c r="AW37" s="637"/>
      <c r="AX37" s="638"/>
      <c r="AY37" s="638"/>
      <c r="AZ37" s="638"/>
      <c r="BA37" s="638"/>
      <c r="BB37" s="638"/>
      <c r="BC37" s="73" t="s">
        <v>13</v>
      </c>
      <c r="BD37" s="145"/>
      <c r="BE37" s="145"/>
      <c r="BF37" s="206">
        <v>20</v>
      </c>
      <c r="BG37" s="351"/>
      <c r="BH37" s="145"/>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row>
    <row r="38" spans="1:131" s="300" customFormat="1" ht="28.5" customHeight="1" x14ac:dyDescent="0.2">
      <c r="A38" s="1336"/>
      <c r="B38" s="779"/>
      <c r="C38" s="779"/>
      <c r="D38" s="779"/>
      <c r="E38" s="779"/>
      <c r="F38" s="779"/>
      <c r="G38" s="779"/>
      <c r="H38" s="780"/>
      <c r="I38" s="802" t="str">
        <f>IF(A38="","",IFERROR(VLOOKUP(A38,製品リスト!$U$4:$W$1000,2,0),"SII登録型番を正しく入力してください"))</f>
        <v/>
      </c>
      <c r="J38" s="803"/>
      <c r="K38" s="803"/>
      <c r="L38" s="803"/>
      <c r="M38" s="803"/>
      <c r="N38" s="803"/>
      <c r="O38" s="803"/>
      <c r="P38" s="803"/>
      <c r="Q38" s="803"/>
      <c r="R38" s="803"/>
      <c r="S38" s="803"/>
      <c r="T38" s="803"/>
      <c r="U38" s="803"/>
      <c r="V38" s="803"/>
      <c r="W38" s="803"/>
      <c r="X38" s="803"/>
      <c r="Y38" s="803"/>
      <c r="Z38" s="804"/>
      <c r="AA38" s="802" t="str">
        <f>IF(A38="","",IFERROR(VLOOKUP(A38,製品リスト!$U$4:$W$1000,3,0),"SII登録型番を正しく入力してください"))</f>
        <v/>
      </c>
      <c r="AB38" s="803"/>
      <c r="AC38" s="803"/>
      <c r="AD38" s="803"/>
      <c r="AE38" s="803"/>
      <c r="AF38" s="803"/>
      <c r="AG38" s="803"/>
      <c r="AH38" s="803"/>
      <c r="AI38" s="803"/>
      <c r="AJ38" s="803"/>
      <c r="AK38" s="803"/>
      <c r="AL38" s="803"/>
      <c r="AM38" s="803"/>
      <c r="AN38" s="803"/>
      <c r="AO38" s="803"/>
      <c r="AP38" s="803"/>
      <c r="AQ38" s="803"/>
      <c r="AR38" s="803"/>
      <c r="AS38" s="803"/>
      <c r="AT38" s="803"/>
      <c r="AU38" s="803"/>
      <c r="AV38" s="804"/>
      <c r="AW38" s="637"/>
      <c r="AX38" s="638"/>
      <c r="AY38" s="638"/>
      <c r="AZ38" s="638"/>
      <c r="BA38" s="638"/>
      <c r="BB38" s="638"/>
      <c r="BC38" s="73" t="s">
        <v>13</v>
      </c>
      <c r="BD38" s="145"/>
      <c r="BE38" s="145"/>
      <c r="BF38" s="206">
        <v>21</v>
      </c>
      <c r="BG38" s="351"/>
      <c r="BH38" s="145"/>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row>
    <row r="39" spans="1:131" s="300" customFormat="1" ht="28.5" customHeight="1" x14ac:dyDescent="0.2">
      <c r="A39" s="1336"/>
      <c r="B39" s="779"/>
      <c r="C39" s="779"/>
      <c r="D39" s="779"/>
      <c r="E39" s="779"/>
      <c r="F39" s="779"/>
      <c r="G39" s="779"/>
      <c r="H39" s="780"/>
      <c r="I39" s="802" t="str">
        <f>IF(A39="","",IFERROR(VLOOKUP(A39,製品リスト!$U$4:$W$1000,2,0),"SII登録型番を正しく入力してください"))</f>
        <v/>
      </c>
      <c r="J39" s="803"/>
      <c r="K39" s="803"/>
      <c r="L39" s="803"/>
      <c r="M39" s="803"/>
      <c r="N39" s="803"/>
      <c r="O39" s="803"/>
      <c r="P39" s="803"/>
      <c r="Q39" s="803"/>
      <c r="R39" s="803"/>
      <c r="S39" s="803"/>
      <c r="T39" s="803"/>
      <c r="U39" s="803"/>
      <c r="V39" s="803"/>
      <c r="W39" s="803"/>
      <c r="X39" s="803"/>
      <c r="Y39" s="803"/>
      <c r="Z39" s="804"/>
      <c r="AA39" s="802" t="str">
        <f>IF(A39="","",IFERROR(VLOOKUP(A39,製品リスト!$U$4:$W$1000,3,0),"SII登録型番を正しく入力してください"))</f>
        <v/>
      </c>
      <c r="AB39" s="803"/>
      <c r="AC39" s="803"/>
      <c r="AD39" s="803"/>
      <c r="AE39" s="803"/>
      <c r="AF39" s="803"/>
      <c r="AG39" s="803"/>
      <c r="AH39" s="803"/>
      <c r="AI39" s="803"/>
      <c r="AJ39" s="803"/>
      <c r="AK39" s="803"/>
      <c r="AL39" s="803"/>
      <c r="AM39" s="803"/>
      <c r="AN39" s="803"/>
      <c r="AO39" s="803"/>
      <c r="AP39" s="803"/>
      <c r="AQ39" s="803"/>
      <c r="AR39" s="803"/>
      <c r="AS39" s="803"/>
      <c r="AT39" s="803"/>
      <c r="AU39" s="803"/>
      <c r="AV39" s="804"/>
      <c r="AW39" s="637"/>
      <c r="AX39" s="638"/>
      <c r="AY39" s="638"/>
      <c r="AZ39" s="638"/>
      <c r="BA39" s="638"/>
      <c r="BB39" s="638"/>
      <c r="BC39" s="73" t="s">
        <v>13</v>
      </c>
      <c r="BD39" s="145"/>
      <c r="BE39" s="145"/>
      <c r="BF39" s="206">
        <v>22</v>
      </c>
      <c r="BG39" s="351"/>
      <c r="BH39" s="145"/>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row>
    <row r="40" spans="1:131" s="300" customFormat="1" ht="28.5" customHeight="1" thickBot="1" x14ac:dyDescent="0.25">
      <c r="A40" s="1377"/>
      <c r="B40" s="1378"/>
      <c r="C40" s="1378"/>
      <c r="D40" s="1378"/>
      <c r="E40" s="1378"/>
      <c r="F40" s="1378"/>
      <c r="G40" s="1378"/>
      <c r="H40" s="1379"/>
      <c r="I40" s="1104" t="str">
        <f>IF(A40="","",IFERROR(VLOOKUP(A40,製品リスト!$U$4:$W$1000,2,0),"SII登録型番を正しく入力してください"))</f>
        <v/>
      </c>
      <c r="J40" s="1105"/>
      <c r="K40" s="1105"/>
      <c r="L40" s="1105"/>
      <c r="M40" s="1105"/>
      <c r="N40" s="1105"/>
      <c r="O40" s="1105"/>
      <c r="P40" s="1105"/>
      <c r="Q40" s="1105"/>
      <c r="R40" s="1105"/>
      <c r="S40" s="1105"/>
      <c r="T40" s="1105"/>
      <c r="U40" s="1105"/>
      <c r="V40" s="1105"/>
      <c r="W40" s="1105"/>
      <c r="X40" s="1105"/>
      <c r="Y40" s="1105"/>
      <c r="Z40" s="1106"/>
      <c r="AA40" s="1104" t="str">
        <f>IF(A40="","",IFERROR(VLOOKUP(A40,製品リスト!$U$4:$W$1000,3,0),"SII登録型番を正しく入力してください"))</f>
        <v/>
      </c>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6"/>
      <c r="AW40" s="681"/>
      <c r="AX40" s="682"/>
      <c r="AY40" s="682"/>
      <c r="AZ40" s="682"/>
      <c r="BA40" s="682"/>
      <c r="BB40" s="682"/>
      <c r="BC40" s="77" t="s">
        <v>13</v>
      </c>
      <c r="BD40" s="145"/>
      <c r="BE40" s="145"/>
      <c r="BF40" s="206">
        <v>23</v>
      </c>
      <c r="BG40" s="351"/>
      <c r="BH40" s="145"/>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row>
    <row r="41" spans="1:131" ht="15.6" customHeight="1" x14ac:dyDescent="0.2">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H41" s="28"/>
    </row>
    <row r="42" spans="1:131" ht="31.5" customHeight="1" thickBot="1" x14ac:dyDescent="0.25">
      <c r="A42" s="27" t="s">
        <v>69</v>
      </c>
      <c r="B42" s="115"/>
      <c r="C42" s="115"/>
      <c r="D42" s="115"/>
      <c r="E42" s="115"/>
      <c r="F42" s="115"/>
      <c r="G42" s="115"/>
      <c r="H42" s="115"/>
      <c r="I42" s="115"/>
      <c r="J42" s="115"/>
      <c r="K42" s="115"/>
      <c r="L42" s="104"/>
      <c r="M42" s="148" t="s">
        <v>112</v>
      </c>
      <c r="N42" s="115"/>
      <c r="O42" s="115"/>
      <c r="P42" s="115"/>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15"/>
      <c r="AV42" s="115"/>
      <c r="AW42" s="115"/>
      <c r="AX42" s="115"/>
      <c r="AY42" s="115"/>
      <c r="AZ42" s="115"/>
      <c r="BA42" s="115"/>
      <c r="BB42" s="115"/>
      <c r="BC42" s="115"/>
      <c r="BD42" s="115"/>
      <c r="BE42" s="115"/>
      <c r="BH42" s="115"/>
    </row>
    <row r="43" spans="1:131" ht="57" customHeight="1" thickBot="1" x14ac:dyDescent="0.25">
      <c r="A43" s="1357" t="s">
        <v>85</v>
      </c>
      <c r="B43" s="580"/>
      <c r="C43" s="580"/>
      <c r="D43" s="580"/>
      <c r="E43" s="580"/>
      <c r="F43" s="580"/>
      <c r="G43" s="580"/>
      <c r="H43" s="580"/>
      <c r="I43" s="580"/>
      <c r="J43" s="580"/>
      <c r="K43" s="580"/>
      <c r="L43" s="580"/>
      <c r="M43" s="712"/>
      <c r="N43" s="1375" t="s">
        <v>70</v>
      </c>
      <c r="O43" s="1376"/>
      <c r="P43" s="711" t="s">
        <v>71</v>
      </c>
      <c r="Q43" s="580"/>
      <c r="R43" s="580"/>
      <c r="S43" s="580"/>
      <c r="T43" s="580"/>
      <c r="U43" s="580"/>
      <c r="V43" s="580"/>
      <c r="W43" s="579" t="s">
        <v>72</v>
      </c>
      <c r="X43" s="580"/>
      <c r="Y43" s="580"/>
      <c r="Z43" s="580"/>
      <c r="AA43" s="580"/>
      <c r="AB43" s="580"/>
      <c r="AC43" s="580"/>
      <c r="AD43" s="580"/>
      <c r="AE43" s="580"/>
      <c r="AF43" s="580"/>
      <c r="AG43" s="580"/>
      <c r="AH43" s="580"/>
      <c r="AI43" s="580"/>
      <c r="AJ43" s="580"/>
      <c r="AK43" s="613"/>
      <c r="AL43" s="580" t="s">
        <v>73</v>
      </c>
      <c r="AM43" s="580"/>
      <c r="AN43" s="580"/>
      <c r="AO43" s="580"/>
      <c r="AP43" s="580"/>
      <c r="AQ43" s="580"/>
      <c r="AR43" s="580"/>
      <c r="AS43" s="580"/>
      <c r="AT43" s="580"/>
      <c r="AU43" s="580"/>
      <c r="AV43" s="580"/>
      <c r="AW43" s="580"/>
      <c r="AX43" s="580"/>
      <c r="AY43" s="580"/>
      <c r="AZ43" s="580"/>
      <c r="BA43" s="580"/>
      <c r="BB43" s="580"/>
      <c r="BC43" s="581"/>
      <c r="BD43" s="157"/>
      <c r="BE43" s="157"/>
      <c r="BF43" s="192" t="s">
        <v>651</v>
      </c>
      <c r="BG43" s="350" t="s">
        <v>143</v>
      </c>
      <c r="BH43" s="157"/>
    </row>
    <row r="44" spans="1:131" ht="34.5" customHeight="1" thickTop="1" thickBot="1" x14ac:dyDescent="0.25">
      <c r="A44" s="1380" t="str">
        <f>IF((SUM(AW26:BB40))=0,"",IF((SUM(AW26:BB40))&lt;=1,1,ROUNDDOWN(SUM(AW26:BB40),0)))</f>
        <v/>
      </c>
      <c r="B44" s="1381"/>
      <c r="C44" s="1381"/>
      <c r="D44" s="1381"/>
      <c r="E44" s="1381"/>
      <c r="F44" s="1381"/>
      <c r="G44" s="1381"/>
      <c r="H44" s="1381"/>
      <c r="I44" s="1381"/>
      <c r="J44" s="1381"/>
      <c r="K44" s="1381"/>
      <c r="L44" s="1381"/>
      <c r="M44" s="102" t="s">
        <v>105</v>
      </c>
      <c r="N44" s="1369" t="s">
        <v>70</v>
      </c>
      <c r="O44" s="1370"/>
      <c r="P44" s="1371">
        <v>7000</v>
      </c>
      <c r="Q44" s="1372"/>
      <c r="R44" s="1372"/>
      <c r="S44" s="1372"/>
      <c r="T44" s="1372"/>
      <c r="U44" s="1372"/>
      <c r="V44" s="86" t="s">
        <v>0</v>
      </c>
      <c r="W44" s="1373" t="str">
        <f>IF(A44="","",(A44*P44))</f>
        <v/>
      </c>
      <c r="X44" s="1374"/>
      <c r="Y44" s="1374"/>
      <c r="Z44" s="1374"/>
      <c r="AA44" s="1374"/>
      <c r="AB44" s="1374"/>
      <c r="AC44" s="1374"/>
      <c r="AD44" s="1374"/>
      <c r="AE44" s="1374"/>
      <c r="AF44" s="1374"/>
      <c r="AG44" s="1374"/>
      <c r="AH44" s="1374"/>
      <c r="AI44" s="1374"/>
      <c r="AJ44" s="1374"/>
      <c r="AK44" s="82" t="s">
        <v>0</v>
      </c>
      <c r="AL44" s="1146" t="str">
        <f>W44</f>
        <v/>
      </c>
      <c r="AM44" s="1146"/>
      <c r="AN44" s="1146"/>
      <c r="AO44" s="1146"/>
      <c r="AP44" s="1146"/>
      <c r="AQ44" s="1146"/>
      <c r="AR44" s="1146"/>
      <c r="AS44" s="1146"/>
      <c r="AT44" s="1146"/>
      <c r="AU44" s="1146"/>
      <c r="AV44" s="1146"/>
      <c r="AW44" s="1146"/>
      <c r="AX44" s="1146"/>
      <c r="AY44" s="1146"/>
      <c r="AZ44" s="1146"/>
      <c r="BA44" s="1146"/>
      <c r="BB44" s="1146"/>
      <c r="BC44" s="156" t="s">
        <v>84</v>
      </c>
      <c r="BD44" s="28"/>
      <c r="BE44" s="28"/>
      <c r="BF44" s="192">
        <v>24</v>
      </c>
      <c r="BG44" s="351"/>
      <c r="BH44" s="28"/>
    </row>
    <row r="45" spans="1:131" ht="38.25" customHeight="1" thickTop="1" thickBot="1" x14ac:dyDescent="0.25">
      <c r="A45" s="1360" t="s">
        <v>86</v>
      </c>
      <c r="B45" s="1361"/>
      <c r="C45" s="1361"/>
      <c r="D45" s="1361"/>
      <c r="E45" s="1361"/>
      <c r="F45" s="1361"/>
      <c r="G45" s="1361"/>
      <c r="H45" s="1361"/>
      <c r="I45" s="1361"/>
      <c r="J45" s="1361"/>
      <c r="K45" s="1361"/>
      <c r="L45" s="1361"/>
      <c r="M45" s="1361"/>
      <c r="N45" s="1361"/>
      <c r="O45" s="1361"/>
      <c r="P45" s="1361"/>
      <c r="Q45" s="1361"/>
      <c r="R45" s="1361"/>
      <c r="S45" s="1361"/>
      <c r="T45" s="1361"/>
      <c r="U45" s="1361"/>
      <c r="V45" s="1361"/>
      <c r="W45" s="1361"/>
      <c r="X45" s="1361"/>
      <c r="Y45" s="1361"/>
      <c r="Z45" s="1361"/>
      <c r="AA45" s="1361"/>
      <c r="AB45" s="1361"/>
      <c r="AC45" s="1361"/>
      <c r="AD45" s="1361"/>
      <c r="AE45" s="1361"/>
      <c r="AF45" s="1361"/>
      <c r="AG45" s="1361"/>
      <c r="AH45" s="1361"/>
      <c r="AI45" s="1361"/>
      <c r="AJ45" s="1361"/>
      <c r="AK45" s="1362"/>
      <c r="AL45" s="1367" t="str">
        <f>AL44</f>
        <v/>
      </c>
      <c r="AM45" s="1368"/>
      <c r="AN45" s="1368"/>
      <c r="AO45" s="1368"/>
      <c r="AP45" s="1368"/>
      <c r="AQ45" s="1368"/>
      <c r="AR45" s="1368"/>
      <c r="AS45" s="1368"/>
      <c r="AT45" s="1368"/>
      <c r="AU45" s="1368"/>
      <c r="AV45" s="1368"/>
      <c r="AW45" s="1368"/>
      <c r="AX45" s="1368"/>
      <c r="AY45" s="1368"/>
      <c r="AZ45" s="1368"/>
      <c r="BA45" s="1368"/>
      <c r="BB45" s="1368"/>
      <c r="BC45" s="88" t="s">
        <v>84</v>
      </c>
      <c r="BD45" s="144"/>
      <c r="BE45" s="144"/>
      <c r="BF45" s="233">
        <v>25</v>
      </c>
      <c r="BG45" s="351"/>
      <c r="BH45" s="144"/>
    </row>
    <row r="46" spans="1:131" ht="37.5" customHeight="1" x14ac:dyDescent="0.2">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H46" s="28"/>
    </row>
  </sheetData>
  <sheetProtection algorithmName="SHA-512" hashValue="7vTwzSxxFtiZEBe2vq8Zhjwvr9WoehIj7X5LlulRCB1Q7JTLyyqAj28OmAz0dj8eQ5u0DuhMVMhgBZn9WvBS1w==" saltValue="5jpQ9L140imJnC9r2eWMxQ==" spinCount="100000" sheet="1" objects="1" formatColumns="0"/>
  <mergeCells count="133">
    <mergeCell ref="AW26:BB26"/>
    <mergeCell ref="AW27:BB27"/>
    <mergeCell ref="AW28:BB28"/>
    <mergeCell ref="A2:BC2"/>
    <mergeCell ref="A6:H6"/>
    <mergeCell ref="A8:H8"/>
    <mergeCell ref="I8:Z8"/>
    <mergeCell ref="AX8:BC8"/>
    <mergeCell ref="I6:P6"/>
    <mergeCell ref="BB3:BC3"/>
    <mergeCell ref="AA8:AR8"/>
    <mergeCell ref="A9:H9"/>
    <mergeCell ref="AS8:AW8"/>
    <mergeCell ref="AS9:AW9"/>
    <mergeCell ref="A13:H13"/>
    <mergeCell ref="AX9:BC9"/>
    <mergeCell ref="AX13:BC13"/>
    <mergeCell ref="I9:Z9"/>
    <mergeCell ref="I13:Z13"/>
    <mergeCell ref="AA9:AR9"/>
    <mergeCell ref="AA13:AR13"/>
    <mergeCell ref="BC17:BC18"/>
    <mergeCell ref="P18:U18"/>
    <mergeCell ref="I18:M18"/>
    <mergeCell ref="N18:O18"/>
    <mergeCell ref="AW25:BC25"/>
    <mergeCell ref="AW23:BC24"/>
    <mergeCell ref="AL19:BB19"/>
    <mergeCell ref="P16:V16"/>
    <mergeCell ref="I17:M17"/>
    <mergeCell ref="N17:O17"/>
    <mergeCell ref="P17:U17"/>
    <mergeCell ref="W16:AK16"/>
    <mergeCell ref="AL16:BC16"/>
    <mergeCell ref="AL17:BB18"/>
    <mergeCell ref="N16:O16"/>
    <mergeCell ref="W18:AJ18"/>
    <mergeCell ref="AW37:BB37"/>
    <mergeCell ref="AW38:BB38"/>
    <mergeCell ref="AW39:BB39"/>
    <mergeCell ref="A45:AK45"/>
    <mergeCell ref="AL45:BB45"/>
    <mergeCell ref="AL43:BC43"/>
    <mergeCell ref="N44:O44"/>
    <mergeCell ref="P44:U44"/>
    <mergeCell ref="W44:AJ44"/>
    <mergeCell ref="AL44:BB44"/>
    <mergeCell ref="A43:M43"/>
    <mergeCell ref="N43:O43"/>
    <mergeCell ref="P43:V43"/>
    <mergeCell ref="W43:AK43"/>
    <mergeCell ref="A40:H40"/>
    <mergeCell ref="A44:L44"/>
    <mergeCell ref="AW40:BB40"/>
    <mergeCell ref="I37:Z37"/>
    <mergeCell ref="I40:Z40"/>
    <mergeCell ref="AA39:AV39"/>
    <mergeCell ref="AA40:AV40"/>
    <mergeCell ref="A37:H37"/>
    <mergeCell ref="A39:H39"/>
    <mergeCell ref="A38:H38"/>
    <mergeCell ref="AA26:AV26"/>
    <mergeCell ref="AA37:AV37"/>
    <mergeCell ref="AA38:AV38"/>
    <mergeCell ref="I38:Z38"/>
    <mergeCell ref="I39:Z39"/>
    <mergeCell ref="A32:H32"/>
    <mergeCell ref="I32:Z32"/>
    <mergeCell ref="AA32:AV32"/>
    <mergeCell ref="A36:H36"/>
    <mergeCell ref="A27:H27"/>
    <mergeCell ref="I27:Z27"/>
    <mergeCell ref="AA27:AV27"/>
    <mergeCell ref="A28:H28"/>
    <mergeCell ref="I28:Z28"/>
    <mergeCell ref="AA28:AV28"/>
    <mergeCell ref="A35:H35"/>
    <mergeCell ref="I35:Z35"/>
    <mergeCell ref="AA35:AV35"/>
    <mergeCell ref="A29:H29"/>
    <mergeCell ref="I29:Z29"/>
    <mergeCell ref="AA29:AV29"/>
    <mergeCell ref="I26:Z26"/>
    <mergeCell ref="AW35:BB35"/>
    <mergeCell ref="A31:H31"/>
    <mergeCell ref="I31:Z31"/>
    <mergeCell ref="AA31:AV31"/>
    <mergeCell ref="AW31:BB31"/>
    <mergeCell ref="I36:Z36"/>
    <mergeCell ref="AA36:AV36"/>
    <mergeCell ref="AW36:BB36"/>
    <mergeCell ref="A33:H33"/>
    <mergeCell ref="I33:Z33"/>
    <mergeCell ref="AA33:AV33"/>
    <mergeCell ref="AW33:BB33"/>
    <mergeCell ref="A34:H34"/>
    <mergeCell ref="I34:Z34"/>
    <mergeCell ref="AA34:AV34"/>
    <mergeCell ref="AW34:BB34"/>
    <mergeCell ref="AW29:BB29"/>
    <mergeCell ref="A30:H30"/>
    <mergeCell ref="I30:Z30"/>
    <mergeCell ref="AA30:AV30"/>
    <mergeCell ref="AW30:BB30"/>
    <mergeCell ref="AW32:BB32"/>
    <mergeCell ref="A12:H12"/>
    <mergeCell ref="I12:Z12"/>
    <mergeCell ref="AA12:AR12"/>
    <mergeCell ref="AS12:AW12"/>
    <mergeCell ref="AX12:BC12"/>
    <mergeCell ref="A26:H26"/>
    <mergeCell ref="W17:AJ17"/>
    <mergeCell ref="I16:M16"/>
    <mergeCell ref="A18:H18"/>
    <mergeCell ref="AS13:AW13"/>
    <mergeCell ref="A23:H23"/>
    <mergeCell ref="A16:H16"/>
    <mergeCell ref="A17:H17"/>
    <mergeCell ref="I25:Z25"/>
    <mergeCell ref="A19:AK19"/>
    <mergeCell ref="I23:P23"/>
    <mergeCell ref="AA25:AV25"/>
    <mergeCell ref="A25:H25"/>
    <mergeCell ref="A11:H11"/>
    <mergeCell ref="I11:Z11"/>
    <mergeCell ref="AA11:AR11"/>
    <mergeCell ref="AS11:AW11"/>
    <mergeCell ref="AX11:BC11"/>
    <mergeCell ref="A10:H10"/>
    <mergeCell ref="I10:Z10"/>
    <mergeCell ref="AA10:AR10"/>
    <mergeCell ref="AS10:AW10"/>
    <mergeCell ref="AX10:BC10"/>
  </mergeCells>
  <phoneticPr fontId="39"/>
  <conditionalFormatting sqref="BG1:BG7 BG9:BG15 BG17:BG24 BG26:BG42 BG44:BG1048576">
    <cfRule type="notContainsBlanks" dxfId="42" priority="1">
      <formula>LEN(TRIM(BG1))&gt;0</formula>
    </cfRule>
  </conditionalFormatting>
  <dataValidations count="4">
    <dataValidation type="custom" imeMode="disabled" allowBlank="1" showInputMessage="1" showErrorMessage="1" errorTitle="入力エラー" error="小数点は第二位まで、三位以下切り捨てで入力して下さい。" sqref="AW26:BB40" xr:uid="{00000000-0002-0000-0700-000005000000}">
      <formula1>AW26-ROUNDDOWN(AW26,2)=0</formula1>
    </dataValidation>
    <dataValidation type="custom" operator="equal" allowBlank="1" showInputMessage="1" showErrorMessage="1" error="SII登録型番を半角大文字の英数字で入力してください。（９文字）" sqref="A9:H13" xr:uid="{CA29E194-946D-42B5-AF37-F8CE32BB57CF}">
      <formula1>AND(LENB(A9)=9,EXACT(UPPER(A9),A9))</formula1>
    </dataValidation>
    <dataValidation type="custom" operator="equal" allowBlank="1" showInputMessage="1" showErrorMessage="1" error="SII登録型番を半角大文字の英数字で入力してください。（８文字）" sqref="A26:H40" xr:uid="{940B7E62-AFE9-4F19-BA0C-8EF60A2E0992}">
      <formula1>AND(LENB(A26)=8,EXACT(UPPER(A26),A26))</formula1>
    </dataValidation>
    <dataValidation imeMode="disabled" allowBlank="1" showInputMessage="1" showErrorMessage="1" sqref="AX9:BC13" xr:uid="{27DAFCA1-A405-45AB-86C5-F9DB511315C1}"/>
  </dataValidations>
  <printOptions horizontalCentered="1"/>
  <pageMargins left="0.27559055118110237" right="0.27559055118110237" top="0.43307086614173229" bottom="0" header="0.31496062992125984" footer="0.31496062992125984"/>
  <pageSetup paperSize="9" scale="48" orientation="portrait" r:id="rId1"/>
  <headerFooter>
    <oddHeader>&amp;RVERSION 1.0</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AEEB9-5447-4567-A0B4-7442C4B9B8C3}">
  <sheetPr codeName="Sheet2">
    <pageSetUpPr fitToPage="1"/>
  </sheetPr>
  <dimension ref="A1:AV40"/>
  <sheetViews>
    <sheetView showGridLines="0" showZeros="0" zoomScale="60" zoomScaleNormal="60" workbookViewId="0"/>
  </sheetViews>
  <sheetFormatPr defaultColWidth="9" defaultRowHeight="16.2" x14ac:dyDescent="0.2"/>
  <cols>
    <col min="1" max="11" width="3.44140625" style="4" customWidth="1"/>
    <col min="12" max="17" width="3.6640625" style="4" customWidth="1"/>
    <col min="18" max="20" width="3.6640625" style="6" customWidth="1"/>
    <col min="21" max="28" width="3.6640625" style="7" customWidth="1"/>
    <col min="29" max="30" width="3.44140625" style="4" customWidth="1"/>
    <col min="31" max="33" width="3.6640625" style="4" customWidth="1"/>
    <col min="34" max="38" width="3.44140625" style="4" customWidth="1"/>
    <col min="39" max="39" width="3.44140625" style="4" hidden="1" customWidth="1"/>
    <col min="40" max="40" width="3.44140625" style="4" customWidth="1"/>
    <col min="41" max="41" width="4.88671875" style="167" customWidth="1"/>
    <col min="42" max="42" width="51.77734375" style="373" hidden="1" customWidth="1"/>
    <col min="43" max="43" width="51.77734375" style="4" customWidth="1"/>
    <col min="44" max="50" width="3.6640625" style="4" customWidth="1"/>
    <col min="51" max="16384" width="9" style="4"/>
  </cols>
  <sheetData>
    <row r="1" spans="1:48" ht="15.6" customHeight="1" x14ac:dyDescent="0.2">
      <c r="A1" s="1"/>
      <c r="B1" s="1"/>
      <c r="C1" s="1"/>
      <c r="D1" s="1"/>
      <c r="E1" s="1"/>
      <c r="F1" s="1"/>
      <c r="G1" s="1"/>
      <c r="H1" s="1"/>
      <c r="I1" s="1"/>
      <c r="J1" s="1"/>
      <c r="K1" s="1"/>
      <c r="L1" s="1"/>
      <c r="M1" s="1"/>
      <c r="N1" s="1"/>
      <c r="O1" s="1"/>
      <c r="P1" s="1"/>
      <c r="Q1" s="1"/>
      <c r="R1" s="2"/>
      <c r="S1" s="2"/>
      <c r="T1" s="2"/>
      <c r="U1" s="3"/>
      <c r="V1" s="3"/>
      <c r="W1" s="3"/>
      <c r="X1" s="3"/>
      <c r="Y1" s="3"/>
      <c r="Z1" s="3"/>
      <c r="AA1" s="3"/>
      <c r="AB1" s="3"/>
      <c r="AC1" s="1"/>
      <c r="AD1" s="1"/>
      <c r="AE1" s="1"/>
      <c r="AF1" s="1"/>
      <c r="AG1" s="1"/>
      <c r="AH1" s="1"/>
      <c r="AI1" s="1"/>
      <c r="AJ1" s="1"/>
      <c r="AK1" s="1"/>
      <c r="AL1" s="13" t="s">
        <v>1227</v>
      </c>
      <c r="AM1" s="13"/>
      <c r="AN1" s="13"/>
      <c r="AP1" s="369"/>
      <c r="AQ1" s="1"/>
    </row>
    <row r="2" spans="1:48" ht="30" customHeight="1" x14ac:dyDescent="0.2">
      <c r="A2" s="1441" t="s">
        <v>980</v>
      </c>
      <c r="B2" s="1442"/>
      <c r="C2" s="1442"/>
      <c r="D2" s="1442"/>
      <c r="E2" s="1442"/>
      <c r="F2" s="1442"/>
      <c r="G2" s="1442"/>
      <c r="H2" s="1442"/>
      <c r="I2" s="1442"/>
      <c r="J2" s="1442"/>
      <c r="K2" s="1442"/>
      <c r="L2" s="1442"/>
      <c r="M2" s="1442"/>
      <c r="N2" s="1442"/>
      <c r="O2" s="1442"/>
      <c r="P2" s="1442"/>
      <c r="Q2" s="1442"/>
      <c r="R2" s="1442"/>
      <c r="S2" s="1442"/>
      <c r="T2" s="1442"/>
      <c r="U2" s="1442"/>
      <c r="V2" s="1442"/>
      <c r="W2" s="1442"/>
      <c r="X2" s="1442"/>
      <c r="Y2" s="1442"/>
      <c r="Z2" s="1442"/>
      <c r="AA2" s="1442"/>
      <c r="AB2" s="1442"/>
      <c r="AC2" s="1442"/>
      <c r="AD2" s="1442"/>
      <c r="AE2" s="1442"/>
      <c r="AF2" s="1442"/>
      <c r="AG2" s="1442"/>
      <c r="AH2" s="1442"/>
      <c r="AI2" s="1442"/>
      <c r="AJ2" s="1442"/>
      <c r="AK2" s="1442"/>
      <c r="AL2" s="1443"/>
      <c r="AM2" s="108"/>
      <c r="AN2" s="108"/>
      <c r="AO2" s="1435"/>
      <c r="AP2" s="1436"/>
    </row>
    <row r="3" spans="1:48" ht="9" customHeight="1" x14ac:dyDescent="0.2">
      <c r="A3" s="108"/>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c r="AN3" s="108"/>
      <c r="AO3" s="1435"/>
      <c r="AP3" s="1436"/>
    </row>
    <row r="4" spans="1:48" s="133" customFormat="1" ht="24" hidden="1" customHeight="1" x14ac:dyDescent="0.2">
      <c r="A4" s="126"/>
      <c r="B4" s="126"/>
      <c r="C4" s="127"/>
      <c r="D4" s="126"/>
      <c r="E4" s="126"/>
      <c r="F4" s="126"/>
      <c r="G4" s="126"/>
      <c r="H4" s="126"/>
      <c r="I4" s="126"/>
      <c r="J4" s="126"/>
      <c r="K4" s="126"/>
      <c r="L4" s="126"/>
      <c r="M4" s="126"/>
      <c r="N4" s="126"/>
      <c r="O4" s="126"/>
      <c r="P4" s="126"/>
      <c r="Q4" s="126"/>
      <c r="R4" s="126"/>
      <c r="S4" s="126"/>
      <c r="T4" s="126"/>
      <c r="U4" s="126"/>
      <c r="V4" s="126"/>
      <c r="W4" s="126"/>
      <c r="X4" s="126"/>
      <c r="Y4" s="126"/>
      <c r="Z4" s="128"/>
      <c r="AA4" s="1437" t="s">
        <v>981</v>
      </c>
      <c r="AB4" s="1438"/>
      <c r="AC4" s="1438"/>
      <c r="AD4" s="1438"/>
      <c r="AE4" s="1438"/>
      <c r="AF4" s="1438"/>
      <c r="AG4" s="1438"/>
      <c r="AH4" s="1434"/>
      <c r="AI4" s="1434"/>
      <c r="AJ4" s="1434"/>
      <c r="AK4" s="1434"/>
      <c r="AL4" s="1434"/>
      <c r="AM4" s="256"/>
      <c r="AN4" s="256"/>
      <c r="AO4" s="269">
        <v>1</v>
      </c>
      <c r="AP4" s="370"/>
      <c r="AQ4" s="130"/>
      <c r="AR4" s="130"/>
      <c r="AS4" s="130"/>
      <c r="AT4" s="130"/>
      <c r="AU4" s="130"/>
      <c r="AV4" s="130"/>
    </row>
    <row r="5" spans="1:48" s="130" customFormat="1" ht="24" hidden="1" customHeight="1" x14ac:dyDescent="0.2">
      <c r="A5" s="126"/>
      <c r="B5" s="126"/>
      <c r="C5" s="257" t="s">
        <v>127</v>
      </c>
      <c r="D5" s="126"/>
      <c r="E5" s="126"/>
      <c r="F5" s="126"/>
      <c r="G5" s="126"/>
      <c r="H5" s="126"/>
      <c r="I5" s="126"/>
      <c r="J5" s="126"/>
      <c r="K5" s="126"/>
      <c r="L5" s="126"/>
      <c r="M5" s="126"/>
      <c r="N5" s="126"/>
      <c r="O5" s="126"/>
      <c r="P5" s="126"/>
      <c r="Q5" s="126"/>
      <c r="R5" s="126"/>
      <c r="S5" s="126"/>
      <c r="T5" s="126"/>
      <c r="U5" s="126"/>
      <c r="V5" s="126"/>
      <c r="W5" s="126"/>
      <c r="X5" s="126"/>
      <c r="Y5" s="126"/>
      <c r="Z5" s="128"/>
      <c r="AA5" s="1437" t="s">
        <v>982</v>
      </c>
      <c r="AB5" s="1438"/>
      <c r="AC5" s="1438"/>
      <c r="AD5" s="1438"/>
      <c r="AE5" s="1438"/>
      <c r="AF5" s="1438"/>
      <c r="AG5" s="1438"/>
      <c r="AH5" s="1439"/>
      <c r="AI5" s="1439"/>
      <c r="AJ5" s="1439"/>
      <c r="AK5" s="1440"/>
      <c r="AL5" s="258" t="s">
        <v>983</v>
      </c>
      <c r="AM5" s="133"/>
      <c r="AN5" s="133"/>
      <c r="AO5" s="259">
        <v>2</v>
      </c>
      <c r="AP5" s="371"/>
    </row>
    <row r="6" spans="1:48" s="133" customFormat="1" ht="9.6" hidden="1" customHeight="1" x14ac:dyDescent="0.2">
      <c r="A6" s="131"/>
      <c r="B6" s="146"/>
      <c r="C6" s="146"/>
      <c r="D6" s="8"/>
      <c r="E6" s="8"/>
      <c r="F6" s="8"/>
      <c r="G6" s="8"/>
      <c r="H6" s="8"/>
      <c r="I6" s="8"/>
      <c r="J6" s="8"/>
      <c r="K6" s="8"/>
      <c r="L6" s="8"/>
      <c r="M6" s="8"/>
      <c r="N6" s="8"/>
      <c r="S6" s="131"/>
      <c r="T6" s="131"/>
      <c r="U6" s="131"/>
      <c r="V6" s="134"/>
      <c r="W6" s="134"/>
      <c r="X6" s="134"/>
      <c r="Y6" s="134"/>
      <c r="Z6" s="134"/>
      <c r="AA6" s="131"/>
      <c r="AB6" s="131"/>
      <c r="AC6" s="129"/>
      <c r="AD6" s="129"/>
      <c r="AE6" s="129"/>
      <c r="AF6" s="129"/>
      <c r="AG6" s="129"/>
      <c r="AH6" s="1424" t="s">
        <v>984</v>
      </c>
      <c r="AI6" s="1424"/>
      <c r="AJ6" s="1424"/>
      <c r="AK6" s="1424"/>
      <c r="AL6" s="1424"/>
      <c r="AM6" s="260"/>
      <c r="AN6" s="260"/>
      <c r="AO6" s="261"/>
      <c r="AP6" s="369"/>
    </row>
    <row r="7" spans="1:48" ht="21.6" hidden="1" customHeight="1" x14ac:dyDescent="0.2">
      <c r="A7" s="263"/>
      <c r="B7" s="1426" t="s">
        <v>985</v>
      </c>
      <c r="C7" s="1426"/>
      <c r="D7" s="1426"/>
      <c r="E7" s="1426"/>
      <c r="F7" s="1426"/>
      <c r="G7" s="1426"/>
      <c r="H7" s="1426"/>
      <c r="I7" s="1426"/>
      <c r="J7" s="1426"/>
      <c r="K7" s="1426"/>
      <c r="L7" s="1426"/>
      <c r="M7" s="1426"/>
      <c r="N7" s="1426"/>
      <c r="O7" s="1417"/>
      <c r="P7" s="1417"/>
      <c r="Q7" s="1417"/>
      <c r="R7" s="1417"/>
      <c r="S7" s="263" t="s">
        <v>986</v>
      </c>
      <c r="T7" s="131"/>
      <c r="U7" s="131"/>
      <c r="V7" s="1418"/>
      <c r="W7" s="1418"/>
      <c r="X7" s="1418"/>
      <c r="Y7" s="1418"/>
      <c r="Z7" s="1418"/>
      <c r="AA7" s="131"/>
      <c r="AB7" s="131"/>
      <c r="AC7" s="131"/>
      <c r="AD7" s="131"/>
      <c r="AE7" s="131"/>
      <c r="AF7" s="264" t="s">
        <v>987</v>
      </c>
      <c r="AG7" s="131"/>
      <c r="AH7" s="1425"/>
      <c r="AI7" s="1425"/>
      <c r="AJ7" s="1425"/>
      <c r="AK7" s="1425"/>
      <c r="AL7" s="1425"/>
      <c r="AM7" s="131"/>
      <c r="AN7" s="131"/>
      <c r="AO7" s="259">
        <v>3</v>
      </c>
      <c r="AP7" s="371"/>
      <c r="AQ7" s="133"/>
      <c r="AR7" s="133"/>
      <c r="AS7" s="133"/>
      <c r="AT7" s="133"/>
      <c r="AU7" s="133"/>
      <c r="AV7" s="133"/>
    </row>
    <row r="8" spans="1:48" ht="10.199999999999999" hidden="1" customHeight="1" x14ac:dyDescent="0.2">
      <c r="A8" s="131"/>
      <c r="B8" s="131"/>
      <c r="C8" s="265"/>
      <c r="D8" s="265"/>
      <c r="E8" s="265"/>
      <c r="F8" s="265"/>
      <c r="G8" s="265"/>
      <c r="H8" s="131"/>
      <c r="I8" s="131"/>
      <c r="J8" s="131"/>
      <c r="K8" s="131"/>
      <c r="L8" s="131"/>
      <c r="M8" s="132"/>
      <c r="N8" s="132"/>
      <c r="O8" s="131"/>
      <c r="P8" s="131"/>
      <c r="Q8" s="131"/>
      <c r="R8" s="131"/>
      <c r="S8" s="132"/>
      <c r="T8" s="131"/>
      <c r="U8" s="131"/>
      <c r="V8" s="131"/>
      <c r="W8" s="131"/>
      <c r="X8" s="131"/>
      <c r="Y8" s="131"/>
      <c r="Z8" s="131"/>
      <c r="AA8" s="131"/>
      <c r="AB8" s="131"/>
      <c r="AC8" s="131"/>
      <c r="AD8" s="131"/>
      <c r="AE8" s="131"/>
      <c r="AF8" s="131"/>
      <c r="AG8" s="131"/>
      <c r="AH8" s="1425"/>
      <c r="AI8" s="1425"/>
      <c r="AJ8" s="1425"/>
      <c r="AK8" s="1425"/>
      <c r="AL8" s="1425"/>
      <c r="AM8" s="131"/>
      <c r="AN8" s="131"/>
      <c r="AO8" s="261"/>
      <c r="AP8" s="369"/>
      <c r="AQ8" s="133"/>
      <c r="AR8" s="133"/>
      <c r="AS8" s="133"/>
      <c r="AT8" s="133"/>
      <c r="AU8" s="133"/>
      <c r="AV8" s="133"/>
    </row>
    <row r="9" spans="1:48" ht="21.6" hidden="1" customHeight="1" x14ac:dyDescent="0.2">
      <c r="A9" s="131"/>
      <c r="B9" s="1426" t="s">
        <v>988</v>
      </c>
      <c r="C9" s="1426"/>
      <c r="D9" s="1426"/>
      <c r="E9" s="1426"/>
      <c r="F9" s="1426"/>
      <c r="G9" s="1426"/>
      <c r="H9" s="1426"/>
      <c r="I9" s="1426"/>
      <c r="J9" s="1426"/>
      <c r="K9" s="1426"/>
      <c r="L9" s="1426"/>
      <c r="M9" s="1426"/>
      <c r="N9" s="1426"/>
      <c r="O9" s="1417"/>
      <c r="P9" s="1417"/>
      <c r="Q9" s="1417"/>
      <c r="R9" s="1417"/>
      <c r="S9" s="263" t="s">
        <v>989</v>
      </c>
      <c r="T9" s="131"/>
      <c r="U9" s="131"/>
      <c r="V9" s="1418"/>
      <c r="W9" s="1418"/>
      <c r="X9" s="1418"/>
      <c r="Y9" s="1418"/>
      <c r="Z9" s="1418"/>
      <c r="AA9" s="131"/>
      <c r="AB9" s="131"/>
      <c r="AC9" s="131"/>
      <c r="AD9" s="131"/>
      <c r="AE9" s="131"/>
      <c r="AF9" s="131"/>
      <c r="AG9" s="131"/>
      <c r="AH9" s="1425"/>
      <c r="AI9" s="1425"/>
      <c r="AJ9" s="1425"/>
      <c r="AK9" s="1425"/>
      <c r="AL9" s="1425"/>
      <c r="AM9" s="131"/>
      <c r="AN9" s="131"/>
      <c r="AO9" s="262">
        <v>4</v>
      </c>
      <c r="AP9" s="371"/>
      <c r="AQ9" s="133"/>
      <c r="AR9" s="133"/>
      <c r="AS9" s="133"/>
      <c r="AT9" s="133"/>
      <c r="AU9" s="133"/>
      <c r="AV9" s="133"/>
    </row>
    <row r="10" spans="1:48" ht="16.8" hidden="1" customHeight="1" thickBot="1" x14ac:dyDescent="0.25">
      <c r="A10" s="126"/>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31"/>
      <c r="AP10" s="372"/>
      <c r="AQ10" s="130"/>
      <c r="AR10" s="130"/>
      <c r="AS10" s="130"/>
      <c r="AT10" s="130"/>
      <c r="AU10" s="130"/>
      <c r="AV10" s="130"/>
    </row>
    <row r="11" spans="1:48" ht="7.2" hidden="1" customHeight="1" x14ac:dyDescent="0.2">
      <c r="A11" s="8"/>
      <c r="B11" s="8"/>
      <c r="C11" s="8"/>
      <c r="D11" s="1"/>
      <c r="E11" s="1"/>
      <c r="F11" s="1"/>
      <c r="G11" s="1"/>
      <c r="H11" s="1"/>
      <c r="I11" s="1"/>
      <c r="J11" s="1"/>
      <c r="K11" s="1"/>
      <c r="L11" s="1"/>
      <c r="M11" s="1"/>
      <c r="N11" s="1"/>
      <c r="O11" s="1"/>
      <c r="P11" s="1"/>
      <c r="Q11" s="1"/>
      <c r="R11" s="2"/>
      <c r="S11" s="2"/>
      <c r="T11" s="2"/>
      <c r="U11" s="5"/>
      <c r="V11" s="5"/>
      <c r="W11" s="5"/>
      <c r="X11" s="5"/>
      <c r="Y11" s="5"/>
      <c r="Z11" s="5"/>
      <c r="AA11" s="5"/>
      <c r="AB11" s="270"/>
      <c r="AO11" s="104"/>
    </row>
    <row r="12" spans="1:48" ht="30" customHeight="1" x14ac:dyDescent="0.2">
      <c r="A12" s="109"/>
      <c r="B12" s="108"/>
      <c r="C12" s="109" t="s">
        <v>33</v>
      </c>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4"/>
    </row>
    <row r="13" spans="1:48" ht="18" customHeight="1" x14ac:dyDescent="0.2">
      <c r="A13" s="8"/>
      <c r="B13" s="8"/>
      <c r="C13" s="8" t="s">
        <v>1264</v>
      </c>
      <c r="D13" s="1"/>
      <c r="E13" s="1"/>
      <c r="F13" s="1"/>
      <c r="G13" s="1"/>
      <c r="H13" s="1"/>
      <c r="I13" s="1"/>
      <c r="J13" s="1"/>
      <c r="K13" s="1"/>
      <c r="L13" s="1"/>
      <c r="M13" s="1"/>
      <c r="N13" s="1"/>
      <c r="O13" s="1"/>
      <c r="P13" s="1"/>
      <c r="Q13" s="1"/>
      <c r="R13" s="2"/>
      <c r="S13" s="2"/>
      <c r="T13" s="2"/>
      <c r="U13" s="5"/>
      <c r="V13" s="5"/>
      <c r="W13" s="5"/>
      <c r="X13" s="5"/>
      <c r="Y13" s="5"/>
      <c r="Z13" s="5"/>
      <c r="AA13" s="5"/>
      <c r="AO13" s="104"/>
    </row>
    <row r="14" spans="1:48" ht="18" customHeight="1" x14ac:dyDescent="0.2">
      <c r="A14" s="8"/>
      <c r="B14" s="8"/>
      <c r="C14" s="8" t="s">
        <v>1265</v>
      </c>
      <c r="D14" s="1"/>
      <c r="E14" s="1"/>
      <c r="F14" s="1"/>
      <c r="G14" s="1"/>
      <c r="H14" s="1"/>
      <c r="I14" s="1"/>
      <c r="J14" s="1"/>
      <c r="K14" s="1"/>
      <c r="L14" s="1"/>
      <c r="M14" s="1"/>
      <c r="N14" s="1"/>
      <c r="O14" s="1"/>
      <c r="P14" s="1"/>
      <c r="Q14" s="1"/>
      <c r="R14" s="2"/>
      <c r="S14" s="2"/>
      <c r="T14" s="2"/>
      <c r="U14" s="5"/>
      <c r="V14" s="5"/>
      <c r="W14" s="5"/>
      <c r="X14" s="5"/>
      <c r="Y14" s="5"/>
      <c r="Z14" s="5"/>
      <c r="AA14" s="5"/>
      <c r="AO14" s="104"/>
    </row>
    <row r="15" spans="1:48" ht="18" customHeight="1" x14ac:dyDescent="0.2">
      <c r="A15" s="8"/>
      <c r="B15" s="8"/>
      <c r="C15" s="8" t="s">
        <v>123</v>
      </c>
      <c r="D15" s="1"/>
      <c r="E15" s="1"/>
      <c r="F15" s="1"/>
      <c r="G15" s="1"/>
      <c r="H15" s="1"/>
      <c r="I15" s="1"/>
      <c r="J15" s="1"/>
      <c r="K15" s="1"/>
      <c r="L15" s="1"/>
      <c r="M15" s="1"/>
      <c r="N15" s="1"/>
      <c r="O15" s="1"/>
      <c r="P15" s="1"/>
      <c r="Q15" s="1"/>
      <c r="R15" s="2"/>
      <c r="S15" s="2"/>
      <c r="T15" s="2"/>
      <c r="U15" s="5"/>
      <c r="V15" s="5"/>
      <c r="W15" s="5"/>
      <c r="X15" s="5"/>
      <c r="Y15" s="5"/>
      <c r="Z15" s="5"/>
      <c r="AA15" s="5"/>
      <c r="AO15" s="104"/>
    </row>
    <row r="16" spans="1:48" ht="9" customHeight="1" x14ac:dyDescent="0.2">
      <c r="A16" s="8"/>
      <c r="B16" s="8"/>
      <c r="C16" s="254"/>
      <c r="D16" s="1"/>
      <c r="E16" s="1"/>
      <c r="F16" s="1"/>
      <c r="G16" s="255"/>
      <c r="H16" s="1"/>
      <c r="I16" s="1"/>
      <c r="J16" s="1"/>
      <c r="K16" s="1"/>
      <c r="L16" s="1"/>
      <c r="M16" s="1"/>
      <c r="N16" s="1"/>
      <c r="O16" s="1"/>
      <c r="P16" s="1"/>
      <c r="Q16" s="1"/>
      <c r="R16" s="2"/>
      <c r="S16" s="2"/>
      <c r="T16" s="2"/>
      <c r="U16" s="5"/>
      <c r="V16" s="5"/>
      <c r="W16" s="5"/>
      <c r="X16" s="5"/>
      <c r="Y16" s="5"/>
      <c r="Z16" s="5"/>
      <c r="AA16" s="5"/>
      <c r="AO16" s="253"/>
    </row>
    <row r="17" spans="1:46" ht="18" customHeight="1" x14ac:dyDescent="0.2">
      <c r="B17" s="8"/>
      <c r="C17" s="1"/>
      <c r="D17" s="1"/>
      <c r="E17" s="1"/>
      <c r="F17" s="1"/>
      <c r="G17" s="1"/>
      <c r="H17" s="1"/>
      <c r="I17" s="1"/>
      <c r="J17" s="1"/>
      <c r="K17" s="1"/>
      <c r="L17" s="1"/>
      <c r="M17" s="1"/>
      <c r="N17" s="1"/>
      <c r="O17" s="1"/>
      <c r="P17" s="1"/>
      <c r="Q17" s="1"/>
      <c r="R17" s="2"/>
      <c r="S17" s="108"/>
      <c r="T17" s="108"/>
      <c r="U17" s="108"/>
      <c r="V17" s="271"/>
      <c r="W17" s="272"/>
      <c r="X17" s="22" t="s">
        <v>993</v>
      </c>
      <c r="Y17" s="23"/>
      <c r="Z17" s="23"/>
      <c r="AA17" s="23"/>
      <c r="AB17" s="4"/>
      <c r="AC17" s="6"/>
      <c r="AD17" s="16"/>
      <c r="AE17" s="16"/>
      <c r="AF17" s="273"/>
      <c r="AG17" s="274"/>
      <c r="AH17" s="22" t="s">
        <v>978</v>
      </c>
      <c r="AI17" s="23"/>
      <c r="AJ17" s="23"/>
      <c r="AO17" s="4"/>
      <c r="AP17" s="374"/>
      <c r="AS17" s="303"/>
      <c r="AT17" s="304"/>
    </row>
    <row r="18" spans="1:46" ht="22.2" customHeight="1" x14ac:dyDescent="0.2">
      <c r="A18" s="8"/>
      <c r="B18" s="8"/>
      <c r="C18" s="14" t="s">
        <v>122</v>
      </c>
      <c r="D18" s="1"/>
      <c r="E18" s="1"/>
      <c r="F18" s="1"/>
      <c r="G18" s="1"/>
      <c r="H18" s="1"/>
      <c r="I18" s="1"/>
      <c r="J18" s="1"/>
      <c r="K18" s="1"/>
      <c r="L18" s="1"/>
      <c r="M18" s="1"/>
      <c r="N18" s="1"/>
      <c r="O18" s="1"/>
      <c r="P18" s="1"/>
      <c r="Q18" s="1"/>
      <c r="R18" s="2"/>
      <c r="S18" s="2"/>
      <c r="T18" s="2"/>
      <c r="U18" s="5"/>
      <c r="V18" s="5"/>
      <c r="W18" s="5"/>
      <c r="X18" s="5"/>
      <c r="Y18" s="5"/>
      <c r="Z18" s="5"/>
      <c r="AA18" s="5"/>
    </row>
    <row r="19" spans="1:46" ht="25.2" customHeight="1" thickBot="1" x14ac:dyDescent="0.25">
      <c r="C19" s="1448" t="s">
        <v>29</v>
      </c>
      <c r="D19" s="1449"/>
      <c r="E19" s="1449"/>
      <c r="F19" s="1449"/>
      <c r="G19" s="1449"/>
      <c r="H19" s="1449"/>
      <c r="I19" s="1449"/>
      <c r="J19" s="1449"/>
      <c r="K19" s="1449"/>
      <c r="L19" s="1449"/>
      <c r="M19" s="1449"/>
      <c r="N19" s="1449"/>
      <c r="O19" s="1449"/>
      <c r="P19" s="1449"/>
      <c r="Q19" s="1449"/>
      <c r="R19" s="1449"/>
      <c r="S19" s="1450"/>
      <c r="T19" s="1448" t="s">
        <v>31</v>
      </c>
      <c r="U19" s="1449"/>
      <c r="V19" s="1449"/>
      <c r="W19" s="1449"/>
      <c r="X19" s="1449"/>
      <c r="Y19" s="1449"/>
      <c r="Z19" s="1449"/>
      <c r="AA19" s="1449"/>
      <c r="AB19" s="1449"/>
      <c r="AC19" s="1449"/>
      <c r="AD19" s="1449"/>
      <c r="AE19" s="1449"/>
      <c r="AF19" s="1449"/>
      <c r="AG19" s="1449"/>
      <c r="AH19" s="1449"/>
      <c r="AI19" s="1449"/>
      <c r="AJ19" s="1450"/>
      <c r="AO19" s="168" t="s">
        <v>652</v>
      </c>
      <c r="AP19" s="375" t="s">
        <v>144</v>
      </c>
    </row>
    <row r="20" spans="1:46" ht="40.200000000000003" customHeight="1" thickTop="1" x14ac:dyDescent="0.2">
      <c r="C20" s="1451" t="s">
        <v>34</v>
      </c>
      <c r="D20" s="1452"/>
      <c r="E20" s="1429" t="s">
        <v>121</v>
      </c>
      <c r="F20" s="1430"/>
      <c r="G20" s="1430"/>
      <c r="H20" s="1430"/>
      <c r="I20" s="1430"/>
      <c r="J20" s="1430"/>
      <c r="K20" s="1430"/>
      <c r="L20" s="1430"/>
      <c r="M20" s="1430"/>
      <c r="N20" s="1430"/>
      <c r="O20" s="1430"/>
      <c r="P20" s="1430"/>
      <c r="Q20" s="1430"/>
      <c r="R20" s="1430"/>
      <c r="S20" s="1431"/>
      <c r="T20" s="1444" t="s">
        <v>12</v>
      </c>
      <c r="U20" s="1445"/>
      <c r="V20" s="1446">
        <f>明細書【断熱パネル】!AP63</f>
        <v>0</v>
      </c>
      <c r="W20" s="1447"/>
      <c r="X20" s="1447"/>
      <c r="Y20" s="1447"/>
      <c r="Z20" s="1447"/>
      <c r="AA20" s="1447"/>
      <c r="AB20" s="1447"/>
      <c r="AC20" s="1447"/>
      <c r="AD20" s="1447"/>
      <c r="AE20" s="1447"/>
      <c r="AF20" s="1447"/>
      <c r="AG20" s="1447"/>
      <c r="AH20" s="1447"/>
      <c r="AI20" s="1432" t="s">
        <v>0</v>
      </c>
      <c r="AJ20" s="1433"/>
      <c r="AO20" s="169">
        <v>1</v>
      </c>
      <c r="AP20" s="381"/>
    </row>
    <row r="21" spans="1:46" ht="39.6" customHeight="1" thickBot="1" x14ac:dyDescent="0.25">
      <c r="C21" s="1453"/>
      <c r="D21" s="1454"/>
      <c r="E21" s="1477" t="s">
        <v>30</v>
      </c>
      <c r="F21" s="1478"/>
      <c r="G21" s="1478"/>
      <c r="H21" s="1478"/>
      <c r="I21" s="1478"/>
      <c r="J21" s="1478"/>
      <c r="K21" s="1478"/>
      <c r="L21" s="1478"/>
      <c r="M21" s="1478"/>
      <c r="N21" s="1478"/>
      <c r="O21" s="1478"/>
      <c r="P21" s="1478"/>
      <c r="Q21" s="1478"/>
      <c r="R21" s="1478"/>
      <c r="S21" s="1479"/>
      <c r="T21" s="1457" t="s">
        <v>12</v>
      </c>
      <c r="U21" s="1458"/>
      <c r="V21" s="1459">
        <f>明細書【潜熱蓄熱建材】!AX58</f>
        <v>0</v>
      </c>
      <c r="W21" s="1460"/>
      <c r="X21" s="1460"/>
      <c r="Y21" s="1460"/>
      <c r="Z21" s="1460"/>
      <c r="AA21" s="1460"/>
      <c r="AB21" s="1460"/>
      <c r="AC21" s="1460"/>
      <c r="AD21" s="1460"/>
      <c r="AE21" s="1460"/>
      <c r="AF21" s="1460"/>
      <c r="AG21" s="1460"/>
      <c r="AH21" s="1460"/>
      <c r="AI21" s="1461" t="s">
        <v>0</v>
      </c>
      <c r="AJ21" s="1462"/>
      <c r="AO21" s="169">
        <v>2</v>
      </c>
      <c r="AP21" s="381"/>
    </row>
    <row r="22" spans="1:46" ht="39.6" customHeight="1" thickTop="1" thickBot="1" x14ac:dyDescent="0.25">
      <c r="C22" s="1472" t="s">
        <v>120</v>
      </c>
      <c r="D22" s="1473"/>
      <c r="E22" s="1473"/>
      <c r="F22" s="1473"/>
      <c r="G22" s="1473"/>
      <c r="H22" s="1473"/>
      <c r="I22" s="1473"/>
      <c r="J22" s="1473"/>
      <c r="K22" s="1473"/>
      <c r="L22" s="1473"/>
      <c r="M22" s="1473"/>
      <c r="N22" s="1473"/>
      <c r="O22" s="1473"/>
      <c r="P22" s="1473"/>
      <c r="Q22" s="1473"/>
      <c r="R22" s="1473"/>
      <c r="S22" s="1474"/>
      <c r="T22" s="1427" t="s">
        <v>12</v>
      </c>
      <c r="U22" s="1428"/>
      <c r="V22" s="1480">
        <f>SUM(V20:AH21)</f>
        <v>0</v>
      </c>
      <c r="W22" s="1481"/>
      <c r="X22" s="1481"/>
      <c r="Y22" s="1481"/>
      <c r="Z22" s="1481"/>
      <c r="AA22" s="1481"/>
      <c r="AB22" s="1481"/>
      <c r="AC22" s="1481"/>
      <c r="AD22" s="1481"/>
      <c r="AE22" s="1481"/>
      <c r="AF22" s="1481"/>
      <c r="AG22" s="1481"/>
      <c r="AH22" s="1481"/>
      <c r="AI22" s="1475" t="s">
        <v>0</v>
      </c>
      <c r="AJ22" s="1476"/>
      <c r="AO22" s="169">
        <v>3</v>
      </c>
      <c r="AP22" s="381"/>
    </row>
    <row r="23" spans="1:46" ht="39.6" customHeight="1" x14ac:dyDescent="0.2">
      <c r="C23" s="1490" t="s">
        <v>119</v>
      </c>
      <c r="D23" s="1491"/>
      <c r="E23" s="1492" t="s">
        <v>38</v>
      </c>
      <c r="F23" s="1493"/>
      <c r="G23" s="1493"/>
      <c r="H23" s="1493"/>
      <c r="I23" s="1493"/>
      <c r="J23" s="1493"/>
      <c r="K23" s="1493"/>
      <c r="L23" s="1493"/>
      <c r="M23" s="1493"/>
      <c r="N23" s="1493"/>
      <c r="O23" s="1493"/>
      <c r="P23" s="1493"/>
      <c r="Q23" s="1493"/>
      <c r="R23" s="1493"/>
      <c r="S23" s="1494"/>
      <c r="T23" s="1495" t="s">
        <v>12</v>
      </c>
      <c r="U23" s="1496"/>
      <c r="V23" s="1497">
        <f>明細書【断熱材】!AN55</f>
        <v>0</v>
      </c>
      <c r="W23" s="1498"/>
      <c r="X23" s="1498"/>
      <c r="Y23" s="1498"/>
      <c r="Z23" s="1498"/>
      <c r="AA23" s="1498"/>
      <c r="AB23" s="1498"/>
      <c r="AC23" s="1498"/>
      <c r="AD23" s="1498"/>
      <c r="AE23" s="1498"/>
      <c r="AF23" s="1498"/>
      <c r="AG23" s="1498"/>
      <c r="AH23" s="1498"/>
      <c r="AI23" s="1470" t="s">
        <v>0</v>
      </c>
      <c r="AJ23" s="1471"/>
      <c r="AO23" s="169">
        <v>4</v>
      </c>
      <c r="AP23" s="381"/>
    </row>
    <row r="24" spans="1:46" ht="39.6" customHeight="1" x14ac:dyDescent="0.2">
      <c r="C24" s="1490"/>
      <c r="D24" s="1491"/>
      <c r="E24" s="1467" t="s">
        <v>1226</v>
      </c>
      <c r="F24" s="1468"/>
      <c r="G24" s="1468"/>
      <c r="H24" s="1468"/>
      <c r="I24" s="1468"/>
      <c r="J24" s="1468"/>
      <c r="K24" s="1468"/>
      <c r="L24" s="1468"/>
      <c r="M24" s="1468"/>
      <c r="N24" s="1468"/>
      <c r="O24" s="1468"/>
      <c r="P24" s="1468"/>
      <c r="Q24" s="1468"/>
      <c r="R24" s="1468"/>
      <c r="S24" s="1469"/>
      <c r="T24" s="1463" t="s">
        <v>12</v>
      </c>
      <c r="U24" s="1464"/>
      <c r="V24" s="1465">
        <f>明細書【窓・防災ガラス窓】!AS86</f>
        <v>0</v>
      </c>
      <c r="W24" s="1466"/>
      <c r="X24" s="1466"/>
      <c r="Y24" s="1466"/>
      <c r="Z24" s="1466"/>
      <c r="AA24" s="1466"/>
      <c r="AB24" s="1466"/>
      <c r="AC24" s="1466"/>
      <c r="AD24" s="1466"/>
      <c r="AE24" s="1466"/>
      <c r="AF24" s="1466"/>
      <c r="AG24" s="1466"/>
      <c r="AH24" s="1466"/>
      <c r="AI24" s="1455" t="s">
        <v>0</v>
      </c>
      <c r="AJ24" s="1456"/>
      <c r="AO24" s="169">
        <v>5</v>
      </c>
      <c r="AP24" s="381"/>
    </row>
    <row r="25" spans="1:46" ht="39.6" customHeight="1" x14ac:dyDescent="0.2">
      <c r="C25" s="1490"/>
      <c r="D25" s="1491"/>
      <c r="E25" s="1467" t="s">
        <v>124</v>
      </c>
      <c r="F25" s="1468"/>
      <c r="G25" s="1468"/>
      <c r="H25" s="1468"/>
      <c r="I25" s="1468"/>
      <c r="J25" s="1468"/>
      <c r="K25" s="1468"/>
      <c r="L25" s="1468"/>
      <c r="M25" s="1468"/>
      <c r="N25" s="1468"/>
      <c r="O25" s="1468"/>
      <c r="P25" s="1468"/>
      <c r="Q25" s="1468"/>
      <c r="R25" s="1468"/>
      <c r="S25" s="1469"/>
      <c r="T25" s="1463" t="s">
        <v>12</v>
      </c>
      <c r="U25" s="1464"/>
      <c r="V25" s="1465">
        <f>明細書【窓・防災ガラス窓】!AS103</f>
        <v>0</v>
      </c>
      <c r="W25" s="1466"/>
      <c r="X25" s="1466"/>
      <c r="Y25" s="1466"/>
      <c r="Z25" s="1466"/>
      <c r="AA25" s="1466"/>
      <c r="AB25" s="1466"/>
      <c r="AC25" s="1466"/>
      <c r="AD25" s="1466"/>
      <c r="AE25" s="1466"/>
      <c r="AF25" s="1466"/>
      <c r="AG25" s="1466"/>
      <c r="AH25" s="1466"/>
      <c r="AI25" s="1455" t="s">
        <v>0</v>
      </c>
      <c r="AJ25" s="1456"/>
      <c r="AO25" s="169">
        <v>6</v>
      </c>
      <c r="AP25" s="381"/>
    </row>
    <row r="26" spans="1:46" ht="39.6" customHeight="1" x14ac:dyDescent="0.2">
      <c r="C26" s="1490"/>
      <c r="D26" s="1491"/>
      <c r="E26" s="1467" t="s">
        <v>21</v>
      </c>
      <c r="F26" s="1468"/>
      <c r="G26" s="1468"/>
      <c r="H26" s="1468"/>
      <c r="I26" s="1468"/>
      <c r="J26" s="1468"/>
      <c r="K26" s="1468"/>
      <c r="L26" s="1468"/>
      <c r="M26" s="1468"/>
      <c r="N26" s="1468"/>
      <c r="O26" s="1468"/>
      <c r="P26" s="1468"/>
      <c r="Q26" s="1468"/>
      <c r="R26" s="1468"/>
      <c r="S26" s="1469"/>
      <c r="T26" s="1463" t="s">
        <v>12</v>
      </c>
      <c r="U26" s="1464"/>
      <c r="V26" s="1465">
        <f>明細書【玄関ドア・調湿建材】!AL19</f>
        <v>0</v>
      </c>
      <c r="W26" s="1466"/>
      <c r="X26" s="1466"/>
      <c r="Y26" s="1466"/>
      <c r="Z26" s="1466"/>
      <c r="AA26" s="1466"/>
      <c r="AB26" s="1466"/>
      <c r="AC26" s="1466"/>
      <c r="AD26" s="1466"/>
      <c r="AE26" s="1466"/>
      <c r="AF26" s="1466"/>
      <c r="AG26" s="1466"/>
      <c r="AH26" s="1466"/>
      <c r="AI26" s="1455" t="s">
        <v>0</v>
      </c>
      <c r="AJ26" s="1456"/>
      <c r="AO26" s="169">
        <v>7</v>
      </c>
      <c r="AP26" s="381"/>
    </row>
    <row r="27" spans="1:46" ht="39.6" customHeight="1" thickBot="1" x14ac:dyDescent="0.25">
      <c r="C27" s="1490"/>
      <c r="D27" s="1491"/>
      <c r="E27" s="1482" t="s">
        <v>22</v>
      </c>
      <c r="F27" s="1483"/>
      <c r="G27" s="1483"/>
      <c r="H27" s="1483"/>
      <c r="I27" s="1483"/>
      <c r="J27" s="1483"/>
      <c r="K27" s="1483"/>
      <c r="L27" s="1483"/>
      <c r="M27" s="1483"/>
      <c r="N27" s="1483"/>
      <c r="O27" s="1483"/>
      <c r="P27" s="1483"/>
      <c r="Q27" s="1483"/>
      <c r="R27" s="1483"/>
      <c r="S27" s="1484"/>
      <c r="T27" s="1457" t="s">
        <v>12</v>
      </c>
      <c r="U27" s="1458"/>
      <c r="V27" s="1459" t="str">
        <f>明細書【玄関ドア・調湿建材】!AL45</f>
        <v/>
      </c>
      <c r="W27" s="1460"/>
      <c r="X27" s="1460"/>
      <c r="Y27" s="1460"/>
      <c r="Z27" s="1460"/>
      <c r="AA27" s="1460"/>
      <c r="AB27" s="1460"/>
      <c r="AC27" s="1460"/>
      <c r="AD27" s="1460"/>
      <c r="AE27" s="1460"/>
      <c r="AF27" s="1460"/>
      <c r="AG27" s="1460"/>
      <c r="AH27" s="1460"/>
      <c r="AI27" s="1461" t="s">
        <v>0</v>
      </c>
      <c r="AJ27" s="1462"/>
      <c r="AO27" s="169">
        <v>8</v>
      </c>
      <c r="AP27" s="381"/>
    </row>
    <row r="28" spans="1:46" ht="39.6" customHeight="1" thickTop="1" x14ac:dyDescent="0.2">
      <c r="C28" s="1485" t="s">
        <v>39</v>
      </c>
      <c r="D28" s="1486"/>
      <c r="E28" s="1486"/>
      <c r="F28" s="1486"/>
      <c r="G28" s="1486"/>
      <c r="H28" s="1486"/>
      <c r="I28" s="1486"/>
      <c r="J28" s="1486"/>
      <c r="K28" s="1486"/>
      <c r="L28" s="1486"/>
      <c r="M28" s="1486"/>
      <c r="N28" s="1486"/>
      <c r="O28" s="1486"/>
      <c r="P28" s="1486"/>
      <c r="Q28" s="1486"/>
      <c r="R28" s="1486"/>
      <c r="S28" s="1487"/>
      <c r="T28" s="1444" t="s">
        <v>12</v>
      </c>
      <c r="U28" s="1445"/>
      <c r="V28" s="1488">
        <f>SUM(V23:AH27)</f>
        <v>0</v>
      </c>
      <c r="W28" s="1489"/>
      <c r="X28" s="1489"/>
      <c r="Y28" s="1489"/>
      <c r="Z28" s="1489"/>
      <c r="AA28" s="1489"/>
      <c r="AB28" s="1489"/>
      <c r="AC28" s="1489"/>
      <c r="AD28" s="1489"/>
      <c r="AE28" s="1489"/>
      <c r="AF28" s="1489"/>
      <c r="AG28" s="1489"/>
      <c r="AH28" s="1489"/>
      <c r="AI28" s="1432" t="s">
        <v>0</v>
      </c>
      <c r="AJ28" s="1433"/>
      <c r="AO28" s="169">
        <v>9</v>
      </c>
      <c r="AP28" s="381"/>
    </row>
    <row r="29" spans="1:46" ht="40.200000000000003" hidden="1" customHeight="1" x14ac:dyDescent="0.2">
      <c r="C29" s="92"/>
      <c r="D29" s="92"/>
      <c r="E29" s="92"/>
      <c r="F29" s="92"/>
      <c r="G29" s="92"/>
      <c r="H29" s="92"/>
      <c r="I29" s="92"/>
      <c r="J29" s="92"/>
      <c r="K29" s="92"/>
      <c r="L29" s="92"/>
      <c r="M29" s="92"/>
      <c r="N29" s="92"/>
      <c r="O29" s="92"/>
      <c r="P29" s="92"/>
      <c r="Q29" s="92"/>
      <c r="R29" s="92"/>
      <c r="S29" s="92"/>
      <c r="T29" s="93"/>
      <c r="U29" s="93"/>
      <c r="V29" s="94"/>
      <c r="W29" s="94"/>
      <c r="X29" s="94"/>
      <c r="Y29" s="94"/>
      <c r="Z29" s="94"/>
      <c r="AA29" s="94"/>
      <c r="AB29" s="94"/>
      <c r="AC29" s="94"/>
      <c r="AD29" s="94"/>
      <c r="AE29" s="94"/>
      <c r="AF29" s="94"/>
      <c r="AG29" s="94"/>
      <c r="AH29" s="94"/>
      <c r="AI29" s="93"/>
      <c r="AJ29" s="93"/>
    </row>
    <row r="30" spans="1:46" ht="40.200000000000003" customHeight="1" x14ac:dyDescent="0.2">
      <c r="C30" s="92"/>
      <c r="D30" s="92"/>
      <c r="E30" s="92"/>
      <c r="F30" s="92"/>
      <c r="G30" s="92"/>
      <c r="H30" s="92"/>
      <c r="I30" s="92"/>
      <c r="J30" s="92"/>
      <c r="K30" s="92"/>
      <c r="L30" s="92"/>
      <c r="M30" s="92"/>
      <c r="N30" s="92"/>
      <c r="O30" s="92"/>
      <c r="P30" s="92"/>
      <c r="Q30" s="92"/>
      <c r="R30" s="92"/>
      <c r="S30" s="92"/>
      <c r="T30" s="93"/>
      <c r="U30" s="93"/>
      <c r="V30" s="94"/>
      <c r="W30" s="94"/>
      <c r="X30" s="94"/>
      <c r="Y30" s="94"/>
      <c r="Z30" s="94"/>
      <c r="AA30" s="94"/>
      <c r="AB30" s="94"/>
      <c r="AC30" s="94"/>
      <c r="AD30" s="94"/>
      <c r="AE30" s="94"/>
      <c r="AF30" s="94"/>
      <c r="AG30" s="94"/>
      <c r="AH30" s="94"/>
      <c r="AI30" s="93"/>
      <c r="AJ30" s="93"/>
    </row>
    <row r="31" spans="1:46" ht="21" customHeight="1" x14ac:dyDescent="0.2">
      <c r="A31" s="14"/>
      <c r="B31" s="14"/>
      <c r="C31" s="14" t="s">
        <v>87</v>
      </c>
      <c r="D31" s="1"/>
      <c r="E31" s="1"/>
      <c r="F31" s="1"/>
      <c r="G31" s="1"/>
      <c r="H31" s="1"/>
      <c r="I31" s="1"/>
      <c r="J31" s="1"/>
      <c r="K31" s="1"/>
      <c r="L31" s="1"/>
      <c r="M31" s="1"/>
      <c r="N31" s="1"/>
      <c r="O31" s="1"/>
      <c r="P31" s="1"/>
      <c r="Q31" s="1"/>
      <c r="R31" s="2"/>
      <c r="S31" s="2"/>
      <c r="T31" s="89" t="str">
        <f>IF(AND(V32&gt;0,V32&lt;400000),"↓補助対象経費の合計が40万円以下の申請はできません。","")</f>
        <v/>
      </c>
      <c r="U31" s="3"/>
      <c r="V31" s="3"/>
      <c r="W31" s="3"/>
      <c r="X31" s="3"/>
      <c r="Y31" s="3"/>
      <c r="Z31" s="3"/>
      <c r="AA31" s="3"/>
      <c r="AB31" s="3"/>
      <c r="AC31" s="1"/>
      <c r="AD31" s="1"/>
      <c r="AE31" s="1"/>
      <c r="AF31" s="1"/>
      <c r="AG31" s="1"/>
      <c r="AH31" s="90"/>
      <c r="AI31" s="90"/>
      <c r="AJ31" s="90"/>
      <c r="AK31" s="90"/>
      <c r="AL31" s="90"/>
      <c r="AM31" s="234"/>
      <c r="AN31" s="234"/>
      <c r="AO31" s="168" t="s">
        <v>652</v>
      </c>
      <c r="AP31" s="375" t="s">
        <v>144</v>
      </c>
      <c r="AQ31" s="90"/>
    </row>
    <row r="32" spans="1:46" ht="39.6" customHeight="1" x14ac:dyDescent="0.2">
      <c r="C32" s="1499" t="s">
        <v>93</v>
      </c>
      <c r="D32" s="1500"/>
      <c r="E32" s="1500"/>
      <c r="F32" s="1500"/>
      <c r="G32" s="1500"/>
      <c r="H32" s="1500"/>
      <c r="I32" s="1500"/>
      <c r="J32" s="1500"/>
      <c r="K32" s="1500"/>
      <c r="L32" s="1500"/>
      <c r="M32" s="1500"/>
      <c r="N32" s="1500"/>
      <c r="O32" s="1500"/>
      <c r="P32" s="1500"/>
      <c r="Q32" s="1500"/>
      <c r="R32" s="1500"/>
      <c r="S32" s="1501"/>
      <c r="T32" s="1463" t="s">
        <v>12</v>
      </c>
      <c r="U32" s="1464"/>
      <c r="V32" s="1502">
        <f>IF(V22="","",SUM(V22,V28))</f>
        <v>0</v>
      </c>
      <c r="W32" s="1503"/>
      <c r="X32" s="1503"/>
      <c r="Y32" s="1503"/>
      <c r="Z32" s="1503"/>
      <c r="AA32" s="1503"/>
      <c r="AB32" s="1503"/>
      <c r="AC32" s="1503"/>
      <c r="AD32" s="1503"/>
      <c r="AE32" s="1503"/>
      <c r="AF32" s="1503"/>
      <c r="AG32" s="1503"/>
      <c r="AH32" s="1503"/>
      <c r="AI32" s="1455" t="s">
        <v>0</v>
      </c>
      <c r="AJ32" s="1456"/>
      <c r="AO32" s="169">
        <v>10</v>
      </c>
      <c r="AP32" s="381"/>
    </row>
    <row r="33" spans="1:43" ht="39.6" customHeight="1" x14ac:dyDescent="0.2">
      <c r="C33" s="1499" t="s">
        <v>97</v>
      </c>
      <c r="D33" s="1500"/>
      <c r="E33" s="1500"/>
      <c r="F33" s="1500"/>
      <c r="G33" s="1500"/>
      <c r="H33" s="1500"/>
      <c r="I33" s="1500"/>
      <c r="J33" s="1500"/>
      <c r="K33" s="1500"/>
      <c r="L33" s="1500"/>
      <c r="M33" s="1500"/>
      <c r="N33" s="1500"/>
      <c r="O33" s="1500"/>
      <c r="P33" s="1500"/>
      <c r="Q33" s="1500"/>
      <c r="R33" s="1500"/>
      <c r="S33" s="1501"/>
      <c r="T33" s="1505" t="s">
        <v>12</v>
      </c>
      <c r="U33" s="1506"/>
      <c r="V33" s="1507">
        <f>IF(V32="","",ROUNDDOWN(V32/2,0))</f>
        <v>0</v>
      </c>
      <c r="W33" s="1508"/>
      <c r="X33" s="1508"/>
      <c r="Y33" s="1508"/>
      <c r="Z33" s="1508"/>
      <c r="AA33" s="1508"/>
      <c r="AB33" s="1508"/>
      <c r="AC33" s="1508"/>
      <c r="AD33" s="1508"/>
      <c r="AE33" s="1508"/>
      <c r="AF33" s="1508"/>
      <c r="AG33" s="1508"/>
      <c r="AH33" s="1508"/>
      <c r="AI33" s="1509" t="s">
        <v>0</v>
      </c>
      <c r="AJ33" s="1510"/>
      <c r="AO33" s="169">
        <v>11</v>
      </c>
      <c r="AP33" s="381"/>
    </row>
    <row r="34" spans="1:43" ht="29.4" customHeight="1" x14ac:dyDescent="0.2">
      <c r="C34" s="92"/>
      <c r="D34" s="92"/>
      <c r="E34" s="92"/>
      <c r="F34" s="92"/>
      <c r="G34" s="92"/>
      <c r="H34" s="92"/>
      <c r="I34" s="92"/>
      <c r="J34" s="92"/>
      <c r="K34" s="92"/>
      <c r="L34" s="92"/>
      <c r="M34" s="92"/>
      <c r="N34" s="92"/>
      <c r="O34" s="92"/>
      <c r="P34" s="92"/>
      <c r="Q34" s="92"/>
      <c r="R34" s="92"/>
      <c r="S34" s="92"/>
      <c r="T34" s="93"/>
      <c r="U34" s="93"/>
      <c r="V34" s="94"/>
      <c r="W34" s="94"/>
      <c r="X34" s="94"/>
      <c r="Y34" s="94"/>
      <c r="Z34" s="94"/>
      <c r="AA34" s="94"/>
      <c r="AB34" s="94"/>
      <c r="AC34" s="94"/>
      <c r="AD34" s="94"/>
      <c r="AE34" s="94"/>
      <c r="AF34" s="94"/>
      <c r="AG34" s="94"/>
      <c r="AH34" s="94"/>
      <c r="AI34" s="93"/>
      <c r="AJ34" s="93"/>
    </row>
    <row r="35" spans="1:43" ht="16.8" thickBot="1" x14ac:dyDescent="0.25">
      <c r="A35" s="91"/>
      <c r="B35" s="91"/>
      <c r="C35" s="91"/>
      <c r="D35" s="91"/>
      <c r="E35" s="91"/>
      <c r="F35" s="91"/>
      <c r="G35" s="91"/>
      <c r="H35" s="91"/>
      <c r="I35" s="91"/>
      <c r="J35" s="91"/>
      <c r="K35" s="91"/>
      <c r="L35" s="91"/>
      <c r="M35" s="91"/>
      <c r="N35" s="91"/>
      <c r="O35" s="91"/>
      <c r="P35" s="91"/>
      <c r="Q35" s="91"/>
      <c r="R35" s="93"/>
      <c r="S35" s="93"/>
      <c r="T35" s="1511"/>
      <c r="U35" s="1511"/>
      <c r="V35" s="1511"/>
      <c r="W35" s="1511"/>
      <c r="X35" s="1511"/>
      <c r="Y35" s="1511"/>
      <c r="Z35" s="1511"/>
      <c r="AA35" s="1511"/>
      <c r="AB35" s="1511"/>
      <c r="AC35" s="1511"/>
      <c r="AD35" s="1511"/>
      <c r="AE35" s="1511"/>
      <c r="AF35" s="1511"/>
      <c r="AG35" s="1511"/>
      <c r="AH35" s="1511"/>
      <c r="AI35" s="1511"/>
      <c r="AJ35" s="1511"/>
      <c r="AK35" s="95"/>
      <c r="AL35" s="95"/>
      <c r="AM35" s="95"/>
      <c r="AN35" s="95"/>
      <c r="AO35" s="168" t="s">
        <v>652</v>
      </c>
      <c r="AP35" s="375" t="s">
        <v>144</v>
      </c>
      <c r="AQ35" s="95"/>
    </row>
    <row r="36" spans="1:43" ht="65.400000000000006" customHeight="1" thickBot="1" x14ac:dyDescent="0.25">
      <c r="A36" s="34"/>
      <c r="B36" s="34"/>
      <c r="C36" s="1410" t="s">
        <v>990</v>
      </c>
      <c r="D36" s="1411"/>
      <c r="E36" s="1411"/>
      <c r="F36" s="1411"/>
      <c r="G36" s="1411"/>
      <c r="H36" s="1411"/>
      <c r="I36" s="1411"/>
      <c r="J36" s="1411"/>
      <c r="K36" s="1411"/>
      <c r="L36" s="1411"/>
      <c r="M36" s="1411"/>
      <c r="N36" s="1411"/>
      <c r="O36" s="1411"/>
      <c r="P36" s="1411"/>
      <c r="Q36" s="1411"/>
      <c r="R36" s="1411"/>
      <c r="S36" s="1412"/>
      <c r="T36" s="1413">
        <f>MIN(V33,2000000)</f>
        <v>0</v>
      </c>
      <c r="U36" s="1414"/>
      <c r="V36" s="1414"/>
      <c r="W36" s="1414"/>
      <c r="X36" s="1414"/>
      <c r="Y36" s="1414"/>
      <c r="Z36" s="1414"/>
      <c r="AA36" s="1414"/>
      <c r="AB36" s="1414"/>
      <c r="AC36" s="1414"/>
      <c r="AD36" s="1414"/>
      <c r="AE36" s="1414"/>
      <c r="AF36" s="1414"/>
      <c r="AG36" s="1414"/>
      <c r="AH36" s="1414"/>
      <c r="AI36" s="1415" t="s">
        <v>0</v>
      </c>
      <c r="AJ36" s="1416"/>
      <c r="AK36" s="96"/>
      <c r="AL36" s="96"/>
      <c r="AM36" s="96"/>
      <c r="AN36" s="96"/>
      <c r="AO36" s="170">
        <v>12</v>
      </c>
      <c r="AP36" s="381"/>
      <c r="AQ36" s="96"/>
    </row>
    <row r="37" spans="1:43" ht="21.6" thickBot="1" x14ac:dyDescent="0.25">
      <c r="A37" s="107"/>
      <c r="B37" s="107"/>
      <c r="C37" s="107"/>
      <c r="D37" s="107"/>
      <c r="E37" s="107"/>
      <c r="F37" s="107"/>
      <c r="G37" s="107"/>
      <c r="H37" s="107"/>
      <c r="I37" s="107"/>
      <c r="J37" s="106"/>
      <c r="K37" s="106"/>
      <c r="L37" s="106"/>
      <c r="M37" s="106"/>
      <c r="N37" s="106"/>
      <c r="O37" s="106"/>
      <c r="P37" s="106"/>
      <c r="Q37" s="106"/>
      <c r="R37" s="106"/>
      <c r="S37" s="106"/>
      <c r="T37" s="106"/>
      <c r="U37" s="104"/>
      <c r="V37" s="34"/>
      <c r="W37" s="105"/>
      <c r="X37" s="105"/>
      <c r="Y37" s="4"/>
      <c r="Z37" s="4"/>
      <c r="AA37" s="4"/>
      <c r="AB37" s="4"/>
    </row>
    <row r="38" spans="1:43" ht="65.25" customHeight="1" thickBot="1" x14ac:dyDescent="0.25">
      <c r="A38" s="34"/>
      <c r="B38" s="34"/>
      <c r="C38" s="1419" t="s">
        <v>1222</v>
      </c>
      <c r="D38" s="1420"/>
      <c r="E38" s="1420"/>
      <c r="F38" s="1420"/>
      <c r="G38" s="1420"/>
      <c r="H38" s="1420"/>
      <c r="I38" s="1420"/>
      <c r="J38" s="1420"/>
      <c r="K38" s="1420"/>
      <c r="L38" s="1420"/>
      <c r="M38" s="1420"/>
      <c r="N38" s="1420"/>
      <c r="O38" s="1420"/>
      <c r="P38" s="1420"/>
      <c r="Q38" s="1420"/>
      <c r="R38" s="1420"/>
      <c r="S38" s="1421"/>
      <c r="T38" s="1422"/>
      <c r="U38" s="1423"/>
      <c r="V38" s="1423"/>
      <c r="W38" s="1423"/>
      <c r="X38" s="1423"/>
      <c r="Y38" s="1423"/>
      <c r="Z38" s="1423"/>
      <c r="AA38" s="1423"/>
      <c r="AB38" s="1423"/>
      <c r="AC38" s="1423"/>
      <c r="AD38" s="1423"/>
      <c r="AE38" s="1423"/>
      <c r="AF38" s="1423"/>
      <c r="AG38" s="1423"/>
      <c r="AH38" s="1423"/>
      <c r="AI38" s="1415" t="s">
        <v>0</v>
      </c>
      <c r="AJ38" s="1416"/>
      <c r="AK38" s="96"/>
      <c r="AL38" s="96"/>
      <c r="AM38" s="96"/>
      <c r="AN38" s="96"/>
      <c r="AO38" s="266">
        <v>13</v>
      </c>
      <c r="AP38" s="382"/>
    </row>
    <row r="39" spans="1:43" ht="16.8" thickBot="1" x14ac:dyDescent="0.25">
      <c r="A39" s="107"/>
      <c r="B39" s="107"/>
      <c r="C39" s="1504" t="s">
        <v>1266</v>
      </c>
      <c r="D39" s="1504"/>
      <c r="E39" s="1504"/>
      <c r="F39" s="1504"/>
      <c r="G39" s="1504"/>
      <c r="H39" s="1504"/>
      <c r="I39" s="1504"/>
      <c r="J39" s="1504"/>
      <c r="K39" s="1504"/>
      <c r="L39" s="1504"/>
      <c r="M39" s="1504"/>
      <c r="N39" s="1504"/>
      <c r="O39" s="1504"/>
      <c r="P39" s="1504"/>
      <c r="Q39" s="1504"/>
      <c r="R39" s="1504"/>
      <c r="S39" s="1504"/>
      <c r="T39" s="1504"/>
      <c r="U39" s="1504"/>
      <c r="V39" s="1504"/>
      <c r="W39" s="1504"/>
      <c r="X39" s="1504"/>
      <c r="Y39" s="1504"/>
      <c r="Z39" s="1504"/>
      <c r="AA39" s="1504"/>
      <c r="AB39" s="1504"/>
      <c r="AC39" s="1504"/>
      <c r="AD39" s="1504"/>
      <c r="AE39" s="1504"/>
      <c r="AF39" s="1504"/>
      <c r="AG39" s="1504"/>
      <c r="AH39" s="1504"/>
      <c r="AI39" s="1504"/>
      <c r="AJ39" s="1504"/>
      <c r="AK39" s="267"/>
      <c r="AL39" s="267"/>
      <c r="AO39" s="4"/>
      <c r="AP39" s="374"/>
    </row>
    <row r="40" spans="1:43" ht="65.25" customHeight="1" thickBot="1" x14ac:dyDescent="0.25">
      <c r="A40" s="34"/>
      <c r="B40" s="34"/>
      <c r="C40" s="1410" t="s">
        <v>991</v>
      </c>
      <c r="D40" s="1411"/>
      <c r="E40" s="1411"/>
      <c r="F40" s="1411"/>
      <c r="G40" s="1411"/>
      <c r="H40" s="1411"/>
      <c r="I40" s="1411"/>
      <c r="J40" s="1411"/>
      <c r="K40" s="1411"/>
      <c r="L40" s="1411"/>
      <c r="M40" s="1411"/>
      <c r="N40" s="1411"/>
      <c r="O40" s="1411"/>
      <c r="P40" s="1411"/>
      <c r="Q40" s="1411"/>
      <c r="R40" s="1411"/>
      <c r="S40" s="1412"/>
      <c r="T40" s="1413">
        <f>MIN(T36,T38)</f>
        <v>0</v>
      </c>
      <c r="U40" s="1414"/>
      <c r="V40" s="1414"/>
      <c r="W40" s="1414"/>
      <c r="X40" s="1414"/>
      <c r="Y40" s="1414"/>
      <c r="Z40" s="1414"/>
      <c r="AA40" s="1414"/>
      <c r="AB40" s="1414"/>
      <c r="AC40" s="1414"/>
      <c r="AD40" s="1414"/>
      <c r="AE40" s="1414"/>
      <c r="AF40" s="1414"/>
      <c r="AG40" s="1414"/>
      <c r="AH40" s="1414"/>
      <c r="AI40" s="1415" t="s">
        <v>0</v>
      </c>
      <c r="AJ40" s="1416"/>
      <c r="AK40" s="96"/>
      <c r="AL40" s="96"/>
      <c r="AM40" s="96"/>
      <c r="AN40" s="96"/>
      <c r="AO40" s="266">
        <v>14</v>
      </c>
      <c r="AP40" s="382"/>
    </row>
  </sheetData>
  <sheetProtection algorithmName="SHA-512" hashValue="n/JCA5FVHQhMmwbLL340tuoDV5HG2SPvRZHdk6TTWUgYLJENvajuakIqNjbdUc4CzIWVO3h4XXLvO/851VtE7g==" saltValue="3dY8qoZRlHL0/eEvubq3gQ==" spinCount="100000" sheet="1" objects="1" formatColumns="0"/>
  <mergeCells count="73">
    <mergeCell ref="C39:AJ39"/>
    <mergeCell ref="C33:S33"/>
    <mergeCell ref="T33:U33"/>
    <mergeCell ref="V33:AH33"/>
    <mergeCell ref="AI33:AJ33"/>
    <mergeCell ref="C36:S36"/>
    <mergeCell ref="T36:AH36"/>
    <mergeCell ref="AI36:AJ36"/>
    <mergeCell ref="T35:AJ35"/>
    <mergeCell ref="AI28:AJ28"/>
    <mergeCell ref="C32:S32"/>
    <mergeCell ref="T32:U32"/>
    <mergeCell ref="V32:AH32"/>
    <mergeCell ref="AI32:AJ32"/>
    <mergeCell ref="E26:S26"/>
    <mergeCell ref="E27:S27"/>
    <mergeCell ref="C28:S28"/>
    <mergeCell ref="T28:U28"/>
    <mergeCell ref="V28:AH28"/>
    <mergeCell ref="C23:D27"/>
    <mergeCell ref="E23:S23"/>
    <mergeCell ref="T23:U23"/>
    <mergeCell ref="V23:AH23"/>
    <mergeCell ref="E25:S25"/>
    <mergeCell ref="T25:U25"/>
    <mergeCell ref="V25:AH25"/>
    <mergeCell ref="AI25:AJ25"/>
    <mergeCell ref="E24:S24"/>
    <mergeCell ref="T24:U24"/>
    <mergeCell ref="V24:AH24"/>
    <mergeCell ref="T21:U21"/>
    <mergeCell ref="AI24:AJ24"/>
    <mergeCell ref="AI23:AJ23"/>
    <mergeCell ref="V21:AH21"/>
    <mergeCell ref="AI21:AJ21"/>
    <mergeCell ref="C22:S22"/>
    <mergeCell ref="AI22:AJ22"/>
    <mergeCell ref="E21:S21"/>
    <mergeCell ref="V22:AH22"/>
    <mergeCell ref="AI26:AJ26"/>
    <mergeCell ref="T27:U27"/>
    <mergeCell ref="V27:AH27"/>
    <mergeCell ref="AI27:AJ27"/>
    <mergeCell ref="T26:U26"/>
    <mergeCell ref="V26:AH26"/>
    <mergeCell ref="T20:U20"/>
    <mergeCell ref="V20:AH20"/>
    <mergeCell ref="C19:S19"/>
    <mergeCell ref="T19:AJ19"/>
    <mergeCell ref="C20:D21"/>
    <mergeCell ref="AH4:AL4"/>
    <mergeCell ref="AO2:AO3"/>
    <mergeCell ref="AP2:AP3"/>
    <mergeCell ref="AA4:AG4"/>
    <mergeCell ref="AA5:AG5"/>
    <mergeCell ref="AH5:AK5"/>
    <mergeCell ref="A2:AL2"/>
    <mergeCell ref="C40:S40"/>
    <mergeCell ref="T40:AH40"/>
    <mergeCell ref="AI40:AJ40"/>
    <mergeCell ref="O9:R9"/>
    <mergeCell ref="V9:Z9"/>
    <mergeCell ref="C38:S38"/>
    <mergeCell ref="T38:AH38"/>
    <mergeCell ref="AI38:AJ38"/>
    <mergeCell ref="AH6:AL9"/>
    <mergeCell ref="B7:N7"/>
    <mergeCell ref="O7:R7"/>
    <mergeCell ref="V7:Z7"/>
    <mergeCell ref="B9:N9"/>
    <mergeCell ref="T22:U22"/>
    <mergeCell ref="E20:S20"/>
    <mergeCell ref="AI20:AJ20"/>
  </mergeCells>
  <phoneticPr fontId="47"/>
  <conditionalFormatting sqref="O9">
    <cfRule type="expression" dxfId="41" priority="10">
      <formula>$O$9=""</formula>
    </cfRule>
  </conditionalFormatting>
  <conditionalFormatting sqref="O7:R7">
    <cfRule type="expression" dxfId="40" priority="8">
      <formula>$O$7=""</formula>
    </cfRule>
  </conditionalFormatting>
  <conditionalFormatting sqref="T38:AH38">
    <cfRule type="expression" dxfId="39" priority="2">
      <formula>T38=""</formula>
    </cfRule>
  </conditionalFormatting>
  <conditionalFormatting sqref="V32:AH32">
    <cfRule type="expression" dxfId="38" priority="28" stopIfTrue="1">
      <formula>AND($V$32&gt;0,$V$32&lt;400000)</formula>
    </cfRule>
  </conditionalFormatting>
  <conditionalFormatting sqref="AH4">
    <cfRule type="expression" dxfId="37" priority="12">
      <formula>$AH$4=""</formula>
    </cfRule>
  </conditionalFormatting>
  <conditionalFormatting sqref="AH5:AK5">
    <cfRule type="expression" dxfId="36" priority="11">
      <formula>$AH$5=""</formula>
    </cfRule>
  </conditionalFormatting>
  <conditionalFormatting sqref="AP20:AP28 AP32:AP33 AP36 AP38 AP40">
    <cfRule type="notContainsBlanks" dxfId="35" priority="18">
      <formula>LEN(TRIM(AP20))&gt;0</formula>
    </cfRule>
  </conditionalFormatting>
  <conditionalFormatting sqref="AT17">
    <cfRule type="notContainsBlanks" dxfId="34" priority="1">
      <formula>LEN(TRIM(AT17))&gt;0</formula>
    </cfRule>
  </conditionalFormatting>
  <dataValidations count="3">
    <dataValidation imeMode="disabled" allowBlank="1" showInputMessage="1" showErrorMessage="1" sqref="T36:AH36 V32:AH34 V29:AH30 A7 O7:S7 O9:S9 T38:AH38 T40:AH40" xr:uid="{1FBA6D4E-BD48-49C5-8926-1D4C10872A55}"/>
    <dataValidation type="whole" imeMode="disabled" operator="greaterThan" allowBlank="1" showInputMessage="1" showErrorMessage="1" sqref="V20:AH28" xr:uid="{D0CFE41C-430B-4836-99AF-CA4D3024D600}">
      <formula1>0</formula1>
    </dataValidation>
    <dataValidation type="whole" imeMode="disabled" operator="greaterThanOrEqual" allowBlank="1" showInputMessage="1" showErrorMessage="1" sqref="AH5:AK5" xr:uid="{F4989783-B7AE-4047-BD4B-E8E768953150}">
      <formula1>1</formula1>
    </dataValidation>
  </dataValidations>
  <printOptions horizontalCentered="1"/>
  <pageMargins left="0.27559055118110237" right="0.27559055118110237" top="0.43307086614173229" bottom="0" header="0.31496062992125984" footer="0.31496062992125984"/>
  <pageSetup paperSize="9" scale="7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3F5C9-6611-4912-8196-E8EFDE8229B2}">
  <sheetPr>
    <pageSetUpPr fitToPage="1"/>
  </sheetPr>
  <dimension ref="A1:CW61"/>
  <sheetViews>
    <sheetView showGridLines="0" zoomScale="70" zoomScaleNormal="70" zoomScaleSheetLayoutView="70" workbookViewId="0">
      <selection sqref="A1:CN1"/>
    </sheetView>
  </sheetViews>
  <sheetFormatPr defaultColWidth="1.33203125" defaultRowHeight="18" customHeight="1" x14ac:dyDescent="0.2"/>
  <cols>
    <col min="1" max="4" width="1.44140625" style="64" customWidth="1"/>
    <col min="5" max="6" width="1.44140625" style="63" customWidth="1"/>
    <col min="7" max="8" width="1.44140625" style="33" customWidth="1"/>
    <col min="9" max="92" width="1.44140625" style="64" customWidth="1"/>
    <col min="93" max="93" width="1.44140625" style="64" hidden="1" customWidth="1"/>
    <col min="94" max="94" width="1.44140625" style="64" customWidth="1"/>
    <col min="95" max="95" width="4.77734375" style="166" customWidth="1"/>
    <col min="96" max="96" width="51.77734375" style="344" hidden="1" customWidth="1"/>
    <col min="97" max="97" width="51.77734375" style="64" customWidth="1"/>
    <col min="98" max="100" width="1.33203125" style="64"/>
    <col min="101" max="101" width="2.77734375" style="64" bestFit="1" customWidth="1"/>
    <col min="102" max="16384" width="1.33203125" style="64"/>
  </cols>
  <sheetData>
    <row r="1" spans="1:97" ht="36" customHeight="1" x14ac:dyDescent="0.2">
      <c r="A1" s="1512" t="s">
        <v>1228</v>
      </c>
      <c r="B1" s="1512"/>
      <c r="C1" s="1512"/>
      <c r="D1" s="1512"/>
      <c r="E1" s="1512"/>
      <c r="F1" s="1512"/>
      <c r="G1" s="1512"/>
      <c r="H1" s="1512"/>
      <c r="I1" s="1512"/>
      <c r="J1" s="1512"/>
      <c r="K1" s="1512"/>
      <c r="L1" s="1512"/>
      <c r="M1" s="1512"/>
      <c r="N1" s="1512"/>
      <c r="O1" s="1512"/>
      <c r="P1" s="1512"/>
      <c r="Q1" s="1512"/>
      <c r="R1" s="1512"/>
      <c r="S1" s="1512"/>
      <c r="T1" s="1512"/>
      <c r="U1" s="1512"/>
      <c r="V1" s="1512"/>
      <c r="W1" s="1512"/>
      <c r="X1" s="1512"/>
      <c r="Y1" s="1512"/>
      <c r="Z1" s="1512"/>
      <c r="AA1" s="1512"/>
      <c r="AB1" s="1512"/>
      <c r="AC1" s="1512"/>
      <c r="AD1" s="1512"/>
      <c r="AE1" s="1512"/>
      <c r="AF1" s="1512"/>
      <c r="AG1" s="1512"/>
      <c r="AH1" s="1512"/>
      <c r="AI1" s="1512"/>
      <c r="AJ1" s="1512"/>
      <c r="AK1" s="1512"/>
      <c r="AL1" s="1512"/>
      <c r="AM1" s="1512"/>
      <c r="AN1" s="1512"/>
      <c r="AO1" s="1512"/>
      <c r="AP1" s="1512"/>
      <c r="AQ1" s="1512"/>
      <c r="AR1" s="1512"/>
      <c r="AS1" s="1512"/>
      <c r="AT1" s="1512"/>
      <c r="AU1" s="1512"/>
      <c r="AV1" s="1512"/>
      <c r="AW1" s="1512"/>
      <c r="AX1" s="1512"/>
      <c r="AY1" s="1512"/>
      <c r="AZ1" s="1512"/>
      <c r="BA1" s="1512"/>
      <c r="BB1" s="1512"/>
      <c r="BC1" s="1512"/>
      <c r="BD1" s="1512"/>
      <c r="BE1" s="1512"/>
      <c r="BF1" s="1512"/>
      <c r="BG1" s="1512"/>
      <c r="BH1" s="1512"/>
      <c r="BI1" s="1512"/>
      <c r="BJ1" s="1512"/>
      <c r="BK1" s="1512"/>
      <c r="BL1" s="1512"/>
      <c r="BM1" s="1512"/>
      <c r="BN1" s="1512"/>
      <c r="BO1" s="1512"/>
      <c r="BP1" s="1512"/>
      <c r="BQ1" s="1512"/>
      <c r="BR1" s="1512"/>
      <c r="BS1" s="1512"/>
      <c r="BT1" s="1512"/>
      <c r="BU1" s="1512"/>
      <c r="BV1" s="1512"/>
      <c r="BW1" s="1512"/>
      <c r="BX1" s="1512"/>
      <c r="BY1" s="1512"/>
      <c r="BZ1" s="1512"/>
      <c r="CA1" s="1512"/>
      <c r="CB1" s="1512"/>
      <c r="CC1" s="1512"/>
      <c r="CD1" s="1512"/>
      <c r="CE1" s="1512"/>
      <c r="CF1" s="1512"/>
      <c r="CG1" s="1512"/>
      <c r="CH1" s="1512"/>
      <c r="CI1" s="1512"/>
      <c r="CJ1" s="1512"/>
      <c r="CK1" s="1512"/>
      <c r="CL1" s="1512"/>
      <c r="CM1" s="1512"/>
      <c r="CN1" s="1512"/>
      <c r="CO1" s="380"/>
      <c r="CP1" s="281"/>
    </row>
    <row r="2" spans="1:97" ht="65.400000000000006" customHeight="1" x14ac:dyDescent="0.2">
      <c r="A2" s="437" t="s">
        <v>1229</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8"/>
      <c r="BG2" s="438"/>
      <c r="BH2" s="438"/>
      <c r="BI2" s="438"/>
      <c r="BJ2" s="438"/>
      <c r="BK2" s="438"/>
      <c r="BL2" s="438"/>
      <c r="BM2" s="438"/>
      <c r="BN2" s="438"/>
      <c r="BO2" s="438"/>
      <c r="BP2" s="438"/>
      <c r="BQ2" s="438"/>
      <c r="BR2" s="438"/>
      <c r="BS2" s="438"/>
      <c r="BT2" s="438"/>
      <c r="BU2" s="438"/>
      <c r="BV2" s="438"/>
      <c r="BW2" s="438"/>
      <c r="BX2" s="438"/>
      <c r="BY2" s="438"/>
      <c r="BZ2" s="438"/>
      <c r="CA2" s="438"/>
      <c r="CB2" s="438"/>
      <c r="CC2" s="438"/>
      <c r="CD2" s="438"/>
      <c r="CE2" s="438"/>
      <c r="CF2" s="438"/>
      <c r="CG2" s="438"/>
      <c r="CH2" s="438"/>
      <c r="CI2" s="438"/>
      <c r="CJ2" s="438"/>
      <c r="CK2" s="438"/>
      <c r="CL2" s="438"/>
      <c r="CM2" s="438"/>
      <c r="CN2" s="438"/>
      <c r="CO2" s="282"/>
      <c r="CP2" s="282"/>
    </row>
    <row r="3" spans="1:97" s="61" customFormat="1" ht="30" customHeight="1" x14ac:dyDescent="0.2">
      <c r="A3" s="439" t="s">
        <v>997</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440"/>
      <c r="AL3" s="440"/>
      <c r="AM3" s="440"/>
      <c r="AN3" s="440"/>
      <c r="AO3" s="440"/>
      <c r="AP3" s="440"/>
      <c r="AQ3" s="440"/>
      <c r="AR3" s="440"/>
      <c r="AS3" s="440"/>
      <c r="AT3" s="440"/>
      <c r="AU3" s="440"/>
      <c r="AV3" s="440"/>
      <c r="AW3" s="440"/>
      <c r="AX3" s="440"/>
      <c r="AY3" s="440"/>
      <c r="AZ3" s="440"/>
      <c r="BA3" s="440"/>
      <c r="BB3" s="440"/>
      <c r="BC3" s="440"/>
      <c r="BD3" s="440"/>
      <c r="BE3" s="440"/>
      <c r="BF3" s="440"/>
      <c r="BG3" s="440"/>
      <c r="BH3" s="440"/>
      <c r="BI3" s="440"/>
      <c r="BJ3" s="440"/>
      <c r="BK3" s="440"/>
      <c r="BL3" s="440"/>
      <c r="BM3" s="440"/>
      <c r="BN3" s="440"/>
      <c r="BO3" s="440"/>
      <c r="BP3" s="440"/>
      <c r="BQ3" s="440"/>
      <c r="BR3" s="440"/>
      <c r="BS3" s="440"/>
      <c r="BT3" s="440"/>
      <c r="BU3" s="440"/>
      <c r="BV3" s="440"/>
      <c r="BW3" s="440"/>
      <c r="BX3" s="440"/>
      <c r="BY3" s="440"/>
      <c r="BZ3" s="440"/>
      <c r="CA3" s="440"/>
      <c r="CB3" s="440"/>
      <c r="CC3" s="440"/>
      <c r="CD3" s="440"/>
      <c r="CE3" s="440"/>
      <c r="CF3" s="440"/>
      <c r="CG3" s="440"/>
      <c r="CH3" s="440"/>
      <c r="CI3" s="440"/>
      <c r="CJ3" s="440"/>
      <c r="CK3" s="440"/>
      <c r="CL3" s="440"/>
      <c r="CM3" s="440"/>
      <c r="CN3" s="441"/>
      <c r="CO3" s="194"/>
      <c r="CP3" s="194"/>
      <c r="CQ3" s="164"/>
      <c r="CR3" s="344"/>
    </row>
    <row r="4" spans="1:97" s="61" customFormat="1" ht="8.4" customHeight="1" x14ac:dyDescent="0.2">
      <c r="C4" s="60"/>
      <c r="D4" s="60"/>
      <c r="E4" s="280"/>
      <c r="F4" s="280"/>
      <c r="G4" s="62"/>
      <c r="H4" s="62"/>
      <c r="I4" s="60"/>
      <c r="J4" s="235"/>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O4" s="64"/>
      <c r="CP4" s="64"/>
      <c r="CQ4" s="442" t="s">
        <v>648</v>
      </c>
      <c r="CR4" s="443" t="s">
        <v>963</v>
      </c>
      <c r="CS4" s="444"/>
    </row>
    <row r="5" spans="1:97" s="61" customFormat="1" ht="8.4" customHeight="1" x14ac:dyDescent="0.2">
      <c r="C5" s="60"/>
      <c r="D5" s="60"/>
      <c r="E5" s="280"/>
      <c r="F5" s="280"/>
      <c r="G5" s="62"/>
      <c r="H5" s="62"/>
      <c r="I5" s="60"/>
      <c r="J5" s="235"/>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O5" s="64"/>
      <c r="CP5" s="64"/>
      <c r="CQ5" s="442"/>
      <c r="CR5" s="443"/>
      <c r="CS5" s="444"/>
    </row>
    <row r="6" spans="1:97" s="61" customFormat="1" ht="18" customHeight="1" x14ac:dyDescent="0.2">
      <c r="A6" s="60"/>
      <c r="B6" s="60"/>
      <c r="C6" s="60"/>
      <c r="D6" s="60"/>
      <c r="E6" s="280"/>
      <c r="F6" s="280"/>
      <c r="G6" s="62"/>
      <c r="H6" s="62"/>
      <c r="I6" s="60"/>
      <c r="J6" s="60"/>
      <c r="K6" s="60"/>
      <c r="L6" s="60"/>
      <c r="M6" s="60"/>
      <c r="N6" s="60"/>
      <c r="O6" s="60"/>
      <c r="P6" s="60"/>
      <c r="Q6" s="60"/>
      <c r="R6" s="60"/>
      <c r="S6" s="60"/>
      <c r="T6" s="60"/>
      <c r="U6" s="60"/>
      <c r="V6" s="60"/>
      <c r="W6" s="60"/>
      <c r="X6" s="60"/>
      <c r="Y6" s="60"/>
      <c r="Z6" s="60"/>
      <c r="AA6" s="60"/>
      <c r="AB6" s="60"/>
      <c r="AC6" s="60"/>
      <c r="AD6" s="60"/>
      <c r="AE6" s="60"/>
      <c r="AF6" s="60"/>
      <c r="AG6" s="60"/>
      <c r="AH6" s="60"/>
      <c r="AJ6" s="60"/>
      <c r="AK6" s="60"/>
      <c r="AL6" s="60"/>
      <c r="AM6" s="60"/>
      <c r="AN6" s="60"/>
      <c r="AO6" s="60"/>
      <c r="AP6" s="60"/>
      <c r="AQ6" s="60"/>
      <c r="AR6" s="60"/>
      <c r="BJ6" s="1513"/>
      <c r="BK6" s="1513"/>
      <c r="BL6" s="1513"/>
      <c r="BM6" s="1513"/>
      <c r="BN6" s="1513"/>
      <c r="BO6" s="1513"/>
      <c r="BP6" s="1513"/>
      <c r="BQ6" s="1513"/>
      <c r="BR6" s="1513"/>
      <c r="BS6" s="1513"/>
      <c r="BT6" s="457"/>
      <c r="BU6" s="457"/>
      <c r="BV6" s="457"/>
      <c r="BW6" s="457"/>
      <c r="BX6" s="457"/>
      <c r="BY6" s="452" t="s">
        <v>6</v>
      </c>
      <c r="BZ6" s="452"/>
      <c r="CA6" s="457"/>
      <c r="CB6" s="457"/>
      <c r="CC6" s="457"/>
      <c r="CD6" s="457"/>
      <c r="CE6" s="457"/>
      <c r="CF6" s="452" t="s">
        <v>5</v>
      </c>
      <c r="CG6" s="452"/>
      <c r="CH6" s="457"/>
      <c r="CI6" s="457"/>
      <c r="CJ6" s="457"/>
      <c r="CK6" s="457"/>
      <c r="CL6" s="457"/>
      <c r="CM6" s="452" t="s">
        <v>4</v>
      </c>
      <c r="CN6" s="452"/>
      <c r="CO6" s="275"/>
      <c r="CP6" s="275"/>
      <c r="CQ6" s="283">
        <v>1</v>
      </c>
      <c r="CR6" s="345"/>
      <c r="CS6" s="2"/>
    </row>
    <row r="7" spans="1:97" s="19" customFormat="1" ht="18" customHeight="1" x14ac:dyDescent="0.2">
      <c r="A7" s="557" t="s">
        <v>15</v>
      </c>
      <c r="B7" s="557"/>
      <c r="C7" s="557"/>
      <c r="D7" s="557"/>
      <c r="E7" s="557"/>
      <c r="F7" s="557"/>
      <c r="G7" s="557"/>
      <c r="H7" s="557"/>
      <c r="I7" s="557"/>
      <c r="J7" s="557"/>
      <c r="K7" s="557"/>
      <c r="L7" s="557"/>
      <c r="M7" s="557"/>
      <c r="N7" s="557"/>
      <c r="O7" s="557"/>
      <c r="P7" s="557"/>
      <c r="Q7" s="557"/>
      <c r="R7" s="557"/>
      <c r="S7" s="557"/>
      <c r="T7" s="557"/>
      <c r="U7" s="557"/>
      <c r="V7" s="557"/>
      <c r="W7" s="557"/>
      <c r="X7" s="557"/>
      <c r="Y7" s="557"/>
      <c r="Z7" s="557"/>
      <c r="AA7" s="557"/>
      <c r="AB7" s="334"/>
      <c r="AC7" s="334"/>
      <c r="AD7" s="334"/>
      <c r="AE7" s="334"/>
      <c r="AF7" s="334"/>
      <c r="AG7" s="334"/>
      <c r="AH7" s="334"/>
      <c r="AJ7" s="334"/>
      <c r="AK7" s="334"/>
      <c r="AL7" s="334"/>
      <c r="AM7" s="334"/>
      <c r="AN7" s="334"/>
      <c r="AO7" s="334"/>
      <c r="AP7" s="334"/>
      <c r="AQ7" s="334"/>
      <c r="AR7" s="334"/>
      <c r="BJ7" s="335"/>
      <c r="BK7" s="453" t="str">
        <f>IF(OR(BT6="",CA6=""),"",IF(DATE(BT6,CA6,CH6)&lt;=EOMONTH(DATE(BT6,CA6,1), 0),"","日付をご確認ください↑"))</f>
        <v/>
      </c>
      <c r="BL7" s="453"/>
      <c r="BM7" s="453"/>
      <c r="BN7" s="453"/>
      <c r="BO7" s="453"/>
      <c r="BP7" s="453"/>
      <c r="BQ7" s="453"/>
      <c r="BR7" s="453"/>
      <c r="BS7" s="453"/>
      <c r="BT7" s="453"/>
      <c r="BU7" s="453"/>
      <c r="BV7" s="453"/>
      <c r="BW7" s="453"/>
      <c r="BX7" s="453"/>
      <c r="BY7" s="453"/>
      <c r="BZ7" s="453"/>
      <c r="CA7" s="453"/>
      <c r="CB7" s="453"/>
      <c r="CC7" s="453"/>
      <c r="CD7" s="453"/>
      <c r="CE7" s="453"/>
      <c r="CF7" s="453"/>
      <c r="CG7" s="453"/>
      <c r="CH7" s="453"/>
      <c r="CI7" s="453"/>
      <c r="CJ7" s="453"/>
      <c r="CK7" s="336"/>
      <c r="CL7" s="336"/>
      <c r="CM7" s="335"/>
      <c r="CN7" s="335"/>
      <c r="CO7" s="93"/>
      <c r="CP7" s="93"/>
      <c r="CQ7" s="337"/>
      <c r="CR7" s="136"/>
    </row>
    <row r="8" spans="1:97" s="19" customFormat="1" ht="18" customHeight="1" x14ac:dyDescent="0.2">
      <c r="A8" s="454" t="s">
        <v>137</v>
      </c>
      <c r="B8" s="454"/>
      <c r="C8" s="454"/>
      <c r="D8" s="454"/>
      <c r="E8" s="454"/>
      <c r="F8" s="454"/>
      <c r="G8" s="454"/>
      <c r="H8" s="454"/>
      <c r="I8" s="454"/>
      <c r="J8" s="454"/>
      <c r="K8" s="454"/>
      <c r="L8" s="454"/>
      <c r="M8" s="454"/>
      <c r="N8" s="454"/>
      <c r="O8" s="454"/>
      <c r="P8" s="454"/>
      <c r="Q8" s="454"/>
      <c r="R8" s="454"/>
      <c r="S8" s="454"/>
      <c r="T8" s="454"/>
      <c r="U8" s="454"/>
      <c r="V8" s="454"/>
      <c r="W8" s="454"/>
      <c r="X8" s="454"/>
      <c r="Y8" s="454"/>
      <c r="Z8" s="454"/>
      <c r="AA8" s="454"/>
      <c r="AB8" s="334"/>
      <c r="AC8" s="334"/>
      <c r="AD8" s="334"/>
      <c r="AE8" s="334"/>
      <c r="AF8" s="334"/>
      <c r="AG8" s="334"/>
      <c r="AH8" s="334"/>
      <c r="AJ8" s="334"/>
      <c r="AK8" s="334"/>
      <c r="AL8" s="334"/>
      <c r="AM8" s="334"/>
      <c r="AN8" s="334"/>
      <c r="AO8" s="334"/>
      <c r="AP8" s="334"/>
      <c r="AQ8" s="334"/>
      <c r="AR8" s="334"/>
      <c r="BJ8" s="335"/>
      <c r="BK8" s="335"/>
      <c r="BL8" s="335"/>
      <c r="BM8" s="335"/>
      <c r="BN8" s="335"/>
      <c r="BO8" s="335"/>
      <c r="BP8" s="335"/>
      <c r="BQ8" s="335"/>
      <c r="BR8" s="335"/>
      <c r="BS8" s="335"/>
      <c r="BT8" s="336"/>
      <c r="BU8" s="336"/>
      <c r="BV8" s="336"/>
      <c r="BW8" s="336"/>
      <c r="BX8" s="336"/>
      <c r="BY8" s="335"/>
      <c r="BZ8" s="335"/>
      <c r="CA8" s="336"/>
      <c r="CB8" s="336"/>
      <c r="CC8" s="336"/>
      <c r="CD8" s="336"/>
      <c r="CE8" s="336"/>
      <c r="CF8" s="335"/>
      <c r="CG8" s="335"/>
      <c r="CH8" s="336"/>
      <c r="CI8" s="336"/>
      <c r="CJ8" s="336"/>
      <c r="CK8" s="336"/>
      <c r="CL8" s="336"/>
      <c r="CM8" s="335"/>
      <c r="CN8" s="335"/>
      <c r="CO8" s="93"/>
      <c r="CP8" s="93"/>
      <c r="CQ8" s="337"/>
      <c r="CR8" s="136"/>
    </row>
    <row r="9" spans="1:97" s="61" customFormat="1" ht="18" customHeight="1" x14ac:dyDescent="0.2">
      <c r="A9" s="60"/>
      <c r="B9" s="60"/>
      <c r="C9" s="60"/>
      <c r="D9" s="60"/>
      <c r="E9" s="280"/>
      <c r="F9" s="280"/>
      <c r="G9" s="62"/>
      <c r="H9" s="62"/>
      <c r="I9" s="60"/>
      <c r="J9" s="60"/>
      <c r="K9" s="60"/>
      <c r="L9" s="60"/>
      <c r="M9" s="60"/>
      <c r="N9" s="60"/>
      <c r="O9" s="60"/>
      <c r="P9" s="60"/>
      <c r="Q9" s="60"/>
      <c r="R9" s="60"/>
      <c r="S9" s="60"/>
      <c r="T9" s="60"/>
      <c r="U9" s="60"/>
      <c r="V9" s="60"/>
      <c r="W9" s="60"/>
      <c r="X9" s="60"/>
      <c r="Y9" s="60"/>
      <c r="Z9" s="60"/>
      <c r="AA9" s="60"/>
      <c r="AB9" s="60"/>
      <c r="AC9" s="60"/>
      <c r="AD9" s="60"/>
      <c r="AE9" s="60"/>
      <c r="AF9" s="60"/>
      <c r="AG9" s="60"/>
      <c r="AH9" s="60"/>
      <c r="AJ9" s="60"/>
      <c r="AK9" s="60"/>
      <c r="AL9" s="60"/>
      <c r="AM9" s="60"/>
      <c r="AN9" s="60"/>
      <c r="AO9" s="60"/>
      <c r="AP9" s="60"/>
      <c r="AQ9" s="60"/>
      <c r="AR9" s="60"/>
      <c r="BJ9" s="280"/>
      <c r="BK9" s="280"/>
      <c r="BL9" s="280"/>
      <c r="BM9" s="280"/>
      <c r="BN9" s="280"/>
      <c r="BO9" s="280"/>
      <c r="BP9" s="280"/>
      <c r="BQ9" s="280"/>
      <c r="BR9" s="280"/>
      <c r="BS9" s="280"/>
      <c r="BT9" s="376"/>
      <c r="BU9" s="376"/>
      <c r="BV9" s="376"/>
      <c r="BW9" s="376"/>
      <c r="BX9" s="376"/>
      <c r="BY9" s="280"/>
      <c r="BZ9" s="280"/>
      <c r="CA9" s="376"/>
      <c r="CB9" s="376"/>
      <c r="CC9" s="376"/>
      <c r="CD9" s="376"/>
      <c r="CE9" s="376"/>
      <c r="CF9" s="280"/>
      <c r="CG9" s="280"/>
      <c r="CH9" s="376"/>
      <c r="CI9" s="376"/>
      <c r="CJ9" s="376"/>
      <c r="CK9" s="376"/>
      <c r="CL9" s="376"/>
      <c r="CM9" s="280"/>
      <c r="CN9" s="280"/>
      <c r="CO9" s="275"/>
      <c r="CP9" s="275"/>
      <c r="CQ9" s="164"/>
      <c r="CR9" s="344"/>
    </row>
    <row r="10" spans="1:97" s="19" customFormat="1" ht="18" customHeight="1" x14ac:dyDescent="0.2">
      <c r="A10" s="455" t="s">
        <v>1230</v>
      </c>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340"/>
      <c r="CP10" s="340"/>
      <c r="CQ10" s="337"/>
      <c r="CR10" s="136"/>
    </row>
    <row r="11" spans="1:97" s="19" customFormat="1" ht="18" customHeight="1" x14ac:dyDescent="0.2">
      <c r="A11" s="455"/>
      <c r="B11" s="455"/>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340"/>
      <c r="CP11" s="340"/>
      <c r="CQ11" s="337"/>
      <c r="CR11" s="136"/>
    </row>
    <row r="12" spans="1:97" s="19" customFormat="1" ht="18" customHeight="1" x14ac:dyDescent="0.2">
      <c r="A12" s="455"/>
      <c r="B12" s="455"/>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340"/>
      <c r="CP12" s="340"/>
      <c r="CQ12" s="337"/>
      <c r="CR12" s="136"/>
    </row>
    <row r="13" spans="1:97" s="61" customFormat="1" ht="18" customHeight="1" x14ac:dyDescent="0.2">
      <c r="A13" s="1514" t="s">
        <v>138</v>
      </c>
      <c r="B13" s="1514"/>
      <c r="C13" s="1514"/>
      <c r="D13" s="1514"/>
      <c r="E13" s="1514"/>
      <c r="F13" s="1514"/>
      <c r="G13" s="1514"/>
      <c r="H13" s="1514"/>
      <c r="I13" s="1514"/>
      <c r="J13" s="1514"/>
      <c r="K13" s="1514"/>
      <c r="L13" s="1514"/>
      <c r="M13" s="1514"/>
      <c r="N13" s="1514"/>
      <c r="O13" s="1514"/>
      <c r="P13" s="1514"/>
      <c r="Q13" s="1514"/>
      <c r="R13" s="1514"/>
      <c r="S13" s="1514"/>
      <c r="T13" s="1514"/>
      <c r="U13" s="1514"/>
      <c r="V13" s="1514"/>
      <c r="W13" s="1514"/>
      <c r="X13" s="1514"/>
      <c r="Y13" s="1514"/>
      <c r="Z13" s="1514"/>
      <c r="AA13" s="1514"/>
      <c r="AB13" s="1514"/>
      <c r="AC13" s="1514"/>
      <c r="AD13" s="1514"/>
      <c r="AE13" s="1514"/>
      <c r="AF13" s="1514"/>
      <c r="AG13" s="1514"/>
      <c r="AH13" s="1514"/>
      <c r="AI13" s="1514"/>
      <c r="AJ13" s="1514"/>
      <c r="AK13" s="1514"/>
      <c r="AL13" s="1514"/>
      <c r="AM13" s="1514"/>
      <c r="AN13" s="1514"/>
      <c r="AO13" s="1514"/>
      <c r="AP13" s="1514"/>
      <c r="AQ13" s="1514"/>
      <c r="AR13" s="1514"/>
      <c r="AS13" s="1514"/>
      <c r="AT13" s="1514"/>
      <c r="AU13" s="1514"/>
      <c r="AV13" s="1514"/>
      <c r="AW13" s="1514"/>
      <c r="AX13" s="1514"/>
      <c r="AY13" s="1514"/>
      <c r="AZ13" s="1514"/>
      <c r="BA13" s="1514"/>
      <c r="BB13" s="1514"/>
      <c r="BC13" s="1514"/>
      <c r="BD13" s="1514"/>
      <c r="BE13" s="1514"/>
      <c r="BF13" s="1514"/>
      <c r="BG13" s="1514"/>
      <c r="BH13" s="1514"/>
      <c r="BI13" s="1514"/>
      <c r="BJ13" s="1514"/>
      <c r="BK13" s="1514"/>
      <c r="BL13" s="1514"/>
      <c r="BM13" s="1514"/>
      <c r="BN13" s="1514"/>
      <c r="BO13" s="1514"/>
      <c r="BP13" s="1514"/>
      <c r="BQ13" s="1514"/>
      <c r="BR13" s="1514"/>
      <c r="BS13" s="1514"/>
      <c r="BT13" s="1514"/>
      <c r="BU13" s="1514"/>
      <c r="BV13" s="1514"/>
      <c r="BW13" s="1514"/>
      <c r="BX13" s="1514"/>
      <c r="BY13" s="1514"/>
      <c r="BZ13" s="1514"/>
      <c r="CA13" s="1514"/>
      <c r="CB13" s="1514"/>
      <c r="CC13" s="1514"/>
      <c r="CD13" s="1514"/>
      <c r="CE13" s="1514"/>
      <c r="CF13" s="1514"/>
      <c r="CG13" s="1514"/>
      <c r="CH13" s="1514"/>
      <c r="CI13" s="1514"/>
      <c r="CJ13" s="1514"/>
      <c r="CK13" s="1514"/>
      <c r="CL13" s="1514"/>
      <c r="CM13" s="1514"/>
      <c r="CN13" s="1514"/>
      <c r="CO13" s="238"/>
      <c r="CP13" s="238"/>
      <c r="CQ13" s="164"/>
      <c r="CR13" s="344"/>
    </row>
    <row r="14" spans="1:97" s="61" customFormat="1" ht="18" customHeight="1" x14ac:dyDescent="0.2">
      <c r="A14" s="236"/>
      <c r="B14" s="236"/>
      <c r="C14" s="236"/>
      <c r="D14" s="236"/>
      <c r="E14" s="236"/>
      <c r="F14" s="236"/>
      <c r="G14" s="236"/>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6"/>
      <c r="AY14" s="236"/>
      <c r="AZ14" s="236"/>
      <c r="BA14" s="236"/>
      <c r="BB14" s="236"/>
      <c r="BC14" s="236"/>
      <c r="BD14" s="236"/>
      <c r="BE14" s="236"/>
      <c r="BF14" s="236"/>
      <c r="BG14" s="236"/>
      <c r="BH14" s="236"/>
      <c r="BI14" s="236"/>
      <c r="BJ14" s="236"/>
      <c r="BK14" s="236"/>
      <c r="BL14" s="236"/>
      <c r="BM14" s="236"/>
      <c r="BN14" s="236"/>
      <c r="BO14" s="236"/>
      <c r="BP14" s="236"/>
      <c r="BQ14" s="236"/>
      <c r="BR14" s="236"/>
      <c r="BS14" s="236"/>
      <c r="BT14" s="236"/>
      <c r="BU14" s="236"/>
      <c r="BV14" s="236"/>
      <c r="BW14" s="236"/>
      <c r="BX14" s="236"/>
      <c r="BY14" s="236"/>
      <c r="BZ14" s="236"/>
      <c r="CA14" s="236"/>
      <c r="CB14" s="236"/>
      <c r="CC14" s="236"/>
      <c r="CD14" s="236"/>
      <c r="CE14" s="236"/>
      <c r="CF14" s="236"/>
      <c r="CG14" s="236"/>
      <c r="CH14" s="236"/>
      <c r="CI14" s="236"/>
      <c r="CJ14" s="236"/>
      <c r="CK14" s="236"/>
      <c r="CL14" s="236"/>
      <c r="CM14" s="236"/>
      <c r="CN14" s="236"/>
      <c r="CO14" s="237"/>
      <c r="CP14" s="237"/>
      <c r="CQ14" s="164"/>
      <c r="CR14" s="344"/>
    </row>
    <row r="15" spans="1:97" ht="16.5" customHeight="1" thickBot="1" x14ac:dyDescent="0.25">
      <c r="A15" s="407" t="s">
        <v>964</v>
      </c>
      <c r="B15" s="407"/>
      <c r="C15" s="407"/>
      <c r="D15" s="407"/>
      <c r="E15" s="407"/>
      <c r="F15" s="407"/>
      <c r="G15" s="407"/>
      <c r="H15" s="407"/>
      <c r="I15" s="407"/>
      <c r="J15" s="407"/>
      <c r="K15" s="407"/>
      <c r="L15" s="407"/>
      <c r="M15" s="407"/>
      <c r="N15" s="407"/>
      <c r="O15" s="407"/>
      <c r="P15" s="407"/>
      <c r="Q15" s="407"/>
      <c r="R15" s="407"/>
      <c r="S15" s="407"/>
      <c r="T15" s="407"/>
      <c r="U15" s="407"/>
      <c r="V15" s="40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c r="BW15" s="407"/>
      <c r="BX15" s="407"/>
      <c r="BY15" s="407"/>
      <c r="BZ15" s="407"/>
      <c r="CA15" s="407"/>
      <c r="CB15" s="407"/>
      <c r="CC15" s="407"/>
      <c r="CD15" s="407"/>
      <c r="CE15" s="407"/>
      <c r="CF15" s="407"/>
      <c r="CG15" s="407"/>
      <c r="CH15" s="407"/>
      <c r="CI15" s="407"/>
      <c r="CJ15" s="407"/>
      <c r="CK15" s="407"/>
      <c r="CL15" s="407"/>
      <c r="CM15" s="407"/>
      <c r="CN15" s="407"/>
      <c r="CO15" s="278"/>
      <c r="CP15" s="278"/>
      <c r="CQ15" s="165" t="s">
        <v>648</v>
      </c>
      <c r="CR15" s="346" t="s">
        <v>646</v>
      </c>
      <c r="CS15" s="26"/>
    </row>
    <row r="16" spans="1:97" ht="38.4" customHeight="1" x14ac:dyDescent="0.2">
      <c r="A16" s="1515" t="s">
        <v>1206</v>
      </c>
      <c r="B16" s="1516"/>
      <c r="C16" s="1516"/>
      <c r="D16" s="1516"/>
      <c r="E16" s="1516"/>
      <c r="F16" s="1516"/>
      <c r="G16" s="1516"/>
      <c r="H16" s="1516"/>
      <c r="I16" s="1516"/>
      <c r="J16" s="1516"/>
      <c r="K16" s="1516"/>
      <c r="L16" s="1517" t="str">
        <f>IF(実績報告書!L19=0,"",実績報告書!L19)</f>
        <v/>
      </c>
      <c r="M16" s="1517"/>
      <c r="N16" s="1517"/>
      <c r="O16" s="1517"/>
      <c r="P16" s="1517"/>
      <c r="Q16" s="1517"/>
      <c r="R16" s="1517"/>
      <c r="S16" s="1517"/>
      <c r="T16" s="1517"/>
      <c r="U16" s="1517"/>
      <c r="V16" s="1517"/>
      <c r="W16" s="1517"/>
      <c r="X16" s="1517"/>
      <c r="Y16" s="1517"/>
      <c r="Z16" s="1517"/>
      <c r="AA16" s="1517"/>
      <c r="AB16" s="1517"/>
      <c r="AC16" s="1517"/>
      <c r="AD16" s="1517"/>
      <c r="AE16" s="1517"/>
      <c r="AF16" s="1517"/>
      <c r="AG16" s="1517"/>
      <c r="AH16" s="1517"/>
      <c r="AI16" s="1517"/>
      <c r="AJ16" s="1517"/>
      <c r="AK16" s="1517"/>
      <c r="AL16" s="1517"/>
      <c r="AM16" s="1517"/>
      <c r="AN16" s="1517"/>
      <c r="AO16" s="1517"/>
      <c r="AP16" s="1517"/>
      <c r="AQ16" s="1517"/>
      <c r="AR16" s="1517"/>
      <c r="AS16" s="1517"/>
      <c r="AT16" s="1517"/>
      <c r="AU16" s="1517"/>
      <c r="AV16" s="1517"/>
      <c r="AW16" s="1517"/>
      <c r="AX16" s="1517"/>
      <c r="AY16" s="1517"/>
      <c r="AZ16" s="1517"/>
      <c r="BA16" s="1517"/>
      <c r="BB16" s="1517"/>
      <c r="BC16" s="1517"/>
      <c r="BD16" s="1517"/>
      <c r="BE16" s="1518"/>
      <c r="BF16" s="434"/>
      <c r="BG16" s="434"/>
      <c r="BH16" s="434"/>
      <c r="BI16" s="434"/>
      <c r="BJ16" s="434"/>
      <c r="BK16" s="434"/>
      <c r="BL16" s="434"/>
      <c r="BM16" s="434"/>
      <c r="BN16" s="434"/>
      <c r="BO16" s="434"/>
      <c r="BP16" s="434"/>
      <c r="BQ16" s="434"/>
      <c r="BR16" s="434"/>
      <c r="BS16" s="434"/>
      <c r="BT16" s="434"/>
      <c r="BU16" s="434"/>
      <c r="BV16" s="434"/>
      <c r="BW16" s="434"/>
      <c r="BX16" s="434"/>
      <c r="BY16" s="434"/>
      <c r="BZ16" s="434"/>
      <c r="CA16" s="434"/>
      <c r="CB16" s="434"/>
      <c r="CC16" s="434"/>
      <c r="CD16" s="434"/>
      <c r="CE16" s="434"/>
      <c r="CF16" s="434"/>
      <c r="CG16" s="434"/>
      <c r="CH16" s="434"/>
      <c r="CI16" s="434"/>
      <c r="CJ16" s="434"/>
      <c r="CK16" s="434"/>
      <c r="CL16" s="434"/>
      <c r="CM16" s="434"/>
      <c r="CN16" s="434"/>
      <c r="CO16" s="239"/>
      <c r="CP16" s="239"/>
      <c r="CQ16" s="165">
        <v>2</v>
      </c>
      <c r="CR16" s="347"/>
      <c r="CS16" s="240"/>
    </row>
    <row r="17" spans="1:101" ht="38.4" customHeight="1" x14ac:dyDescent="0.2">
      <c r="A17" s="1519" t="s">
        <v>998</v>
      </c>
      <c r="B17" s="1520"/>
      <c r="C17" s="1520"/>
      <c r="D17" s="1520"/>
      <c r="E17" s="1520"/>
      <c r="F17" s="1520"/>
      <c r="G17" s="1520"/>
      <c r="H17" s="1520"/>
      <c r="I17" s="1520"/>
      <c r="J17" s="1520"/>
      <c r="K17" s="1520"/>
      <c r="L17" s="1521" t="str">
        <f>IF(実績報告書!L20=0,"",実績報告書!L20)</f>
        <v/>
      </c>
      <c r="M17" s="1522"/>
      <c r="N17" s="1522"/>
      <c r="O17" s="1522"/>
      <c r="P17" s="1522"/>
      <c r="Q17" s="1522"/>
      <c r="R17" s="1522"/>
      <c r="S17" s="1522"/>
      <c r="T17" s="1522"/>
      <c r="U17" s="1522"/>
      <c r="V17" s="1522"/>
      <c r="W17" s="1522"/>
      <c r="X17" s="1522"/>
      <c r="Y17" s="1522"/>
      <c r="Z17" s="1522"/>
      <c r="AA17" s="1522"/>
      <c r="AB17" s="1522"/>
      <c r="AC17" s="1522"/>
      <c r="AD17" s="1522"/>
      <c r="AE17" s="1522"/>
      <c r="AF17" s="1522"/>
      <c r="AG17" s="1522"/>
      <c r="AH17" s="1522"/>
      <c r="AI17" s="1522"/>
      <c r="AJ17" s="1522"/>
      <c r="AK17" s="1522"/>
      <c r="AL17" s="1522"/>
      <c r="AM17" s="1522"/>
      <c r="AN17" s="1522"/>
      <c r="AO17" s="1522"/>
      <c r="AP17" s="1522"/>
      <c r="AQ17" s="1522"/>
      <c r="AR17" s="1522"/>
      <c r="AS17" s="1522"/>
      <c r="AT17" s="1522"/>
      <c r="AU17" s="1522"/>
      <c r="AV17" s="1522"/>
      <c r="AW17" s="1522"/>
      <c r="AX17" s="1522"/>
      <c r="AY17" s="1522"/>
      <c r="AZ17" s="1522"/>
      <c r="BA17" s="1522"/>
      <c r="BB17" s="1522"/>
      <c r="BC17" s="1522"/>
      <c r="BD17" s="1522"/>
      <c r="BE17" s="1523"/>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239"/>
      <c r="CP17" s="239"/>
      <c r="CQ17" s="165">
        <v>3</v>
      </c>
      <c r="CR17" s="347"/>
      <c r="CS17" s="240"/>
    </row>
    <row r="18" spans="1:101" ht="21" customHeight="1" x14ac:dyDescent="0.2">
      <c r="A18" s="421" t="s">
        <v>132</v>
      </c>
      <c r="B18" s="422"/>
      <c r="C18" s="422"/>
      <c r="D18" s="422"/>
      <c r="E18" s="422"/>
      <c r="F18" s="422"/>
      <c r="G18" s="422"/>
      <c r="H18" s="422"/>
      <c r="I18" s="422"/>
      <c r="J18" s="422"/>
      <c r="K18" s="422"/>
      <c r="L18" s="1524" t="str">
        <f>IF(実績報告書!L21=0,"",実績報告書!L21)</f>
        <v/>
      </c>
      <c r="M18" s="1525"/>
      <c r="N18" s="1525"/>
      <c r="O18" s="1525"/>
      <c r="P18" s="1525"/>
      <c r="Q18" s="1525"/>
      <c r="R18" s="1525"/>
      <c r="S18" s="1525"/>
      <c r="T18" s="1525"/>
      <c r="U18" s="1525"/>
      <c r="V18" s="1525"/>
      <c r="W18" s="1525"/>
      <c r="X18" s="1525"/>
      <c r="Y18" s="1525"/>
      <c r="Z18" s="1525"/>
      <c r="AA18" s="1525"/>
      <c r="AB18" s="1525"/>
      <c r="AC18" s="1525"/>
      <c r="AD18" s="1525"/>
      <c r="AE18" s="1525"/>
      <c r="AF18" s="1525"/>
      <c r="AG18" s="1526"/>
      <c r="AH18" s="1527" t="str">
        <f>IF(実績報告書!AH21=0,"",実績報告書!AH21)</f>
        <v/>
      </c>
      <c r="AI18" s="1528"/>
      <c r="AJ18" s="1528"/>
      <c r="AK18" s="1528"/>
      <c r="AL18" s="1528"/>
      <c r="AM18" s="1528"/>
      <c r="AN18" s="1528"/>
      <c r="AO18" s="1528"/>
      <c r="AP18" s="1528"/>
      <c r="AQ18" s="1528"/>
      <c r="AR18" s="1528"/>
      <c r="AS18" s="1528"/>
      <c r="AT18" s="1528"/>
      <c r="AU18" s="1528"/>
      <c r="AV18" s="1528"/>
      <c r="AW18" s="1528"/>
      <c r="AX18" s="1528"/>
      <c r="AY18" s="1528"/>
      <c r="AZ18" s="1528"/>
      <c r="BA18" s="1528"/>
      <c r="BB18" s="1528"/>
      <c r="BC18" s="1528"/>
      <c r="BD18" s="1528"/>
      <c r="BE18" s="1529"/>
      <c r="BF18" s="309"/>
      <c r="BG18" s="310"/>
      <c r="BH18" s="310"/>
      <c r="BI18" s="310"/>
      <c r="BJ18" s="310"/>
      <c r="BK18" s="310"/>
      <c r="BL18" s="310"/>
      <c r="BM18" s="310"/>
      <c r="BN18" s="310"/>
      <c r="BO18" s="310"/>
      <c r="BP18" s="310"/>
      <c r="BQ18" s="310"/>
      <c r="BR18" s="310"/>
      <c r="BS18" s="310"/>
      <c r="BT18" s="310"/>
      <c r="BU18" s="310"/>
      <c r="BV18" s="310"/>
      <c r="BW18" s="310"/>
      <c r="BX18" s="310"/>
      <c r="BY18" s="310"/>
      <c r="BZ18" s="310"/>
      <c r="CA18" s="310"/>
      <c r="CB18" s="310"/>
      <c r="CC18" s="310"/>
      <c r="CD18" s="310"/>
      <c r="CE18" s="310"/>
      <c r="CF18" s="310"/>
      <c r="CG18" s="310"/>
      <c r="CH18" s="310"/>
      <c r="CI18" s="310"/>
      <c r="CJ18" s="310"/>
      <c r="CK18" s="310"/>
      <c r="CL18" s="310"/>
      <c r="CM18" s="310"/>
      <c r="CN18" s="310"/>
      <c r="CO18" s="241"/>
      <c r="CP18" s="241"/>
      <c r="CQ18" s="165">
        <v>4</v>
      </c>
      <c r="CR18" s="345"/>
      <c r="CS18" s="2"/>
    </row>
    <row r="19" spans="1:101" s="61" customFormat="1" ht="44.4" customHeight="1" thickBot="1" x14ac:dyDescent="0.25">
      <c r="A19" s="471" t="s">
        <v>965</v>
      </c>
      <c r="B19" s="472"/>
      <c r="C19" s="472"/>
      <c r="D19" s="472"/>
      <c r="E19" s="472"/>
      <c r="F19" s="472"/>
      <c r="G19" s="472"/>
      <c r="H19" s="472"/>
      <c r="I19" s="472"/>
      <c r="J19" s="472"/>
      <c r="K19" s="472"/>
      <c r="L19" s="1530" t="str">
        <f>IF(実績報告書!L22=0,"",実績報告書!L22)</f>
        <v/>
      </c>
      <c r="M19" s="1531"/>
      <c r="N19" s="1531"/>
      <c r="O19" s="1531"/>
      <c r="P19" s="1531"/>
      <c r="Q19" s="1531"/>
      <c r="R19" s="1531"/>
      <c r="S19" s="1531"/>
      <c r="T19" s="1531"/>
      <c r="U19" s="1531"/>
      <c r="V19" s="1531"/>
      <c r="W19" s="1531"/>
      <c r="X19" s="1531"/>
      <c r="Y19" s="1531"/>
      <c r="Z19" s="1531"/>
      <c r="AA19" s="1531"/>
      <c r="AB19" s="1531"/>
      <c r="AC19" s="1531"/>
      <c r="AD19" s="1531"/>
      <c r="AE19" s="1531"/>
      <c r="AF19" s="1531"/>
      <c r="AG19" s="1532"/>
      <c r="AH19" s="1533" t="str">
        <f>IF(実績報告書!AH22=0,"",実績報告書!AH22)</f>
        <v/>
      </c>
      <c r="AI19" s="1531"/>
      <c r="AJ19" s="1531"/>
      <c r="AK19" s="1531"/>
      <c r="AL19" s="1531"/>
      <c r="AM19" s="1531"/>
      <c r="AN19" s="1531"/>
      <c r="AO19" s="1531"/>
      <c r="AP19" s="1531"/>
      <c r="AQ19" s="1531"/>
      <c r="AR19" s="1531"/>
      <c r="AS19" s="1531"/>
      <c r="AT19" s="1531"/>
      <c r="AU19" s="1531"/>
      <c r="AV19" s="1531"/>
      <c r="AW19" s="1531"/>
      <c r="AX19" s="1531"/>
      <c r="AY19" s="1531"/>
      <c r="AZ19" s="1531"/>
      <c r="BA19" s="1531"/>
      <c r="BB19" s="1531"/>
      <c r="BC19" s="1531"/>
      <c r="BD19" s="1531"/>
      <c r="BE19" s="1531"/>
      <c r="BF19" s="311"/>
      <c r="BG19" s="312"/>
      <c r="BH19" s="312"/>
      <c r="BI19" s="312"/>
      <c r="BJ19" s="312"/>
      <c r="BK19" s="312"/>
      <c r="BL19" s="312"/>
      <c r="BM19" s="312"/>
      <c r="BN19" s="312"/>
      <c r="BO19" s="312"/>
      <c r="BP19" s="312"/>
      <c r="BQ19" s="312"/>
      <c r="BR19" s="312"/>
      <c r="BS19" s="312"/>
      <c r="BT19" s="312"/>
      <c r="BU19" s="312"/>
      <c r="BV19" s="312"/>
      <c r="BW19" s="312"/>
      <c r="BX19" s="312"/>
      <c r="BY19" s="312"/>
      <c r="BZ19" s="312"/>
      <c r="CA19" s="312"/>
      <c r="CB19" s="312"/>
      <c r="CC19" s="312"/>
      <c r="CD19" s="312"/>
      <c r="CE19" s="312"/>
      <c r="CF19" s="312"/>
      <c r="CG19" s="312"/>
      <c r="CH19" s="312"/>
      <c r="CI19" s="312"/>
      <c r="CJ19" s="312"/>
      <c r="CK19" s="312"/>
      <c r="CL19" s="312"/>
      <c r="CM19" s="312"/>
      <c r="CN19" s="312"/>
      <c r="CO19" s="241"/>
      <c r="CP19" s="241"/>
      <c r="CQ19" s="165">
        <v>5</v>
      </c>
      <c r="CR19" s="345"/>
      <c r="CS19" s="2"/>
    </row>
    <row r="20" spans="1:101" ht="22.5" customHeight="1" x14ac:dyDescent="0.2">
      <c r="A20" s="530" t="s">
        <v>16</v>
      </c>
      <c r="B20" s="531"/>
      <c r="C20" s="531"/>
      <c r="D20" s="531"/>
      <c r="E20" s="531"/>
      <c r="F20" s="531"/>
      <c r="G20" s="531"/>
      <c r="H20" s="531"/>
      <c r="I20" s="531"/>
      <c r="J20" s="531"/>
      <c r="K20" s="532"/>
      <c r="L20" s="509" t="s">
        <v>17</v>
      </c>
      <c r="M20" s="510"/>
      <c r="N20" s="510"/>
      <c r="O20" s="1543" t="str">
        <f>IF(実績報告書!O23=0,"",実績報告書!O23)</f>
        <v/>
      </c>
      <c r="P20" s="1543"/>
      <c r="Q20" s="1543"/>
      <c r="R20" s="1543"/>
      <c r="S20" s="1544" t="s">
        <v>148</v>
      </c>
      <c r="T20" s="1544"/>
      <c r="U20" s="1543" t="str">
        <f>IF(実績報告書!U23=0,"",実績報告書!U23)</f>
        <v/>
      </c>
      <c r="V20" s="1543"/>
      <c r="W20" s="1543"/>
      <c r="X20" s="1543"/>
      <c r="Y20" s="1543"/>
      <c r="Z20" s="1543"/>
      <c r="AA20" s="313"/>
      <c r="AB20" s="313"/>
      <c r="AC20" s="313"/>
      <c r="AD20" s="313"/>
      <c r="AE20" s="313"/>
      <c r="AF20" s="313"/>
      <c r="AG20" s="313"/>
      <c r="AH20" s="313"/>
      <c r="AI20" s="313"/>
      <c r="AJ20" s="313"/>
      <c r="AK20" s="313"/>
      <c r="AL20" s="308"/>
      <c r="AM20" s="308"/>
      <c r="AN20" s="308"/>
      <c r="AO20" s="308"/>
      <c r="AP20" s="308"/>
      <c r="AQ20" s="308"/>
      <c r="AR20" s="308"/>
      <c r="AS20" s="308"/>
      <c r="AT20" s="315"/>
      <c r="AU20" s="315"/>
      <c r="AV20" s="315"/>
      <c r="AW20" s="315"/>
      <c r="AX20" s="315"/>
      <c r="AY20" s="315"/>
      <c r="AZ20" s="315"/>
      <c r="BA20" s="315"/>
      <c r="BB20" s="315"/>
      <c r="BC20" s="315"/>
      <c r="BD20" s="315"/>
      <c r="BE20" s="315"/>
      <c r="BF20" s="315"/>
      <c r="BG20" s="315"/>
      <c r="BH20" s="315"/>
      <c r="BI20" s="315"/>
      <c r="BJ20" s="315"/>
      <c r="BK20" s="315"/>
      <c r="BL20" s="315"/>
      <c r="BM20" s="315"/>
      <c r="BN20" s="315"/>
      <c r="BO20" s="315"/>
      <c r="BP20" s="315"/>
      <c r="BQ20" s="315"/>
      <c r="BR20" s="315"/>
      <c r="BS20" s="315"/>
      <c r="BT20" s="315"/>
      <c r="BU20" s="315"/>
      <c r="BV20" s="315"/>
      <c r="BW20" s="315"/>
      <c r="BX20" s="315"/>
      <c r="BY20" s="315"/>
      <c r="BZ20" s="315"/>
      <c r="CA20" s="315"/>
      <c r="CB20" s="315"/>
      <c r="CC20" s="315"/>
      <c r="CD20" s="315"/>
      <c r="CE20" s="315"/>
      <c r="CF20" s="315"/>
      <c r="CG20" s="310"/>
      <c r="CH20" s="310"/>
      <c r="CI20" s="310"/>
      <c r="CJ20" s="310"/>
      <c r="CK20" s="310"/>
      <c r="CL20" s="310"/>
      <c r="CM20" s="310"/>
      <c r="CN20" s="316"/>
      <c r="CO20" s="242"/>
      <c r="CP20" s="242"/>
      <c r="CQ20" s="165">
        <v>6</v>
      </c>
      <c r="CR20" s="345"/>
      <c r="CS20" s="2"/>
    </row>
    <row r="21" spans="1:101" ht="39" customHeight="1" x14ac:dyDescent="0.2">
      <c r="A21" s="533"/>
      <c r="B21" s="507"/>
      <c r="C21" s="507"/>
      <c r="D21" s="507"/>
      <c r="E21" s="507"/>
      <c r="F21" s="507"/>
      <c r="G21" s="507"/>
      <c r="H21" s="507"/>
      <c r="I21" s="507"/>
      <c r="J21" s="507"/>
      <c r="K21" s="508"/>
      <c r="L21" s="1545" t="str">
        <f>IF(実績報告書!L24=0,"",実績報告書!L24)</f>
        <v/>
      </c>
      <c r="M21" s="1535"/>
      <c r="N21" s="1535"/>
      <c r="O21" s="1535"/>
      <c r="P21" s="1535"/>
      <c r="Q21" s="1535"/>
      <c r="R21" s="1535"/>
      <c r="S21" s="1535"/>
      <c r="T21" s="1535"/>
      <c r="U21" s="1535"/>
      <c r="V21" s="1535"/>
      <c r="W21" s="1535"/>
      <c r="X21" s="1535"/>
      <c r="Y21" s="1535"/>
      <c r="Z21" s="1535"/>
      <c r="AA21" s="1535"/>
      <c r="AB21" s="1546"/>
      <c r="AC21" s="1534" t="str">
        <f>IF(実績報告書!AC24=0,"",実績報告書!AC24)</f>
        <v/>
      </c>
      <c r="AD21" s="1535"/>
      <c r="AE21" s="1535"/>
      <c r="AF21" s="1535"/>
      <c r="AG21" s="1535"/>
      <c r="AH21" s="1535"/>
      <c r="AI21" s="1535"/>
      <c r="AJ21" s="1535"/>
      <c r="AK21" s="1535"/>
      <c r="AL21" s="1535"/>
      <c r="AM21" s="1535"/>
      <c r="AN21" s="1535"/>
      <c r="AO21" s="1535"/>
      <c r="AP21" s="1535"/>
      <c r="AQ21" s="1535"/>
      <c r="AR21" s="1535"/>
      <c r="AS21" s="1535"/>
      <c r="AT21" s="1535"/>
      <c r="AU21" s="1535"/>
      <c r="AV21" s="1535"/>
      <c r="AW21" s="1535"/>
      <c r="AX21" s="1535"/>
      <c r="AY21" s="1535"/>
      <c r="AZ21" s="1535"/>
      <c r="BA21" s="1535"/>
      <c r="BB21" s="1535"/>
      <c r="BC21" s="1535"/>
      <c r="BD21" s="1546"/>
      <c r="BE21" s="1534" t="str">
        <f>IF(実績報告書!BE24=0,"",実績報告書!BE24)</f>
        <v/>
      </c>
      <c r="BF21" s="1535"/>
      <c r="BG21" s="1535"/>
      <c r="BH21" s="1535"/>
      <c r="BI21" s="1535"/>
      <c r="BJ21" s="1535"/>
      <c r="BK21" s="1535"/>
      <c r="BL21" s="1535"/>
      <c r="BM21" s="1535"/>
      <c r="BN21" s="1535"/>
      <c r="BO21" s="1535"/>
      <c r="BP21" s="1535"/>
      <c r="BQ21" s="1535"/>
      <c r="BR21" s="1535"/>
      <c r="BS21" s="1535"/>
      <c r="BT21" s="1535"/>
      <c r="BU21" s="1535"/>
      <c r="BV21" s="1535"/>
      <c r="BW21" s="1535"/>
      <c r="BX21" s="1535"/>
      <c r="BY21" s="1535"/>
      <c r="BZ21" s="1535"/>
      <c r="CA21" s="1535"/>
      <c r="CB21" s="1535"/>
      <c r="CC21" s="1535"/>
      <c r="CD21" s="1535"/>
      <c r="CE21" s="1535"/>
      <c r="CF21" s="1535"/>
      <c r="CG21" s="1535"/>
      <c r="CH21" s="1535"/>
      <c r="CI21" s="1535"/>
      <c r="CJ21" s="1535"/>
      <c r="CK21" s="1535"/>
      <c r="CL21" s="1535"/>
      <c r="CM21" s="1535"/>
      <c r="CN21" s="1536"/>
      <c r="CO21" s="279"/>
      <c r="CP21" s="279"/>
      <c r="CQ21" s="165">
        <v>7</v>
      </c>
      <c r="CR21" s="345"/>
      <c r="CS21" s="2"/>
    </row>
    <row r="22" spans="1:101" ht="39" customHeight="1" thickBot="1" x14ac:dyDescent="0.25">
      <c r="A22" s="1537" t="s">
        <v>135</v>
      </c>
      <c r="B22" s="1538"/>
      <c r="C22" s="1538"/>
      <c r="D22" s="1538"/>
      <c r="E22" s="1538"/>
      <c r="F22" s="1538"/>
      <c r="G22" s="1538"/>
      <c r="H22" s="1538"/>
      <c r="I22" s="1538"/>
      <c r="J22" s="1538"/>
      <c r="K22" s="1539"/>
      <c r="L22" s="1540" t="str">
        <f>IF(実績報告書!L25=0,"",実績報告書!L25)</f>
        <v/>
      </c>
      <c r="M22" s="1541"/>
      <c r="N22" s="1541"/>
      <c r="O22" s="1541"/>
      <c r="P22" s="1541"/>
      <c r="Q22" s="1541"/>
      <c r="R22" s="1541"/>
      <c r="S22" s="1541"/>
      <c r="T22" s="1541"/>
      <c r="U22" s="1541"/>
      <c r="V22" s="1541"/>
      <c r="W22" s="1541"/>
      <c r="X22" s="1541"/>
      <c r="Y22" s="1541"/>
      <c r="Z22" s="1541"/>
      <c r="AA22" s="1541"/>
      <c r="AB22" s="1541"/>
      <c r="AC22" s="1541"/>
      <c r="AD22" s="1541"/>
      <c r="AE22" s="1541"/>
      <c r="AF22" s="1541"/>
      <c r="AG22" s="1541"/>
      <c r="AH22" s="1541"/>
      <c r="AI22" s="1541"/>
      <c r="AJ22" s="1541"/>
      <c r="AK22" s="1541"/>
      <c r="AL22" s="1541"/>
      <c r="AM22" s="1541"/>
      <c r="AN22" s="1541"/>
      <c r="AO22" s="1541"/>
      <c r="AP22" s="1541"/>
      <c r="AQ22" s="1541"/>
      <c r="AR22" s="1541"/>
      <c r="AS22" s="1541"/>
      <c r="AT22" s="1541"/>
      <c r="AU22" s="1541"/>
      <c r="AV22" s="1541"/>
      <c r="AW22" s="1541"/>
      <c r="AX22" s="1541"/>
      <c r="AY22" s="1541"/>
      <c r="AZ22" s="1541"/>
      <c r="BA22" s="1541"/>
      <c r="BB22" s="1541"/>
      <c r="BC22" s="1541"/>
      <c r="BD22" s="1541"/>
      <c r="BE22" s="1541"/>
      <c r="BF22" s="1541"/>
      <c r="BG22" s="1541"/>
      <c r="BH22" s="1541"/>
      <c r="BI22" s="1541"/>
      <c r="BJ22" s="1541"/>
      <c r="BK22" s="1541"/>
      <c r="BL22" s="1541"/>
      <c r="BM22" s="1541"/>
      <c r="BN22" s="1541"/>
      <c r="BO22" s="1541"/>
      <c r="BP22" s="1541"/>
      <c r="BQ22" s="1541"/>
      <c r="BR22" s="1541"/>
      <c r="BS22" s="1541"/>
      <c r="BT22" s="1541"/>
      <c r="BU22" s="1541"/>
      <c r="BV22" s="1541"/>
      <c r="BW22" s="1541"/>
      <c r="BX22" s="1541"/>
      <c r="BY22" s="1541"/>
      <c r="BZ22" s="1541"/>
      <c r="CA22" s="1541"/>
      <c r="CB22" s="1541"/>
      <c r="CC22" s="1541"/>
      <c r="CD22" s="1541"/>
      <c r="CE22" s="1541"/>
      <c r="CF22" s="1541"/>
      <c r="CG22" s="1541"/>
      <c r="CH22" s="1541"/>
      <c r="CI22" s="1541"/>
      <c r="CJ22" s="1541"/>
      <c r="CK22" s="1541"/>
      <c r="CL22" s="1541"/>
      <c r="CM22" s="1541"/>
      <c r="CN22" s="1542"/>
      <c r="CO22" s="279"/>
      <c r="CP22" s="279"/>
      <c r="CQ22" s="165">
        <v>8</v>
      </c>
      <c r="CR22" s="345"/>
      <c r="CS22" s="2"/>
      <c r="CW22" s="137"/>
    </row>
    <row r="23" spans="1:101" s="61" customFormat="1" ht="28.2" customHeight="1" x14ac:dyDescent="0.2">
      <c r="A23" s="236"/>
      <c r="B23" s="236"/>
      <c r="C23" s="236"/>
      <c r="D23" s="236"/>
      <c r="E23" s="236"/>
      <c r="F23" s="236"/>
      <c r="G23" s="236"/>
      <c r="H23" s="236"/>
      <c r="I23" s="236"/>
      <c r="J23" s="236"/>
      <c r="K23" s="236"/>
      <c r="L23" s="236"/>
      <c r="M23" s="236"/>
      <c r="N23" s="236"/>
      <c r="O23" s="236"/>
      <c r="P23" s="236"/>
      <c r="T23" s="284"/>
      <c r="AD23" s="284"/>
      <c r="AE23" s="284"/>
      <c r="AF23" s="284"/>
      <c r="AG23" s="284"/>
      <c r="AH23" s="284"/>
      <c r="AI23" s="284"/>
      <c r="AJ23" s="284"/>
      <c r="AK23" s="284"/>
      <c r="AL23" s="284"/>
      <c r="AM23" s="284"/>
      <c r="AN23" s="284"/>
      <c r="AO23" s="284"/>
      <c r="AP23" s="284"/>
      <c r="AQ23" s="284"/>
      <c r="AR23" s="284"/>
      <c r="CO23" s="64"/>
      <c r="CP23" s="64"/>
      <c r="CQ23" s="164"/>
      <c r="CR23" s="344"/>
      <c r="CS23" s="2"/>
    </row>
    <row r="24" spans="1:101" ht="16.5" customHeight="1" thickBot="1" x14ac:dyDescent="0.25">
      <c r="A24" s="407" t="s">
        <v>999</v>
      </c>
      <c r="B24" s="407"/>
      <c r="C24" s="407"/>
      <c r="D24" s="407"/>
      <c r="E24" s="407"/>
      <c r="F24" s="407"/>
      <c r="G24" s="407"/>
      <c r="H24" s="407"/>
      <c r="I24" s="407"/>
      <c r="J24" s="407"/>
      <c r="K24" s="407"/>
      <c r="L24" s="407"/>
      <c r="M24" s="407"/>
      <c r="N24" s="407"/>
      <c r="O24" s="407"/>
      <c r="P24" s="407"/>
      <c r="Q24" s="407"/>
      <c r="R24" s="407"/>
      <c r="S24" s="407"/>
      <c r="T24" s="407"/>
      <c r="U24" s="407"/>
      <c r="V24" s="407"/>
      <c r="W24" s="407"/>
      <c r="X24" s="407"/>
      <c r="Y24" s="407"/>
      <c r="Z24" s="407"/>
      <c r="AA24" s="407"/>
      <c r="AB24" s="407"/>
      <c r="AC24" s="407"/>
      <c r="AD24" s="407"/>
      <c r="AE24" s="407"/>
      <c r="AF24" s="407"/>
      <c r="AG24" s="407"/>
      <c r="AH24" s="407"/>
      <c r="AI24" s="407"/>
      <c r="AJ24" s="407"/>
      <c r="AK24" s="407"/>
      <c r="AL24" s="407"/>
      <c r="AM24" s="407"/>
      <c r="AN24" s="407"/>
      <c r="AO24" s="407"/>
      <c r="AP24" s="407"/>
      <c r="AQ24" s="407"/>
      <c r="AR24" s="407"/>
      <c r="AS24" s="407"/>
      <c r="AT24" s="407"/>
      <c r="AU24" s="407"/>
      <c r="AV24" s="407"/>
      <c r="AW24" s="407"/>
      <c r="AX24" s="407"/>
      <c r="AY24" s="407"/>
      <c r="AZ24" s="407"/>
      <c r="BA24" s="407"/>
      <c r="BB24" s="407"/>
      <c r="BC24" s="407"/>
      <c r="BD24" s="407"/>
      <c r="BE24" s="407"/>
      <c r="BF24" s="407"/>
      <c r="BG24" s="407"/>
      <c r="BH24" s="407"/>
      <c r="BI24" s="407"/>
      <c r="BJ24" s="407"/>
      <c r="BK24" s="407"/>
      <c r="BL24" s="407"/>
      <c r="BM24" s="407"/>
      <c r="BN24" s="407"/>
      <c r="BO24" s="407"/>
      <c r="BP24" s="407"/>
      <c r="BQ24" s="407"/>
      <c r="BR24" s="407"/>
      <c r="BS24" s="407"/>
      <c r="BT24" s="407"/>
      <c r="BU24" s="407"/>
      <c r="BV24" s="407"/>
      <c r="BW24" s="407"/>
      <c r="BX24" s="407"/>
      <c r="BY24" s="407"/>
      <c r="BZ24" s="407"/>
      <c r="CA24" s="407"/>
      <c r="CB24" s="407"/>
      <c r="CC24" s="407"/>
      <c r="CD24" s="407"/>
      <c r="CE24" s="407"/>
      <c r="CF24" s="407"/>
      <c r="CG24" s="407"/>
      <c r="CH24" s="407"/>
      <c r="CI24" s="407"/>
      <c r="CJ24" s="407"/>
      <c r="CK24" s="407"/>
      <c r="CL24" s="407"/>
      <c r="CM24" s="407"/>
      <c r="CN24" s="407"/>
      <c r="CO24" s="278"/>
      <c r="CP24" s="278"/>
      <c r="CQ24" s="165" t="s">
        <v>648</v>
      </c>
      <c r="CR24" s="346" t="s">
        <v>646</v>
      </c>
      <c r="CS24" s="26"/>
    </row>
    <row r="25" spans="1:101" ht="38.4" customHeight="1" thickBot="1" x14ac:dyDescent="0.25">
      <c r="A25" s="330" t="s">
        <v>1221</v>
      </c>
      <c r="B25" s="331"/>
      <c r="C25" s="331"/>
      <c r="D25" s="331"/>
      <c r="E25" s="331"/>
      <c r="F25" s="331"/>
      <c r="G25" s="331"/>
      <c r="H25" s="331"/>
      <c r="I25" s="331"/>
      <c r="J25" s="331"/>
      <c r="K25" s="331"/>
      <c r="L25" s="331"/>
      <c r="M25" s="331"/>
      <c r="N25" s="331"/>
      <c r="O25" s="331"/>
      <c r="P25" s="331"/>
      <c r="Q25" s="331"/>
      <c r="R25" s="331"/>
      <c r="S25" s="332"/>
      <c r="T25" s="332"/>
      <c r="U25" s="332"/>
      <c r="V25" s="332"/>
      <c r="W25" s="1547" t="str">
        <f>IF(実績報告書!Q46=0,"",実績報告書!Q46)</f>
        <v/>
      </c>
      <c r="X25" s="1547"/>
      <c r="Y25" s="1547"/>
      <c r="Z25" s="1547"/>
      <c r="AA25" s="1547"/>
      <c r="AB25" s="1547"/>
      <c r="AC25" s="1547"/>
      <c r="AD25" s="1547"/>
      <c r="AE25" s="1547"/>
      <c r="AF25" s="1547"/>
      <c r="AG25" s="1547"/>
      <c r="AH25" s="332" t="s">
        <v>994</v>
      </c>
      <c r="AI25" s="332"/>
      <c r="AJ25" s="332"/>
      <c r="AK25" s="332"/>
      <c r="AL25" s="332"/>
      <c r="AM25" s="333"/>
      <c r="AN25" s="329"/>
      <c r="AO25" s="329"/>
      <c r="AP25" s="329"/>
      <c r="AQ25" s="329"/>
      <c r="AR25" s="323"/>
      <c r="AS25" s="323"/>
      <c r="AT25" s="323"/>
      <c r="AU25" s="323"/>
      <c r="AV25" s="323"/>
      <c r="AW25" s="323"/>
      <c r="AX25" s="323"/>
      <c r="AY25" s="323"/>
      <c r="AZ25" s="323"/>
      <c r="BA25" s="323"/>
      <c r="BB25" s="323"/>
      <c r="BC25" s="323"/>
      <c r="BD25" s="323"/>
      <c r="BE25" s="323"/>
      <c r="BF25" s="323"/>
      <c r="BG25" s="323"/>
      <c r="BH25" s="323"/>
      <c r="BI25" s="323"/>
      <c r="BJ25" s="323"/>
      <c r="BK25" s="323"/>
      <c r="BL25" s="323"/>
      <c r="BM25" s="323"/>
      <c r="BN25" s="323"/>
      <c r="BO25" s="323"/>
      <c r="BP25" s="323"/>
      <c r="BQ25" s="323"/>
      <c r="BR25" s="323"/>
      <c r="BS25" s="323"/>
      <c r="BT25" s="323"/>
      <c r="BU25" s="323"/>
      <c r="BV25" s="323"/>
      <c r="BW25" s="323"/>
      <c r="BX25" s="323"/>
      <c r="BY25" s="323"/>
      <c r="BZ25" s="323"/>
      <c r="CA25" s="323"/>
      <c r="CB25" s="323"/>
      <c r="CC25" s="323"/>
      <c r="CD25" s="323"/>
      <c r="CE25" s="323"/>
      <c r="CF25" s="323"/>
      <c r="CG25" s="323"/>
      <c r="CH25" s="323"/>
      <c r="CI25" s="323"/>
      <c r="CJ25" s="323"/>
      <c r="CK25" s="323"/>
      <c r="CL25" s="323"/>
      <c r="CM25" s="323"/>
      <c r="CN25" s="323"/>
      <c r="CQ25" s="165">
        <v>9</v>
      </c>
      <c r="CR25" s="345"/>
    </row>
    <row r="26" spans="1:101" s="61" customFormat="1" ht="28.2" customHeight="1" x14ac:dyDescent="0.2">
      <c r="A26" s="284"/>
      <c r="B26" s="284"/>
      <c r="C26" s="284"/>
      <c r="D26" s="284"/>
      <c r="E26" s="284"/>
      <c r="F26" s="284"/>
      <c r="G26" s="284"/>
      <c r="H26" s="284"/>
      <c r="I26" s="284"/>
      <c r="J26" s="284"/>
      <c r="T26" s="284"/>
      <c r="AD26" s="284"/>
      <c r="AE26" s="284"/>
      <c r="AF26" s="284"/>
      <c r="AG26" s="284"/>
      <c r="AH26" s="284"/>
      <c r="AI26" s="284"/>
      <c r="AJ26" s="284"/>
      <c r="AK26" s="284"/>
      <c r="AL26" s="284"/>
      <c r="AM26" s="284"/>
      <c r="AN26" s="284"/>
      <c r="AO26" s="284"/>
      <c r="AP26" s="284"/>
      <c r="AQ26" s="284"/>
      <c r="AR26" s="284"/>
      <c r="CO26" s="64"/>
      <c r="CP26" s="64"/>
      <c r="CQ26" s="164"/>
      <c r="CR26" s="344"/>
    </row>
    <row r="27" spans="1:101" ht="16.5" customHeight="1" thickBot="1" x14ac:dyDescent="0.25">
      <c r="A27" s="407" t="s">
        <v>1000</v>
      </c>
      <c r="B27" s="407"/>
      <c r="C27" s="407"/>
      <c r="D27" s="407"/>
      <c r="E27" s="407"/>
      <c r="F27" s="407"/>
      <c r="G27" s="407"/>
      <c r="H27" s="407"/>
      <c r="I27" s="407"/>
      <c r="J27" s="407"/>
      <c r="K27" s="407"/>
      <c r="L27" s="407"/>
      <c r="M27" s="407"/>
      <c r="N27" s="407"/>
      <c r="O27" s="407"/>
      <c r="P27" s="407"/>
      <c r="Q27" s="407"/>
      <c r="R27" s="407"/>
      <c r="S27" s="407"/>
      <c r="T27" s="407"/>
      <c r="U27" s="407"/>
      <c r="V27" s="407"/>
      <c r="W27" s="407"/>
      <c r="X27" s="407"/>
      <c r="Y27" s="407"/>
      <c r="Z27" s="407"/>
      <c r="AA27" s="407"/>
      <c r="AB27" s="407"/>
      <c r="AC27" s="407"/>
      <c r="AD27" s="407"/>
      <c r="AE27" s="407"/>
      <c r="AF27" s="407"/>
      <c r="AG27" s="407"/>
      <c r="AH27" s="407"/>
      <c r="AI27" s="407"/>
      <c r="AJ27" s="407"/>
      <c r="AK27" s="407"/>
      <c r="AL27" s="407"/>
      <c r="AM27" s="407"/>
      <c r="AN27" s="407"/>
      <c r="AO27" s="407"/>
      <c r="AP27" s="407"/>
      <c r="AQ27" s="407"/>
      <c r="AR27" s="407"/>
      <c r="AS27" s="407"/>
      <c r="AT27" s="407"/>
      <c r="AU27" s="407"/>
      <c r="AV27" s="407"/>
      <c r="AW27" s="407"/>
      <c r="AX27" s="407"/>
      <c r="AY27" s="407"/>
      <c r="AZ27" s="407"/>
      <c r="BA27" s="407"/>
      <c r="BB27" s="407"/>
      <c r="BC27" s="407"/>
      <c r="BD27" s="407"/>
      <c r="BE27" s="407"/>
      <c r="BF27" s="407"/>
      <c r="BG27" s="407"/>
      <c r="BH27" s="407"/>
      <c r="BI27" s="407"/>
      <c r="BJ27" s="407"/>
      <c r="BK27" s="407"/>
      <c r="BL27" s="407"/>
      <c r="BM27" s="407"/>
      <c r="BN27" s="407"/>
      <c r="BO27" s="407"/>
      <c r="BP27" s="407"/>
      <c r="BQ27" s="407"/>
      <c r="BR27" s="407"/>
      <c r="BS27" s="407"/>
      <c r="BT27" s="407"/>
      <c r="BU27" s="407"/>
      <c r="BV27" s="407"/>
      <c r="BW27" s="407"/>
      <c r="BX27" s="407"/>
      <c r="BY27" s="407"/>
      <c r="BZ27" s="407"/>
      <c r="CA27" s="407"/>
      <c r="CB27" s="407"/>
      <c r="CC27" s="407"/>
      <c r="CD27" s="407"/>
      <c r="CE27" s="407"/>
      <c r="CF27" s="407"/>
      <c r="CG27" s="407"/>
      <c r="CH27" s="407"/>
      <c r="CI27" s="407"/>
      <c r="CJ27" s="407"/>
      <c r="CK27" s="407"/>
      <c r="CL27" s="407"/>
      <c r="CM27" s="407"/>
      <c r="CN27" s="407"/>
      <c r="CO27" s="278"/>
      <c r="CP27" s="278"/>
      <c r="CQ27" s="165" t="s">
        <v>648</v>
      </c>
      <c r="CR27" s="346" t="s">
        <v>646</v>
      </c>
      <c r="CS27" s="26"/>
    </row>
    <row r="28" spans="1:101" ht="51.6" customHeight="1" thickBot="1" x14ac:dyDescent="0.25">
      <c r="A28" s="1548" t="str">
        <f>IF(実績報告書!A61=0,"",実績報告書!A61)</f>
        <v/>
      </c>
      <c r="B28" s="1549"/>
      <c r="C28" s="1549"/>
      <c r="D28" s="1549"/>
      <c r="E28" s="1549"/>
      <c r="F28" s="1549"/>
      <c r="G28" s="1549"/>
      <c r="H28" s="1549"/>
      <c r="I28" s="1549"/>
      <c r="J28" s="1549"/>
      <c r="K28" s="1549"/>
      <c r="L28" s="1549"/>
      <c r="M28" s="1549"/>
      <c r="N28" s="1549"/>
      <c r="O28" s="1549"/>
      <c r="P28" s="1549"/>
      <c r="Q28" s="1549"/>
      <c r="R28" s="1549"/>
      <c r="S28" s="1549"/>
      <c r="T28" s="1549"/>
      <c r="U28" s="1549"/>
      <c r="V28" s="1549"/>
      <c r="W28" s="1549"/>
      <c r="X28" s="1549"/>
      <c r="Y28" s="1549"/>
      <c r="Z28" s="1549"/>
      <c r="AA28" s="1549"/>
      <c r="AB28" s="1549"/>
      <c r="AC28" s="1549"/>
      <c r="AD28" s="1549"/>
      <c r="AE28" s="1549"/>
      <c r="AF28" s="1549"/>
      <c r="AG28" s="1549"/>
      <c r="AH28" s="1549"/>
      <c r="AI28" s="1549"/>
      <c r="AJ28" s="1549"/>
      <c r="AK28" s="1549"/>
      <c r="AL28" s="1549"/>
      <c r="AM28" s="1549"/>
      <c r="AN28" s="1549"/>
      <c r="AO28" s="1549"/>
      <c r="AP28" s="1549"/>
      <c r="AQ28" s="1550"/>
      <c r="AR28" s="397" t="s">
        <v>136</v>
      </c>
      <c r="AS28" s="397"/>
      <c r="AT28" s="397"/>
      <c r="AU28" s="397"/>
      <c r="AV28" s="397"/>
      <c r="AW28" s="397"/>
      <c r="AX28" s="397"/>
      <c r="AY28" s="397"/>
      <c r="AZ28" s="397"/>
      <c r="BA28" s="397"/>
      <c r="BB28" s="397"/>
      <c r="BC28" s="397"/>
      <c r="BD28" s="397"/>
      <c r="BE28" s="397"/>
      <c r="BF28" s="397"/>
      <c r="BG28" s="397"/>
      <c r="BH28" s="397"/>
      <c r="BI28" s="397"/>
      <c r="BJ28" s="397"/>
      <c r="BK28" s="397"/>
      <c r="BL28" s="397"/>
      <c r="BM28" s="397"/>
      <c r="BN28" s="397"/>
      <c r="BO28" s="397"/>
      <c r="BP28" s="397"/>
      <c r="BQ28" s="398"/>
      <c r="BR28" s="398"/>
      <c r="BS28" s="398"/>
      <c r="BT28" s="398"/>
      <c r="BU28" s="398"/>
      <c r="BV28" s="398"/>
      <c r="BW28" s="398"/>
      <c r="BX28" s="398"/>
      <c r="BY28" s="398"/>
      <c r="BZ28" s="398"/>
      <c r="CA28" s="398"/>
      <c r="CB28" s="398"/>
      <c r="CC28" s="398"/>
      <c r="CD28" s="398"/>
      <c r="CE28" s="398"/>
      <c r="CF28" s="398"/>
      <c r="CG28" s="398"/>
      <c r="CH28" s="398"/>
      <c r="CI28" s="398"/>
      <c r="CJ28" s="398"/>
      <c r="CK28" s="398"/>
      <c r="CL28" s="398"/>
      <c r="CM28" s="398"/>
      <c r="CN28" s="398"/>
      <c r="CO28" s="276"/>
      <c r="CP28" s="276"/>
      <c r="CQ28" s="165">
        <v>10</v>
      </c>
      <c r="CR28" s="345"/>
      <c r="CS28" s="2"/>
    </row>
    <row r="29" spans="1:101" ht="15.6" x14ac:dyDescent="0.2">
      <c r="E29" s="64"/>
      <c r="F29" s="64"/>
      <c r="G29" s="64"/>
      <c r="H29" s="64"/>
      <c r="Y29" s="66"/>
      <c r="Z29" s="66"/>
      <c r="AA29" s="66"/>
      <c r="AB29" s="66"/>
    </row>
    <row r="30" spans="1:101" ht="16.2" customHeight="1" thickBot="1" x14ac:dyDescent="0.25">
      <c r="A30" s="407" t="s">
        <v>1001</v>
      </c>
      <c r="B30" s="407"/>
      <c r="C30" s="407"/>
      <c r="D30" s="407"/>
      <c r="E30" s="407"/>
      <c r="F30" s="407"/>
      <c r="G30" s="407"/>
      <c r="H30" s="407"/>
      <c r="I30" s="407"/>
      <c r="J30" s="407"/>
      <c r="K30" s="407"/>
      <c r="L30" s="407"/>
      <c r="M30" s="407"/>
      <c r="N30" s="407"/>
      <c r="O30" s="407"/>
      <c r="P30" s="407"/>
      <c r="Q30" s="407"/>
      <c r="R30" s="407"/>
      <c r="S30" s="407"/>
      <c r="T30" s="407"/>
      <c r="U30" s="407"/>
      <c r="V30" s="407"/>
      <c r="W30" s="407"/>
      <c r="X30" s="407"/>
      <c r="Y30" s="1551"/>
      <c r="Z30" s="1551"/>
      <c r="AA30" s="1551"/>
      <c r="AB30" s="1551"/>
      <c r="AC30" s="1551"/>
      <c r="AD30" s="1551"/>
      <c r="AE30" s="1551"/>
      <c r="AF30" s="1551"/>
      <c r="AG30" s="1551"/>
      <c r="AH30" s="1551"/>
      <c r="AI30" s="1551"/>
      <c r="AJ30" s="1551"/>
      <c r="AK30" s="1551"/>
      <c r="AL30" s="1551"/>
      <c r="AM30" s="1551"/>
      <c r="AN30" s="1551"/>
      <c r="AO30" s="1551"/>
      <c r="AP30" s="1551"/>
      <c r="AQ30" s="1551"/>
      <c r="AR30" s="1551"/>
      <c r="AS30" s="1551"/>
      <c r="AT30" s="1551"/>
      <c r="AU30" s="1551"/>
      <c r="AV30" s="1551"/>
      <c r="AW30" s="1551"/>
      <c r="AX30" s="1551"/>
      <c r="AY30" s="1551"/>
      <c r="AZ30" s="1551"/>
      <c r="BA30" s="1551"/>
      <c r="BB30" s="1551"/>
      <c r="BC30" s="1551"/>
      <c r="BD30" s="1551"/>
      <c r="BE30" s="1551"/>
      <c r="BF30" s="1551"/>
      <c r="BG30" s="1551"/>
      <c r="BH30" s="1551"/>
      <c r="BI30" s="1551"/>
      <c r="BJ30" s="1551"/>
      <c r="BK30" s="1551"/>
      <c r="BL30" s="1551"/>
      <c r="BM30" s="1551"/>
      <c r="BN30" s="1551"/>
      <c r="BO30" s="1551"/>
      <c r="BP30" s="434"/>
      <c r="BQ30" s="434"/>
      <c r="BR30" s="434"/>
      <c r="BS30" s="434"/>
      <c r="BT30" s="434"/>
      <c r="BU30" s="434"/>
      <c r="BV30" s="434"/>
      <c r="BW30" s="434"/>
      <c r="BX30" s="434"/>
      <c r="BY30" s="434"/>
      <c r="BZ30" s="434"/>
      <c r="CA30" s="434"/>
      <c r="CB30" s="434"/>
      <c r="CC30" s="434"/>
      <c r="CD30" s="434"/>
      <c r="CE30" s="434"/>
      <c r="CF30" s="434"/>
      <c r="CG30" s="434"/>
      <c r="CH30" s="434"/>
      <c r="CI30" s="434"/>
      <c r="CJ30" s="434"/>
      <c r="CK30" s="434"/>
      <c r="CL30" s="434"/>
      <c r="CM30" s="434"/>
      <c r="CN30" s="434"/>
      <c r="CO30" s="277"/>
      <c r="CP30" s="277"/>
      <c r="CR30" s="348"/>
      <c r="CS30" s="26"/>
    </row>
    <row r="31" spans="1:101" ht="24" customHeight="1" x14ac:dyDescent="0.2">
      <c r="A31" s="1552" t="s">
        <v>1002</v>
      </c>
      <c r="B31" s="1553"/>
      <c r="C31" s="1553"/>
      <c r="D31" s="1553"/>
      <c r="E31" s="1553"/>
      <c r="F31" s="1553"/>
      <c r="G31" s="1553"/>
      <c r="H31" s="1553"/>
      <c r="I31" s="1553"/>
      <c r="J31" s="1553"/>
      <c r="K31" s="1553"/>
      <c r="L31" s="1553"/>
      <c r="M31" s="1553"/>
      <c r="N31" s="1553"/>
      <c r="O31" s="1553"/>
      <c r="P31" s="1553"/>
      <c r="Q31" s="1553"/>
      <c r="R31" s="1553"/>
      <c r="S31" s="1553"/>
      <c r="T31" s="1553"/>
      <c r="U31" s="1553"/>
      <c r="V31" s="1553"/>
      <c r="W31" s="1553"/>
      <c r="X31" s="1553"/>
      <c r="Y31" s="1553"/>
      <c r="Z31" s="1553"/>
      <c r="AA31" s="1553"/>
      <c r="AB31" s="1553"/>
      <c r="AC31" s="1554" t="s">
        <v>1003</v>
      </c>
      <c r="AD31" s="1555"/>
      <c r="AE31" s="1555"/>
      <c r="AF31" s="1555"/>
      <c r="AG31" s="1555"/>
      <c r="AH31" s="1555"/>
      <c r="AI31" s="1555"/>
      <c r="AJ31" s="1555"/>
      <c r="AK31" s="1555"/>
      <c r="AL31" s="1555"/>
      <c r="AM31" s="1555"/>
      <c r="AN31" s="1555"/>
      <c r="AO31" s="1555"/>
      <c r="AP31" s="1555"/>
      <c r="AQ31" s="1555"/>
      <c r="AR31" s="1555"/>
      <c r="AS31" s="1555"/>
      <c r="AT31" s="1555"/>
      <c r="AU31" s="1555"/>
      <c r="AV31" s="1555"/>
      <c r="AW31" s="1555"/>
      <c r="AX31" s="1555"/>
      <c r="AY31" s="1555"/>
      <c r="AZ31" s="1555"/>
      <c r="BA31" s="1555"/>
      <c r="BB31" s="1555"/>
      <c r="BC31" s="1555"/>
      <c r="BD31" s="1555"/>
      <c r="BE31" s="1555"/>
      <c r="BF31" s="1555"/>
      <c r="BG31" s="1555"/>
      <c r="BH31" s="1555"/>
      <c r="BI31" s="1555"/>
      <c r="BJ31" s="1555"/>
      <c r="BK31" s="1555"/>
      <c r="BL31" s="1555"/>
      <c r="BM31" s="1555"/>
      <c r="BN31" s="1555"/>
      <c r="BO31" s="1555"/>
      <c r="BP31" s="1555"/>
      <c r="BQ31" s="1555"/>
      <c r="BR31" s="1555"/>
      <c r="BS31" s="1555"/>
      <c r="BT31" s="1555"/>
      <c r="BU31" s="1555"/>
      <c r="BV31" s="1555"/>
      <c r="BW31" s="1555"/>
      <c r="BX31" s="1555"/>
      <c r="BY31" s="1555"/>
      <c r="BZ31" s="1555"/>
      <c r="CA31" s="1555"/>
      <c r="CB31" s="1555"/>
      <c r="CC31" s="1555"/>
      <c r="CD31" s="1555"/>
      <c r="CE31" s="1555"/>
      <c r="CF31" s="1555"/>
      <c r="CG31" s="1555"/>
      <c r="CH31" s="1555"/>
      <c r="CI31" s="1555"/>
      <c r="CJ31" s="1555"/>
      <c r="CK31" s="1555"/>
      <c r="CL31" s="1555"/>
      <c r="CM31" s="1555"/>
      <c r="CN31" s="1556"/>
      <c r="CO31" s="276"/>
      <c r="CP31" s="276"/>
      <c r="CQ31" s="165" t="s">
        <v>648</v>
      </c>
      <c r="CR31" s="346" t="s">
        <v>646</v>
      </c>
      <c r="CS31" s="2"/>
    </row>
    <row r="32" spans="1:101" ht="30" customHeight="1" x14ac:dyDescent="0.2">
      <c r="A32" s="1557"/>
      <c r="B32" s="1558"/>
      <c r="C32" s="1558"/>
      <c r="D32" s="1558"/>
      <c r="E32" s="1558"/>
      <c r="F32" s="1558"/>
      <c r="G32" s="1558"/>
      <c r="H32" s="1558"/>
      <c r="I32" s="1558"/>
      <c r="J32" s="1558"/>
      <c r="K32" s="1558"/>
      <c r="L32" s="1558"/>
      <c r="M32" s="1558"/>
      <c r="N32" s="1558"/>
      <c r="O32" s="1558"/>
      <c r="P32" s="1558"/>
      <c r="Q32" s="1558"/>
      <c r="R32" s="1558"/>
      <c r="S32" s="1558"/>
      <c r="T32" s="1558"/>
      <c r="U32" s="1558"/>
      <c r="V32" s="1558"/>
      <c r="W32" s="1558"/>
      <c r="X32" s="1558"/>
      <c r="Y32" s="1558"/>
      <c r="Z32" s="1558"/>
      <c r="AA32" s="1558"/>
      <c r="AB32" s="1558"/>
      <c r="AC32" s="1559"/>
      <c r="AD32" s="1560"/>
      <c r="AE32" s="1560"/>
      <c r="AF32" s="1560"/>
      <c r="AG32" s="1560"/>
      <c r="AH32" s="1560"/>
      <c r="AI32" s="1560"/>
      <c r="AJ32" s="1560"/>
      <c r="AK32" s="1560"/>
      <c r="AL32" s="1560"/>
      <c r="AM32" s="1560"/>
      <c r="AN32" s="1560"/>
      <c r="AO32" s="1560"/>
      <c r="AP32" s="1560"/>
      <c r="AQ32" s="1560"/>
      <c r="AR32" s="1560"/>
      <c r="AS32" s="1560"/>
      <c r="AT32" s="1560"/>
      <c r="AU32" s="1560"/>
      <c r="AV32" s="1560"/>
      <c r="AW32" s="1560"/>
      <c r="AX32" s="1560"/>
      <c r="AY32" s="1560"/>
      <c r="AZ32" s="1560"/>
      <c r="BA32" s="1560"/>
      <c r="BB32" s="1560"/>
      <c r="BC32" s="1560"/>
      <c r="BD32" s="1560"/>
      <c r="BE32" s="1560"/>
      <c r="BF32" s="1560"/>
      <c r="BG32" s="1560"/>
      <c r="BH32" s="1560"/>
      <c r="BI32" s="1560"/>
      <c r="BJ32" s="1560"/>
      <c r="BK32" s="1560"/>
      <c r="BL32" s="1560"/>
      <c r="BM32" s="1560"/>
      <c r="BN32" s="1560"/>
      <c r="BO32" s="1560"/>
      <c r="BP32" s="1560"/>
      <c r="BQ32" s="1560"/>
      <c r="BR32" s="1560"/>
      <c r="BS32" s="1560"/>
      <c r="BT32" s="1560"/>
      <c r="BU32" s="1560"/>
      <c r="BV32" s="1560"/>
      <c r="BW32" s="1560"/>
      <c r="BX32" s="1560"/>
      <c r="BY32" s="1560"/>
      <c r="BZ32" s="1560"/>
      <c r="CA32" s="1560"/>
      <c r="CB32" s="1560"/>
      <c r="CC32" s="1560"/>
      <c r="CD32" s="1560"/>
      <c r="CE32" s="1560"/>
      <c r="CF32" s="1560"/>
      <c r="CG32" s="1560"/>
      <c r="CH32" s="1560"/>
      <c r="CI32" s="1560"/>
      <c r="CJ32" s="1560"/>
      <c r="CK32" s="1560"/>
      <c r="CL32" s="1560"/>
      <c r="CM32" s="1560"/>
      <c r="CN32" s="1561"/>
      <c r="CQ32" s="285">
        <v>11</v>
      </c>
      <c r="CR32" s="377"/>
    </row>
    <row r="33" spans="1:96" ht="24" customHeight="1" x14ac:dyDescent="0.2">
      <c r="A33" s="1562" t="s">
        <v>1004</v>
      </c>
      <c r="B33" s="1563"/>
      <c r="C33" s="1563"/>
      <c r="D33" s="1563"/>
      <c r="E33" s="1563"/>
      <c r="F33" s="1563"/>
      <c r="G33" s="1563"/>
      <c r="H33" s="1563"/>
      <c r="I33" s="1563"/>
      <c r="J33" s="1563"/>
      <c r="K33" s="1563"/>
      <c r="L33" s="1563"/>
      <c r="M33" s="1563"/>
      <c r="N33" s="1563"/>
      <c r="O33" s="1563"/>
      <c r="P33" s="1563"/>
      <c r="Q33" s="1563"/>
      <c r="R33" s="1563"/>
      <c r="S33" s="1563"/>
      <c r="T33" s="1563"/>
      <c r="U33" s="1563"/>
      <c r="V33" s="1563"/>
      <c r="W33" s="1563"/>
      <c r="X33" s="1563"/>
      <c r="Y33" s="1563"/>
      <c r="Z33" s="1563"/>
      <c r="AA33" s="1563"/>
      <c r="AB33" s="1563"/>
      <c r="AC33" s="1564" t="s">
        <v>1005</v>
      </c>
      <c r="AD33" s="1565"/>
      <c r="AE33" s="1565"/>
      <c r="AF33" s="1565"/>
      <c r="AG33" s="1565"/>
      <c r="AH33" s="1565"/>
      <c r="AI33" s="1565"/>
      <c r="AJ33" s="1565"/>
      <c r="AK33" s="1565"/>
      <c r="AL33" s="1565"/>
      <c r="AM33" s="1565"/>
      <c r="AN33" s="1565"/>
      <c r="AO33" s="1565"/>
      <c r="AP33" s="1565"/>
      <c r="AQ33" s="1565"/>
      <c r="AR33" s="1565"/>
      <c r="AS33" s="1565"/>
      <c r="AT33" s="1565"/>
      <c r="AU33" s="1565"/>
      <c r="AV33" s="1565"/>
      <c r="AW33" s="1565"/>
      <c r="AX33" s="1565"/>
      <c r="AY33" s="1565"/>
      <c r="AZ33" s="1565"/>
      <c r="BA33" s="1565"/>
      <c r="BB33" s="1565"/>
      <c r="BC33" s="1565"/>
      <c r="BD33" s="1565"/>
      <c r="BE33" s="1565"/>
      <c r="BF33" s="1565"/>
      <c r="BG33" s="1565"/>
      <c r="BH33" s="1565"/>
      <c r="BI33" s="1565"/>
      <c r="BJ33" s="1565"/>
      <c r="BK33" s="1565"/>
      <c r="BL33" s="1565"/>
      <c r="BM33" s="1565"/>
      <c r="BN33" s="1565"/>
      <c r="BO33" s="1565"/>
      <c r="BP33" s="1565"/>
      <c r="BQ33" s="1565"/>
      <c r="BR33" s="1565"/>
      <c r="BS33" s="1565"/>
      <c r="BT33" s="1565"/>
      <c r="BU33" s="1565"/>
      <c r="BV33" s="1565"/>
      <c r="BW33" s="1565"/>
      <c r="BX33" s="1565"/>
      <c r="BY33" s="1565"/>
      <c r="BZ33" s="1565"/>
      <c r="CA33" s="1565"/>
      <c r="CB33" s="1565"/>
      <c r="CC33" s="1565"/>
      <c r="CD33" s="1565"/>
      <c r="CE33" s="1565"/>
      <c r="CF33" s="1565"/>
      <c r="CG33" s="1565"/>
      <c r="CH33" s="1565"/>
      <c r="CI33" s="1565"/>
      <c r="CJ33" s="1565"/>
      <c r="CK33" s="1565"/>
      <c r="CL33" s="1565"/>
      <c r="CM33" s="1565"/>
      <c r="CN33" s="1566"/>
      <c r="CQ33" s="286"/>
      <c r="CR33" s="378"/>
    </row>
    <row r="34" spans="1:96" ht="30" customHeight="1" x14ac:dyDescent="0.2">
      <c r="A34" s="1567"/>
      <c r="B34" s="1568"/>
      <c r="C34" s="1568"/>
      <c r="D34" s="1568"/>
      <c r="E34" s="1568"/>
      <c r="F34" s="1568"/>
      <c r="G34" s="1568"/>
      <c r="H34" s="1558"/>
      <c r="I34" s="1558"/>
      <c r="J34" s="1558"/>
      <c r="K34" s="1558"/>
      <c r="L34" s="1558"/>
      <c r="M34" s="1558"/>
      <c r="N34" s="1558"/>
      <c r="O34" s="1558"/>
      <c r="P34" s="1558"/>
      <c r="Q34" s="1558"/>
      <c r="R34" s="1558"/>
      <c r="S34" s="1558"/>
      <c r="T34" s="1558"/>
      <c r="U34" s="1558"/>
      <c r="V34" s="1558"/>
      <c r="W34" s="1558"/>
      <c r="X34" s="1558"/>
      <c r="Y34" s="1558"/>
      <c r="Z34" s="1558"/>
      <c r="AA34" s="1558"/>
      <c r="AB34" s="1558"/>
      <c r="AC34" s="1559"/>
      <c r="AD34" s="1560"/>
      <c r="AE34" s="1560"/>
      <c r="AF34" s="1560"/>
      <c r="AG34" s="1560"/>
      <c r="AH34" s="1560"/>
      <c r="AI34" s="1560"/>
      <c r="AJ34" s="1560"/>
      <c r="AK34" s="1560"/>
      <c r="AL34" s="1560"/>
      <c r="AM34" s="1560"/>
      <c r="AN34" s="1560"/>
      <c r="AO34" s="1560"/>
      <c r="AP34" s="1560"/>
      <c r="AQ34" s="1560"/>
      <c r="AR34" s="1560"/>
      <c r="AS34" s="1560"/>
      <c r="AT34" s="1560"/>
      <c r="AU34" s="1560"/>
      <c r="AV34" s="1560"/>
      <c r="AW34" s="1560"/>
      <c r="AX34" s="1560"/>
      <c r="AY34" s="1560"/>
      <c r="AZ34" s="1560"/>
      <c r="BA34" s="1560"/>
      <c r="BB34" s="1560"/>
      <c r="BC34" s="1560"/>
      <c r="BD34" s="1560"/>
      <c r="BE34" s="1560"/>
      <c r="BF34" s="1560"/>
      <c r="BG34" s="1560"/>
      <c r="BH34" s="1560"/>
      <c r="BI34" s="1560"/>
      <c r="BJ34" s="1560"/>
      <c r="BK34" s="1560"/>
      <c r="BL34" s="1560"/>
      <c r="BM34" s="1560"/>
      <c r="BN34" s="1560"/>
      <c r="BO34" s="1560"/>
      <c r="BP34" s="1560"/>
      <c r="BQ34" s="1560"/>
      <c r="BR34" s="1560"/>
      <c r="BS34" s="1560"/>
      <c r="BT34" s="1560"/>
      <c r="BU34" s="1560"/>
      <c r="BV34" s="1560"/>
      <c r="BW34" s="1560"/>
      <c r="BX34" s="1560"/>
      <c r="BY34" s="1560"/>
      <c r="BZ34" s="1560"/>
      <c r="CA34" s="1560"/>
      <c r="CB34" s="1560"/>
      <c r="CC34" s="1560"/>
      <c r="CD34" s="1560"/>
      <c r="CE34" s="1560"/>
      <c r="CF34" s="1560"/>
      <c r="CG34" s="1560"/>
      <c r="CH34" s="1560"/>
      <c r="CI34" s="1560"/>
      <c r="CJ34" s="1560"/>
      <c r="CK34" s="1560"/>
      <c r="CL34" s="1560"/>
      <c r="CM34" s="1560"/>
      <c r="CN34" s="1561"/>
      <c r="CQ34" s="287">
        <v>12</v>
      </c>
      <c r="CR34" s="379"/>
    </row>
    <row r="35" spans="1:96" ht="24" customHeight="1" x14ac:dyDescent="0.2">
      <c r="A35" s="1569" t="s">
        <v>1006</v>
      </c>
      <c r="B35" s="1570"/>
      <c r="C35" s="1570"/>
      <c r="D35" s="1570"/>
      <c r="E35" s="1570"/>
      <c r="F35" s="1570"/>
      <c r="G35" s="1570"/>
      <c r="H35" s="1570"/>
      <c r="I35" s="1570"/>
      <c r="J35" s="1570"/>
      <c r="K35" s="1570"/>
      <c r="L35" s="1570"/>
      <c r="M35" s="1570"/>
      <c r="N35" s="1570"/>
      <c r="O35" s="1570"/>
      <c r="P35" s="1570"/>
      <c r="Q35" s="1570"/>
      <c r="R35" s="1570"/>
      <c r="S35" s="1570"/>
      <c r="T35" s="1570"/>
      <c r="U35" s="1570"/>
      <c r="V35" s="1570"/>
      <c r="W35" s="1570"/>
      <c r="X35" s="1570"/>
      <c r="Y35" s="1570"/>
      <c r="Z35" s="1570"/>
      <c r="AA35" s="1570"/>
      <c r="AB35" s="1570"/>
      <c r="AC35" s="1570"/>
      <c r="AD35" s="1570"/>
      <c r="AE35" s="1570"/>
      <c r="AF35" s="1570"/>
      <c r="AG35" s="1570"/>
      <c r="AH35" s="1570"/>
      <c r="AI35" s="1570"/>
      <c r="AJ35" s="1570"/>
      <c r="AK35" s="1570"/>
      <c r="AL35" s="1570"/>
      <c r="AM35" s="1570"/>
      <c r="AN35" s="1570"/>
      <c r="AO35" s="1570"/>
      <c r="AP35" s="1570"/>
      <c r="AQ35" s="1570"/>
      <c r="AR35" s="1570"/>
      <c r="AS35" s="1570"/>
      <c r="AT35" s="1570"/>
      <c r="AU35" s="1570"/>
      <c r="AV35" s="1570"/>
      <c r="AW35" s="1570"/>
      <c r="AX35" s="1570"/>
      <c r="AY35" s="1570"/>
      <c r="AZ35" s="1570"/>
      <c r="BA35" s="1570"/>
      <c r="BB35" s="1570"/>
      <c r="BC35" s="1570"/>
      <c r="BD35" s="1570"/>
      <c r="BE35" s="1570"/>
      <c r="BF35" s="1570"/>
      <c r="BG35" s="1570"/>
      <c r="BH35" s="1570"/>
      <c r="BI35" s="1570"/>
      <c r="BJ35" s="1570"/>
      <c r="BK35" s="1570"/>
      <c r="BL35" s="1570"/>
      <c r="BM35" s="1570"/>
      <c r="BN35" s="1570"/>
      <c r="BO35" s="1570"/>
      <c r="BP35" s="1570"/>
      <c r="BQ35" s="1570"/>
      <c r="BR35" s="1570"/>
      <c r="BS35" s="1570"/>
      <c r="BT35" s="1570"/>
      <c r="BU35" s="1570"/>
      <c r="BV35" s="1570"/>
      <c r="BW35" s="1570"/>
      <c r="BX35" s="1570"/>
      <c r="BY35" s="1570"/>
      <c r="BZ35" s="1570"/>
      <c r="CA35" s="1570"/>
      <c r="CB35" s="1570"/>
      <c r="CC35" s="1570"/>
      <c r="CD35" s="1570"/>
      <c r="CE35" s="1570"/>
      <c r="CF35" s="1570"/>
      <c r="CG35" s="1570"/>
      <c r="CH35" s="1570"/>
      <c r="CI35" s="1570"/>
      <c r="CJ35" s="1570"/>
      <c r="CK35" s="1570"/>
      <c r="CL35" s="1570"/>
      <c r="CM35" s="1570"/>
      <c r="CN35" s="1571"/>
      <c r="CR35" s="348"/>
    </row>
    <row r="36" spans="1:96" ht="24" customHeight="1" x14ac:dyDescent="0.2">
      <c r="A36" s="1572" t="s">
        <v>3</v>
      </c>
      <c r="B36" s="1573"/>
      <c r="C36" s="1573"/>
      <c r="D36" s="1574" t="s">
        <v>1007</v>
      </c>
      <c r="E36" s="1574"/>
      <c r="F36" s="1574"/>
      <c r="G36" s="1574"/>
      <c r="H36" s="1574"/>
      <c r="I36" s="1574"/>
      <c r="J36" s="1574"/>
      <c r="K36" s="1574"/>
      <c r="L36" s="1574"/>
      <c r="M36" s="1574"/>
      <c r="N36" s="1574"/>
      <c r="O36" s="1574"/>
      <c r="P36" s="1574"/>
      <c r="Q36" s="1574"/>
      <c r="R36" s="1574"/>
      <c r="S36" s="1574"/>
      <c r="T36" s="1574"/>
      <c r="U36" s="1575"/>
      <c r="V36" s="1576" t="s">
        <v>3</v>
      </c>
      <c r="W36" s="1573"/>
      <c r="X36" s="1573"/>
      <c r="Y36" s="1574" t="s">
        <v>1008</v>
      </c>
      <c r="Z36" s="1574"/>
      <c r="AA36" s="1574"/>
      <c r="AB36" s="1574"/>
      <c r="AC36" s="1577"/>
      <c r="AD36" s="1577"/>
      <c r="AE36" s="1577"/>
      <c r="AF36" s="1577"/>
      <c r="AG36" s="1577"/>
      <c r="AH36" s="1577"/>
      <c r="AI36" s="1577"/>
      <c r="AJ36" s="1577"/>
      <c r="AK36" s="1577"/>
      <c r="AL36" s="1577"/>
      <c r="AM36" s="1577"/>
      <c r="AN36" s="1577"/>
      <c r="AO36" s="1577"/>
      <c r="AP36" s="1578"/>
      <c r="AQ36" s="1579" t="s">
        <v>3</v>
      </c>
      <c r="AR36" s="1580"/>
      <c r="AS36" s="1580"/>
      <c r="AT36" s="1577" t="s">
        <v>1009</v>
      </c>
      <c r="AU36" s="1577"/>
      <c r="AV36" s="1577"/>
      <c r="AW36" s="1577"/>
      <c r="AX36" s="1577"/>
      <c r="AY36" s="1577"/>
      <c r="AZ36" s="1577"/>
      <c r="BA36" s="1577"/>
      <c r="BB36" s="1577"/>
      <c r="BC36" s="1577"/>
      <c r="BD36" s="1577"/>
      <c r="BE36" s="1577"/>
      <c r="BF36" s="1577"/>
      <c r="BG36" s="1577"/>
      <c r="BH36" s="1577"/>
      <c r="BI36" s="1577"/>
      <c r="BJ36" s="1577"/>
      <c r="BK36" s="1578"/>
      <c r="BL36" s="1579" t="s">
        <v>3</v>
      </c>
      <c r="BM36" s="1580"/>
      <c r="BN36" s="1580"/>
      <c r="BO36" s="1581" t="s">
        <v>1010</v>
      </c>
      <c r="BP36" s="1581"/>
      <c r="BQ36" s="1581"/>
      <c r="BR36" s="1581"/>
      <c r="BS36" s="1581"/>
      <c r="BT36" s="1581"/>
      <c r="BU36" s="1581"/>
      <c r="BV36" s="1581"/>
      <c r="BW36" s="1582"/>
      <c r="BX36" s="1582"/>
      <c r="BY36" s="1582"/>
      <c r="BZ36" s="1582"/>
      <c r="CA36" s="1582"/>
      <c r="CB36" s="1582"/>
      <c r="CC36" s="1582"/>
      <c r="CD36" s="1582"/>
      <c r="CE36" s="1582"/>
      <c r="CF36" s="1582"/>
      <c r="CG36" s="1582"/>
      <c r="CH36" s="1582"/>
      <c r="CI36" s="1582"/>
      <c r="CJ36" s="1582"/>
      <c r="CK36" s="1582"/>
      <c r="CL36" s="1582"/>
      <c r="CM36" s="1583" t="s">
        <v>1011</v>
      </c>
      <c r="CN36" s="1584"/>
      <c r="CQ36" s="165">
        <v>13</v>
      </c>
      <c r="CR36" s="345"/>
    </row>
    <row r="37" spans="1:96" ht="30" customHeight="1" x14ac:dyDescent="0.2">
      <c r="A37" s="1562" t="s">
        <v>1012</v>
      </c>
      <c r="B37" s="1563"/>
      <c r="C37" s="1563"/>
      <c r="D37" s="1563"/>
      <c r="E37" s="1563"/>
      <c r="F37" s="1563"/>
      <c r="G37" s="1563"/>
      <c r="H37" s="1563"/>
      <c r="I37" s="1563"/>
      <c r="J37" s="1563"/>
      <c r="K37" s="1563"/>
      <c r="L37" s="1563"/>
      <c r="M37" s="1563"/>
      <c r="N37" s="1563"/>
      <c r="O37" s="1563"/>
      <c r="P37" s="1563"/>
      <c r="Q37" s="1563"/>
      <c r="R37" s="1563"/>
      <c r="S37" s="1563"/>
      <c r="T37" s="1563"/>
      <c r="U37" s="1563"/>
      <c r="V37" s="1563"/>
      <c r="W37" s="1563"/>
      <c r="X37" s="1563"/>
      <c r="Y37" s="1563"/>
      <c r="Z37" s="1563"/>
      <c r="AA37" s="1563"/>
      <c r="AB37" s="1593"/>
      <c r="AC37" s="1558"/>
      <c r="AD37" s="1558"/>
      <c r="AE37" s="1558"/>
      <c r="AF37" s="1558"/>
      <c r="AG37" s="1558"/>
      <c r="AH37" s="1558"/>
      <c r="AI37" s="1558"/>
      <c r="AJ37" s="1558"/>
      <c r="AK37" s="1558"/>
      <c r="AL37" s="1558"/>
      <c r="AM37" s="1558"/>
      <c r="AN37" s="1558"/>
      <c r="AO37" s="1558"/>
      <c r="AP37" s="1558"/>
      <c r="AQ37" s="1558"/>
      <c r="AR37" s="1558"/>
      <c r="AS37" s="1558"/>
      <c r="AT37" s="1558"/>
      <c r="AU37" s="1558"/>
      <c r="AV37" s="1558"/>
      <c r="AW37" s="1558"/>
      <c r="AX37" s="1558"/>
      <c r="AY37" s="1558"/>
      <c r="AZ37" s="1558"/>
      <c r="BA37" s="1558"/>
      <c r="BB37" s="1558"/>
      <c r="BC37" s="1558"/>
      <c r="BD37" s="1558"/>
      <c r="BE37" s="1558"/>
      <c r="BF37" s="1558"/>
      <c r="BG37" s="1558"/>
      <c r="BH37" s="1558"/>
      <c r="BI37" s="1558"/>
      <c r="BJ37" s="1558"/>
      <c r="BK37" s="1558"/>
      <c r="BL37" s="1558"/>
      <c r="BM37" s="1558"/>
      <c r="BN37" s="1558"/>
      <c r="BO37" s="1558"/>
      <c r="BP37" s="1558"/>
      <c r="BQ37" s="1558"/>
      <c r="BR37" s="1558"/>
      <c r="BS37" s="1558"/>
      <c r="BT37" s="1558"/>
      <c r="BU37" s="1558"/>
      <c r="BV37" s="1558"/>
      <c r="BW37" s="1558"/>
      <c r="BX37" s="1558"/>
      <c r="BY37" s="1558"/>
      <c r="BZ37" s="1558"/>
      <c r="CA37" s="1558"/>
      <c r="CB37" s="1558"/>
      <c r="CC37" s="1558"/>
      <c r="CD37" s="1558"/>
      <c r="CE37" s="1558"/>
      <c r="CF37" s="1558"/>
      <c r="CG37" s="1558"/>
      <c r="CH37" s="1558"/>
      <c r="CI37" s="1558"/>
      <c r="CJ37" s="1558"/>
      <c r="CK37" s="1558"/>
      <c r="CL37" s="1558"/>
      <c r="CM37" s="1558"/>
      <c r="CN37" s="1585"/>
      <c r="CQ37" s="165">
        <v>14</v>
      </c>
      <c r="CR37" s="345"/>
    </row>
    <row r="38" spans="1:96" ht="30" customHeight="1" thickBot="1" x14ac:dyDescent="0.25">
      <c r="A38" s="1596" t="s">
        <v>1013</v>
      </c>
      <c r="B38" s="1597"/>
      <c r="C38" s="1597"/>
      <c r="D38" s="1597"/>
      <c r="E38" s="1597"/>
      <c r="F38" s="1597"/>
      <c r="G38" s="1597"/>
      <c r="H38" s="1597"/>
      <c r="I38" s="1597"/>
      <c r="J38" s="1597"/>
      <c r="K38" s="1597"/>
      <c r="L38" s="1597"/>
      <c r="M38" s="1597"/>
      <c r="N38" s="1597"/>
      <c r="O38" s="1597"/>
      <c r="P38" s="1597"/>
      <c r="Q38" s="1597"/>
      <c r="R38" s="1597"/>
      <c r="S38" s="1597"/>
      <c r="T38" s="1597"/>
      <c r="U38" s="1597"/>
      <c r="V38" s="1597"/>
      <c r="W38" s="1597"/>
      <c r="X38" s="1597"/>
      <c r="Y38" s="1597"/>
      <c r="Z38" s="1597"/>
      <c r="AA38" s="1597"/>
      <c r="AB38" s="1597"/>
      <c r="AC38" s="1598"/>
      <c r="AD38" s="1591"/>
      <c r="AE38" s="1591"/>
      <c r="AF38" s="1591"/>
      <c r="AG38" s="1591"/>
      <c r="AH38" s="1591"/>
      <c r="AI38" s="1591"/>
      <c r="AJ38" s="1591"/>
      <c r="AK38" s="1591"/>
      <c r="AL38" s="1591"/>
      <c r="AM38" s="1591"/>
      <c r="AN38" s="1591"/>
      <c r="AO38" s="1591"/>
      <c r="AP38" s="1591"/>
      <c r="AQ38" s="1591"/>
      <c r="AR38" s="1591"/>
      <c r="AS38" s="1591"/>
      <c r="AT38" s="1591"/>
      <c r="AU38" s="1591"/>
      <c r="AV38" s="1591"/>
      <c r="AW38" s="1591"/>
      <c r="AX38" s="1591"/>
      <c r="AY38" s="1591"/>
      <c r="AZ38" s="1591"/>
      <c r="BA38" s="1591"/>
      <c r="BB38" s="1591"/>
      <c r="BC38" s="1591"/>
      <c r="BD38" s="1591"/>
      <c r="BE38" s="1591"/>
      <c r="BF38" s="1591"/>
      <c r="BG38" s="1591"/>
      <c r="BH38" s="1599"/>
      <c r="BI38" s="1590"/>
      <c r="BJ38" s="1591"/>
      <c r="BK38" s="1591"/>
      <c r="BL38" s="1591"/>
      <c r="BM38" s="1591"/>
      <c r="BN38" s="1591"/>
      <c r="BO38" s="1591"/>
      <c r="BP38" s="1591"/>
      <c r="BQ38" s="1591"/>
      <c r="BR38" s="1591"/>
      <c r="BS38" s="1591"/>
      <c r="BT38" s="1591"/>
      <c r="BU38" s="1591"/>
      <c r="BV38" s="1591"/>
      <c r="BW38" s="1591"/>
      <c r="BX38" s="1591"/>
      <c r="BY38" s="1591"/>
      <c r="BZ38" s="1591"/>
      <c r="CA38" s="1591"/>
      <c r="CB38" s="1591"/>
      <c r="CC38" s="1591"/>
      <c r="CD38" s="1591"/>
      <c r="CE38" s="1591"/>
      <c r="CF38" s="1591"/>
      <c r="CG38" s="1591"/>
      <c r="CH38" s="1591"/>
      <c r="CI38" s="1591"/>
      <c r="CJ38" s="1591"/>
      <c r="CK38" s="1591"/>
      <c r="CL38" s="1591"/>
      <c r="CM38" s="1591"/>
      <c r="CN38" s="1592"/>
      <c r="CQ38" s="165">
        <v>15</v>
      </c>
      <c r="CR38" s="345"/>
    </row>
    <row r="60" spans="1:59" ht="31.8" hidden="1" customHeight="1" x14ac:dyDescent="0.2">
      <c r="A60" s="1586" t="s">
        <v>1173</v>
      </c>
      <c r="B60" s="1586"/>
      <c r="C60" s="1586"/>
      <c r="D60" s="1586"/>
      <c r="E60" s="1586"/>
      <c r="F60" s="1586"/>
      <c r="G60" s="1586"/>
      <c r="H60" s="1586"/>
      <c r="I60" s="1586"/>
      <c r="J60" s="1587" t="str">
        <f>IF(AC38="","",_xlfn.CONCAT(ASC($AC$38)," ",ASC($BI$38)))</f>
        <v/>
      </c>
      <c r="K60" s="1588"/>
      <c r="L60" s="1588"/>
      <c r="M60" s="1588"/>
      <c r="N60" s="1588"/>
      <c r="O60" s="1588"/>
      <c r="P60" s="1588"/>
      <c r="Q60" s="1588"/>
      <c r="R60" s="1588"/>
      <c r="S60" s="1588"/>
      <c r="T60" s="1588"/>
      <c r="U60" s="1588"/>
      <c r="V60" s="1588"/>
      <c r="W60" s="1588"/>
      <c r="X60" s="1588"/>
      <c r="Y60" s="1588"/>
      <c r="Z60" s="1588"/>
      <c r="AA60" s="1588"/>
      <c r="AB60" s="1588"/>
      <c r="AC60" s="1588"/>
      <c r="AD60" s="1588"/>
      <c r="AE60" s="1588"/>
      <c r="AF60" s="1588"/>
      <c r="AG60" s="1588"/>
      <c r="AH60" s="1588"/>
      <c r="AI60" s="1588"/>
      <c r="AJ60" s="1588"/>
      <c r="AK60" s="1588"/>
      <c r="AL60" s="1588"/>
      <c r="AM60" s="1588"/>
      <c r="AN60" s="1588"/>
      <c r="AO60" s="1588"/>
      <c r="AP60" s="1588"/>
      <c r="AQ60" s="1588"/>
      <c r="AR60" s="1588"/>
      <c r="AS60" s="1588"/>
      <c r="AT60" s="1588"/>
      <c r="AU60" s="1588"/>
      <c r="AV60" s="1588"/>
      <c r="AW60" s="1588"/>
      <c r="AX60" s="1588"/>
      <c r="AY60" s="1588"/>
      <c r="AZ60" s="1588"/>
      <c r="BA60" s="1588"/>
      <c r="BB60" s="1588"/>
      <c r="BC60" s="1588"/>
      <c r="BD60" s="1588"/>
      <c r="BE60" s="1588"/>
      <c r="BF60" s="1588"/>
      <c r="BG60" s="1589"/>
    </row>
    <row r="61" spans="1:59" ht="31.8" hidden="1" customHeight="1" x14ac:dyDescent="0.2">
      <c r="A61" s="1586" t="s">
        <v>1174</v>
      </c>
      <c r="B61" s="1594"/>
      <c r="C61" s="1594"/>
      <c r="D61" s="1594"/>
      <c r="E61" s="1594"/>
      <c r="F61" s="1594"/>
      <c r="G61" s="1594"/>
      <c r="H61" s="1594"/>
      <c r="I61" s="1594"/>
      <c r="J61" s="1595" t="str" cm="1">
        <f t="array" ref="J61">IFERROR(_xlfn.CONCAT(MID("ｱｲｳｴｵｶｹﾂﾔﾕﾖ"&amp;J60,FIND(MID(J60,_xlfn.SEQUENCE(LEN(J60)),1),"ｧｨｩｪｫヵヶｯｬｭｮ"&amp;J60),1)),"")</f>
        <v/>
      </c>
      <c r="K61" s="1595"/>
      <c r="L61" s="1595"/>
      <c r="M61" s="1595"/>
      <c r="N61" s="1595"/>
      <c r="O61" s="1595"/>
      <c r="P61" s="1595"/>
      <c r="Q61" s="1595"/>
      <c r="R61" s="1595"/>
      <c r="S61" s="1595"/>
      <c r="T61" s="1595"/>
      <c r="U61" s="1595"/>
      <c r="V61" s="1595"/>
      <c r="W61" s="1595"/>
      <c r="X61" s="1595"/>
      <c r="Y61" s="1595"/>
      <c r="Z61" s="1595"/>
      <c r="AA61" s="1595"/>
      <c r="AB61" s="1595"/>
      <c r="AC61" s="1595"/>
      <c r="AD61" s="1595"/>
      <c r="AE61" s="1595"/>
      <c r="AF61" s="1595"/>
      <c r="AG61" s="1595"/>
      <c r="AH61" s="1595"/>
      <c r="AI61" s="1595"/>
      <c r="AJ61" s="1595"/>
      <c r="AK61" s="1595"/>
      <c r="AL61" s="1595"/>
      <c r="AM61" s="1595"/>
      <c r="AN61" s="1595"/>
      <c r="AO61" s="1595"/>
      <c r="AP61" s="1595"/>
      <c r="AQ61" s="1595"/>
      <c r="AR61" s="1595"/>
      <c r="AS61" s="1595"/>
      <c r="AT61" s="1595"/>
      <c r="AU61" s="1595"/>
      <c r="AV61" s="1595"/>
      <c r="AW61" s="1595"/>
      <c r="AX61" s="1595"/>
      <c r="AY61" s="1595"/>
      <c r="AZ61" s="1595"/>
      <c r="BA61" s="1595"/>
      <c r="BB61" s="1595"/>
      <c r="BC61" s="1595"/>
      <c r="BD61" s="1595"/>
      <c r="BE61" s="1595"/>
      <c r="BF61" s="1595"/>
      <c r="BG61" s="1595"/>
    </row>
  </sheetData>
  <sheetProtection algorithmName="SHA-512" hashValue="i2fgAnhieAIsE+Fp5NP9qVNl/VUZqT8I+7pIWxus48S9m0M9oY7u5XqpmroYdUCNPfMB0+ePSmtzcZhZiaNcwg==" saltValue="SykTgiwI+KIhsvvQ6gT5+g==" spinCount="100000" sheet="1" objects="1" formatColumns="0"/>
  <mergeCells count="90">
    <mergeCell ref="A61:I61"/>
    <mergeCell ref="J61:BG61"/>
    <mergeCell ref="A38:AB38"/>
    <mergeCell ref="AC38:BH38"/>
    <mergeCell ref="BD37:BL37"/>
    <mergeCell ref="BM37:BU37"/>
    <mergeCell ref="BV37:CD37"/>
    <mergeCell ref="CE37:CN37"/>
    <mergeCell ref="A60:I60"/>
    <mergeCell ref="J60:BG60"/>
    <mergeCell ref="BI38:CN38"/>
    <mergeCell ref="A37:AB37"/>
    <mergeCell ref="AC37:AK37"/>
    <mergeCell ref="AL37:AT37"/>
    <mergeCell ref="AU37:BC37"/>
    <mergeCell ref="A35:CN35"/>
    <mergeCell ref="A36:C36"/>
    <mergeCell ref="D36:U36"/>
    <mergeCell ref="V36:X36"/>
    <mergeCell ref="Y36:AP36"/>
    <mergeCell ref="AQ36:AS36"/>
    <mergeCell ref="AT36:BK36"/>
    <mergeCell ref="BL36:BN36"/>
    <mergeCell ref="BO36:BV36"/>
    <mergeCell ref="BW36:CL36"/>
    <mergeCell ref="CM36:CN36"/>
    <mergeCell ref="A33:AB33"/>
    <mergeCell ref="AC33:CN33"/>
    <mergeCell ref="A34:G34"/>
    <mergeCell ref="H34:N34"/>
    <mergeCell ref="O34:U34"/>
    <mergeCell ref="V34:AB34"/>
    <mergeCell ref="AC34:CN34"/>
    <mergeCell ref="A31:AB31"/>
    <mergeCell ref="AC31:CN31"/>
    <mergeCell ref="A32:G32"/>
    <mergeCell ref="H32:N32"/>
    <mergeCell ref="O32:U32"/>
    <mergeCell ref="V32:AB32"/>
    <mergeCell ref="AC32:CN32"/>
    <mergeCell ref="A28:AQ28"/>
    <mergeCell ref="AR28:BP28"/>
    <mergeCell ref="BQ28:CN28"/>
    <mergeCell ref="A30:X30"/>
    <mergeCell ref="Y30:BO30"/>
    <mergeCell ref="BP30:CN30"/>
    <mergeCell ref="BE21:CN21"/>
    <mergeCell ref="A22:K22"/>
    <mergeCell ref="L22:CN22"/>
    <mergeCell ref="A24:CN24"/>
    <mergeCell ref="A27:CN27"/>
    <mergeCell ref="A20:K21"/>
    <mergeCell ref="L20:N20"/>
    <mergeCell ref="O20:R20"/>
    <mergeCell ref="S20:T20"/>
    <mergeCell ref="U20:Z20"/>
    <mergeCell ref="L21:AB21"/>
    <mergeCell ref="AC21:BD21"/>
    <mergeCell ref="W25:AG25"/>
    <mergeCell ref="A18:K18"/>
    <mergeCell ref="L18:AG18"/>
    <mergeCell ref="AH18:BE18"/>
    <mergeCell ref="A19:K19"/>
    <mergeCell ref="L19:AG19"/>
    <mergeCell ref="AH19:BE19"/>
    <mergeCell ref="A16:K16"/>
    <mergeCell ref="L16:BE16"/>
    <mergeCell ref="BF16:BP16"/>
    <mergeCell ref="BQ16:CN16"/>
    <mergeCell ref="A17:K17"/>
    <mergeCell ref="L17:BE17"/>
    <mergeCell ref="A15:CN15"/>
    <mergeCell ref="BJ6:BS6"/>
    <mergeCell ref="BT6:BX6"/>
    <mergeCell ref="BY6:BZ6"/>
    <mergeCell ref="CA6:CE6"/>
    <mergeCell ref="CF6:CG6"/>
    <mergeCell ref="CH6:CL6"/>
    <mergeCell ref="CM6:CN6"/>
    <mergeCell ref="BK7:CJ7"/>
    <mergeCell ref="A10:CN12"/>
    <mergeCell ref="A13:CN13"/>
    <mergeCell ref="A7:AA7"/>
    <mergeCell ref="A8:AA8"/>
    <mergeCell ref="A1:CN1"/>
    <mergeCell ref="CS4:CS5"/>
    <mergeCell ref="A2:CN2"/>
    <mergeCell ref="A3:CN3"/>
    <mergeCell ref="CQ4:CQ5"/>
    <mergeCell ref="CR4:CR5"/>
  </mergeCells>
  <phoneticPr fontId="47"/>
  <conditionalFormatting sqref="A32">
    <cfRule type="expression" dxfId="33" priority="33" stopIfTrue="1">
      <formula>$A$32=""</formula>
    </cfRule>
  </conditionalFormatting>
  <conditionalFormatting sqref="A36 V36 AQ36 BL36">
    <cfRule type="expression" dxfId="32" priority="23" stopIfTrue="1">
      <formula>AND($A$36="□",$V$36="□",$AQ$36="□",$BL$36="□")</formula>
    </cfRule>
  </conditionalFormatting>
  <conditionalFormatting sqref="H32">
    <cfRule type="expression" dxfId="31" priority="32" stopIfTrue="1">
      <formula>$H$32=""</formula>
    </cfRule>
  </conditionalFormatting>
  <conditionalFormatting sqref="H34">
    <cfRule type="expression" dxfId="30" priority="28" stopIfTrue="1">
      <formula>$H$34=""</formula>
    </cfRule>
  </conditionalFormatting>
  <conditionalFormatting sqref="O32">
    <cfRule type="expression" dxfId="27" priority="31" stopIfTrue="1">
      <formula>$O$32=""</formula>
    </cfRule>
  </conditionalFormatting>
  <conditionalFormatting sqref="O34">
    <cfRule type="expression" dxfId="26" priority="27" stopIfTrue="1">
      <formula>$O$34=""</formula>
    </cfRule>
  </conditionalFormatting>
  <conditionalFormatting sqref="V32">
    <cfRule type="expression" dxfId="25" priority="30" stopIfTrue="1">
      <formula>$V$32=""</formula>
    </cfRule>
  </conditionalFormatting>
  <conditionalFormatting sqref="V34">
    <cfRule type="expression" dxfId="24" priority="26" stopIfTrue="1">
      <formula>$V$34=""</formula>
    </cfRule>
  </conditionalFormatting>
  <conditionalFormatting sqref="AC32">
    <cfRule type="expression" dxfId="23" priority="29" stopIfTrue="1">
      <formula>$AC$32=""</formula>
    </cfRule>
  </conditionalFormatting>
  <conditionalFormatting sqref="AC34">
    <cfRule type="expression" dxfId="22" priority="25" stopIfTrue="1">
      <formula>$AC$34=""</formula>
    </cfRule>
  </conditionalFormatting>
  <conditionalFormatting sqref="AC38">
    <cfRule type="expression" dxfId="21" priority="5" stopIfTrue="1">
      <formula>$AC$38=""</formula>
    </cfRule>
  </conditionalFormatting>
  <conditionalFormatting sqref="AC37:AK37">
    <cfRule type="expression" dxfId="20" priority="22">
      <formula>$AC$37=""</formula>
    </cfRule>
  </conditionalFormatting>
  <conditionalFormatting sqref="AL37:AT37">
    <cfRule type="expression" dxfId="19" priority="21">
      <formula>$AL$37=""</formula>
    </cfRule>
  </conditionalFormatting>
  <conditionalFormatting sqref="AU37:BC37">
    <cfRule type="expression" dxfId="18" priority="20">
      <formula>$AU$37=""</formula>
    </cfRule>
  </conditionalFormatting>
  <conditionalFormatting sqref="BD37:BL37">
    <cfRule type="expression" dxfId="17" priority="19">
      <formula>$BD$37=""</formula>
    </cfRule>
  </conditionalFormatting>
  <conditionalFormatting sqref="BI38:CN38">
    <cfRule type="expression" dxfId="15" priority="4">
      <formula>$BI$38=""</formula>
    </cfRule>
  </conditionalFormatting>
  <conditionalFormatting sqref="BM37:BU37">
    <cfRule type="expression" dxfId="14" priority="18">
      <formula>$BM$37=""</formula>
    </cfRule>
  </conditionalFormatting>
  <conditionalFormatting sqref="BT6:BX6">
    <cfRule type="expression" dxfId="13" priority="51">
      <formula>$BT$6=""</formula>
    </cfRule>
  </conditionalFormatting>
  <conditionalFormatting sqref="BV37:CD37">
    <cfRule type="expression" dxfId="12" priority="17">
      <formula>$BV$37=""</formula>
    </cfRule>
  </conditionalFormatting>
  <conditionalFormatting sqref="BW36">
    <cfRule type="expression" dxfId="11" priority="54" stopIfTrue="1">
      <formula>AND($BL$36="■",$BW$36="")</formula>
    </cfRule>
  </conditionalFormatting>
  <conditionalFormatting sqref="CA6:CE6">
    <cfRule type="expression" dxfId="10" priority="50">
      <formula>$CA$6=""</formula>
    </cfRule>
  </conditionalFormatting>
  <conditionalFormatting sqref="CE37:CN37">
    <cfRule type="expression" dxfId="9" priority="16">
      <formula>$CE$37=""</formula>
    </cfRule>
  </conditionalFormatting>
  <conditionalFormatting sqref="CH6:CL6">
    <cfRule type="expression" dxfId="8" priority="49">
      <formula>$CH$6=""</formula>
    </cfRule>
  </conditionalFormatting>
  <conditionalFormatting sqref="CR1:CR3">
    <cfRule type="notContainsBlanks" dxfId="7" priority="41">
      <formula>LEN(TRIM(CR1))&gt;0</formula>
    </cfRule>
  </conditionalFormatting>
  <conditionalFormatting sqref="CR6:CR14">
    <cfRule type="notContainsBlanks" dxfId="6" priority="1">
      <formula>LEN(TRIM(CR6))&gt;0</formula>
    </cfRule>
  </conditionalFormatting>
  <conditionalFormatting sqref="CR16:CR23">
    <cfRule type="notContainsBlanks" dxfId="5" priority="37">
      <formula>LEN(TRIM(CR16))&gt;0</formula>
    </cfRule>
  </conditionalFormatting>
  <conditionalFormatting sqref="CR25:CR26">
    <cfRule type="notContainsBlanks" dxfId="4" priority="36">
      <formula>LEN(TRIM(CR25))&gt;0</formula>
    </cfRule>
  </conditionalFormatting>
  <conditionalFormatting sqref="CR28:CR29">
    <cfRule type="notContainsBlanks" dxfId="3" priority="34">
      <formula>LEN(TRIM(CR28))&gt;0</formula>
    </cfRule>
  </conditionalFormatting>
  <conditionalFormatting sqref="CR32">
    <cfRule type="notContainsBlanks" dxfId="2" priority="15">
      <formula>LEN(TRIM(CR32))&gt;0</formula>
    </cfRule>
  </conditionalFormatting>
  <conditionalFormatting sqref="CR34">
    <cfRule type="notContainsBlanks" dxfId="1" priority="14">
      <formula>LEN(TRIM(CR34))&gt;0</formula>
    </cfRule>
  </conditionalFormatting>
  <conditionalFormatting sqref="CR36:CR1048576">
    <cfRule type="notContainsBlanks" dxfId="0" priority="3">
      <formula>LEN(TRIM(CR36))&gt;0</formula>
    </cfRule>
  </conditionalFormatting>
  <dataValidations count="12">
    <dataValidation imeMode="disabled" allowBlank="1" showInputMessage="1" showErrorMessage="1" sqref="A28:AQ28" xr:uid="{714DBDAA-12E1-42FD-BF6C-848A9C26E509}"/>
    <dataValidation type="textLength" imeMode="disabled" operator="equal" allowBlank="1" showInputMessage="1" showErrorMessage="1" sqref="A32:AB32 H34:AB34" xr:uid="{FEEDD75D-3272-43CF-90D2-6BC2908C51C1}">
      <formula1>1</formula1>
    </dataValidation>
    <dataValidation type="list" imeMode="disabled" allowBlank="1" showInputMessage="1" showErrorMessage="1" sqref="A36:C36 V36:X36 AQ36:AS36 BL36:BN36" xr:uid="{DDA7BD0F-8B58-4D24-80F3-FBABAEA13CB4}">
      <formula1>"□,■"</formula1>
    </dataValidation>
    <dataValidation imeMode="fullKatakana" allowBlank="1" showInputMessage="1" showErrorMessage="1" sqref="AC38 BI38:CN38" xr:uid="{72BEC19C-B607-4F33-934E-82F1E032263B}"/>
    <dataValidation type="textLength" imeMode="disabled" operator="equal" allowBlank="1" showInputMessage="1" showErrorMessage="1" prompt="口座番号は右詰で記入し、空白欄には「0」を記入してください。" sqref="AC37 AL37 AU37 BD37 BM37 BV37 CE37" xr:uid="{A431EE5C-219C-465E-9BE3-E8CA1C1FC8BE}">
      <formula1>1</formula1>
    </dataValidation>
    <dataValidation type="textLength" imeMode="disabled" operator="equal" allowBlank="1" showInputMessage="1" showErrorMessage="1" error="入力された桁数が不正です。_x000a_4ケタで再度入力してください。" sqref="AB20:AK20" xr:uid="{58211692-983A-4F22-97AB-0FAA025AB23A}">
      <formula1>4</formula1>
    </dataValidation>
    <dataValidation type="custom" imeMode="disabled" allowBlank="1" showInputMessage="1" showErrorMessage="1" error="日付をご確認ください。" sqref="CH6:CL6" xr:uid="{34185A97-6ECE-4DB7-8A12-DFBB157FF2C9}">
      <formula1>DATE(BT6,CA6,CH6)&lt;=EOMONTH(DATE(BT6,CA6,1), 0)</formula1>
    </dataValidation>
    <dataValidation type="custom" imeMode="disabled" allowBlank="1" showInputMessage="1" showErrorMessage="1" sqref="CA6:CE6" xr:uid="{D808A671-B759-494A-9E35-1B3221DC92FA}">
      <formula1>OR(CA6=1,CA6=2,CA6=3,CA6=4,CA6=5,CA6=6,CA6=7,CA6=8,CA6=9,CA6=10,CA6=11,CA6=12)</formula1>
    </dataValidation>
    <dataValidation imeMode="hiragana" allowBlank="1" showInputMessage="1" showErrorMessage="1" sqref="L18:BE19 L21:CP22" xr:uid="{2AE72571-C7D2-4909-989E-9766A2A1B77D}"/>
    <dataValidation type="whole" operator="lessThanOrEqual" allowBlank="1" showInputMessage="1" showErrorMessage="1" sqref="Y30:BO30" xr:uid="{ECB1C4CB-82A9-4AEE-BA79-89676A64EECF}">
      <formula1>2000000</formula1>
    </dataValidation>
    <dataValidation type="textLength" imeMode="disabled" operator="equal" allowBlank="1" showInputMessage="1" showErrorMessage="1" error="西暦4桁で入力してください。" sqref="BT6:BX6" xr:uid="{5004E329-A3A7-4D9A-A456-AEC4C85D2AF5}">
      <formula1>4</formula1>
    </dataValidation>
    <dataValidation type="textLength" imeMode="disabled" operator="equal" allowBlank="1" showInputMessage="1" showErrorMessage="1" error="入力された桁数が不正です。_x000a_6ケタで再度入力してください。" sqref="S25:V25" xr:uid="{DC7AF1A5-2A68-4399-A1DC-C2C8CC174016}">
      <formula1>6</formula1>
    </dataValidation>
  </dataValidations>
  <printOptions horizontalCentered="1"/>
  <pageMargins left="0.27559055118110237" right="0.27559055118110237" top="0.43307086614173229" bottom="0.19685039370078741" header="0.31496062992125984" footer="0.11811023622047245"/>
  <pageSetup paperSize="9" scale="74"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EA016DB1-7AC7-4DA7-8F9D-90389E3F41B5}">
            <xm:f>実績報告書!$L$19=""</xm:f>
            <x14:dxf>
              <fill>
                <patternFill>
                  <bgColor theme="0" tint="-0.499984740745262"/>
                </patternFill>
              </fill>
            </x14:dxf>
          </x14:cfRule>
          <xm:sqref>L16:BE16</xm:sqref>
        </x14:conditionalFormatting>
        <x14:conditionalFormatting xmlns:xm="http://schemas.microsoft.com/office/excel/2006/main">
          <x14:cfRule type="expression" priority="7" id="{F730EB61-906E-452D-93B3-44019015C7A7}">
            <xm:f>実績報告書!$L$20=""</xm:f>
            <x14:dxf>
              <fill>
                <patternFill>
                  <bgColor theme="0" tint="-0.499984740745262"/>
                </patternFill>
              </fill>
            </x14:dxf>
          </x14:cfRule>
          <xm:sqref>L17:BE17</xm:sqref>
        </x14:conditionalFormatting>
        <x14:conditionalFormatting xmlns:xm="http://schemas.microsoft.com/office/excel/2006/main">
          <x14:cfRule type="expression" priority="2" id="{BD7D1F20-3D88-4710-899B-CACCE622F173}">
            <xm:f>実績報告書!$X$18="■"</xm:f>
            <x14:dxf>
              <fill>
                <patternFill>
                  <bgColor theme="0" tint="-0.499984740745262"/>
                </patternFill>
              </fill>
            </x14:dxf>
          </x14:cfRule>
          <xm:sqref>BI38:CN38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F8F2D-E6A0-4FF6-A83B-AC708319D0BD}">
  <sheetPr>
    <tabColor rgb="FFFF0000"/>
  </sheetPr>
  <dimension ref="A1:W1000"/>
  <sheetViews>
    <sheetView zoomScale="30" zoomScaleNormal="30" workbookViewId="0">
      <selection sqref="A1:XFD1048576"/>
    </sheetView>
  </sheetViews>
  <sheetFormatPr defaultRowHeight="12" x14ac:dyDescent="0.2"/>
  <cols>
    <col min="1" max="1" width="11.21875" style="159" bestFit="1" customWidth="1"/>
    <col min="2" max="2" width="33.5546875" style="159" bestFit="1" customWidth="1"/>
    <col min="3" max="3" width="63.109375" style="159" bestFit="1" customWidth="1"/>
    <col min="4" max="4" width="11.21875" style="159" bestFit="1" customWidth="1"/>
    <col min="5" max="5" width="24.109375" style="159" bestFit="1" customWidth="1"/>
    <col min="6" max="6" width="37.33203125" style="159" bestFit="1" customWidth="1"/>
    <col min="7" max="7" width="11.21875" style="159" bestFit="1" customWidth="1"/>
    <col min="8" max="8" width="25.21875" style="159" bestFit="1" customWidth="1"/>
    <col min="9" max="9" width="38.5546875" style="159" bestFit="1" customWidth="1"/>
    <col min="10" max="10" width="9.109375" style="159" bestFit="1" customWidth="1"/>
    <col min="11" max="11" width="20.33203125" style="155" customWidth="1"/>
    <col min="12" max="12" width="22" style="155" customWidth="1"/>
    <col min="13" max="13" width="11.77734375" style="159" bestFit="1" customWidth="1"/>
    <col min="14" max="14" width="9.5546875" style="159" bestFit="1" customWidth="1"/>
    <col min="15" max="15" width="32.88671875" style="159" customWidth="1"/>
    <col min="16" max="16" width="25.5546875" style="159" bestFit="1" customWidth="1"/>
    <col min="17" max="17" width="57.88671875" style="159" bestFit="1" customWidth="1"/>
    <col min="18" max="18" width="11.21875" style="159" bestFit="1" customWidth="1"/>
    <col min="19" max="19" width="24.44140625" style="159" bestFit="1" customWidth="1"/>
    <col min="20" max="20" width="74.88671875" style="159" bestFit="1" customWidth="1"/>
    <col min="21" max="21" width="11.77734375" style="159" bestFit="1" customWidth="1"/>
    <col min="22" max="22" width="32.6640625" style="159" bestFit="1" customWidth="1"/>
    <col min="23" max="23" width="78.88671875" style="159" bestFit="1" customWidth="1"/>
    <col min="24" max="16384" width="8.88671875" style="159"/>
  </cols>
  <sheetData>
    <row r="1" spans="1:23" ht="57.6" customHeight="1" x14ac:dyDescent="0.2">
      <c r="A1" s="1600" t="s">
        <v>1298</v>
      </c>
      <c r="B1" s="1600"/>
      <c r="C1" s="1600"/>
      <c r="D1" s="383"/>
      <c r="E1" s="383"/>
      <c r="F1" s="292"/>
      <c r="G1" s="292"/>
      <c r="H1" s="292"/>
      <c r="I1" s="292"/>
      <c r="J1" s="292"/>
      <c r="K1" s="292"/>
      <c r="L1" s="292"/>
      <c r="M1" s="292"/>
      <c r="N1" s="292"/>
      <c r="O1" s="292"/>
      <c r="P1" s="292"/>
    </row>
    <row r="2" spans="1:23" ht="16.8" customHeight="1" x14ac:dyDescent="0.2">
      <c r="A2" s="1606" t="s">
        <v>637</v>
      </c>
      <c r="B2" s="1606"/>
      <c r="C2" s="1606"/>
      <c r="D2" s="1607" t="s">
        <v>638</v>
      </c>
      <c r="E2" s="1607"/>
      <c r="F2" s="1607"/>
      <c r="G2" s="1608" t="s">
        <v>639</v>
      </c>
      <c r="H2" s="1608"/>
      <c r="I2" s="1608"/>
      <c r="J2" s="1608"/>
      <c r="K2" s="1605" t="s">
        <v>773</v>
      </c>
      <c r="L2" s="1601" t="s">
        <v>776</v>
      </c>
      <c r="M2" s="1602" t="s">
        <v>640</v>
      </c>
      <c r="N2" s="1602"/>
      <c r="O2" s="1602"/>
      <c r="P2" s="1602"/>
      <c r="Q2" s="1602"/>
      <c r="R2" s="1603" t="s">
        <v>644</v>
      </c>
      <c r="S2" s="1603"/>
      <c r="T2" s="1603"/>
      <c r="U2" s="1604" t="s">
        <v>645</v>
      </c>
      <c r="V2" s="1604"/>
      <c r="W2" s="1604"/>
    </row>
    <row r="3" spans="1:23" ht="18" customHeight="1" x14ac:dyDescent="0.2">
      <c r="A3" s="160" t="s">
        <v>162</v>
      </c>
      <c r="B3" s="160" t="s">
        <v>163</v>
      </c>
      <c r="C3" s="160" t="s">
        <v>164</v>
      </c>
      <c r="D3" s="160" t="s">
        <v>162</v>
      </c>
      <c r="E3" s="160" t="s">
        <v>163</v>
      </c>
      <c r="F3" s="160" t="s">
        <v>164</v>
      </c>
      <c r="G3" s="160" t="s">
        <v>162</v>
      </c>
      <c r="H3" s="160" t="s">
        <v>163</v>
      </c>
      <c r="I3" s="160" t="s">
        <v>164</v>
      </c>
      <c r="J3" s="160" t="s">
        <v>443</v>
      </c>
      <c r="K3" s="1605"/>
      <c r="L3" s="1601"/>
      <c r="M3" s="161" t="s">
        <v>162</v>
      </c>
      <c r="N3" s="161" t="s">
        <v>160</v>
      </c>
      <c r="O3" s="161" t="s">
        <v>118</v>
      </c>
      <c r="P3" s="161" t="s">
        <v>163</v>
      </c>
      <c r="Q3" s="161" t="s">
        <v>164</v>
      </c>
      <c r="R3" s="160" t="s">
        <v>162</v>
      </c>
      <c r="S3" s="160" t="s">
        <v>163</v>
      </c>
      <c r="T3" s="160" t="s">
        <v>164</v>
      </c>
      <c r="U3" s="161" t="s">
        <v>162</v>
      </c>
      <c r="V3" s="161" t="s">
        <v>163</v>
      </c>
      <c r="W3" s="161" t="s">
        <v>164</v>
      </c>
    </row>
    <row r="4" spans="1:23" ht="13.2" x14ac:dyDescent="0.2">
      <c r="A4" s="159" t="s">
        <v>897</v>
      </c>
      <c r="B4" s="159" t="s">
        <v>165</v>
      </c>
      <c r="C4" s="159" t="s">
        <v>166</v>
      </c>
      <c r="D4" s="159" t="s">
        <v>1299</v>
      </c>
      <c r="E4" s="159" t="s">
        <v>396</v>
      </c>
      <c r="F4" s="159" t="s">
        <v>895</v>
      </c>
      <c r="G4" s="159" t="s">
        <v>1300</v>
      </c>
      <c r="H4" s="159" t="s">
        <v>190</v>
      </c>
      <c r="I4" s="159" t="s">
        <v>588</v>
      </c>
      <c r="J4" s="159">
        <v>2.1000000000000001E-2</v>
      </c>
      <c r="K4" s="162" t="str">
        <f>M4&amp;O4</f>
        <v>JW011501A外窓交換（防火・防風・防犯仕様）</v>
      </c>
      <c r="L4" s="171" t="str">
        <f>M4&amp;O4&amp;(IF(M4&lt;&gt;"", RIGHT(M4,1),""))</f>
        <v>JW011501A外窓交換（防火・防風・防犯仕様）A</v>
      </c>
      <c r="M4" s="163" t="s">
        <v>1301</v>
      </c>
      <c r="N4" s="163" t="s">
        <v>448</v>
      </c>
      <c r="O4" s="163" t="s">
        <v>656</v>
      </c>
      <c r="P4" s="163" t="s">
        <v>444</v>
      </c>
      <c r="Q4" s="163" t="s">
        <v>657</v>
      </c>
      <c r="R4" s="159" t="s">
        <v>1302</v>
      </c>
      <c r="S4" s="159" t="s">
        <v>444</v>
      </c>
      <c r="T4" s="159" t="s">
        <v>449</v>
      </c>
      <c r="U4" s="163" t="s">
        <v>1303</v>
      </c>
      <c r="V4" s="163" t="s">
        <v>396</v>
      </c>
      <c r="W4" s="163" t="s">
        <v>547</v>
      </c>
    </row>
    <row r="5" spans="1:23" ht="13.2" x14ac:dyDescent="0.2">
      <c r="A5" s="159" t="s">
        <v>899</v>
      </c>
      <c r="B5" s="159" t="s">
        <v>165</v>
      </c>
      <c r="C5" s="159" t="s">
        <v>167</v>
      </c>
      <c r="D5" s="159" t="s">
        <v>1304</v>
      </c>
      <c r="E5" s="159" t="s">
        <v>396</v>
      </c>
      <c r="F5" s="159" t="s">
        <v>896</v>
      </c>
      <c r="G5" s="159" t="s">
        <v>589</v>
      </c>
      <c r="H5" s="159" t="s">
        <v>190</v>
      </c>
      <c r="I5" s="159" t="s">
        <v>590</v>
      </c>
      <c r="J5" s="159">
        <v>2.1000000000000001E-2</v>
      </c>
      <c r="K5" s="162" t="str">
        <f t="shared" ref="K5:K68" si="0">M5&amp;O5</f>
        <v>JW011502A外窓交換（防火・防風・防犯仕様）</v>
      </c>
      <c r="L5" s="171" t="str">
        <f t="shared" ref="L5:L68" si="1">M5&amp;O5&amp;(IF(M5&lt;&gt;"", RIGHT(M5,1),""))</f>
        <v>JW011502A外窓交換（防火・防風・防犯仕様）A</v>
      </c>
      <c r="M5" s="163" t="s">
        <v>906</v>
      </c>
      <c r="N5" s="163" t="s">
        <v>448</v>
      </c>
      <c r="O5" s="163" t="s">
        <v>656</v>
      </c>
      <c r="P5" s="163" t="s">
        <v>444</v>
      </c>
      <c r="Q5" s="163" t="s">
        <v>658</v>
      </c>
      <c r="R5" s="159" t="s">
        <v>901</v>
      </c>
      <c r="S5" s="159" t="s">
        <v>444</v>
      </c>
      <c r="T5" s="159" t="s">
        <v>450</v>
      </c>
      <c r="U5" s="163" t="s">
        <v>548</v>
      </c>
      <c r="V5" s="163" t="s">
        <v>396</v>
      </c>
      <c r="W5" s="163" t="s">
        <v>549</v>
      </c>
    </row>
    <row r="6" spans="1:23" ht="13.2" x14ac:dyDescent="0.2">
      <c r="A6" s="159" t="s">
        <v>902</v>
      </c>
      <c r="B6" s="159" t="s">
        <v>168</v>
      </c>
      <c r="C6" s="159" t="s">
        <v>169</v>
      </c>
      <c r="D6" s="159" t="s">
        <v>898</v>
      </c>
      <c r="E6" s="159" t="s">
        <v>397</v>
      </c>
      <c r="F6" s="159" t="s">
        <v>398</v>
      </c>
      <c r="G6" s="159" t="s">
        <v>591</v>
      </c>
      <c r="H6" s="159" t="s">
        <v>190</v>
      </c>
      <c r="I6" s="159" t="s">
        <v>592</v>
      </c>
      <c r="J6" s="159">
        <v>2.1000000000000001E-2</v>
      </c>
      <c r="K6" s="162" t="str">
        <f t="shared" si="0"/>
        <v>JW011503A外窓交換（防火・防風・防犯仕様）</v>
      </c>
      <c r="L6" s="171" t="str">
        <f t="shared" si="1"/>
        <v>JW011503A外窓交換（防火・防風・防犯仕様）A</v>
      </c>
      <c r="M6" s="163" t="s">
        <v>733</v>
      </c>
      <c r="N6" s="163" t="s">
        <v>448</v>
      </c>
      <c r="O6" s="163" t="s">
        <v>656</v>
      </c>
      <c r="P6" s="163" t="s">
        <v>444</v>
      </c>
      <c r="Q6" s="163" t="s">
        <v>659</v>
      </c>
      <c r="R6" s="159" t="s">
        <v>903</v>
      </c>
      <c r="S6" s="159" t="s">
        <v>444</v>
      </c>
      <c r="T6" s="159" t="s">
        <v>451</v>
      </c>
      <c r="U6" s="163" t="s">
        <v>550</v>
      </c>
      <c r="V6" s="163" t="s">
        <v>396</v>
      </c>
      <c r="W6" s="163" t="s">
        <v>551</v>
      </c>
    </row>
    <row r="7" spans="1:23" ht="13.2" x14ac:dyDescent="0.2">
      <c r="A7" s="159" t="s">
        <v>170</v>
      </c>
      <c r="B7" s="159" t="s">
        <v>168</v>
      </c>
      <c r="C7" s="159" t="s">
        <v>171</v>
      </c>
      <c r="D7" s="159" t="s">
        <v>900</v>
      </c>
      <c r="E7" s="159" t="s">
        <v>397</v>
      </c>
      <c r="F7" s="159" t="s">
        <v>399</v>
      </c>
      <c r="G7" s="159" t="s">
        <v>593</v>
      </c>
      <c r="H7" s="159" t="s">
        <v>190</v>
      </c>
      <c r="I7" s="159" t="s">
        <v>594</v>
      </c>
      <c r="J7" s="159">
        <v>2.1000000000000001E-2</v>
      </c>
      <c r="K7" s="162" t="str">
        <f t="shared" si="0"/>
        <v>JW011504A外窓交換（防火・防風・防犯仕様）</v>
      </c>
      <c r="L7" s="171" t="str">
        <f t="shared" si="1"/>
        <v>JW011504A外窓交換（防火・防風・防犯仕様）A</v>
      </c>
      <c r="M7" s="163" t="s">
        <v>734</v>
      </c>
      <c r="N7" s="163" t="s">
        <v>448</v>
      </c>
      <c r="O7" s="163" t="s">
        <v>656</v>
      </c>
      <c r="P7" s="163" t="s">
        <v>444</v>
      </c>
      <c r="Q7" s="163" t="s">
        <v>660</v>
      </c>
      <c r="R7" s="159" t="s">
        <v>452</v>
      </c>
      <c r="S7" s="159" t="s">
        <v>165</v>
      </c>
      <c r="T7" s="159" t="s">
        <v>453</v>
      </c>
      <c r="U7" s="163" t="s">
        <v>552</v>
      </c>
      <c r="V7" s="163" t="s">
        <v>396</v>
      </c>
      <c r="W7" s="163" t="s">
        <v>553</v>
      </c>
    </row>
    <row r="8" spans="1:23" ht="13.2" x14ac:dyDescent="0.2">
      <c r="A8" s="159" t="s">
        <v>172</v>
      </c>
      <c r="B8" s="159" t="s">
        <v>168</v>
      </c>
      <c r="C8" s="159" t="s">
        <v>173</v>
      </c>
      <c r="D8" s="159" t="s">
        <v>1305</v>
      </c>
      <c r="E8" s="159" t="s">
        <v>397</v>
      </c>
      <c r="F8" s="159" t="s">
        <v>400</v>
      </c>
      <c r="G8" s="159" t="s">
        <v>595</v>
      </c>
      <c r="H8" s="159" t="s">
        <v>190</v>
      </c>
      <c r="I8" s="159" t="s">
        <v>596</v>
      </c>
      <c r="J8" s="159">
        <v>1.7999999999999999E-2</v>
      </c>
      <c r="K8" s="162" t="str">
        <f t="shared" si="0"/>
        <v>JW011505A外窓交換（防火・防風・防犯仕様）</v>
      </c>
      <c r="L8" s="171" t="str">
        <f t="shared" si="1"/>
        <v>JW011505A外窓交換（防火・防風・防犯仕様）A</v>
      </c>
      <c r="M8" s="163" t="s">
        <v>735</v>
      </c>
      <c r="N8" s="163" t="s">
        <v>448</v>
      </c>
      <c r="O8" s="163" t="s">
        <v>656</v>
      </c>
      <c r="P8" s="163" t="s">
        <v>444</v>
      </c>
      <c r="Q8" s="163" t="s">
        <v>661</v>
      </c>
      <c r="R8" s="159" t="s">
        <v>454</v>
      </c>
      <c r="S8" s="159" t="s">
        <v>165</v>
      </c>
      <c r="T8" s="159" t="s">
        <v>455</v>
      </c>
      <c r="U8" s="163" t="s">
        <v>905</v>
      </c>
      <c r="V8" s="163" t="s">
        <v>396</v>
      </c>
      <c r="W8" s="163" t="s">
        <v>654</v>
      </c>
    </row>
    <row r="9" spans="1:23" ht="13.2" x14ac:dyDescent="0.2">
      <c r="A9" s="159" t="s">
        <v>174</v>
      </c>
      <c r="B9" s="159" t="s">
        <v>168</v>
      </c>
      <c r="C9" s="159" t="s">
        <v>175</v>
      </c>
      <c r="D9" s="159" t="s">
        <v>904</v>
      </c>
      <c r="E9" s="159" t="s">
        <v>401</v>
      </c>
      <c r="F9" s="159" t="s">
        <v>402</v>
      </c>
      <c r="G9" s="159" t="s">
        <v>597</v>
      </c>
      <c r="H9" s="159" t="s">
        <v>168</v>
      </c>
      <c r="I9" s="159" t="s">
        <v>598</v>
      </c>
      <c r="J9" s="159">
        <v>0.02</v>
      </c>
      <c r="K9" s="162" t="str">
        <f t="shared" si="0"/>
        <v>JW011506A外窓交換（防火・防風・防犯仕様）</v>
      </c>
      <c r="L9" s="171" t="str">
        <f t="shared" si="1"/>
        <v>JW011506A外窓交換（防火・防風・防犯仕様）A</v>
      </c>
      <c r="M9" s="163" t="s">
        <v>736</v>
      </c>
      <c r="N9" s="163" t="s">
        <v>448</v>
      </c>
      <c r="O9" s="163" t="s">
        <v>656</v>
      </c>
      <c r="P9" s="163" t="s">
        <v>444</v>
      </c>
      <c r="Q9" s="163" t="s">
        <v>662</v>
      </c>
      <c r="R9" s="159" t="s">
        <v>456</v>
      </c>
      <c r="S9" s="159" t="s">
        <v>165</v>
      </c>
      <c r="T9" s="159" t="s">
        <v>457</v>
      </c>
      <c r="U9" s="163" t="s">
        <v>655</v>
      </c>
      <c r="V9" s="163" t="s">
        <v>396</v>
      </c>
      <c r="W9" s="163" t="s">
        <v>554</v>
      </c>
    </row>
    <row r="10" spans="1:23" ht="13.2" x14ac:dyDescent="0.2">
      <c r="A10" s="159" t="s">
        <v>176</v>
      </c>
      <c r="B10" s="159" t="s">
        <v>168</v>
      </c>
      <c r="C10" s="159" t="s">
        <v>177</v>
      </c>
      <c r="D10" s="159" t="s">
        <v>403</v>
      </c>
      <c r="E10" s="159" t="s">
        <v>401</v>
      </c>
      <c r="F10" s="159" t="s">
        <v>404</v>
      </c>
      <c r="G10" s="159" t="s">
        <v>599</v>
      </c>
      <c r="H10" s="159" t="s">
        <v>168</v>
      </c>
      <c r="I10" s="159" t="s">
        <v>600</v>
      </c>
      <c r="J10" s="159">
        <v>1.7999999999999999E-2</v>
      </c>
      <c r="K10" s="162" t="str">
        <f t="shared" si="0"/>
        <v>JW011601A外窓交換（防火・防風・防犯仕様）</v>
      </c>
      <c r="L10" s="171" t="str">
        <f t="shared" si="1"/>
        <v>JW011601A外窓交換（防火・防風・防犯仕様）A</v>
      </c>
      <c r="M10" s="163" t="s">
        <v>737</v>
      </c>
      <c r="N10" s="163" t="s">
        <v>448</v>
      </c>
      <c r="O10" s="163" t="s">
        <v>656</v>
      </c>
      <c r="P10" s="163" t="s">
        <v>444</v>
      </c>
      <c r="Q10" s="163" t="s">
        <v>663</v>
      </c>
      <c r="R10" s="159" t="s">
        <v>458</v>
      </c>
      <c r="S10" s="159" t="s">
        <v>165</v>
      </c>
      <c r="T10" s="159" t="s">
        <v>459</v>
      </c>
      <c r="U10" s="163" t="s">
        <v>1306</v>
      </c>
      <c r="V10" s="163" t="s">
        <v>396</v>
      </c>
      <c r="W10" s="163" t="s">
        <v>555</v>
      </c>
    </row>
    <row r="11" spans="1:23" ht="13.2" x14ac:dyDescent="0.2">
      <c r="A11" s="159" t="s">
        <v>178</v>
      </c>
      <c r="B11" s="159" t="s">
        <v>168</v>
      </c>
      <c r="C11" s="159" t="s">
        <v>179</v>
      </c>
      <c r="D11" s="159" t="s">
        <v>405</v>
      </c>
      <c r="E11" s="159" t="s">
        <v>401</v>
      </c>
      <c r="F11" s="159" t="s">
        <v>406</v>
      </c>
      <c r="G11" s="159" t="s">
        <v>1307</v>
      </c>
      <c r="H11" s="159" t="s">
        <v>601</v>
      </c>
      <c r="I11" s="159" t="s">
        <v>602</v>
      </c>
      <c r="J11" s="159">
        <v>2.1000000000000001E-2</v>
      </c>
      <c r="K11" s="162" t="str">
        <f t="shared" si="0"/>
        <v>JW012005S外窓交換</v>
      </c>
      <c r="L11" s="171" t="str">
        <f t="shared" si="1"/>
        <v>JW012005S外窓交換S</v>
      </c>
      <c r="M11" s="163" t="s">
        <v>777</v>
      </c>
      <c r="N11" s="163" t="s">
        <v>664</v>
      </c>
      <c r="O11" s="163" t="s">
        <v>665</v>
      </c>
      <c r="P11" s="163" t="s">
        <v>444</v>
      </c>
      <c r="Q11" s="163" t="s">
        <v>778</v>
      </c>
      <c r="R11" s="159" t="s">
        <v>460</v>
      </c>
      <c r="S11" s="159" t="s">
        <v>165</v>
      </c>
      <c r="T11" s="159" t="s">
        <v>461</v>
      </c>
      <c r="U11" s="163" t="s">
        <v>556</v>
      </c>
      <c r="V11" s="163" t="s">
        <v>396</v>
      </c>
      <c r="W11" s="163" t="s">
        <v>557</v>
      </c>
    </row>
    <row r="12" spans="1:23" ht="13.2" x14ac:dyDescent="0.2">
      <c r="A12" s="159" t="s">
        <v>180</v>
      </c>
      <c r="B12" s="159" t="s">
        <v>168</v>
      </c>
      <c r="C12" s="159" t="s">
        <v>181</v>
      </c>
      <c r="D12" s="159" t="s">
        <v>407</v>
      </c>
      <c r="E12" s="159" t="s">
        <v>401</v>
      </c>
      <c r="F12" s="159" t="s">
        <v>408</v>
      </c>
      <c r="G12" s="159" t="s">
        <v>603</v>
      </c>
      <c r="H12" s="159" t="s">
        <v>286</v>
      </c>
      <c r="I12" s="159" t="s">
        <v>604</v>
      </c>
      <c r="J12" s="159">
        <v>2.1999999999999999E-2</v>
      </c>
      <c r="K12" s="162" t="str">
        <f t="shared" si="0"/>
        <v>JW012006S外窓交換</v>
      </c>
      <c r="L12" s="171" t="str">
        <f t="shared" si="1"/>
        <v>JW012006S外窓交換S</v>
      </c>
      <c r="M12" s="163" t="s">
        <v>779</v>
      </c>
      <c r="N12" s="163" t="s">
        <v>664</v>
      </c>
      <c r="O12" s="163" t="s">
        <v>665</v>
      </c>
      <c r="P12" s="163" t="s">
        <v>444</v>
      </c>
      <c r="Q12" s="163" t="s">
        <v>780</v>
      </c>
      <c r="R12" s="159" t="s">
        <v>641</v>
      </c>
      <c r="S12" s="159" t="s">
        <v>165</v>
      </c>
      <c r="T12" s="159" t="s">
        <v>462</v>
      </c>
      <c r="U12" s="163" t="s">
        <v>558</v>
      </c>
      <c r="V12" s="163" t="s">
        <v>559</v>
      </c>
      <c r="W12" s="163" t="s">
        <v>560</v>
      </c>
    </row>
    <row r="13" spans="1:23" ht="13.2" x14ac:dyDescent="0.2">
      <c r="A13" s="159" t="s">
        <v>182</v>
      </c>
      <c r="B13" s="159" t="s">
        <v>168</v>
      </c>
      <c r="C13" s="159" t="s">
        <v>183</v>
      </c>
      <c r="D13" s="159" t="s">
        <v>1308</v>
      </c>
      <c r="E13" s="159" t="s">
        <v>401</v>
      </c>
      <c r="F13" s="159" t="s">
        <v>409</v>
      </c>
      <c r="G13" s="159" t="s">
        <v>1309</v>
      </c>
      <c r="H13" s="159" t="s">
        <v>204</v>
      </c>
      <c r="I13" s="159" t="s">
        <v>605</v>
      </c>
      <c r="J13" s="159">
        <v>2.1999999999999999E-2</v>
      </c>
      <c r="K13" s="162" t="str">
        <f t="shared" si="0"/>
        <v>JW012007S外窓交換</v>
      </c>
      <c r="L13" s="171" t="str">
        <f t="shared" si="1"/>
        <v>JW012007S外窓交換S</v>
      </c>
      <c r="M13" s="163" t="s">
        <v>908</v>
      </c>
      <c r="N13" s="163" t="s">
        <v>664</v>
      </c>
      <c r="O13" s="163" t="s">
        <v>665</v>
      </c>
      <c r="P13" s="163" t="s">
        <v>444</v>
      </c>
      <c r="Q13" s="163" t="s">
        <v>781</v>
      </c>
      <c r="R13" s="159" t="s">
        <v>463</v>
      </c>
      <c r="S13" s="159" t="s">
        <v>165</v>
      </c>
      <c r="T13" s="159" t="s">
        <v>464</v>
      </c>
      <c r="U13" s="163" t="s">
        <v>561</v>
      </c>
      <c r="V13" s="163" t="s">
        <v>559</v>
      </c>
      <c r="W13" s="163" t="s">
        <v>560</v>
      </c>
    </row>
    <row r="14" spans="1:23" ht="13.2" x14ac:dyDescent="0.2">
      <c r="A14" s="159" t="s">
        <v>184</v>
      </c>
      <c r="B14" s="159" t="s">
        <v>168</v>
      </c>
      <c r="C14" s="159" t="s">
        <v>185</v>
      </c>
      <c r="D14" s="159" t="s">
        <v>410</v>
      </c>
      <c r="E14" s="159" t="s">
        <v>401</v>
      </c>
      <c r="F14" s="159" t="s">
        <v>411</v>
      </c>
      <c r="G14" s="159" t="s">
        <v>606</v>
      </c>
      <c r="H14" s="159" t="s">
        <v>393</v>
      </c>
      <c r="I14" s="159" t="s">
        <v>607</v>
      </c>
      <c r="J14" s="159">
        <v>1.9E-2</v>
      </c>
      <c r="K14" s="162" t="str">
        <f t="shared" si="0"/>
        <v>JW012008S外窓交換</v>
      </c>
      <c r="L14" s="171" t="str">
        <f t="shared" si="1"/>
        <v>JW012008S外窓交換S</v>
      </c>
      <c r="M14" s="163" t="s">
        <v>782</v>
      </c>
      <c r="N14" s="163" t="s">
        <v>664</v>
      </c>
      <c r="O14" s="163" t="s">
        <v>665</v>
      </c>
      <c r="P14" s="163" t="s">
        <v>444</v>
      </c>
      <c r="Q14" s="163" t="s">
        <v>783</v>
      </c>
      <c r="R14" s="159" t="s">
        <v>907</v>
      </c>
      <c r="S14" s="159" t="s">
        <v>165</v>
      </c>
      <c r="T14" s="159" t="s">
        <v>465</v>
      </c>
      <c r="U14" s="163" t="s">
        <v>562</v>
      </c>
      <c r="V14" s="163" t="s">
        <v>559</v>
      </c>
      <c r="W14" s="163" t="s">
        <v>563</v>
      </c>
    </row>
    <row r="15" spans="1:23" ht="13.2" x14ac:dyDescent="0.2">
      <c r="A15" s="159" t="s">
        <v>186</v>
      </c>
      <c r="B15" s="159" t="s">
        <v>187</v>
      </c>
      <c r="C15" s="159" t="s">
        <v>188</v>
      </c>
      <c r="D15" s="159" t="s">
        <v>412</v>
      </c>
      <c r="E15" s="159" t="s">
        <v>401</v>
      </c>
      <c r="F15" s="159" t="s">
        <v>413</v>
      </c>
      <c r="G15" s="159" t="s">
        <v>608</v>
      </c>
      <c r="H15" s="159" t="s">
        <v>393</v>
      </c>
      <c r="I15" s="159" t="s">
        <v>609</v>
      </c>
      <c r="J15" s="159">
        <v>1.9E-2</v>
      </c>
      <c r="K15" s="162" t="str">
        <f t="shared" si="0"/>
        <v>JW012009S外窓交換</v>
      </c>
      <c r="L15" s="171" t="str">
        <f t="shared" si="1"/>
        <v>JW012009S外窓交換S</v>
      </c>
      <c r="M15" s="163" t="s">
        <v>784</v>
      </c>
      <c r="N15" s="163" t="s">
        <v>664</v>
      </c>
      <c r="O15" s="163" t="s">
        <v>665</v>
      </c>
      <c r="P15" s="163" t="s">
        <v>444</v>
      </c>
      <c r="Q15" s="163" t="s">
        <v>785</v>
      </c>
      <c r="R15" s="159" t="s">
        <v>466</v>
      </c>
      <c r="S15" s="159" t="s">
        <v>165</v>
      </c>
      <c r="T15" s="159" t="s">
        <v>467</v>
      </c>
      <c r="U15" s="163" t="s">
        <v>564</v>
      </c>
      <c r="V15" s="163" t="s">
        <v>559</v>
      </c>
      <c r="W15" s="163" t="s">
        <v>565</v>
      </c>
    </row>
    <row r="16" spans="1:23" ht="13.2" x14ac:dyDescent="0.2">
      <c r="A16" s="159" t="s">
        <v>189</v>
      </c>
      <c r="B16" s="159" t="s">
        <v>190</v>
      </c>
      <c r="C16" s="159" t="s">
        <v>191</v>
      </c>
      <c r="D16" s="159" t="s">
        <v>414</v>
      </c>
      <c r="E16" s="159" t="s">
        <v>401</v>
      </c>
      <c r="F16" s="159" t="s">
        <v>415</v>
      </c>
      <c r="G16" s="159" t="s">
        <v>610</v>
      </c>
      <c r="H16" s="159" t="s">
        <v>393</v>
      </c>
      <c r="I16" s="159" t="s">
        <v>611</v>
      </c>
      <c r="J16" s="159">
        <v>1.9E-2</v>
      </c>
      <c r="K16" s="162" t="str">
        <f t="shared" si="0"/>
        <v>JW012010S外窓交換</v>
      </c>
      <c r="L16" s="171" t="str">
        <f t="shared" si="1"/>
        <v>JW012010S外窓交換S</v>
      </c>
      <c r="M16" s="163" t="s">
        <v>911</v>
      </c>
      <c r="N16" s="163" t="s">
        <v>664</v>
      </c>
      <c r="O16" s="163" t="s">
        <v>665</v>
      </c>
      <c r="P16" s="163" t="s">
        <v>444</v>
      </c>
      <c r="Q16" s="163" t="s">
        <v>786</v>
      </c>
      <c r="R16" s="159" t="s">
        <v>468</v>
      </c>
      <c r="S16" s="159" t="s">
        <v>165</v>
      </c>
      <c r="T16" s="159" t="s">
        <v>469</v>
      </c>
      <c r="U16" s="163" t="s">
        <v>566</v>
      </c>
      <c r="V16" s="163" t="s">
        <v>559</v>
      </c>
      <c r="W16" s="163" t="s">
        <v>565</v>
      </c>
    </row>
    <row r="17" spans="1:23" ht="13.2" x14ac:dyDescent="0.2">
      <c r="A17" s="159" t="s">
        <v>192</v>
      </c>
      <c r="B17" s="159" t="s">
        <v>193</v>
      </c>
      <c r="C17" s="159" t="s">
        <v>194</v>
      </c>
      <c r="D17" s="159" t="s">
        <v>416</v>
      </c>
      <c r="E17" s="159" t="s">
        <v>417</v>
      </c>
      <c r="F17" s="159" t="s">
        <v>418</v>
      </c>
      <c r="G17" s="159" t="s">
        <v>1310</v>
      </c>
      <c r="H17" s="159" t="s">
        <v>165</v>
      </c>
      <c r="I17" s="159" t="s">
        <v>612</v>
      </c>
      <c r="J17" s="159">
        <v>1.9E-2</v>
      </c>
      <c r="K17" s="162" t="str">
        <f t="shared" si="0"/>
        <v>JW012011S外窓交換</v>
      </c>
      <c r="L17" s="171" t="str">
        <f t="shared" si="1"/>
        <v>JW012011S外窓交換S</v>
      </c>
      <c r="M17" s="163" t="s">
        <v>787</v>
      </c>
      <c r="N17" s="163" t="s">
        <v>664</v>
      </c>
      <c r="O17" s="163" t="s">
        <v>665</v>
      </c>
      <c r="P17" s="163" t="s">
        <v>444</v>
      </c>
      <c r="Q17" s="163" t="s">
        <v>788</v>
      </c>
      <c r="R17" s="159" t="s">
        <v>470</v>
      </c>
      <c r="S17" s="159" t="s">
        <v>165</v>
      </c>
      <c r="T17" s="159" t="s">
        <v>471</v>
      </c>
      <c r="U17" s="163" t="s">
        <v>567</v>
      </c>
      <c r="V17" s="163" t="s">
        <v>165</v>
      </c>
      <c r="W17" s="163" t="s">
        <v>568</v>
      </c>
    </row>
    <row r="18" spans="1:23" ht="13.2" x14ac:dyDescent="0.2">
      <c r="A18" s="159" t="s">
        <v>195</v>
      </c>
      <c r="B18" s="159" t="s">
        <v>193</v>
      </c>
      <c r="C18" s="159" t="s">
        <v>196</v>
      </c>
      <c r="D18" s="159" t="s">
        <v>419</v>
      </c>
      <c r="E18" s="159" t="s">
        <v>417</v>
      </c>
      <c r="F18" s="159" t="s">
        <v>420</v>
      </c>
      <c r="G18" s="159" t="s">
        <v>613</v>
      </c>
      <c r="H18" s="159" t="s">
        <v>217</v>
      </c>
      <c r="I18" s="159" t="s">
        <v>614</v>
      </c>
      <c r="J18" s="159">
        <v>2.1999999999999999E-2</v>
      </c>
      <c r="K18" s="162" t="str">
        <f t="shared" si="0"/>
        <v>JW012012S外窓交換</v>
      </c>
      <c r="L18" s="171" t="str">
        <f t="shared" si="1"/>
        <v>JW012012S外窓交換S</v>
      </c>
      <c r="M18" s="163" t="s">
        <v>789</v>
      </c>
      <c r="N18" s="163" t="s">
        <v>664</v>
      </c>
      <c r="O18" s="163" t="s">
        <v>665</v>
      </c>
      <c r="P18" s="163" t="s">
        <v>444</v>
      </c>
      <c r="Q18" s="163" t="s">
        <v>790</v>
      </c>
      <c r="R18" s="159" t="s">
        <v>472</v>
      </c>
      <c r="S18" s="159" t="s">
        <v>165</v>
      </c>
      <c r="T18" s="159" t="s">
        <v>1268</v>
      </c>
      <c r="U18" s="163" t="s">
        <v>1311</v>
      </c>
      <c r="V18" s="163" t="s">
        <v>569</v>
      </c>
      <c r="W18" s="163" t="s">
        <v>570</v>
      </c>
    </row>
    <row r="19" spans="1:23" ht="13.2" x14ac:dyDescent="0.2">
      <c r="A19" s="159" t="s">
        <v>666</v>
      </c>
      <c r="B19" s="159" t="s">
        <v>193</v>
      </c>
      <c r="C19" s="159" t="s">
        <v>197</v>
      </c>
      <c r="D19" s="159" t="s">
        <v>421</v>
      </c>
      <c r="E19" s="159" t="s">
        <v>417</v>
      </c>
      <c r="F19" s="159" t="s">
        <v>422</v>
      </c>
      <c r="G19" s="159" t="s">
        <v>615</v>
      </c>
      <c r="H19" s="159" t="s">
        <v>616</v>
      </c>
      <c r="I19" s="159" t="s">
        <v>617</v>
      </c>
      <c r="J19" s="159">
        <v>0.02</v>
      </c>
      <c r="K19" s="162" t="str">
        <f t="shared" si="0"/>
        <v>JW013001A外窓交換（防火・防風・防犯仕様）</v>
      </c>
      <c r="L19" s="171" t="str">
        <f t="shared" si="1"/>
        <v>JW013001A外窓交換（防火・防風・防犯仕様）A</v>
      </c>
      <c r="M19" s="163" t="s">
        <v>1026</v>
      </c>
      <c r="N19" s="163" t="s">
        <v>448</v>
      </c>
      <c r="O19" s="163" t="s">
        <v>656</v>
      </c>
      <c r="P19" s="163" t="s">
        <v>444</v>
      </c>
      <c r="Q19" s="163" t="s">
        <v>1027</v>
      </c>
      <c r="R19" s="159" t="s">
        <v>473</v>
      </c>
      <c r="S19" s="159" t="s">
        <v>165</v>
      </c>
      <c r="T19" s="159" t="s">
        <v>474</v>
      </c>
      <c r="U19" s="163" t="s">
        <v>1312</v>
      </c>
      <c r="V19" s="163" t="s">
        <v>571</v>
      </c>
      <c r="W19" s="163" t="s">
        <v>1231</v>
      </c>
    </row>
    <row r="20" spans="1:23" ht="13.2" x14ac:dyDescent="0.2">
      <c r="A20" s="159" t="s">
        <v>198</v>
      </c>
      <c r="B20" s="159" t="s">
        <v>193</v>
      </c>
      <c r="C20" s="159" t="s">
        <v>199</v>
      </c>
      <c r="D20" s="159" t="s">
        <v>423</v>
      </c>
      <c r="E20" s="159" t="s">
        <v>417</v>
      </c>
      <c r="F20" s="159" t="s">
        <v>424</v>
      </c>
      <c r="G20" s="159" t="s">
        <v>618</v>
      </c>
      <c r="H20" s="159" t="s">
        <v>616</v>
      </c>
      <c r="I20" s="159" t="s">
        <v>619</v>
      </c>
      <c r="J20" s="159">
        <v>0.02</v>
      </c>
      <c r="K20" s="162" t="str">
        <f t="shared" si="0"/>
        <v>JW013002A外窓交換（防火・防風・防犯仕様）</v>
      </c>
      <c r="L20" s="171" t="str">
        <f t="shared" si="1"/>
        <v>JW013002A外窓交換（防火・防風・防犯仕様）A</v>
      </c>
      <c r="M20" s="163" t="s">
        <v>1028</v>
      </c>
      <c r="N20" s="163" t="s">
        <v>448</v>
      </c>
      <c r="O20" s="163" t="s">
        <v>656</v>
      </c>
      <c r="P20" s="163" t="s">
        <v>444</v>
      </c>
      <c r="Q20" s="163" t="s">
        <v>1029</v>
      </c>
      <c r="R20" s="159" t="s">
        <v>475</v>
      </c>
      <c r="S20" s="159" t="s">
        <v>165</v>
      </c>
      <c r="T20" s="159" t="s">
        <v>476</v>
      </c>
      <c r="U20" s="163" t="s">
        <v>572</v>
      </c>
      <c r="V20" s="163" t="s">
        <v>573</v>
      </c>
      <c r="W20" s="163" t="s">
        <v>574</v>
      </c>
    </row>
    <row r="21" spans="1:23" ht="13.2" x14ac:dyDescent="0.2">
      <c r="A21" s="159" t="s">
        <v>200</v>
      </c>
      <c r="B21" s="159" t="s">
        <v>193</v>
      </c>
      <c r="C21" s="159" t="s">
        <v>201</v>
      </c>
      <c r="D21" s="159" t="s">
        <v>425</v>
      </c>
      <c r="E21" s="159" t="s">
        <v>426</v>
      </c>
      <c r="F21" s="159" t="s">
        <v>427</v>
      </c>
      <c r="G21" s="159" t="s">
        <v>620</v>
      </c>
      <c r="H21" s="159" t="s">
        <v>616</v>
      </c>
      <c r="I21" s="159" t="s">
        <v>621</v>
      </c>
      <c r="J21" s="159">
        <v>0.02</v>
      </c>
      <c r="K21" s="162" t="str">
        <f t="shared" si="0"/>
        <v>JW013003A外窓交換（防火・防風・防犯仕様）</v>
      </c>
      <c r="L21" s="171" t="str">
        <f t="shared" si="1"/>
        <v>JW013003A外窓交換（防火・防風・防犯仕様）A</v>
      </c>
      <c r="M21" s="163" t="s">
        <v>1313</v>
      </c>
      <c r="N21" s="163" t="s">
        <v>448</v>
      </c>
      <c r="O21" s="163" t="s">
        <v>656</v>
      </c>
      <c r="P21" s="163" t="s">
        <v>444</v>
      </c>
      <c r="Q21" s="163" t="s">
        <v>1030</v>
      </c>
      <c r="R21" s="159" t="s">
        <v>477</v>
      </c>
      <c r="S21" s="159" t="s">
        <v>165</v>
      </c>
      <c r="T21" s="159" t="s">
        <v>1269</v>
      </c>
      <c r="U21" s="163" t="s">
        <v>575</v>
      </c>
      <c r="V21" s="163" t="s">
        <v>573</v>
      </c>
      <c r="W21" s="163" t="s">
        <v>576</v>
      </c>
    </row>
    <row r="22" spans="1:23" ht="13.2" x14ac:dyDescent="0.2">
      <c r="A22" s="159" t="s">
        <v>202</v>
      </c>
      <c r="B22" s="159" t="s">
        <v>193</v>
      </c>
      <c r="C22" s="159" t="s">
        <v>203</v>
      </c>
      <c r="D22" s="159" t="s">
        <v>910</v>
      </c>
      <c r="E22" s="159" t="s">
        <v>426</v>
      </c>
      <c r="F22" s="159" t="s">
        <v>428</v>
      </c>
      <c r="G22" s="159" t="s">
        <v>622</v>
      </c>
      <c r="H22" s="159" t="s">
        <v>616</v>
      </c>
      <c r="I22" s="159" t="s">
        <v>623</v>
      </c>
      <c r="J22" s="159">
        <v>0.02</v>
      </c>
      <c r="K22" s="162" t="str">
        <f t="shared" si="0"/>
        <v>JW013011S外窓交換（防火・防風・防犯仕様）</v>
      </c>
      <c r="L22" s="171" t="str">
        <f t="shared" si="1"/>
        <v>JW013011S外窓交換（防火・防風・防犯仕様）S</v>
      </c>
      <c r="M22" s="163" t="s">
        <v>1314</v>
      </c>
      <c r="N22" s="163" t="s">
        <v>448</v>
      </c>
      <c r="O22" s="163" t="s">
        <v>656</v>
      </c>
      <c r="P22" s="163" t="s">
        <v>444</v>
      </c>
      <c r="Q22" s="163" t="s">
        <v>1031</v>
      </c>
      <c r="R22" s="159" t="s">
        <v>478</v>
      </c>
      <c r="S22" s="159" t="s">
        <v>165</v>
      </c>
      <c r="T22" s="159" t="s">
        <v>1270</v>
      </c>
      <c r="U22" s="163" t="s">
        <v>577</v>
      </c>
      <c r="V22" s="163" t="s">
        <v>573</v>
      </c>
      <c r="W22" s="163" t="s">
        <v>578</v>
      </c>
    </row>
    <row r="23" spans="1:23" ht="13.2" x14ac:dyDescent="0.2">
      <c r="A23" s="159" t="s">
        <v>909</v>
      </c>
      <c r="B23" s="159" t="s">
        <v>204</v>
      </c>
      <c r="C23" s="159" t="s">
        <v>205</v>
      </c>
      <c r="D23" s="159" t="s">
        <v>429</v>
      </c>
      <c r="E23" s="159" t="s">
        <v>426</v>
      </c>
      <c r="F23" s="159" t="s">
        <v>430</v>
      </c>
      <c r="G23" s="159" t="s">
        <v>624</v>
      </c>
      <c r="H23" s="159" t="s">
        <v>616</v>
      </c>
      <c r="I23" s="159" t="s">
        <v>625</v>
      </c>
      <c r="J23" s="159">
        <v>0.02</v>
      </c>
      <c r="K23" s="162" t="str">
        <f t="shared" si="0"/>
        <v>JW013012S外窓交換（防火・防風・防犯仕様）</v>
      </c>
      <c r="L23" s="171" t="str">
        <f t="shared" si="1"/>
        <v>JW013012S外窓交換（防火・防風・防犯仕様）S</v>
      </c>
      <c r="M23" s="163" t="s">
        <v>1032</v>
      </c>
      <c r="N23" s="163" t="s">
        <v>448</v>
      </c>
      <c r="O23" s="163" t="s">
        <v>656</v>
      </c>
      <c r="P23" s="163" t="s">
        <v>444</v>
      </c>
      <c r="Q23" s="163" t="s">
        <v>1033</v>
      </c>
      <c r="R23" s="159" t="s">
        <v>479</v>
      </c>
      <c r="S23" s="159" t="s">
        <v>165</v>
      </c>
      <c r="T23" s="159" t="s">
        <v>480</v>
      </c>
      <c r="U23" s="163" t="s">
        <v>579</v>
      </c>
      <c r="V23" s="163" t="s">
        <v>573</v>
      </c>
      <c r="W23" s="163" t="s">
        <v>580</v>
      </c>
    </row>
    <row r="24" spans="1:23" ht="13.2" x14ac:dyDescent="0.2">
      <c r="A24" s="159" t="s">
        <v>206</v>
      </c>
      <c r="B24" s="159" t="s">
        <v>204</v>
      </c>
      <c r="C24" s="159" t="s">
        <v>207</v>
      </c>
      <c r="D24" s="159" t="s">
        <v>431</v>
      </c>
      <c r="E24" s="159" t="s">
        <v>426</v>
      </c>
      <c r="F24" s="159" t="s">
        <v>432</v>
      </c>
      <c r="G24" s="159" t="s">
        <v>626</v>
      </c>
      <c r="H24" s="159" t="s">
        <v>616</v>
      </c>
      <c r="I24" s="159" t="s">
        <v>627</v>
      </c>
      <c r="J24" s="159">
        <v>0.02</v>
      </c>
      <c r="K24" s="162" t="str">
        <f t="shared" si="0"/>
        <v>JW013013S外窓交換（防火・防風・防犯仕様）</v>
      </c>
      <c r="L24" s="171" t="str">
        <f t="shared" si="1"/>
        <v>JW013013S外窓交換（防火・防風・防犯仕様）S</v>
      </c>
      <c r="M24" s="163" t="s">
        <v>1034</v>
      </c>
      <c r="N24" s="163" t="s">
        <v>448</v>
      </c>
      <c r="O24" s="163" t="s">
        <v>656</v>
      </c>
      <c r="P24" s="163" t="s">
        <v>444</v>
      </c>
      <c r="Q24" s="163" t="s">
        <v>1035</v>
      </c>
      <c r="R24" s="159" t="s">
        <v>481</v>
      </c>
      <c r="S24" s="159" t="s">
        <v>165</v>
      </c>
      <c r="T24" s="159" t="s">
        <v>482</v>
      </c>
      <c r="U24" s="163" t="s">
        <v>581</v>
      </c>
      <c r="V24" s="163" t="s">
        <v>573</v>
      </c>
      <c r="W24" s="163" t="s">
        <v>582</v>
      </c>
    </row>
    <row r="25" spans="1:23" ht="13.2" x14ac:dyDescent="0.2">
      <c r="A25" s="159" t="s">
        <v>208</v>
      </c>
      <c r="B25" s="159" t="s">
        <v>204</v>
      </c>
      <c r="C25" s="159" t="s">
        <v>209</v>
      </c>
      <c r="D25" s="159" t="s">
        <v>433</v>
      </c>
      <c r="E25" s="159" t="s">
        <v>426</v>
      </c>
      <c r="F25" s="159" t="s">
        <v>434</v>
      </c>
      <c r="G25" s="159" t="s">
        <v>628</v>
      </c>
      <c r="H25" s="159" t="s">
        <v>616</v>
      </c>
      <c r="I25" s="159" t="s">
        <v>629</v>
      </c>
      <c r="J25" s="159">
        <v>0.02</v>
      </c>
      <c r="K25" s="162" t="str">
        <f t="shared" si="0"/>
        <v>JW013021A外窓交換（防火・防風・防犯仕様）</v>
      </c>
      <c r="L25" s="171" t="str">
        <f t="shared" si="1"/>
        <v>JW013021A外窓交換（防火・防風・防犯仕様）A</v>
      </c>
      <c r="M25" s="163" t="s">
        <v>1036</v>
      </c>
      <c r="N25" s="163" t="s">
        <v>448</v>
      </c>
      <c r="O25" s="163" t="s">
        <v>656</v>
      </c>
      <c r="P25" s="163" t="s">
        <v>444</v>
      </c>
      <c r="Q25" s="163" t="s">
        <v>1037</v>
      </c>
      <c r="R25" s="159" t="s">
        <v>483</v>
      </c>
      <c r="S25" s="159" t="s">
        <v>165</v>
      </c>
      <c r="T25" s="159" t="s">
        <v>484</v>
      </c>
      <c r="U25" s="163" t="s">
        <v>583</v>
      </c>
      <c r="V25" s="163" t="s">
        <v>573</v>
      </c>
      <c r="W25" s="163" t="s">
        <v>584</v>
      </c>
    </row>
    <row r="26" spans="1:23" ht="13.2" x14ac:dyDescent="0.2">
      <c r="A26" s="159" t="s">
        <v>210</v>
      </c>
      <c r="B26" s="159" t="s">
        <v>204</v>
      </c>
      <c r="C26" s="159" t="s">
        <v>211</v>
      </c>
      <c r="D26" s="159" t="s">
        <v>435</v>
      </c>
      <c r="E26" s="159" t="s">
        <v>426</v>
      </c>
      <c r="F26" s="159" t="s">
        <v>436</v>
      </c>
      <c r="G26" s="159" t="s">
        <v>630</v>
      </c>
      <c r="H26" s="159" t="s">
        <v>616</v>
      </c>
      <c r="I26" s="159" t="s">
        <v>631</v>
      </c>
      <c r="J26" s="159">
        <v>0.02</v>
      </c>
      <c r="K26" s="162" t="str">
        <f t="shared" si="0"/>
        <v>JW013022A外窓交換（防火・防風・防犯仕様）</v>
      </c>
      <c r="L26" s="171" t="str">
        <f t="shared" si="1"/>
        <v>JW013022A外窓交換（防火・防風・防犯仕様）A</v>
      </c>
      <c r="M26" s="163" t="s">
        <v>1038</v>
      </c>
      <c r="N26" s="163" t="s">
        <v>448</v>
      </c>
      <c r="O26" s="163" t="s">
        <v>656</v>
      </c>
      <c r="P26" s="163" t="s">
        <v>444</v>
      </c>
      <c r="Q26" s="163" t="s">
        <v>1039</v>
      </c>
      <c r="R26" s="159" t="s">
        <v>485</v>
      </c>
      <c r="S26" s="159" t="s">
        <v>165</v>
      </c>
      <c r="T26" s="159" t="s">
        <v>486</v>
      </c>
      <c r="U26" s="163" t="s">
        <v>585</v>
      </c>
      <c r="V26" s="163" t="s">
        <v>441</v>
      </c>
      <c r="W26" s="163" t="s">
        <v>586</v>
      </c>
    </row>
    <row r="27" spans="1:23" ht="13.2" x14ac:dyDescent="0.2">
      <c r="A27" s="159" t="s">
        <v>212</v>
      </c>
      <c r="B27" s="159" t="s">
        <v>204</v>
      </c>
      <c r="C27" s="159" t="s">
        <v>213</v>
      </c>
      <c r="D27" s="159" t="s">
        <v>437</v>
      </c>
      <c r="E27" s="159" t="s">
        <v>426</v>
      </c>
      <c r="F27" s="159" t="s">
        <v>438</v>
      </c>
      <c r="G27" s="159" t="s">
        <v>632</v>
      </c>
      <c r="H27" s="159" t="s">
        <v>616</v>
      </c>
      <c r="I27" s="159" t="s">
        <v>633</v>
      </c>
      <c r="J27" s="159">
        <v>0.02</v>
      </c>
      <c r="K27" s="162" t="str">
        <f t="shared" si="0"/>
        <v>JW013023A外窓交換（防火・防風・防犯仕様）</v>
      </c>
      <c r="L27" s="171" t="str">
        <f t="shared" si="1"/>
        <v>JW013023A外窓交換（防火・防風・防犯仕様）A</v>
      </c>
      <c r="M27" s="163" t="s">
        <v>1040</v>
      </c>
      <c r="N27" s="163" t="s">
        <v>448</v>
      </c>
      <c r="O27" s="163" t="s">
        <v>656</v>
      </c>
      <c r="P27" s="163" t="s">
        <v>444</v>
      </c>
      <c r="Q27" s="163" t="s">
        <v>1041</v>
      </c>
      <c r="R27" s="159" t="s">
        <v>487</v>
      </c>
      <c r="S27" s="159" t="s">
        <v>165</v>
      </c>
      <c r="T27" s="159" t="s">
        <v>488</v>
      </c>
      <c r="U27" s="163" t="s">
        <v>1315</v>
      </c>
      <c r="V27" s="163" t="s">
        <v>441</v>
      </c>
      <c r="W27" s="163" t="s">
        <v>587</v>
      </c>
    </row>
    <row r="28" spans="1:23" ht="13.2" x14ac:dyDescent="0.2">
      <c r="A28" s="159" t="s">
        <v>214</v>
      </c>
      <c r="B28" s="159" t="s">
        <v>204</v>
      </c>
      <c r="C28" s="159" t="s">
        <v>215</v>
      </c>
      <c r="D28" s="159" t="s">
        <v>439</v>
      </c>
      <c r="E28" s="159" t="s">
        <v>426</v>
      </c>
      <c r="F28" s="159" t="s">
        <v>440</v>
      </c>
      <c r="G28" s="159" t="s">
        <v>634</v>
      </c>
      <c r="H28" s="159" t="s">
        <v>616</v>
      </c>
      <c r="I28" s="159" t="s">
        <v>635</v>
      </c>
      <c r="J28" s="159">
        <v>2.1999999999999999E-2</v>
      </c>
      <c r="K28" s="162" t="str">
        <f t="shared" si="0"/>
        <v>JW013031S外窓交換（防火・防風・防犯仕様）</v>
      </c>
      <c r="L28" s="171" t="str">
        <f t="shared" si="1"/>
        <v>JW013031S外窓交換（防火・防風・防犯仕様）S</v>
      </c>
      <c r="M28" s="163" t="s">
        <v>1042</v>
      </c>
      <c r="N28" s="163" t="s">
        <v>448</v>
      </c>
      <c r="O28" s="163" t="s">
        <v>656</v>
      </c>
      <c r="P28" s="163" t="s">
        <v>444</v>
      </c>
      <c r="Q28" s="163" t="s">
        <v>1043</v>
      </c>
      <c r="R28" s="159" t="s">
        <v>489</v>
      </c>
      <c r="S28" s="159" t="s">
        <v>165</v>
      </c>
      <c r="T28" s="159" t="s">
        <v>490</v>
      </c>
      <c r="U28" s="163"/>
      <c r="V28" s="163"/>
      <c r="W28" s="163"/>
    </row>
    <row r="29" spans="1:23" ht="13.2" x14ac:dyDescent="0.2">
      <c r="A29" s="159" t="s">
        <v>216</v>
      </c>
      <c r="B29" s="159" t="s">
        <v>217</v>
      </c>
      <c r="C29" s="159" t="s">
        <v>218</v>
      </c>
      <c r="D29" s="159" t="s">
        <v>667</v>
      </c>
      <c r="E29" s="159" t="s">
        <v>217</v>
      </c>
      <c r="F29" s="159" t="s">
        <v>442</v>
      </c>
      <c r="G29" s="159" t="s">
        <v>1316</v>
      </c>
      <c r="H29" s="159" t="s">
        <v>616</v>
      </c>
      <c r="I29" s="159" t="s">
        <v>636</v>
      </c>
      <c r="J29" s="159">
        <v>0.02</v>
      </c>
      <c r="K29" s="162" t="str">
        <f t="shared" si="0"/>
        <v>JW013032S外窓交換（防火・防風・防犯仕様）</v>
      </c>
      <c r="L29" s="171" t="str">
        <f t="shared" si="1"/>
        <v>JW013032S外窓交換（防火・防風・防犯仕様）S</v>
      </c>
      <c r="M29" s="163" t="s">
        <v>1044</v>
      </c>
      <c r="N29" s="163" t="s">
        <v>448</v>
      </c>
      <c r="O29" s="163" t="s">
        <v>656</v>
      </c>
      <c r="P29" s="163" t="s">
        <v>444</v>
      </c>
      <c r="Q29" s="163" t="s">
        <v>1045</v>
      </c>
      <c r="R29" s="159" t="s">
        <v>491</v>
      </c>
      <c r="S29" s="159" t="s">
        <v>165</v>
      </c>
      <c r="T29" s="159" t="s">
        <v>492</v>
      </c>
      <c r="U29" s="163"/>
      <c r="V29" s="163"/>
      <c r="W29" s="163"/>
    </row>
    <row r="30" spans="1:23" ht="13.2" x14ac:dyDescent="0.2">
      <c r="A30" s="159" t="s">
        <v>219</v>
      </c>
      <c r="B30" s="159" t="s">
        <v>217</v>
      </c>
      <c r="C30" s="159" t="s">
        <v>220</v>
      </c>
      <c r="D30" s="159" t="s">
        <v>1317</v>
      </c>
      <c r="E30" s="159" t="s">
        <v>426</v>
      </c>
      <c r="F30" s="159" t="s">
        <v>1207</v>
      </c>
      <c r="K30" s="162" t="str">
        <f t="shared" si="0"/>
        <v>JW013033S外窓交換（防火・防風・防犯仕様）</v>
      </c>
      <c r="L30" s="171" t="str">
        <f t="shared" si="1"/>
        <v>JW013033S外窓交換（防火・防風・防犯仕様）S</v>
      </c>
      <c r="M30" s="163" t="s">
        <v>1046</v>
      </c>
      <c r="N30" s="163" t="s">
        <v>448</v>
      </c>
      <c r="O30" s="163" t="s">
        <v>656</v>
      </c>
      <c r="P30" s="163" t="s">
        <v>444</v>
      </c>
      <c r="Q30" s="163" t="s">
        <v>1047</v>
      </c>
      <c r="R30" s="159" t="s">
        <v>493</v>
      </c>
      <c r="S30" s="159" t="s">
        <v>165</v>
      </c>
      <c r="T30" s="159" t="s">
        <v>494</v>
      </c>
      <c r="U30" s="163"/>
      <c r="V30" s="163"/>
      <c r="W30" s="163"/>
    </row>
    <row r="31" spans="1:23" ht="13.2" x14ac:dyDescent="0.2">
      <c r="A31" s="159" t="s">
        <v>221</v>
      </c>
      <c r="B31" s="159" t="s">
        <v>217</v>
      </c>
      <c r="C31" s="159" t="s">
        <v>222</v>
      </c>
      <c r="K31" s="162" t="str">
        <f t="shared" si="0"/>
        <v>JW013041S外窓交換（防火・防風・防犯仕様）</v>
      </c>
      <c r="L31" s="171" t="str">
        <f t="shared" si="1"/>
        <v>JW013041S外窓交換（防火・防風・防犯仕様）S</v>
      </c>
      <c r="M31" s="163" t="s">
        <v>1048</v>
      </c>
      <c r="N31" s="163" t="s">
        <v>448</v>
      </c>
      <c r="O31" s="163" t="s">
        <v>656</v>
      </c>
      <c r="P31" s="163" t="s">
        <v>444</v>
      </c>
      <c r="Q31" s="163" t="s">
        <v>1049</v>
      </c>
      <c r="R31" s="159" t="s">
        <v>495</v>
      </c>
      <c r="S31" s="159" t="s">
        <v>165</v>
      </c>
      <c r="T31" s="159" t="s">
        <v>496</v>
      </c>
      <c r="U31" s="163"/>
      <c r="V31" s="163"/>
      <c r="W31" s="163"/>
    </row>
    <row r="32" spans="1:23" ht="13.2" x14ac:dyDescent="0.2">
      <c r="A32" s="159" t="s">
        <v>223</v>
      </c>
      <c r="B32" s="159" t="s">
        <v>217</v>
      </c>
      <c r="C32" s="159" t="s">
        <v>224</v>
      </c>
      <c r="K32" s="162" t="str">
        <f t="shared" si="0"/>
        <v>JW013042S外窓交換（防火・防風・防犯仕様）</v>
      </c>
      <c r="L32" s="171" t="str">
        <f t="shared" si="1"/>
        <v>JW013042S外窓交換（防火・防風・防犯仕様）S</v>
      </c>
      <c r="M32" s="163" t="s">
        <v>1050</v>
      </c>
      <c r="N32" s="163" t="s">
        <v>448</v>
      </c>
      <c r="O32" s="163" t="s">
        <v>656</v>
      </c>
      <c r="P32" s="163" t="s">
        <v>444</v>
      </c>
      <c r="Q32" s="163" t="s">
        <v>1051</v>
      </c>
      <c r="R32" s="159" t="s">
        <v>497</v>
      </c>
      <c r="S32" s="159" t="s">
        <v>165</v>
      </c>
      <c r="T32" s="159" t="s">
        <v>498</v>
      </c>
      <c r="U32" s="163"/>
      <c r="V32" s="163"/>
      <c r="W32" s="163"/>
    </row>
    <row r="33" spans="1:20" ht="13.2" x14ac:dyDescent="0.2">
      <c r="A33" s="159" t="s">
        <v>225</v>
      </c>
      <c r="B33" s="159" t="s">
        <v>217</v>
      </c>
      <c r="C33" s="159" t="s">
        <v>226</v>
      </c>
      <c r="K33" s="162" t="str">
        <f t="shared" si="0"/>
        <v>JW013043S外窓交換（防火・防風・防犯仕様）</v>
      </c>
      <c r="L33" s="171" t="str">
        <f t="shared" si="1"/>
        <v>JW013043S外窓交換（防火・防風・防犯仕様）S</v>
      </c>
      <c r="M33" s="163" t="s">
        <v>1052</v>
      </c>
      <c r="N33" s="163" t="s">
        <v>448</v>
      </c>
      <c r="O33" s="163" t="s">
        <v>656</v>
      </c>
      <c r="P33" s="163" t="s">
        <v>444</v>
      </c>
      <c r="Q33" s="163" t="s">
        <v>1053</v>
      </c>
      <c r="R33" s="159" t="s">
        <v>499</v>
      </c>
      <c r="S33" s="159" t="s">
        <v>165</v>
      </c>
      <c r="T33" s="159" t="s">
        <v>500</v>
      </c>
    </row>
    <row r="34" spans="1:20" ht="13.2" x14ac:dyDescent="0.2">
      <c r="A34" s="159" t="s">
        <v>227</v>
      </c>
      <c r="B34" s="159" t="s">
        <v>217</v>
      </c>
      <c r="C34" s="159" t="s">
        <v>228</v>
      </c>
      <c r="K34" s="162" t="str">
        <f t="shared" si="0"/>
        <v>JW013051S外窓交換（防火・防風・防犯仕様）</v>
      </c>
      <c r="L34" s="171" t="str">
        <f t="shared" si="1"/>
        <v>JW013051S外窓交換（防火・防風・防犯仕様）S</v>
      </c>
      <c r="M34" s="163" t="s">
        <v>1054</v>
      </c>
      <c r="N34" s="163" t="s">
        <v>448</v>
      </c>
      <c r="O34" s="163" t="s">
        <v>656</v>
      </c>
      <c r="P34" s="163" t="s">
        <v>444</v>
      </c>
      <c r="Q34" s="163" t="s">
        <v>1055</v>
      </c>
      <c r="R34" s="159" t="s">
        <v>501</v>
      </c>
      <c r="S34" s="159" t="s">
        <v>165</v>
      </c>
      <c r="T34" s="159" t="s">
        <v>502</v>
      </c>
    </row>
    <row r="35" spans="1:20" ht="13.2" x14ac:dyDescent="0.2">
      <c r="A35" s="159" t="s">
        <v>229</v>
      </c>
      <c r="B35" s="159" t="s">
        <v>217</v>
      </c>
      <c r="C35" s="159" t="s">
        <v>230</v>
      </c>
      <c r="K35" s="162" t="str">
        <f t="shared" si="0"/>
        <v>JW013052S外窓交換（防火・防風・防犯仕様）</v>
      </c>
      <c r="L35" s="171" t="str">
        <f t="shared" si="1"/>
        <v>JW013052S外窓交換（防火・防風・防犯仕様）S</v>
      </c>
      <c r="M35" s="163" t="s">
        <v>1056</v>
      </c>
      <c r="N35" s="163" t="s">
        <v>448</v>
      </c>
      <c r="O35" s="163" t="s">
        <v>656</v>
      </c>
      <c r="P35" s="163" t="s">
        <v>444</v>
      </c>
      <c r="Q35" s="163" t="s">
        <v>1057</v>
      </c>
      <c r="R35" s="159" t="s">
        <v>503</v>
      </c>
      <c r="S35" s="159" t="s">
        <v>165</v>
      </c>
      <c r="T35" s="159" t="s">
        <v>504</v>
      </c>
    </row>
    <row r="36" spans="1:20" ht="13.2" x14ac:dyDescent="0.2">
      <c r="A36" s="159" t="s">
        <v>231</v>
      </c>
      <c r="B36" s="159" t="s">
        <v>217</v>
      </c>
      <c r="C36" s="159" t="s">
        <v>232</v>
      </c>
      <c r="K36" s="162" t="str">
        <f t="shared" si="0"/>
        <v>JW013053S外窓交換（防火・防風・防犯仕様）</v>
      </c>
      <c r="L36" s="171" t="str">
        <f t="shared" si="1"/>
        <v>JW013053S外窓交換（防火・防風・防犯仕様）S</v>
      </c>
      <c r="M36" s="163" t="s">
        <v>1058</v>
      </c>
      <c r="N36" s="163" t="s">
        <v>448</v>
      </c>
      <c r="O36" s="163" t="s">
        <v>656</v>
      </c>
      <c r="P36" s="163" t="s">
        <v>444</v>
      </c>
      <c r="Q36" s="163" t="s">
        <v>1059</v>
      </c>
      <c r="R36" s="159" t="s">
        <v>505</v>
      </c>
      <c r="S36" s="159" t="s">
        <v>165</v>
      </c>
      <c r="T36" s="159" t="s">
        <v>506</v>
      </c>
    </row>
    <row r="37" spans="1:20" ht="13.2" x14ac:dyDescent="0.2">
      <c r="A37" s="159" t="s">
        <v>233</v>
      </c>
      <c r="B37" s="159" t="s">
        <v>217</v>
      </c>
      <c r="C37" s="159" t="s">
        <v>234</v>
      </c>
      <c r="K37" s="162" t="str">
        <f t="shared" si="0"/>
        <v>JW013101A外窓交換（防火・防風・防犯仕様）</v>
      </c>
      <c r="L37" s="171" t="str">
        <f t="shared" si="1"/>
        <v>JW013101A外窓交換（防火・防風・防犯仕様）A</v>
      </c>
      <c r="M37" s="163" t="s">
        <v>1060</v>
      </c>
      <c r="N37" s="163" t="s">
        <v>448</v>
      </c>
      <c r="O37" s="163" t="s">
        <v>656</v>
      </c>
      <c r="P37" s="163" t="s">
        <v>444</v>
      </c>
      <c r="Q37" s="163" t="s">
        <v>1061</v>
      </c>
      <c r="R37" s="159" t="s">
        <v>642</v>
      </c>
      <c r="S37" s="159" t="s">
        <v>165</v>
      </c>
      <c r="T37" s="159" t="s">
        <v>507</v>
      </c>
    </row>
    <row r="38" spans="1:20" ht="13.2" x14ac:dyDescent="0.2">
      <c r="A38" s="159" t="s">
        <v>235</v>
      </c>
      <c r="B38" s="159" t="s">
        <v>217</v>
      </c>
      <c r="C38" s="159" t="s">
        <v>236</v>
      </c>
      <c r="K38" s="162" t="str">
        <f t="shared" si="0"/>
        <v>JW013102A外窓交換（防火・防風・防犯仕様）</v>
      </c>
      <c r="L38" s="171" t="str">
        <f t="shared" si="1"/>
        <v>JW013102A外窓交換（防火・防風・防犯仕様）A</v>
      </c>
      <c r="M38" s="163" t="s">
        <v>1062</v>
      </c>
      <c r="N38" s="163" t="s">
        <v>448</v>
      </c>
      <c r="O38" s="163" t="s">
        <v>656</v>
      </c>
      <c r="P38" s="163" t="s">
        <v>444</v>
      </c>
      <c r="Q38" s="163" t="s">
        <v>1063</v>
      </c>
      <c r="R38" s="159" t="s">
        <v>508</v>
      </c>
      <c r="S38" s="159" t="s">
        <v>165</v>
      </c>
      <c r="T38" s="159" t="s">
        <v>509</v>
      </c>
    </row>
    <row r="39" spans="1:20" ht="13.2" x14ac:dyDescent="0.2">
      <c r="A39" s="159" t="s">
        <v>237</v>
      </c>
      <c r="B39" s="159" t="s">
        <v>217</v>
      </c>
      <c r="C39" s="159" t="s">
        <v>238</v>
      </c>
      <c r="K39" s="162" t="str">
        <f t="shared" si="0"/>
        <v>JW013103A外窓交換（防火・防風・防犯仕様）</v>
      </c>
      <c r="L39" s="171" t="str">
        <f t="shared" si="1"/>
        <v>JW013103A外窓交換（防火・防風・防犯仕様）A</v>
      </c>
      <c r="M39" s="163" t="s">
        <v>1064</v>
      </c>
      <c r="N39" s="163" t="s">
        <v>448</v>
      </c>
      <c r="O39" s="163" t="s">
        <v>656</v>
      </c>
      <c r="P39" s="163" t="s">
        <v>444</v>
      </c>
      <c r="Q39" s="163" t="s">
        <v>1065</v>
      </c>
      <c r="R39" s="159" t="s">
        <v>510</v>
      </c>
      <c r="S39" s="159" t="s">
        <v>165</v>
      </c>
      <c r="T39" s="159" t="s">
        <v>511</v>
      </c>
    </row>
    <row r="40" spans="1:20" ht="13.2" x14ac:dyDescent="0.2">
      <c r="A40" s="159" t="s">
        <v>239</v>
      </c>
      <c r="B40" s="159" t="s">
        <v>217</v>
      </c>
      <c r="C40" s="159" t="s">
        <v>240</v>
      </c>
      <c r="K40" s="162" t="str">
        <f t="shared" si="0"/>
        <v>JW013104A外窓交換（防火・防風・防犯仕様）</v>
      </c>
      <c r="L40" s="171" t="str">
        <f t="shared" si="1"/>
        <v>JW013104A外窓交換（防火・防風・防犯仕様）A</v>
      </c>
      <c r="M40" s="163" t="s">
        <v>1066</v>
      </c>
      <c r="N40" s="163" t="s">
        <v>448</v>
      </c>
      <c r="O40" s="163" t="s">
        <v>656</v>
      </c>
      <c r="P40" s="163" t="s">
        <v>444</v>
      </c>
      <c r="Q40" s="163" t="s">
        <v>1067</v>
      </c>
      <c r="R40" s="159" t="s">
        <v>512</v>
      </c>
      <c r="S40" s="159" t="s">
        <v>165</v>
      </c>
      <c r="T40" s="159" t="s">
        <v>513</v>
      </c>
    </row>
    <row r="41" spans="1:20" ht="13.2" x14ac:dyDescent="0.2">
      <c r="A41" s="159" t="s">
        <v>241</v>
      </c>
      <c r="B41" s="159" t="s">
        <v>217</v>
      </c>
      <c r="C41" s="159" t="s">
        <v>242</v>
      </c>
      <c r="K41" s="162" t="str">
        <f t="shared" si="0"/>
        <v>JW013105S外窓交換（防火・防風・防犯仕様）</v>
      </c>
      <c r="L41" s="171" t="str">
        <f t="shared" si="1"/>
        <v>JW013105S外窓交換（防火・防風・防犯仕様）S</v>
      </c>
      <c r="M41" s="163" t="s">
        <v>1068</v>
      </c>
      <c r="N41" s="163" t="s">
        <v>448</v>
      </c>
      <c r="O41" s="163" t="s">
        <v>656</v>
      </c>
      <c r="P41" s="163" t="s">
        <v>444</v>
      </c>
      <c r="Q41" s="163" t="s">
        <v>1069</v>
      </c>
      <c r="R41" s="159" t="s">
        <v>514</v>
      </c>
      <c r="S41" s="159" t="s">
        <v>165</v>
      </c>
      <c r="T41" s="159" t="s">
        <v>515</v>
      </c>
    </row>
    <row r="42" spans="1:20" ht="13.2" x14ac:dyDescent="0.2">
      <c r="A42" s="159" t="s">
        <v>243</v>
      </c>
      <c r="B42" s="159" t="s">
        <v>217</v>
      </c>
      <c r="C42" s="159" t="s">
        <v>244</v>
      </c>
      <c r="K42" s="162" t="str">
        <f t="shared" si="0"/>
        <v>JW013106S外窓交換（防火・防風・防犯仕様）</v>
      </c>
      <c r="L42" s="171" t="str">
        <f t="shared" si="1"/>
        <v>JW013106S外窓交換（防火・防風・防犯仕様）S</v>
      </c>
      <c r="M42" s="163" t="s">
        <v>1070</v>
      </c>
      <c r="N42" s="163" t="s">
        <v>448</v>
      </c>
      <c r="O42" s="163" t="s">
        <v>656</v>
      </c>
      <c r="P42" s="163" t="s">
        <v>444</v>
      </c>
      <c r="Q42" s="163" t="s">
        <v>1071</v>
      </c>
      <c r="R42" s="159" t="s">
        <v>516</v>
      </c>
      <c r="S42" s="159" t="s">
        <v>165</v>
      </c>
      <c r="T42" s="159" t="s">
        <v>517</v>
      </c>
    </row>
    <row r="43" spans="1:20" ht="13.2" x14ac:dyDescent="0.2">
      <c r="A43" s="159" t="s">
        <v>245</v>
      </c>
      <c r="B43" s="159" t="s">
        <v>217</v>
      </c>
      <c r="C43" s="159" t="s">
        <v>246</v>
      </c>
      <c r="K43" s="162" t="str">
        <f t="shared" si="0"/>
        <v>JW013107S外窓交換（防火・防風・防犯仕様）</v>
      </c>
      <c r="L43" s="171" t="str">
        <f t="shared" si="1"/>
        <v>JW013107S外窓交換（防火・防風・防犯仕様）S</v>
      </c>
      <c r="M43" s="163" t="s">
        <v>1072</v>
      </c>
      <c r="N43" s="163" t="s">
        <v>448</v>
      </c>
      <c r="O43" s="163" t="s">
        <v>656</v>
      </c>
      <c r="P43" s="163" t="s">
        <v>444</v>
      </c>
      <c r="Q43" s="163" t="s">
        <v>1073</v>
      </c>
      <c r="R43" s="159" t="s">
        <v>518</v>
      </c>
      <c r="S43" s="159" t="s">
        <v>165</v>
      </c>
      <c r="T43" s="159" t="s">
        <v>519</v>
      </c>
    </row>
    <row r="44" spans="1:20" ht="13.2" x14ac:dyDescent="0.2">
      <c r="A44" s="159" t="s">
        <v>247</v>
      </c>
      <c r="B44" s="159" t="s">
        <v>217</v>
      </c>
      <c r="C44" s="159" t="s">
        <v>248</v>
      </c>
      <c r="K44" s="162" t="str">
        <f t="shared" si="0"/>
        <v>JW013108S外窓交換（防火・防風・防犯仕様）</v>
      </c>
      <c r="L44" s="171" t="str">
        <f t="shared" si="1"/>
        <v>JW013108S外窓交換（防火・防風・防犯仕様）S</v>
      </c>
      <c r="M44" s="163" t="s">
        <v>1074</v>
      </c>
      <c r="N44" s="163" t="s">
        <v>448</v>
      </c>
      <c r="O44" s="163" t="s">
        <v>656</v>
      </c>
      <c r="P44" s="163" t="s">
        <v>444</v>
      </c>
      <c r="Q44" s="163" t="s">
        <v>1075</v>
      </c>
      <c r="R44" s="159" t="s">
        <v>520</v>
      </c>
      <c r="S44" s="159" t="s">
        <v>165</v>
      </c>
      <c r="T44" s="159" t="s">
        <v>521</v>
      </c>
    </row>
    <row r="45" spans="1:20" ht="13.2" x14ac:dyDescent="0.2">
      <c r="A45" s="159" t="s">
        <v>249</v>
      </c>
      <c r="B45" s="159" t="s">
        <v>217</v>
      </c>
      <c r="C45" s="159" t="s">
        <v>250</v>
      </c>
      <c r="K45" s="162" t="str">
        <f t="shared" si="0"/>
        <v>JW013201A外窓交換（防火・防風・防犯仕様）</v>
      </c>
      <c r="L45" s="171" t="str">
        <f t="shared" si="1"/>
        <v>JW013201A外窓交換（防火・防風・防犯仕様）A</v>
      </c>
      <c r="M45" s="163" t="s">
        <v>1076</v>
      </c>
      <c r="N45" s="163" t="s">
        <v>448</v>
      </c>
      <c r="O45" s="163" t="s">
        <v>656</v>
      </c>
      <c r="P45" s="163" t="s">
        <v>444</v>
      </c>
      <c r="Q45" s="163" t="s">
        <v>1077</v>
      </c>
      <c r="R45" s="159" t="s">
        <v>522</v>
      </c>
      <c r="S45" s="159" t="s">
        <v>165</v>
      </c>
      <c r="T45" s="159" t="s">
        <v>523</v>
      </c>
    </row>
    <row r="46" spans="1:20" ht="13.2" x14ac:dyDescent="0.2">
      <c r="A46" s="159" t="s">
        <v>251</v>
      </c>
      <c r="B46" s="159" t="s">
        <v>217</v>
      </c>
      <c r="C46" s="159" t="s">
        <v>252</v>
      </c>
      <c r="K46" s="162" t="str">
        <f t="shared" si="0"/>
        <v>JW013202A外窓交換（防火・防風・防犯仕様）</v>
      </c>
      <c r="L46" s="171" t="str">
        <f t="shared" si="1"/>
        <v>JW013202A外窓交換（防火・防風・防犯仕様）A</v>
      </c>
      <c r="M46" s="163" t="s">
        <v>1078</v>
      </c>
      <c r="N46" s="163" t="s">
        <v>448</v>
      </c>
      <c r="O46" s="163" t="s">
        <v>656</v>
      </c>
      <c r="P46" s="163" t="s">
        <v>444</v>
      </c>
      <c r="Q46" s="163" t="s">
        <v>1079</v>
      </c>
      <c r="R46" s="159" t="s">
        <v>524</v>
      </c>
      <c r="S46" s="159" t="s">
        <v>165</v>
      </c>
      <c r="T46" s="159" t="s">
        <v>525</v>
      </c>
    </row>
    <row r="47" spans="1:20" ht="13.2" x14ac:dyDescent="0.2">
      <c r="A47" s="159" t="s">
        <v>253</v>
      </c>
      <c r="B47" s="159" t="s">
        <v>217</v>
      </c>
      <c r="C47" s="159" t="s">
        <v>254</v>
      </c>
      <c r="K47" s="162" t="str">
        <f t="shared" si="0"/>
        <v>JW013203A外窓交換（防火・防風・防犯仕様）</v>
      </c>
      <c r="L47" s="171" t="str">
        <f t="shared" si="1"/>
        <v>JW013203A外窓交換（防火・防風・防犯仕様）A</v>
      </c>
      <c r="M47" s="163" t="s">
        <v>1080</v>
      </c>
      <c r="N47" s="163" t="s">
        <v>448</v>
      </c>
      <c r="O47" s="163" t="s">
        <v>656</v>
      </c>
      <c r="P47" s="163" t="s">
        <v>444</v>
      </c>
      <c r="Q47" s="163" t="s">
        <v>1081</v>
      </c>
      <c r="R47" s="159" t="s">
        <v>526</v>
      </c>
      <c r="S47" s="159" t="s">
        <v>165</v>
      </c>
      <c r="T47" s="159" t="s">
        <v>527</v>
      </c>
    </row>
    <row r="48" spans="1:20" x14ac:dyDescent="0.2">
      <c r="A48" s="159" t="s">
        <v>255</v>
      </c>
      <c r="B48" s="159" t="s">
        <v>217</v>
      </c>
      <c r="C48" s="159" t="s">
        <v>256</v>
      </c>
      <c r="K48" s="162" t="str">
        <f t="shared" si="0"/>
        <v>JW023101A外窓交換（防火・防風・防犯仕様）</v>
      </c>
      <c r="L48" s="171" t="str">
        <f t="shared" si="1"/>
        <v>JW023101A外窓交換（防火・防風・防犯仕様）A</v>
      </c>
      <c r="M48" s="159" t="s">
        <v>738</v>
      </c>
      <c r="N48" s="159" t="s">
        <v>448</v>
      </c>
      <c r="O48" s="159" t="s">
        <v>656</v>
      </c>
      <c r="P48" s="159" t="s">
        <v>165</v>
      </c>
      <c r="Q48" s="159" t="s">
        <v>668</v>
      </c>
      <c r="R48" s="159" t="s">
        <v>528</v>
      </c>
      <c r="S48" s="159" t="s">
        <v>165</v>
      </c>
      <c r="T48" s="159" t="s">
        <v>529</v>
      </c>
    </row>
    <row r="49" spans="1:20" x14ac:dyDescent="0.2">
      <c r="A49" s="159" t="s">
        <v>257</v>
      </c>
      <c r="B49" s="159" t="s">
        <v>217</v>
      </c>
      <c r="C49" s="159" t="s">
        <v>258</v>
      </c>
      <c r="K49" s="162" t="str">
        <f t="shared" si="0"/>
        <v>JW024101A外窓交換（防火・防風・防犯仕様）</v>
      </c>
      <c r="L49" s="171" t="str">
        <f t="shared" si="1"/>
        <v>JW024101A外窓交換（防火・防風・防犯仕様）A</v>
      </c>
      <c r="M49" s="159" t="s">
        <v>739</v>
      </c>
      <c r="N49" s="159" t="s">
        <v>448</v>
      </c>
      <c r="O49" s="159" t="s">
        <v>656</v>
      </c>
      <c r="P49" s="159" t="s">
        <v>165</v>
      </c>
      <c r="Q49" s="159" t="s">
        <v>669</v>
      </c>
      <c r="R49" s="159" t="s">
        <v>530</v>
      </c>
      <c r="S49" s="159" t="s">
        <v>165</v>
      </c>
      <c r="T49" s="159" t="s">
        <v>531</v>
      </c>
    </row>
    <row r="50" spans="1:20" x14ac:dyDescent="0.2">
      <c r="A50" s="159" t="s">
        <v>259</v>
      </c>
      <c r="B50" s="159" t="s">
        <v>217</v>
      </c>
      <c r="C50" s="159" t="s">
        <v>260</v>
      </c>
      <c r="K50" s="162" t="str">
        <f t="shared" si="0"/>
        <v>JW024102A外窓交換（防火・防風・防犯仕様）</v>
      </c>
      <c r="L50" s="171" t="str">
        <f t="shared" si="1"/>
        <v>JW024102A外窓交換（防火・防風・防犯仕様）A</v>
      </c>
      <c r="M50" s="159" t="s">
        <v>912</v>
      </c>
      <c r="N50" s="159" t="s">
        <v>448</v>
      </c>
      <c r="O50" s="159" t="s">
        <v>656</v>
      </c>
      <c r="P50" s="159" t="s">
        <v>165</v>
      </c>
      <c r="Q50" s="159" t="s">
        <v>670</v>
      </c>
      <c r="R50" s="159" t="s">
        <v>643</v>
      </c>
      <c r="S50" s="159" t="s">
        <v>165</v>
      </c>
      <c r="T50" s="159" t="s">
        <v>532</v>
      </c>
    </row>
    <row r="51" spans="1:20" x14ac:dyDescent="0.2">
      <c r="A51" s="159" t="s">
        <v>261</v>
      </c>
      <c r="B51" s="159" t="s">
        <v>217</v>
      </c>
      <c r="C51" s="159" t="s">
        <v>262</v>
      </c>
      <c r="K51" s="162" t="str">
        <f t="shared" si="0"/>
        <v>JW024201S外窓交換（防火・防風・防犯仕様）</v>
      </c>
      <c r="L51" s="171" t="str">
        <f t="shared" si="1"/>
        <v>JW024201S外窓交換（防火・防風・防犯仕様）S</v>
      </c>
      <c r="M51" s="159" t="s">
        <v>1082</v>
      </c>
      <c r="N51" s="159" t="s">
        <v>448</v>
      </c>
      <c r="O51" s="159" t="s">
        <v>656</v>
      </c>
      <c r="P51" s="159" t="s">
        <v>165</v>
      </c>
      <c r="Q51" s="159" t="s">
        <v>1083</v>
      </c>
      <c r="R51" s="159" t="s">
        <v>533</v>
      </c>
      <c r="S51" s="159" t="s">
        <v>445</v>
      </c>
      <c r="T51" s="159" t="s">
        <v>534</v>
      </c>
    </row>
    <row r="52" spans="1:20" x14ac:dyDescent="0.2">
      <c r="A52" s="159" t="s">
        <v>263</v>
      </c>
      <c r="B52" s="159" t="s">
        <v>217</v>
      </c>
      <c r="C52" s="159" t="s">
        <v>264</v>
      </c>
      <c r="K52" s="162" t="str">
        <f t="shared" si="0"/>
        <v>JW024202S外窓交換（防火・防風・防犯仕様）</v>
      </c>
      <c r="L52" s="171" t="str">
        <f t="shared" si="1"/>
        <v>JW024202S外窓交換（防火・防風・防犯仕様）S</v>
      </c>
      <c r="M52" s="159" t="s">
        <v>1084</v>
      </c>
      <c r="N52" s="159" t="s">
        <v>448</v>
      </c>
      <c r="O52" s="159" t="s">
        <v>656</v>
      </c>
      <c r="P52" s="159" t="s">
        <v>165</v>
      </c>
      <c r="Q52" s="159" t="s">
        <v>1085</v>
      </c>
      <c r="R52" s="159" t="s">
        <v>535</v>
      </c>
      <c r="S52" s="159" t="s">
        <v>445</v>
      </c>
      <c r="T52" s="159" t="s">
        <v>536</v>
      </c>
    </row>
    <row r="53" spans="1:20" x14ac:dyDescent="0.2">
      <c r="A53" s="159" t="s">
        <v>265</v>
      </c>
      <c r="B53" s="159" t="s">
        <v>217</v>
      </c>
      <c r="C53" s="159" t="s">
        <v>266</v>
      </c>
      <c r="K53" s="162" t="str">
        <f t="shared" si="0"/>
        <v>JW024203A外窓交換（防火・防風・防犯仕様）</v>
      </c>
      <c r="L53" s="171" t="str">
        <f t="shared" si="1"/>
        <v>JW024203A外窓交換（防火・防風・防犯仕様）A</v>
      </c>
      <c r="M53" s="159" t="s">
        <v>1086</v>
      </c>
      <c r="N53" s="159" t="s">
        <v>448</v>
      </c>
      <c r="O53" s="159" t="s">
        <v>656</v>
      </c>
      <c r="P53" s="159" t="s">
        <v>165</v>
      </c>
      <c r="Q53" s="159" t="s">
        <v>1087</v>
      </c>
      <c r="R53" s="159" t="s">
        <v>537</v>
      </c>
      <c r="S53" s="159" t="s">
        <v>445</v>
      </c>
      <c r="T53" s="159" t="s">
        <v>538</v>
      </c>
    </row>
    <row r="54" spans="1:20" x14ac:dyDescent="0.2">
      <c r="A54" s="159" t="s">
        <v>267</v>
      </c>
      <c r="B54" s="159" t="s">
        <v>217</v>
      </c>
      <c r="C54" s="159" t="s">
        <v>268</v>
      </c>
      <c r="K54" s="162" t="str">
        <f t="shared" si="0"/>
        <v>JW024204S外窓交換（防火・防風・防犯仕様）</v>
      </c>
      <c r="L54" s="171" t="str">
        <f t="shared" si="1"/>
        <v>JW024204S外窓交換（防火・防風・防犯仕様）S</v>
      </c>
      <c r="M54" s="159" t="s">
        <v>1088</v>
      </c>
      <c r="N54" s="159" t="s">
        <v>448</v>
      </c>
      <c r="O54" s="159" t="s">
        <v>656</v>
      </c>
      <c r="P54" s="159" t="s">
        <v>165</v>
      </c>
      <c r="Q54" s="159" t="s">
        <v>1089</v>
      </c>
      <c r="R54" s="159" t="s">
        <v>539</v>
      </c>
      <c r="S54" s="159" t="s">
        <v>445</v>
      </c>
      <c r="T54" s="159" t="s">
        <v>540</v>
      </c>
    </row>
    <row r="55" spans="1:20" x14ac:dyDescent="0.2">
      <c r="A55" s="159" t="s">
        <v>269</v>
      </c>
      <c r="B55" s="159" t="s">
        <v>217</v>
      </c>
      <c r="C55" s="159" t="s">
        <v>270</v>
      </c>
      <c r="K55" s="162" t="str">
        <f t="shared" si="0"/>
        <v>JW024205S外窓交換（防火・防風・防犯仕様）</v>
      </c>
      <c r="L55" s="171" t="str">
        <f t="shared" si="1"/>
        <v>JW024205S外窓交換（防火・防風・防犯仕様）S</v>
      </c>
      <c r="M55" s="159" t="s">
        <v>1090</v>
      </c>
      <c r="N55" s="159" t="s">
        <v>448</v>
      </c>
      <c r="O55" s="159" t="s">
        <v>656</v>
      </c>
      <c r="P55" s="159" t="s">
        <v>165</v>
      </c>
      <c r="Q55" s="159" t="s">
        <v>1091</v>
      </c>
      <c r="R55" s="159" t="s">
        <v>541</v>
      </c>
      <c r="S55" s="159" t="s">
        <v>445</v>
      </c>
      <c r="T55" s="159" t="s">
        <v>542</v>
      </c>
    </row>
    <row r="56" spans="1:20" x14ac:dyDescent="0.2">
      <c r="A56" s="159" t="s">
        <v>271</v>
      </c>
      <c r="B56" s="159" t="s">
        <v>217</v>
      </c>
      <c r="C56" s="159" t="s">
        <v>272</v>
      </c>
      <c r="K56" s="162" t="str">
        <f t="shared" si="0"/>
        <v>JW024206A外窓交換（防火・防風・防犯仕様）</v>
      </c>
      <c r="L56" s="171" t="str">
        <f t="shared" si="1"/>
        <v>JW024206A外窓交換（防火・防風・防犯仕様）A</v>
      </c>
      <c r="M56" s="159" t="s">
        <v>1092</v>
      </c>
      <c r="N56" s="159" t="s">
        <v>448</v>
      </c>
      <c r="O56" s="159" t="s">
        <v>656</v>
      </c>
      <c r="P56" s="159" t="s">
        <v>165</v>
      </c>
      <c r="Q56" s="159" t="s">
        <v>1093</v>
      </c>
      <c r="R56" s="159" t="s">
        <v>543</v>
      </c>
      <c r="S56" s="159" t="s">
        <v>445</v>
      </c>
      <c r="T56" s="159" t="s">
        <v>544</v>
      </c>
    </row>
    <row r="57" spans="1:20" x14ac:dyDescent="0.2">
      <c r="A57" s="159" t="s">
        <v>273</v>
      </c>
      <c r="B57" s="159" t="s">
        <v>217</v>
      </c>
      <c r="C57" s="159" t="s">
        <v>681</v>
      </c>
      <c r="K57" s="162" t="str">
        <f t="shared" si="0"/>
        <v>JW024207S外窓交換（防火・防風・防犯仕様）</v>
      </c>
      <c r="L57" s="171" t="str">
        <f t="shared" si="1"/>
        <v>JW024207S外窓交換（防火・防風・防犯仕様）S</v>
      </c>
      <c r="M57" s="159" t="s">
        <v>1094</v>
      </c>
      <c r="N57" s="159" t="s">
        <v>448</v>
      </c>
      <c r="O57" s="159" t="s">
        <v>656</v>
      </c>
      <c r="P57" s="159" t="s">
        <v>165</v>
      </c>
      <c r="Q57" s="159" t="s">
        <v>1175</v>
      </c>
      <c r="R57" s="159" t="s">
        <v>1186</v>
      </c>
      <c r="S57" s="159" t="s">
        <v>445</v>
      </c>
      <c r="T57" s="159" t="s">
        <v>545</v>
      </c>
    </row>
    <row r="58" spans="1:20" x14ac:dyDescent="0.2">
      <c r="A58" s="159" t="s">
        <v>274</v>
      </c>
      <c r="B58" s="159" t="s">
        <v>217</v>
      </c>
      <c r="C58" s="159" t="s">
        <v>682</v>
      </c>
      <c r="K58" s="162" t="str">
        <f t="shared" si="0"/>
        <v>JW024208S外窓交換（防火・防風・防犯仕様）</v>
      </c>
      <c r="L58" s="171" t="str">
        <f t="shared" si="1"/>
        <v>JW024208S外窓交換（防火・防風・防犯仕様）S</v>
      </c>
      <c r="M58" s="159" t="s">
        <v>1095</v>
      </c>
      <c r="N58" s="159" t="s">
        <v>448</v>
      </c>
      <c r="O58" s="159" t="s">
        <v>656</v>
      </c>
      <c r="P58" s="159" t="s">
        <v>165</v>
      </c>
      <c r="Q58" s="159" t="s">
        <v>1176</v>
      </c>
      <c r="R58" s="159" t="s">
        <v>1318</v>
      </c>
      <c r="S58" s="159" t="s">
        <v>447</v>
      </c>
      <c r="T58" s="159" t="s">
        <v>546</v>
      </c>
    </row>
    <row r="59" spans="1:20" x14ac:dyDescent="0.2">
      <c r="A59" s="159" t="s">
        <v>275</v>
      </c>
      <c r="B59" s="159" t="s">
        <v>217</v>
      </c>
      <c r="C59" s="159" t="s">
        <v>683</v>
      </c>
      <c r="K59" s="162" t="str">
        <f t="shared" si="0"/>
        <v>JW024209A外窓交換（防火・防風・防犯仕様）</v>
      </c>
      <c r="L59" s="171" t="str">
        <f t="shared" si="1"/>
        <v>JW024209A外窓交換（防火・防風・防犯仕様）A</v>
      </c>
      <c r="M59" s="159" t="s">
        <v>1096</v>
      </c>
      <c r="N59" s="159" t="s">
        <v>448</v>
      </c>
      <c r="O59" s="159" t="s">
        <v>656</v>
      </c>
      <c r="P59" s="159" t="s">
        <v>165</v>
      </c>
      <c r="Q59" s="159" t="s">
        <v>1177</v>
      </c>
      <c r="R59" s="159" t="s">
        <v>1232</v>
      </c>
      <c r="S59" s="159" t="s">
        <v>165</v>
      </c>
      <c r="T59" s="159" t="s">
        <v>1233</v>
      </c>
    </row>
    <row r="60" spans="1:20" x14ac:dyDescent="0.2">
      <c r="A60" s="159" t="s">
        <v>276</v>
      </c>
      <c r="B60" s="159" t="s">
        <v>217</v>
      </c>
      <c r="C60" s="159" t="s">
        <v>684</v>
      </c>
      <c r="K60" s="162" t="str">
        <f t="shared" si="0"/>
        <v>JW024210A外窓交換（防火・防風・防犯仕様）</v>
      </c>
      <c r="L60" s="171" t="str">
        <f t="shared" si="1"/>
        <v>JW024210A外窓交換（防火・防風・防犯仕様）A</v>
      </c>
      <c r="M60" s="159" t="s">
        <v>1097</v>
      </c>
      <c r="N60" s="159" t="s">
        <v>448</v>
      </c>
      <c r="O60" s="159" t="s">
        <v>656</v>
      </c>
      <c r="P60" s="159" t="s">
        <v>165</v>
      </c>
      <c r="Q60" s="159" t="s">
        <v>1178</v>
      </c>
      <c r="R60" s="159" t="s">
        <v>1234</v>
      </c>
      <c r="S60" s="159" t="s">
        <v>165</v>
      </c>
      <c r="T60" s="159" t="s">
        <v>1235</v>
      </c>
    </row>
    <row r="61" spans="1:20" x14ac:dyDescent="0.2">
      <c r="A61" s="159" t="s">
        <v>277</v>
      </c>
      <c r="B61" s="159" t="s">
        <v>217</v>
      </c>
      <c r="C61" s="159" t="s">
        <v>685</v>
      </c>
      <c r="K61" s="162" t="str">
        <f t="shared" si="0"/>
        <v>JW024211S外窓交換（防火・防風・防犯仕様）</v>
      </c>
      <c r="L61" s="171" t="str">
        <f t="shared" si="1"/>
        <v>JW024211S外窓交換（防火・防風・防犯仕様）S</v>
      </c>
      <c r="M61" s="159" t="s">
        <v>1098</v>
      </c>
      <c r="N61" s="159" t="s">
        <v>448</v>
      </c>
      <c r="O61" s="159" t="s">
        <v>656</v>
      </c>
      <c r="P61" s="159" t="s">
        <v>165</v>
      </c>
      <c r="Q61" s="159" t="s">
        <v>1099</v>
      </c>
      <c r="R61" s="159" t="s">
        <v>1236</v>
      </c>
      <c r="S61" s="159" t="s">
        <v>165</v>
      </c>
      <c r="T61" s="159" t="s">
        <v>1237</v>
      </c>
    </row>
    <row r="62" spans="1:20" x14ac:dyDescent="0.2">
      <c r="A62" s="159" t="s">
        <v>278</v>
      </c>
      <c r="B62" s="159" t="s">
        <v>217</v>
      </c>
      <c r="C62" s="159" t="s">
        <v>686</v>
      </c>
      <c r="K62" s="162" t="str">
        <f t="shared" si="0"/>
        <v>JW024212S外窓交換（防火・防風・防犯仕様）</v>
      </c>
      <c r="L62" s="171" t="str">
        <f t="shared" si="1"/>
        <v>JW024212S外窓交換（防火・防風・防犯仕様）S</v>
      </c>
      <c r="M62" s="159" t="s">
        <v>1100</v>
      </c>
      <c r="N62" s="159" t="s">
        <v>448</v>
      </c>
      <c r="O62" s="159" t="s">
        <v>656</v>
      </c>
      <c r="P62" s="159" t="s">
        <v>165</v>
      </c>
      <c r="Q62" s="159" t="s">
        <v>1101</v>
      </c>
      <c r="R62" s="159" t="s">
        <v>1238</v>
      </c>
      <c r="S62" s="159" t="s">
        <v>165</v>
      </c>
      <c r="T62" s="159" t="s">
        <v>1239</v>
      </c>
    </row>
    <row r="63" spans="1:20" x14ac:dyDescent="0.2">
      <c r="A63" s="159" t="s">
        <v>279</v>
      </c>
      <c r="B63" s="159" t="s">
        <v>217</v>
      </c>
      <c r="C63" s="159" t="s">
        <v>687</v>
      </c>
      <c r="K63" s="162" t="str">
        <f t="shared" si="0"/>
        <v>JW024213A外窓交換（防火・防風・防犯仕様）</v>
      </c>
      <c r="L63" s="171" t="str">
        <f t="shared" si="1"/>
        <v>JW024213A外窓交換（防火・防風・防犯仕様）A</v>
      </c>
      <c r="M63" s="159" t="s">
        <v>1102</v>
      </c>
      <c r="N63" s="159" t="s">
        <v>448</v>
      </c>
      <c r="O63" s="159" t="s">
        <v>656</v>
      </c>
      <c r="P63" s="159" t="s">
        <v>165</v>
      </c>
      <c r="Q63" s="159" t="s">
        <v>1103</v>
      </c>
      <c r="R63" s="159" t="s">
        <v>1240</v>
      </c>
      <c r="S63" s="159" t="s">
        <v>165</v>
      </c>
      <c r="T63" s="159" t="s">
        <v>1241</v>
      </c>
    </row>
    <row r="64" spans="1:20" x14ac:dyDescent="0.2">
      <c r="A64" s="159" t="s">
        <v>280</v>
      </c>
      <c r="B64" s="159" t="s">
        <v>217</v>
      </c>
      <c r="C64" s="159" t="s">
        <v>688</v>
      </c>
      <c r="K64" s="162" t="str">
        <f t="shared" si="0"/>
        <v>JW024214S外窓交換（防火・防風・防犯仕様）</v>
      </c>
      <c r="L64" s="171" t="str">
        <f t="shared" si="1"/>
        <v>JW024214S外窓交換（防火・防風・防犯仕様）S</v>
      </c>
      <c r="M64" s="159" t="s">
        <v>1104</v>
      </c>
      <c r="N64" s="159" t="s">
        <v>448</v>
      </c>
      <c r="O64" s="159" t="s">
        <v>656</v>
      </c>
      <c r="P64" s="159" t="s">
        <v>165</v>
      </c>
      <c r="Q64" s="159" t="s">
        <v>1105</v>
      </c>
      <c r="R64" s="159" t="s">
        <v>1242</v>
      </c>
      <c r="S64" s="159" t="s">
        <v>165</v>
      </c>
      <c r="T64" s="159" t="s">
        <v>1243</v>
      </c>
    </row>
    <row r="65" spans="1:20" x14ac:dyDescent="0.2">
      <c r="A65" s="159" t="s">
        <v>281</v>
      </c>
      <c r="B65" s="159" t="s">
        <v>217</v>
      </c>
      <c r="C65" s="159" t="s">
        <v>689</v>
      </c>
      <c r="K65" s="162" t="str">
        <f t="shared" si="0"/>
        <v>JW024215S外窓交換（防火・防風・防犯仕様）</v>
      </c>
      <c r="L65" s="171" t="str">
        <f t="shared" si="1"/>
        <v>JW024215S外窓交換（防火・防風・防犯仕様）S</v>
      </c>
      <c r="M65" s="159" t="s">
        <v>1106</v>
      </c>
      <c r="N65" s="159" t="s">
        <v>448</v>
      </c>
      <c r="O65" s="159" t="s">
        <v>656</v>
      </c>
      <c r="P65" s="159" t="s">
        <v>165</v>
      </c>
      <c r="Q65" s="159" t="s">
        <v>1107</v>
      </c>
      <c r="R65" s="159" t="s">
        <v>1244</v>
      </c>
      <c r="S65" s="159" t="s">
        <v>165</v>
      </c>
      <c r="T65" s="159" t="s">
        <v>1245</v>
      </c>
    </row>
    <row r="66" spans="1:20" x14ac:dyDescent="0.2">
      <c r="A66" s="159" t="s">
        <v>282</v>
      </c>
      <c r="B66" s="159" t="s">
        <v>217</v>
      </c>
      <c r="C66" s="159" t="s">
        <v>690</v>
      </c>
      <c r="K66" s="162" t="str">
        <f t="shared" si="0"/>
        <v>JW024216A外窓交換（防火・防風・防犯仕様）</v>
      </c>
      <c r="L66" s="171" t="str">
        <f t="shared" si="1"/>
        <v>JW024216A外窓交換（防火・防風・防犯仕様）A</v>
      </c>
      <c r="M66" s="159" t="s">
        <v>1108</v>
      </c>
      <c r="N66" s="159" t="s">
        <v>448</v>
      </c>
      <c r="O66" s="159" t="s">
        <v>656</v>
      </c>
      <c r="P66" s="159" t="s">
        <v>165</v>
      </c>
      <c r="Q66" s="159" t="s">
        <v>1109</v>
      </c>
      <c r="R66" s="159" t="s">
        <v>1246</v>
      </c>
      <c r="S66" s="159" t="s">
        <v>165</v>
      </c>
      <c r="T66" s="159" t="s">
        <v>1247</v>
      </c>
    </row>
    <row r="67" spans="1:20" x14ac:dyDescent="0.2">
      <c r="A67" s="159" t="s">
        <v>283</v>
      </c>
      <c r="B67" s="159" t="s">
        <v>217</v>
      </c>
      <c r="C67" s="159" t="s">
        <v>691</v>
      </c>
      <c r="K67" s="162" t="str">
        <f t="shared" si="0"/>
        <v>JW024217S外窓交換（防火・防風・防犯仕様）</v>
      </c>
      <c r="L67" s="171" t="str">
        <f t="shared" si="1"/>
        <v>JW024217S外窓交換（防火・防風・防犯仕様）S</v>
      </c>
      <c r="M67" s="159" t="s">
        <v>1110</v>
      </c>
      <c r="N67" s="159" t="s">
        <v>448</v>
      </c>
      <c r="O67" s="159" t="s">
        <v>656</v>
      </c>
      <c r="P67" s="159" t="s">
        <v>165</v>
      </c>
      <c r="Q67" s="159" t="s">
        <v>1179</v>
      </c>
      <c r="R67" s="159" t="s">
        <v>1271</v>
      </c>
      <c r="S67" s="159" t="s">
        <v>165</v>
      </c>
      <c r="T67" s="159" t="s">
        <v>1272</v>
      </c>
    </row>
    <row r="68" spans="1:20" x14ac:dyDescent="0.2">
      <c r="A68" s="159" t="s">
        <v>284</v>
      </c>
      <c r="B68" s="159" t="s">
        <v>217</v>
      </c>
      <c r="C68" s="159" t="s">
        <v>692</v>
      </c>
      <c r="K68" s="162" t="str">
        <f t="shared" si="0"/>
        <v>JW024218S外窓交換（防火・防風・防犯仕様）</v>
      </c>
      <c r="L68" s="171" t="str">
        <f t="shared" si="1"/>
        <v>JW024218S外窓交換（防火・防風・防犯仕様）S</v>
      </c>
      <c r="M68" s="159" t="s">
        <v>1111</v>
      </c>
      <c r="N68" s="159" t="s">
        <v>448</v>
      </c>
      <c r="O68" s="159" t="s">
        <v>656</v>
      </c>
      <c r="P68" s="159" t="s">
        <v>165</v>
      </c>
      <c r="Q68" s="159" t="s">
        <v>1180</v>
      </c>
      <c r="R68" s="159" t="s">
        <v>1319</v>
      </c>
      <c r="S68" s="159" t="s">
        <v>165</v>
      </c>
      <c r="T68" s="159" t="s">
        <v>1273</v>
      </c>
    </row>
    <row r="69" spans="1:20" x14ac:dyDescent="0.2">
      <c r="A69" s="159" t="s">
        <v>285</v>
      </c>
      <c r="B69" s="159" t="s">
        <v>286</v>
      </c>
      <c r="C69" s="159" t="s">
        <v>287</v>
      </c>
      <c r="K69" s="162" t="str">
        <f t="shared" ref="K69:K132" si="2">M69&amp;O69</f>
        <v>JW024219A外窓交換（防火・防風・防犯仕様）</v>
      </c>
      <c r="L69" s="171" t="str">
        <f t="shared" ref="L69:L132" si="3">M69&amp;O69&amp;(IF(M69&lt;&gt;"", RIGHT(M69,1),""))</f>
        <v>JW024219A外窓交換（防火・防風・防犯仕様）A</v>
      </c>
      <c r="M69" s="159" t="s">
        <v>1112</v>
      </c>
      <c r="N69" s="159" t="s">
        <v>448</v>
      </c>
      <c r="O69" s="159" t="s">
        <v>656</v>
      </c>
      <c r="P69" s="159" t="s">
        <v>165</v>
      </c>
      <c r="Q69" s="159" t="s">
        <v>1181</v>
      </c>
      <c r="R69" s="159" t="s">
        <v>1274</v>
      </c>
      <c r="S69" s="159" t="s">
        <v>165</v>
      </c>
      <c r="T69" s="159" t="s">
        <v>1275</v>
      </c>
    </row>
    <row r="70" spans="1:20" x14ac:dyDescent="0.2">
      <c r="A70" s="159" t="s">
        <v>288</v>
      </c>
      <c r="B70" s="159" t="s">
        <v>286</v>
      </c>
      <c r="C70" s="159" t="s">
        <v>289</v>
      </c>
      <c r="K70" s="162" t="str">
        <f t="shared" si="2"/>
        <v>JW024220A外窓交換（防火・防風・防犯仕様）</v>
      </c>
      <c r="L70" s="171" t="str">
        <f t="shared" si="3"/>
        <v>JW024220A外窓交換（防火・防風・防犯仕様）A</v>
      </c>
      <c r="M70" s="159" t="s">
        <v>1113</v>
      </c>
      <c r="N70" s="159" t="s">
        <v>448</v>
      </c>
      <c r="O70" s="159" t="s">
        <v>656</v>
      </c>
      <c r="P70" s="159" t="s">
        <v>165</v>
      </c>
      <c r="Q70" s="159" t="s">
        <v>1182</v>
      </c>
      <c r="R70" s="159" t="s">
        <v>1276</v>
      </c>
      <c r="S70" s="159" t="s">
        <v>165</v>
      </c>
      <c r="T70" s="159" t="s">
        <v>1277</v>
      </c>
    </row>
    <row r="71" spans="1:20" x14ac:dyDescent="0.2">
      <c r="A71" s="159" t="s">
        <v>290</v>
      </c>
      <c r="B71" s="159" t="s">
        <v>286</v>
      </c>
      <c r="C71" s="159" t="s">
        <v>291</v>
      </c>
      <c r="K71" s="162" t="str">
        <f t="shared" si="2"/>
        <v>JW024221A外窓交換（防火・防風・防犯仕様）</v>
      </c>
      <c r="L71" s="171" t="str">
        <f t="shared" si="3"/>
        <v>JW024221A外窓交換（防火・防風・防犯仕様）A</v>
      </c>
      <c r="M71" s="159" t="s">
        <v>1114</v>
      </c>
      <c r="N71" s="159" t="s">
        <v>448</v>
      </c>
      <c r="O71" s="159" t="s">
        <v>656</v>
      </c>
      <c r="P71" s="159" t="s">
        <v>165</v>
      </c>
      <c r="Q71" s="159" t="s">
        <v>1115</v>
      </c>
      <c r="R71" s="159" t="s">
        <v>1278</v>
      </c>
      <c r="S71" s="159" t="s">
        <v>165</v>
      </c>
      <c r="T71" s="159" t="s">
        <v>1279</v>
      </c>
    </row>
    <row r="72" spans="1:20" x14ac:dyDescent="0.2">
      <c r="A72" s="159" t="s">
        <v>292</v>
      </c>
      <c r="B72" s="159" t="s">
        <v>286</v>
      </c>
      <c r="C72" s="159" t="s">
        <v>293</v>
      </c>
      <c r="K72" s="162" t="str">
        <f t="shared" si="2"/>
        <v>JW024222A外窓交換（防火・防風・防犯仕様）</v>
      </c>
      <c r="L72" s="171" t="str">
        <f t="shared" si="3"/>
        <v>JW024222A外窓交換（防火・防風・防犯仕様）A</v>
      </c>
      <c r="M72" s="159" t="s">
        <v>1116</v>
      </c>
      <c r="N72" s="159" t="s">
        <v>448</v>
      </c>
      <c r="O72" s="159" t="s">
        <v>656</v>
      </c>
      <c r="P72" s="159" t="s">
        <v>165</v>
      </c>
      <c r="Q72" s="159" t="s">
        <v>1117</v>
      </c>
      <c r="R72" s="159" t="s">
        <v>1280</v>
      </c>
      <c r="S72" s="159" t="s">
        <v>165</v>
      </c>
      <c r="T72" s="159" t="s">
        <v>1281</v>
      </c>
    </row>
    <row r="73" spans="1:20" x14ac:dyDescent="0.2">
      <c r="A73" s="159" t="s">
        <v>294</v>
      </c>
      <c r="B73" s="159" t="s">
        <v>286</v>
      </c>
      <c r="C73" s="159" t="s">
        <v>295</v>
      </c>
      <c r="K73" s="162" t="str">
        <f t="shared" si="2"/>
        <v>JW024223S外窓交換（防火・防風・防犯仕様）</v>
      </c>
      <c r="L73" s="171" t="str">
        <f t="shared" si="3"/>
        <v>JW024223S外窓交換（防火・防風・防犯仕様）S</v>
      </c>
      <c r="M73" s="159" t="s">
        <v>1118</v>
      </c>
      <c r="N73" s="159" t="s">
        <v>448</v>
      </c>
      <c r="O73" s="159" t="s">
        <v>656</v>
      </c>
      <c r="P73" s="159" t="s">
        <v>165</v>
      </c>
      <c r="Q73" s="159" t="s">
        <v>1119</v>
      </c>
      <c r="R73" s="159" t="s">
        <v>1282</v>
      </c>
      <c r="S73" s="159" t="s">
        <v>165</v>
      </c>
      <c r="T73" s="159" t="s">
        <v>1283</v>
      </c>
    </row>
    <row r="74" spans="1:20" x14ac:dyDescent="0.2">
      <c r="A74" s="159" t="s">
        <v>296</v>
      </c>
      <c r="B74" s="159" t="s">
        <v>286</v>
      </c>
      <c r="C74" s="159" t="s">
        <v>297</v>
      </c>
      <c r="K74" s="162" t="str">
        <f t="shared" si="2"/>
        <v>JW024224S外窓交換（防火・防風・防犯仕様）</v>
      </c>
      <c r="L74" s="171" t="str">
        <f t="shared" si="3"/>
        <v>JW024224S外窓交換（防火・防風・防犯仕様）S</v>
      </c>
      <c r="M74" s="159" t="s">
        <v>1120</v>
      </c>
      <c r="N74" s="159" t="s">
        <v>448</v>
      </c>
      <c r="O74" s="159" t="s">
        <v>656</v>
      </c>
      <c r="P74" s="159" t="s">
        <v>165</v>
      </c>
      <c r="Q74" s="159" t="s">
        <v>1121</v>
      </c>
      <c r="R74" s="159" t="s">
        <v>1284</v>
      </c>
      <c r="S74" s="159" t="s">
        <v>165</v>
      </c>
      <c r="T74" s="159" t="s">
        <v>1285</v>
      </c>
    </row>
    <row r="75" spans="1:20" x14ac:dyDescent="0.2">
      <c r="A75" s="159" t="s">
        <v>298</v>
      </c>
      <c r="B75" s="159" t="s">
        <v>286</v>
      </c>
      <c r="C75" s="159" t="s">
        <v>299</v>
      </c>
      <c r="K75" s="162" t="str">
        <f t="shared" si="2"/>
        <v>JW024225S外窓交換（防火・防風・防犯仕様）</v>
      </c>
      <c r="L75" s="171" t="str">
        <f t="shared" si="3"/>
        <v>JW024225S外窓交換（防火・防風・防犯仕様）S</v>
      </c>
      <c r="M75" s="159" t="s">
        <v>1122</v>
      </c>
      <c r="N75" s="159" t="s">
        <v>448</v>
      </c>
      <c r="O75" s="159" t="s">
        <v>656</v>
      </c>
      <c r="P75" s="159" t="s">
        <v>165</v>
      </c>
      <c r="Q75" s="159" t="s">
        <v>1123</v>
      </c>
      <c r="R75" s="159" t="s">
        <v>1286</v>
      </c>
      <c r="S75" s="159" t="s">
        <v>165</v>
      </c>
      <c r="T75" s="159" t="s">
        <v>1287</v>
      </c>
    </row>
    <row r="76" spans="1:20" x14ac:dyDescent="0.2">
      <c r="A76" s="159" t="s">
        <v>300</v>
      </c>
      <c r="B76" s="159" t="s">
        <v>286</v>
      </c>
      <c r="C76" s="159" t="s">
        <v>301</v>
      </c>
      <c r="K76" s="162" t="str">
        <f t="shared" si="2"/>
        <v>JW024226S外窓交換（防火・防風・防犯仕様）</v>
      </c>
      <c r="L76" s="171" t="str">
        <f t="shared" si="3"/>
        <v>JW024226S外窓交換（防火・防風・防犯仕様）S</v>
      </c>
      <c r="M76" s="159" t="s">
        <v>1124</v>
      </c>
      <c r="N76" s="159" t="s">
        <v>448</v>
      </c>
      <c r="O76" s="159" t="s">
        <v>656</v>
      </c>
      <c r="P76" s="159" t="s">
        <v>165</v>
      </c>
      <c r="Q76" s="159" t="s">
        <v>1183</v>
      </c>
      <c r="R76" s="159" t="s">
        <v>1288</v>
      </c>
      <c r="S76" s="159" t="s">
        <v>165</v>
      </c>
      <c r="T76" s="159" t="s">
        <v>476</v>
      </c>
    </row>
    <row r="77" spans="1:20" x14ac:dyDescent="0.2">
      <c r="A77" s="159" t="s">
        <v>302</v>
      </c>
      <c r="B77" s="159" t="s">
        <v>286</v>
      </c>
      <c r="C77" s="159" t="s">
        <v>303</v>
      </c>
      <c r="K77" s="162" t="str">
        <f t="shared" si="2"/>
        <v>JW024227S外窓交換（防火・防風・防犯仕様）</v>
      </c>
      <c r="L77" s="171" t="str">
        <f t="shared" si="3"/>
        <v>JW024227S外窓交換（防火・防風・防犯仕様）S</v>
      </c>
      <c r="M77" s="159" t="s">
        <v>1125</v>
      </c>
      <c r="N77" s="159" t="s">
        <v>448</v>
      </c>
      <c r="O77" s="159" t="s">
        <v>656</v>
      </c>
      <c r="P77" s="159" t="s">
        <v>165</v>
      </c>
      <c r="Q77" s="159" t="s">
        <v>1184</v>
      </c>
      <c r="R77" s="159" t="s">
        <v>1289</v>
      </c>
      <c r="S77" s="159" t="s">
        <v>165</v>
      </c>
      <c r="T77" s="159" t="s">
        <v>1290</v>
      </c>
    </row>
    <row r="78" spans="1:20" x14ac:dyDescent="0.2">
      <c r="A78" s="159" t="s">
        <v>304</v>
      </c>
      <c r="B78" s="159" t="s">
        <v>286</v>
      </c>
      <c r="C78" s="159" t="s">
        <v>305</v>
      </c>
      <c r="K78" s="162" t="str">
        <f t="shared" si="2"/>
        <v>JW024228S外窓交換（防火・防風・防犯仕様）</v>
      </c>
      <c r="L78" s="171" t="str">
        <f t="shared" si="3"/>
        <v>JW024228S外窓交換（防火・防風・防犯仕様）S</v>
      </c>
      <c r="M78" s="159" t="s">
        <v>1126</v>
      </c>
      <c r="N78" s="159" t="s">
        <v>448</v>
      </c>
      <c r="O78" s="159" t="s">
        <v>656</v>
      </c>
      <c r="P78" s="159" t="s">
        <v>165</v>
      </c>
      <c r="Q78" s="159" t="s">
        <v>1185</v>
      </c>
      <c r="R78" s="159" t="s">
        <v>1291</v>
      </c>
      <c r="S78" s="159" t="s">
        <v>165</v>
      </c>
      <c r="T78" s="159" t="s">
        <v>1292</v>
      </c>
    </row>
    <row r="79" spans="1:20" x14ac:dyDescent="0.2">
      <c r="A79" s="159" t="s">
        <v>306</v>
      </c>
      <c r="B79" s="159" t="s">
        <v>286</v>
      </c>
      <c r="C79" s="159" t="s">
        <v>307</v>
      </c>
      <c r="K79" s="162" t="str">
        <f t="shared" si="2"/>
        <v>JW024229S外窓交換（防火・防風・防犯仕様）</v>
      </c>
      <c r="L79" s="171" t="str">
        <f t="shared" si="3"/>
        <v>JW024229S外窓交換（防火・防風・防犯仕様）S</v>
      </c>
      <c r="M79" s="159" t="s">
        <v>1127</v>
      </c>
      <c r="N79" s="159" t="s">
        <v>448</v>
      </c>
      <c r="O79" s="159" t="s">
        <v>656</v>
      </c>
      <c r="P79" s="159" t="s">
        <v>165</v>
      </c>
      <c r="Q79" s="159" t="s">
        <v>1128</v>
      </c>
      <c r="R79" s="159" t="s">
        <v>1320</v>
      </c>
      <c r="S79" s="159" t="s">
        <v>165</v>
      </c>
      <c r="T79" s="159" t="s">
        <v>1293</v>
      </c>
    </row>
    <row r="80" spans="1:20" x14ac:dyDescent="0.2">
      <c r="A80" s="159" t="s">
        <v>308</v>
      </c>
      <c r="B80" s="159" t="s">
        <v>286</v>
      </c>
      <c r="C80" s="159" t="s">
        <v>309</v>
      </c>
      <c r="K80" s="162" t="str">
        <f t="shared" si="2"/>
        <v>JW024230S外窓交換（防火・防風・防犯仕様）</v>
      </c>
      <c r="L80" s="171" t="str">
        <f t="shared" si="3"/>
        <v>JW024230S外窓交換（防火・防風・防犯仕様）S</v>
      </c>
      <c r="M80" s="159" t="s">
        <v>1129</v>
      </c>
      <c r="N80" s="159" t="s">
        <v>448</v>
      </c>
      <c r="O80" s="159" t="s">
        <v>656</v>
      </c>
      <c r="P80" s="159" t="s">
        <v>165</v>
      </c>
      <c r="Q80" s="159" t="s">
        <v>1130</v>
      </c>
    </row>
    <row r="81" spans="1:17" x14ac:dyDescent="0.2">
      <c r="A81" s="159" t="s">
        <v>310</v>
      </c>
      <c r="B81" s="159" t="s">
        <v>286</v>
      </c>
      <c r="C81" s="159" t="s">
        <v>311</v>
      </c>
      <c r="K81" s="162" t="str">
        <f t="shared" si="2"/>
        <v>JW024231S外窓交換（防火・防風・防犯仕様）</v>
      </c>
      <c r="L81" s="171" t="str">
        <f t="shared" si="3"/>
        <v>JW024231S外窓交換（防火・防風・防犯仕様）S</v>
      </c>
      <c r="M81" s="159" t="s">
        <v>1131</v>
      </c>
      <c r="N81" s="159" t="s">
        <v>448</v>
      </c>
      <c r="O81" s="159" t="s">
        <v>656</v>
      </c>
      <c r="P81" s="159" t="s">
        <v>165</v>
      </c>
      <c r="Q81" s="159" t="s">
        <v>1132</v>
      </c>
    </row>
    <row r="82" spans="1:17" x14ac:dyDescent="0.2">
      <c r="A82" s="159" t="s">
        <v>312</v>
      </c>
      <c r="B82" s="159" t="s">
        <v>286</v>
      </c>
      <c r="C82" s="159" t="s">
        <v>313</v>
      </c>
      <c r="K82" s="162" t="str">
        <f t="shared" si="2"/>
        <v>JW024232S外窓交換（防火・防風・防犯仕様）</v>
      </c>
      <c r="L82" s="171" t="str">
        <f t="shared" si="3"/>
        <v>JW024232S外窓交換（防火・防風・防犯仕様）S</v>
      </c>
      <c r="M82" s="159" t="s">
        <v>1133</v>
      </c>
      <c r="N82" s="159" t="s">
        <v>448</v>
      </c>
      <c r="O82" s="159" t="s">
        <v>656</v>
      </c>
      <c r="P82" s="159" t="s">
        <v>165</v>
      </c>
      <c r="Q82" s="159" t="s">
        <v>1134</v>
      </c>
    </row>
    <row r="83" spans="1:17" x14ac:dyDescent="0.2">
      <c r="A83" s="159" t="s">
        <v>314</v>
      </c>
      <c r="B83" s="159" t="s">
        <v>286</v>
      </c>
      <c r="C83" s="159" t="s">
        <v>315</v>
      </c>
      <c r="K83" s="162" t="str">
        <f t="shared" si="2"/>
        <v>JW024233S外窓交換（防火・防風・防犯仕様）</v>
      </c>
      <c r="L83" s="171" t="str">
        <f t="shared" si="3"/>
        <v>JW024233S外窓交換（防火・防風・防犯仕様）S</v>
      </c>
      <c r="M83" s="159" t="s">
        <v>1135</v>
      </c>
      <c r="N83" s="159" t="s">
        <v>448</v>
      </c>
      <c r="O83" s="159" t="s">
        <v>656</v>
      </c>
      <c r="P83" s="159" t="s">
        <v>165</v>
      </c>
      <c r="Q83" s="159" t="s">
        <v>1136</v>
      </c>
    </row>
    <row r="84" spans="1:17" x14ac:dyDescent="0.2">
      <c r="A84" s="159" t="s">
        <v>316</v>
      </c>
      <c r="B84" s="159" t="s">
        <v>286</v>
      </c>
      <c r="C84" s="159" t="s">
        <v>317</v>
      </c>
      <c r="K84" s="162" t="str">
        <f t="shared" si="2"/>
        <v>JW024234A外窓交換（防火・防風・防犯仕様）</v>
      </c>
      <c r="L84" s="171" t="str">
        <f t="shared" si="3"/>
        <v>JW024234A外窓交換（防火・防風・防犯仕様）A</v>
      </c>
      <c r="M84" s="159" t="s">
        <v>1137</v>
      </c>
      <c r="N84" s="159" t="s">
        <v>448</v>
      </c>
      <c r="O84" s="159" t="s">
        <v>656</v>
      </c>
      <c r="P84" s="159" t="s">
        <v>165</v>
      </c>
      <c r="Q84" s="159" t="s">
        <v>1138</v>
      </c>
    </row>
    <row r="85" spans="1:17" x14ac:dyDescent="0.2">
      <c r="A85" s="159" t="s">
        <v>318</v>
      </c>
      <c r="B85" s="159" t="s">
        <v>286</v>
      </c>
      <c r="C85" s="159" t="s">
        <v>319</v>
      </c>
      <c r="K85" s="162" t="str">
        <f t="shared" si="2"/>
        <v>JW025101A外窓交換（防火・防風・防犯仕様）</v>
      </c>
      <c r="L85" s="171" t="str">
        <f t="shared" si="3"/>
        <v>JW025101A外窓交換（防火・防風・防犯仕様）A</v>
      </c>
      <c r="M85" s="159" t="s">
        <v>740</v>
      </c>
      <c r="N85" s="159" t="s">
        <v>448</v>
      </c>
      <c r="O85" s="159" t="s">
        <v>656</v>
      </c>
      <c r="P85" s="159" t="s">
        <v>165</v>
      </c>
      <c r="Q85" s="159" t="s">
        <v>671</v>
      </c>
    </row>
    <row r="86" spans="1:17" x14ac:dyDescent="0.2">
      <c r="A86" s="159" t="s">
        <v>320</v>
      </c>
      <c r="B86" s="159" t="s">
        <v>286</v>
      </c>
      <c r="C86" s="159" t="s">
        <v>321</v>
      </c>
      <c r="K86" s="162" t="str">
        <f t="shared" si="2"/>
        <v>JW025102A外窓交換（防火・防風・防犯仕様）</v>
      </c>
      <c r="L86" s="171" t="str">
        <f t="shared" si="3"/>
        <v>JW025102A外窓交換（防火・防風・防犯仕様）A</v>
      </c>
      <c r="M86" s="159" t="s">
        <v>741</v>
      </c>
      <c r="N86" s="159" t="s">
        <v>448</v>
      </c>
      <c r="O86" s="159" t="s">
        <v>656</v>
      </c>
      <c r="P86" s="159" t="s">
        <v>165</v>
      </c>
      <c r="Q86" s="159" t="s">
        <v>672</v>
      </c>
    </row>
    <row r="87" spans="1:17" x14ac:dyDescent="0.2">
      <c r="A87" s="159" t="s">
        <v>322</v>
      </c>
      <c r="B87" s="159" t="s">
        <v>286</v>
      </c>
      <c r="C87" s="159" t="s">
        <v>323</v>
      </c>
      <c r="K87" s="162" t="str">
        <f t="shared" si="2"/>
        <v>JW026101A外窓交換（防火・防風・防犯仕様）</v>
      </c>
      <c r="L87" s="171" t="str">
        <f t="shared" si="3"/>
        <v>JW026101A外窓交換（防火・防風・防犯仕様）A</v>
      </c>
      <c r="M87" s="159" t="s">
        <v>742</v>
      </c>
      <c r="N87" s="159" t="s">
        <v>448</v>
      </c>
      <c r="O87" s="159" t="s">
        <v>656</v>
      </c>
      <c r="P87" s="159" t="s">
        <v>165</v>
      </c>
      <c r="Q87" s="159" t="s">
        <v>673</v>
      </c>
    </row>
    <row r="88" spans="1:17" x14ac:dyDescent="0.2">
      <c r="A88" s="159" t="s">
        <v>324</v>
      </c>
      <c r="B88" s="159" t="s">
        <v>286</v>
      </c>
      <c r="C88" s="159" t="s">
        <v>325</v>
      </c>
      <c r="K88" s="162" t="str">
        <f t="shared" si="2"/>
        <v>JW027101A外窓交換（防火・防風・防犯仕様）</v>
      </c>
      <c r="L88" s="171" t="str">
        <f t="shared" si="3"/>
        <v>JW027101A外窓交換（防火・防風・防犯仕様）A</v>
      </c>
      <c r="M88" s="159" t="s">
        <v>743</v>
      </c>
      <c r="N88" s="159" t="s">
        <v>448</v>
      </c>
      <c r="O88" s="159" t="s">
        <v>656</v>
      </c>
      <c r="P88" s="159" t="s">
        <v>165</v>
      </c>
      <c r="Q88" s="159" t="s">
        <v>674</v>
      </c>
    </row>
    <row r="89" spans="1:17" x14ac:dyDescent="0.2">
      <c r="A89" s="159" t="s">
        <v>326</v>
      </c>
      <c r="B89" s="159" t="s">
        <v>286</v>
      </c>
      <c r="C89" s="159" t="s">
        <v>327</v>
      </c>
      <c r="K89" s="162" t="str">
        <f t="shared" si="2"/>
        <v>JW027102A外窓交換（防火・防風・防犯仕様）</v>
      </c>
      <c r="L89" s="171" t="str">
        <f t="shared" si="3"/>
        <v>JW027102A外窓交換（防火・防風・防犯仕様）A</v>
      </c>
      <c r="M89" s="159" t="s">
        <v>791</v>
      </c>
      <c r="N89" s="159" t="s">
        <v>448</v>
      </c>
      <c r="O89" s="159" t="s">
        <v>656</v>
      </c>
      <c r="P89" s="159" t="s">
        <v>165</v>
      </c>
      <c r="Q89" s="159" t="s">
        <v>675</v>
      </c>
    </row>
    <row r="90" spans="1:17" x14ac:dyDescent="0.2">
      <c r="A90" s="159" t="s">
        <v>328</v>
      </c>
      <c r="B90" s="159" t="s">
        <v>286</v>
      </c>
      <c r="C90" s="159" t="s">
        <v>329</v>
      </c>
      <c r="K90" s="162" t="str">
        <f t="shared" si="2"/>
        <v>JW027103S外窓交換（防火・防風・防犯仕様）</v>
      </c>
      <c r="L90" s="171" t="str">
        <f t="shared" si="3"/>
        <v>JW027103S外窓交換（防火・防風・防犯仕様）S</v>
      </c>
      <c r="M90" s="159" t="s">
        <v>744</v>
      </c>
      <c r="N90" s="159" t="s">
        <v>448</v>
      </c>
      <c r="O90" s="159" t="s">
        <v>656</v>
      </c>
      <c r="P90" s="159" t="s">
        <v>165</v>
      </c>
      <c r="Q90" s="159" t="s">
        <v>676</v>
      </c>
    </row>
    <row r="91" spans="1:17" x14ac:dyDescent="0.2">
      <c r="A91" s="159" t="s">
        <v>330</v>
      </c>
      <c r="B91" s="159" t="s">
        <v>286</v>
      </c>
      <c r="C91" s="159" t="s">
        <v>331</v>
      </c>
      <c r="K91" s="162" t="str">
        <f t="shared" si="2"/>
        <v>JW027104S外窓交換（防火・防風・防犯仕様）</v>
      </c>
      <c r="L91" s="171" t="str">
        <f t="shared" si="3"/>
        <v>JW027104S外窓交換（防火・防風・防犯仕様）S</v>
      </c>
      <c r="M91" s="159" t="s">
        <v>913</v>
      </c>
      <c r="N91" s="159" t="s">
        <v>448</v>
      </c>
      <c r="O91" s="159" t="s">
        <v>656</v>
      </c>
      <c r="P91" s="159" t="s">
        <v>165</v>
      </c>
      <c r="Q91" s="159" t="s">
        <v>677</v>
      </c>
    </row>
    <row r="92" spans="1:17" x14ac:dyDescent="0.2">
      <c r="A92" s="159" t="s">
        <v>332</v>
      </c>
      <c r="B92" s="159" t="s">
        <v>286</v>
      </c>
      <c r="C92" s="159" t="s">
        <v>333</v>
      </c>
      <c r="K92" s="162" t="str">
        <f t="shared" si="2"/>
        <v>JW027105S外窓交換（防火・防風・防犯仕様）</v>
      </c>
      <c r="L92" s="171" t="str">
        <f t="shared" si="3"/>
        <v>JW027105S外窓交換（防火・防風・防犯仕様）S</v>
      </c>
      <c r="M92" s="159" t="s">
        <v>745</v>
      </c>
      <c r="N92" s="159" t="s">
        <v>448</v>
      </c>
      <c r="O92" s="159" t="s">
        <v>656</v>
      </c>
      <c r="P92" s="159" t="s">
        <v>165</v>
      </c>
      <c r="Q92" s="159" t="s">
        <v>678</v>
      </c>
    </row>
    <row r="93" spans="1:17" x14ac:dyDescent="0.2">
      <c r="A93" s="159" t="s">
        <v>334</v>
      </c>
      <c r="B93" s="159" t="s">
        <v>286</v>
      </c>
      <c r="C93" s="159" t="s">
        <v>335</v>
      </c>
      <c r="K93" s="162" t="str">
        <f t="shared" si="2"/>
        <v>JW027106A外窓交換（防火・防風・防犯仕様）</v>
      </c>
      <c r="L93" s="171" t="str">
        <f t="shared" si="3"/>
        <v>JW027106A外窓交換（防火・防風・防犯仕様）A</v>
      </c>
      <c r="M93" s="159" t="s">
        <v>746</v>
      </c>
      <c r="N93" s="159" t="s">
        <v>448</v>
      </c>
      <c r="O93" s="159" t="s">
        <v>656</v>
      </c>
      <c r="P93" s="159" t="s">
        <v>165</v>
      </c>
      <c r="Q93" s="159" t="s">
        <v>679</v>
      </c>
    </row>
    <row r="94" spans="1:17" x14ac:dyDescent="0.2">
      <c r="A94" s="159" t="s">
        <v>336</v>
      </c>
      <c r="B94" s="159" t="s">
        <v>286</v>
      </c>
      <c r="C94" s="159" t="s">
        <v>337</v>
      </c>
      <c r="K94" s="162" t="str">
        <f t="shared" si="2"/>
        <v>JW028101A外窓交換（防火・防風・防犯仕様）</v>
      </c>
      <c r="L94" s="171" t="str">
        <f t="shared" si="3"/>
        <v>JW028101A外窓交換（防火・防風・防犯仕様）A</v>
      </c>
      <c r="M94" s="159" t="s">
        <v>747</v>
      </c>
      <c r="N94" s="159" t="s">
        <v>448</v>
      </c>
      <c r="O94" s="159" t="s">
        <v>656</v>
      </c>
      <c r="P94" s="159" t="s">
        <v>165</v>
      </c>
      <c r="Q94" s="159" t="s">
        <v>680</v>
      </c>
    </row>
    <row r="95" spans="1:17" x14ac:dyDescent="0.2">
      <c r="A95" s="159" t="s">
        <v>338</v>
      </c>
      <c r="B95" s="159" t="s">
        <v>286</v>
      </c>
      <c r="C95" s="159" t="s">
        <v>339</v>
      </c>
      <c r="K95" s="162" t="str">
        <f t="shared" si="2"/>
        <v>JW029031S外窓交換</v>
      </c>
      <c r="L95" s="171" t="str">
        <f t="shared" si="3"/>
        <v>JW029031S外窓交換S</v>
      </c>
      <c r="M95" s="159" t="s">
        <v>792</v>
      </c>
      <c r="N95" s="159" t="s">
        <v>664</v>
      </c>
      <c r="O95" s="159" t="s">
        <v>665</v>
      </c>
      <c r="P95" s="159" t="s">
        <v>165</v>
      </c>
      <c r="Q95" s="159" t="s">
        <v>793</v>
      </c>
    </row>
    <row r="96" spans="1:17" x14ac:dyDescent="0.2">
      <c r="A96" s="159" t="s">
        <v>340</v>
      </c>
      <c r="B96" s="159" t="s">
        <v>286</v>
      </c>
      <c r="C96" s="159" t="s">
        <v>341</v>
      </c>
      <c r="K96" s="162" t="str">
        <f t="shared" si="2"/>
        <v>JW029032S外窓交換</v>
      </c>
      <c r="L96" s="171" t="str">
        <f t="shared" si="3"/>
        <v>JW029032S外窓交換S</v>
      </c>
      <c r="M96" s="159" t="s">
        <v>794</v>
      </c>
      <c r="N96" s="159" t="s">
        <v>664</v>
      </c>
      <c r="O96" s="159" t="s">
        <v>665</v>
      </c>
      <c r="P96" s="159" t="s">
        <v>165</v>
      </c>
      <c r="Q96" s="159" t="s">
        <v>795</v>
      </c>
    </row>
    <row r="97" spans="1:17" x14ac:dyDescent="0.2">
      <c r="A97" s="159" t="s">
        <v>342</v>
      </c>
      <c r="B97" s="159" t="s">
        <v>286</v>
      </c>
      <c r="C97" s="159" t="s">
        <v>343</v>
      </c>
      <c r="K97" s="162" t="str">
        <f t="shared" si="2"/>
        <v>JW029033S外窓交換</v>
      </c>
      <c r="L97" s="171" t="str">
        <f t="shared" si="3"/>
        <v>JW029033S外窓交換S</v>
      </c>
      <c r="M97" s="159" t="s">
        <v>796</v>
      </c>
      <c r="N97" s="159" t="s">
        <v>664</v>
      </c>
      <c r="O97" s="159" t="s">
        <v>665</v>
      </c>
      <c r="P97" s="159" t="s">
        <v>165</v>
      </c>
      <c r="Q97" s="159" t="s">
        <v>797</v>
      </c>
    </row>
    <row r="98" spans="1:17" x14ac:dyDescent="0.2">
      <c r="A98" s="159" t="s">
        <v>714</v>
      </c>
      <c r="B98" s="159" t="s">
        <v>286</v>
      </c>
      <c r="C98" s="159" t="s">
        <v>344</v>
      </c>
      <c r="K98" s="162" t="str">
        <f t="shared" si="2"/>
        <v>JW029034S外窓交換</v>
      </c>
      <c r="L98" s="171" t="str">
        <f t="shared" si="3"/>
        <v>JW029034S外窓交換S</v>
      </c>
      <c r="M98" s="159" t="s">
        <v>798</v>
      </c>
      <c r="N98" s="159" t="s">
        <v>664</v>
      </c>
      <c r="O98" s="159" t="s">
        <v>665</v>
      </c>
      <c r="P98" s="159" t="s">
        <v>165</v>
      </c>
      <c r="Q98" s="159" t="s">
        <v>799</v>
      </c>
    </row>
    <row r="99" spans="1:17" x14ac:dyDescent="0.2">
      <c r="A99" s="159" t="s">
        <v>345</v>
      </c>
      <c r="B99" s="159" t="s">
        <v>286</v>
      </c>
      <c r="C99" s="159" t="s">
        <v>346</v>
      </c>
      <c r="K99" s="162" t="str">
        <f t="shared" si="2"/>
        <v>JW029041S外窓交換</v>
      </c>
      <c r="L99" s="171" t="str">
        <f t="shared" si="3"/>
        <v>JW029041S外窓交換S</v>
      </c>
      <c r="M99" s="159" t="s">
        <v>800</v>
      </c>
      <c r="N99" s="159" t="s">
        <v>664</v>
      </c>
      <c r="O99" s="159" t="s">
        <v>665</v>
      </c>
      <c r="P99" s="159" t="s">
        <v>165</v>
      </c>
      <c r="Q99" s="159" t="s">
        <v>801</v>
      </c>
    </row>
    <row r="100" spans="1:17" x14ac:dyDescent="0.2">
      <c r="A100" s="159" t="s">
        <v>347</v>
      </c>
      <c r="B100" s="159" t="s">
        <v>286</v>
      </c>
      <c r="C100" s="159" t="s">
        <v>348</v>
      </c>
      <c r="K100" s="162" t="str">
        <f t="shared" si="2"/>
        <v>JW029051S外窓交換</v>
      </c>
      <c r="L100" s="171" t="str">
        <f t="shared" si="3"/>
        <v>JW029051S外窓交換S</v>
      </c>
      <c r="M100" s="159" t="s">
        <v>802</v>
      </c>
      <c r="N100" s="159" t="s">
        <v>664</v>
      </c>
      <c r="O100" s="159" t="s">
        <v>665</v>
      </c>
      <c r="P100" s="159" t="s">
        <v>165</v>
      </c>
      <c r="Q100" s="159" t="s">
        <v>803</v>
      </c>
    </row>
    <row r="101" spans="1:17" x14ac:dyDescent="0.2">
      <c r="A101" s="159" t="s">
        <v>349</v>
      </c>
      <c r="B101" s="159" t="s">
        <v>350</v>
      </c>
      <c r="C101" s="159" t="s">
        <v>351</v>
      </c>
      <c r="K101" s="162" t="str">
        <f t="shared" si="2"/>
        <v>JW029071S外窓交換</v>
      </c>
      <c r="L101" s="171" t="str">
        <f t="shared" si="3"/>
        <v>JW029071S外窓交換S</v>
      </c>
      <c r="M101" s="159" t="s">
        <v>1139</v>
      </c>
      <c r="N101" s="159" t="s">
        <v>664</v>
      </c>
      <c r="O101" s="159" t="s">
        <v>665</v>
      </c>
      <c r="P101" s="159" t="s">
        <v>165</v>
      </c>
      <c r="Q101" s="159" t="s">
        <v>1140</v>
      </c>
    </row>
    <row r="102" spans="1:17" x14ac:dyDescent="0.2">
      <c r="A102" s="159" t="s">
        <v>352</v>
      </c>
      <c r="B102" s="159" t="s">
        <v>350</v>
      </c>
      <c r="C102" s="159" t="s">
        <v>353</v>
      </c>
      <c r="K102" s="162" t="str">
        <f t="shared" si="2"/>
        <v>JW029081Aカバー工法</v>
      </c>
      <c r="L102" s="171" t="str">
        <f t="shared" si="3"/>
        <v>JW029081Aカバー工法A</v>
      </c>
      <c r="M102" s="159" t="s">
        <v>1141</v>
      </c>
      <c r="N102" s="159" t="s">
        <v>664</v>
      </c>
      <c r="O102" s="159" t="s">
        <v>653</v>
      </c>
      <c r="P102" s="159" t="s">
        <v>165</v>
      </c>
      <c r="Q102" s="159" t="s">
        <v>1142</v>
      </c>
    </row>
    <row r="103" spans="1:17" x14ac:dyDescent="0.2">
      <c r="A103" s="159" t="s">
        <v>354</v>
      </c>
      <c r="B103" s="159" t="s">
        <v>350</v>
      </c>
      <c r="C103" s="159" t="s">
        <v>355</v>
      </c>
      <c r="K103" s="162" t="str">
        <f t="shared" si="2"/>
        <v>JW029082Aカバー工法</v>
      </c>
      <c r="L103" s="171" t="str">
        <f t="shared" si="3"/>
        <v>JW029082Aカバー工法A</v>
      </c>
      <c r="M103" s="159" t="s">
        <v>1143</v>
      </c>
      <c r="N103" s="159" t="s">
        <v>664</v>
      </c>
      <c r="O103" s="159" t="s">
        <v>653</v>
      </c>
      <c r="P103" s="159" t="s">
        <v>165</v>
      </c>
      <c r="Q103" s="159" t="s">
        <v>1144</v>
      </c>
    </row>
    <row r="104" spans="1:17" x14ac:dyDescent="0.2">
      <c r="A104" s="159" t="s">
        <v>356</v>
      </c>
      <c r="B104" s="159" t="s">
        <v>350</v>
      </c>
      <c r="C104" s="159" t="s">
        <v>357</v>
      </c>
      <c r="K104" s="162" t="str">
        <f t="shared" si="2"/>
        <v>JW029101S外窓交換</v>
      </c>
      <c r="L104" s="171" t="str">
        <f t="shared" si="3"/>
        <v>JW029101S外窓交換S</v>
      </c>
      <c r="M104" s="159" t="s">
        <v>1145</v>
      </c>
      <c r="N104" s="159" t="s">
        <v>664</v>
      </c>
      <c r="O104" s="159" t="s">
        <v>665</v>
      </c>
      <c r="P104" s="159" t="s">
        <v>165</v>
      </c>
      <c r="Q104" s="159" t="s">
        <v>1146</v>
      </c>
    </row>
    <row r="105" spans="1:17" x14ac:dyDescent="0.2">
      <c r="A105" s="159" t="s">
        <v>358</v>
      </c>
      <c r="B105" s="159" t="s">
        <v>350</v>
      </c>
      <c r="C105" s="159" t="s">
        <v>359</v>
      </c>
      <c r="K105" s="162" t="str">
        <f t="shared" si="2"/>
        <v>JW029102S外窓交換</v>
      </c>
      <c r="L105" s="171" t="str">
        <f t="shared" si="3"/>
        <v>JW029102S外窓交換S</v>
      </c>
      <c r="M105" s="159" t="s">
        <v>1147</v>
      </c>
      <c r="N105" s="159" t="s">
        <v>664</v>
      </c>
      <c r="O105" s="159" t="s">
        <v>665</v>
      </c>
      <c r="P105" s="159" t="s">
        <v>165</v>
      </c>
      <c r="Q105" s="159" t="s">
        <v>1148</v>
      </c>
    </row>
    <row r="106" spans="1:17" x14ac:dyDescent="0.2">
      <c r="A106" s="159" t="s">
        <v>360</v>
      </c>
      <c r="B106" s="159" t="s">
        <v>350</v>
      </c>
      <c r="C106" s="159" t="s">
        <v>361</v>
      </c>
      <c r="K106" s="162" t="str">
        <f t="shared" si="2"/>
        <v>JW029103S外窓交換</v>
      </c>
      <c r="L106" s="171" t="str">
        <f t="shared" si="3"/>
        <v>JW029103S外窓交換S</v>
      </c>
      <c r="M106" s="159" t="s">
        <v>1149</v>
      </c>
      <c r="N106" s="159" t="s">
        <v>664</v>
      </c>
      <c r="O106" s="159" t="s">
        <v>665</v>
      </c>
      <c r="P106" s="159" t="s">
        <v>165</v>
      </c>
      <c r="Q106" s="159" t="s">
        <v>1150</v>
      </c>
    </row>
    <row r="107" spans="1:17" x14ac:dyDescent="0.2">
      <c r="A107" s="159" t="s">
        <v>362</v>
      </c>
      <c r="B107" s="159" t="s">
        <v>350</v>
      </c>
      <c r="C107" s="159" t="s">
        <v>363</v>
      </c>
      <c r="K107" s="162" t="str">
        <f t="shared" si="2"/>
        <v>JW029104S外窓交換</v>
      </c>
      <c r="L107" s="171" t="str">
        <f t="shared" si="3"/>
        <v>JW029104S外窓交換S</v>
      </c>
      <c r="M107" s="159" t="s">
        <v>1151</v>
      </c>
      <c r="N107" s="159" t="s">
        <v>664</v>
      </c>
      <c r="O107" s="159" t="s">
        <v>665</v>
      </c>
      <c r="P107" s="159" t="s">
        <v>165</v>
      </c>
      <c r="Q107" s="159" t="s">
        <v>1152</v>
      </c>
    </row>
    <row r="108" spans="1:17" x14ac:dyDescent="0.2">
      <c r="A108" s="159" t="s">
        <v>364</v>
      </c>
      <c r="B108" s="159" t="s">
        <v>350</v>
      </c>
      <c r="C108" s="159" t="s">
        <v>365</v>
      </c>
      <c r="K108" s="162" t="str">
        <f t="shared" si="2"/>
        <v>JW029105S外窓交換</v>
      </c>
      <c r="L108" s="171" t="str">
        <f t="shared" si="3"/>
        <v>JW029105S外窓交換S</v>
      </c>
      <c r="M108" s="159" t="s">
        <v>1153</v>
      </c>
      <c r="N108" s="159" t="s">
        <v>664</v>
      </c>
      <c r="O108" s="159" t="s">
        <v>665</v>
      </c>
      <c r="P108" s="159" t="s">
        <v>165</v>
      </c>
      <c r="Q108" s="159" t="s">
        <v>1154</v>
      </c>
    </row>
    <row r="109" spans="1:17" x14ac:dyDescent="0.2">
      <c r="A109" s="159" t="s">
        <v>366</v>
      </c>
      <c r="B109" s="159" t="s">
        <v>350</v>
      </c>
      <c r="C109" s="159" t="s">
        <v>367</v>
      </c>
      <c r="K109" s="162" t="str">
        <f t="shared" si="2"/>
        <v>JW029106S外窓交換</v>
      </c>
      <c r="L109" s="171" t="str">
        <f t="shared" si="3"/>
        <v>JW029106S外窓交換S</v>
      </c>
      <c r="M109" s="159" t="s">
        <v>1155</v>
      </c>
      <c r="N109" s="159" t="s">
        <v>664</v>
      </c>
      <c r="O109" s="159" t="s">
        <v>665</v>
      </c>
      <c r="P109" s="159" t="s">
        <v>165</v>
      </c>
      <c r="Q109" s="159" t="s">
        <v>1156</v>
      </c>
    </row>
    <row r="110" spans="1:17" x14ac:dyDescent="0.2">
      <c r="A110" s="159" t="s">
        <v>368</v>
      </c>
      <c r="B110" s="159" t="s">
        <v>350</v>
      </c>
      <c r="C110" s="159" t="s">
        <v>369</v>
      </c>
      <c r="K110" s="162" t="str">
        <f t="shared" si="2"/>
        <v>JW029107S外窓交換</v>
      </c>
      <c r="L110" s="171" t="str">
        <f t="shared" si="3"/>
        <v>JW029107S外窓交換S</v>
      </c>
      <c r="M110" s="159" t="s">
        <v>1157</v>
      </c>
      <c r="N110" s="159" t="s">
        <v>664</v>
      </c>
      <c r="O110" s="159" t="s">
        <v>665</v>
      </c>
      <c r="P110" s="159" t="s">
        <v>165</v>
      </c>
      <c r="Q110" s="159" t="s">
        <v>1158</v>
      </c>
    </row>
    <row r="111" spans="1:17" x14ac:dyDescent="0.2">
      <c r="A111" s="159" t="s">
        <v>370</v>
      </c>
      <c r="B111" s="159" t="s">
        <v>350</v>
      </c>
      <c r="C111" s="159" t="s">
        <v>371</v>
      </c>
      <c r="K111" s="162" t="str">
        <f t="shared" si="2"/>
        <v>JW029108S外窓交換</v>
      </c>
      <c r="L111" s="171" t="str">
        <f t="shared" si="3"/>
        <v>JW029108S外窓交換S</v>
      </c>
      <c r="M111" s="159" t="s">
        <v>1159</v>
      </c>
      <c r="N111" s="159" t="s">
        <v>664</v>
      </c>
      <c r="O111" s="159" t="s">
        <v>665</v>
      </c>
      <c r="P111" s="159" t="s">
        <v>165</v>
      </c>
      <c r="Q111" s="159" t="s">
        <v>1160</v>
      </c>
    </row>
    <row r="112" spans="1:17" x14ac:dyDescent="0.2">
      <c r="A112" s="159" t="s">
        <v>372</v>
      </c>
      <c r="B112" s="159" t="s">
        <v>350</v>
      </c>
      <c r="C112" s="159" t="s">
        <v>373</v>
      </c>
      <c r="K112" s="162" t="str">
        <f t="shared" si="2"/>
        <v>JW029109S外窓交換</v>
      </c>
      <c r="L112" s="171" t="str">
        <f t="shared" si="3"/>
        <v>JW029109S外窓交換S</v>
      </c>
      <c r="M112" s="159" t="s">
        <v>1161</v>
      </c>
      <c r="N112" s="159" t="s">
        <v>664</v>
      </c>
      <c r="O112" s="159" t="s">
        <v>665</v>
      </c>
      <c r="P112" s="159" t="s">
        <v>165</v>
      </c>
      <c r="Q112" s="159" t="s">
        <v>1162</v>
      </c>
    </row>
    <row r="113" spans="1:17" x14ac:dyDescent="0.2">
      <c r="A113" s="159" t="s">
        <v>374</v>
      </c>
      <c r="B113" s="159" t="s">
        <v>350</v>
      </c>
      <c r="C113" s="159" t="s">
        <v>375</v>
      </c>
      <c r="K113" s="162" t="str">
        <f t="shared" si="2"/>
        <v>JW029110S外窓交換</v>
      </c>
      <c r="L113" s="171" t="str">
        <f t="shared" si="3"/>
        <v>JW029110S外窓交換S</v>
      </c>
      <c r="M113" s="159" t="s">
        <v>1163</v>
      </c>
      <c r="N113" s="159" t="s">
        <v>664</v>
      </c>
      <c r="O113" s="159" t="s">
        <v>665</v>
      </c>
      <c r="P113" s="159" t="s">
        <v>165</v>
      </c>
      <c r="Q113" s="159" t="s">
        <v>1164</v>
      </c>
    </row>
    <row r="114" spans="1:17" x14ac:dyDescent="0.2">
      <c r="A114" s="159" t="s">
        <v>376</v>
      </c>
      <c r="B114" s="159" t="s">
        <v>350</v>
      </c>
      <c r="C114" s="159" t="s">
        <v>377</v>
      </c>
      <c r="K114" s="162" t="str">
        <f t="shared" si="2"/>
        <v>JW029111S外窓交換</v>
      </c>
      <c r="L114" s="171" t="str">
        <f t="shared" si="3"/>
        <v>JW029111S外窓交換S</v>
      </c>
      <c r="M114" s="159" t="s">
        <v>1165</v>
      </c>
      <c r="N114" s="159" t="s">
        <v>664</v>
      </c>
      <c r="O114" s="159" t="s">
        <v>665</v>
      </c>
      <c r="P114" s="159" t="s">
        <v>165</v>
      </c>
      <c r="Q114" s="159" t="s">
        <v>1166</v>
      </c>
    </row>
    <row r="115" spans="1:17" x14ac:dyDescent="0.2">
      <c r="A115" s="159" t="s">
        <v>378</v>
      </c>
      <c r="B115" s="159" t="s">
        <v>350</v>
      </c>
      <c r="C115" s="159" t="s">
        <v>379</v>
      </c>
      <c r="K115" s="162" t="str">
        <f t="shared" si="2"/>
        <v>JW029112S外窓交換</v>
      </c>
      <c r="L115" s="171" t="str">
        <f t="shared" si="3"/>
        <v>JW029112S外窓交換S</v>
      </c>
      <c r="M115" s="159" t="s">
        <v>1167</v>
      </c>
      <c r="N115" s="159" t="s">
        <v>664</v>
      </c>
      <c r="O115" s="159" t="s">
        <v>665</v>
      </c>
      <c r="P115" s="159" t="s">
        <v>165</v>
      </c>
      <c r="Q115" s="159" t="s">
        <v>1168</v>
      </c>
    </row>
    <row r="116" spans="1:17" x14ac:dyDescent="0.2">
      <c r="A116" s="159" t="s">
        <v>380</v>
      </c>
      <c r="B116" s="159" t="s">
        <v>350</v>
      </c>
      <c r="C116" s="159" t="s">
        <v>381</v>
      </c>
      <c r="K116" s="162" t="str">
        <f t="shared" si="2"/>
        <v>JW029113S外窓交換</v>
      </c>
      <c r="L116" s="171" t="str">
        <f t="shared" si="3"/>
        <v>JW029113S外窓交換S</v>
      </c>
      <c r="M116" s="159" t="s">
        <v>1169</v>
      </c>
      <c r="N116" s="159" t="s">
        <v>664</v>
      </c>
      <c r="O116" s="159" t="s">
        <v>665</v>
      </c>
      <c r="P116" s="159" t="s">
        <v>165</v>
      </c>
      <c r="Q116" s="159" t="s">
        <v>1170</v>
      </c>
    </row>
    <row r="117" spans="1:17" x14ac:dyDescent="0.2">
      <c r="A117" s="159" t="s">
        <v>382</v>
      </c>
      <c r="B117" s="159" t="s">
        <v>350</v>
      </c>
      <c r="C117" s="159" t="s">
        <v>383</v>
      </c>
      <c r="K117" s="162" t="str">
        <f t="shared" si="2"/>
        <v>JW029114S外窓交換</v>
      </c>
      <c r="L117" s="171" t="str">
        <f t="shared" si="3"/>
        <v>JW029114S外窓交換S</v>
      </c>
      <c r="M117" s="159" t="s">
        <v>1171</v>
      </c>
      <c r="N117" s="159" t="s">
        <v>664</v>
      </c>
      <c r="O117" s="159" t="s">
        <v>665</v>
      </c>
      <c r="P117" s="159" t="s">
        <v>165</v>
      </c>
      <c r="Q117" s="159" t="s">
        <v>1172</v>
      </c>
    </row>
    <row r="118" spans="1:17" x14ac:dyDescent="0.2">
      <c r="A118" s="159" t="s">
        <v>384</v>
      </c>
      <c r="B118" s="159" t="s">
        <v>350</v>
      </c>
      <c r="C118" s="159" t="s">
        <v>385</v>
      </c>
      <c r="K118" s="162" t="str">
        <f t="shared" si="2"/>
        <v>JW032201A外窓交換（防火・防風・防犯仕様）</v>
      </c>
      <c r="L118" s="171" t="str">
        <f t="shared" si="3"/>
        <v>JW032201A外窓交換（防火・防風・防犯仕様）A</v>
      </c>
      <c r="M118" s="159" t="s">
        <v>748</v>
      </c>
      <c r="N118" s="159" t="s">
        <v>448</v>
      </c>
      <c r="O118" s="159" t="s">
        <v>656</v>
      </c>
      <c r="P118" s="159" t="s">
        <v>445</v>
      </c>
      <c r="Q118" s="159" t="s">
        <v>693</v>
      </c>
    </row>
    <row r="119" spans="1:17" x14ac:dyDescent="0.2">
      <c r="A119" s="159" t="s">
        <v>386</v>
      </c>
      <c r="B119" s="159" t="s">
        <v>350</v>
      </c>
      <c r="C119" s="159" t="s">
        <v>387</v>
      </c>
      <c r="K119" s="162" t="str">
        <f t="shared" si="2"/>
        <v>JW032202A外窓交換（防火・防風・防犯仕様）</v>
      </c>
      <c r="L119" s="171" t="str">
        <f t="shared" si="3"/>
        <v>JW032202A外窓交換（防火・防風・防犯仕様）A</v>
      </c>
      <c r="M119" s="159" t="s">
        <v>749</v>
      </c>
      <c r="N119" s="159" t="s">
        <v>448</v>
      </c>
      <c r="O119" s="159" t="s">
        <v>656</v>
      </c>
      <c r="P119" s="159" t="s">
        <v>445</v>
      </c>
      <c r="Q119" s="159" t="s">
        <v>694</v>
      </c>
    </row>
    <row r="120" spans="1:17" x14ac:dyDescent="0.2">
      <c r="A120" s="159" t="s">
        <v>388</v>
      </c>
      <c r="B120" s="159" t="s">
        <v>350</v>
      </c>
      <c r="C120" s="159" t="s">
        <v>389</v>
      </c>
      <c r="K120" s="162" t="str">
        <f t="shared" si="2"/>
        <v>JW032203A外窓交換（防火・防風・防犯仕様）</v>
      </c>
      <c r="L120" s="171" t="str">
        <f t="shared" si="3"/>
        <v>JW032203A外窓交換（防火・防風・防犯仕様）A</v>
      </c>
      <c r="M120" s="159" t="s">
        <v>750</v>
      </c>
      <c r="N120" s="159" t="s">
        <v>448</v>
      </c>
      <c r="O120" s="159" t="s">
        <v>656</v>
      </c>
      <c r="P120" s="159" t="s">
        <v>445</v>
      </c>
      <c r="Q120" s="159" t="s">
        <v>695</v>
      </c>
    </row>
    <row r="121" spans="1:17" x14ac:dyDescent="0.2">
      <c r="A121" s="159" t="s">
        <v>390</v>
      </c>
      <c r="B121" s="159" t="s">
        <v>350</v>
      </c>
      <c r="C121" s="159" t="s">
        <v>391</v>
      </c>
      <c r="K121" s="162" t="str">
        <f t="shared" si="2"/>
        <v>JW032204A外窓交換（防火・防風・防犯仕様）</v>
      </c>
      <c r="L121" s="171" t="str">
        <f t="shared" si="3"/>
        <v>JW032204A外窓交換（防火・防風・防犯仕様）A</v>
      </c>
      <c r="M121" s="159" t="s">
        <v>751</v>
      </c>
      <c r="N121" s="159" t="s">
        <v>448</v>
      </c>
      <c r="O121" s="159" t="s">
        <v>656</v>
      </c>
      <c r="P121" s="159" t="s">
        <v>445</v>
      </c>
      <c r="Q121" s="159" t="s">
        <v>696</v>
      </c>
    </row>
    <row r="122" spans="1:17" x14ac:dyDescent="0.2">
      <c r="A122" s="159" t="s">
        <v>392</v>
      </c>
      <c r="B122" s="159" t="s">
        <v>393</v>
      </c>
      <c r="C122" s="159" t="s">
        <v>394</v>
      </c>
      <c r="K122" s="162" t="str">
        <f t="shared" si="2"/>
        <v>JW032206A外窓交換（防火・防風・防犯仕様）</v>
      </c>
      <c r="L122" s="171" t="str">
        <f t="shared" si="3"/>
        <v>JW032206A外窓交換（防火・防風・防犯仕様）A</v>
      </c>
      <c r="M122" s="159" t="s">
        <v>752</v>
      </c>
      <c r="N122" s="159" t="s">
        <v>448</v>
      </c>
      <c r="O122" s="159" t="s">
        <v>656</v>
      </c>
      <c r="P122" s="159" t="s">
        <v>445</v>
      </c>
      <c r="Q122" s="159" t="s">
        <v>698</v>
      </c>
    </row>
    <row r="123" spans="1:17" x14ac:dyDescent="0.2">
      <c r="A123" s="159" t="s">
        <v>914</v>
      </c>
      <c r="B123" s="159" t="s">
        <v>393</v>
      </c>
      <c r="C123" s="159" t="s">
        <v>395</v>
      </c>
      <c r="K123" s="162" t="str">
        <f t="shared" si="2"/>
        <v>JW032207S外窓交換（防火・防風・防犯仕様）</v>
      </c>
      <c r="L123" s="171" t="str">
        <f t="shared" si="3"/>
        <v>JW032207S外窓交換（防火・防風・防犯仕様）S</v>
      </c>
      <c r="M123" s="159" t="s">
        <v>753</v>
      </c>
      <c r="N123" s="159" t="s">
        <v>448</v>
      </c>
      <c r="O123" s="159" t="s">
        <v>656</v>
      </c>
      <c r="P123" s="159" t="s">
        <v>445</v>
      </c>
      <c r="Q123" s="159" t="s">
        <v>699</v>
      </c>
    </row>
    <row r="124" spans="1:17" x14ac:dyDescent="0.2">
      <c r="A124" s="159" t="s">
        <v>1248</v>
      </c>
      <c r="B124" s="159" t="s">
        <v>1249</v>
      </c>
      <c r="C124" s="159" t="s">
        <v>1250</v>
      </c>
      <c r="K124" s="162" t="str">
        <f t="shared" si="2"/>
        <v>JW032208A外窓交換（防火・防風・防犯仕様）</v>
      </c>
      <c r="L124" s="171" t="str">
        <f t="shared" si="3"/>
        <v>JW032208A外窓交換（防火・防風・防犯仕様）A</v>
      </c>
      <c r="M124" s="159" t="s">
        <v>754</v>
      </c>
      <c r="N124" s="159" t="s">
        <v>448</v>
      </c>
      <c r="O124" s="159" t="s">
        <v>656</v>
      </c>
      <c r="P124" s="159" t="s">
        <v>445</v>
      </c>
      <c r="Q124" s="159" t="s">
        <v>700</v>
      </c>
    </row>
    <row r="125" spans="1:17" x14ac:dyDescent="0.2">
      <c r="A125" s="159" t="s">
        <v>1294</v>
      </c>
      <c r="B125" s="159" t="s">
        <v>393</v>
      </c>
      <c r="C125" s="159" t="s">
        <v>1295</v>
      </c>
      <c r="K125" s="162" t="str">
        <f t="shared" si="2"/>
        <v>JW032209A外窓交換（防火・防風・防犯仕様）</v>
      </c>
      <c r="L125" s="171" t="str">
        <f t="shared" si="3"/>
        <v>JW032209A外窓交換（防火・防風・防犯仕様）A</v>
      </c>
      <c r="M125" s="159" t="s">
        <v>755</v>
      </c>
      <c r="N125" s="159" t="s">
        <v>448</v>
      </c>
      <c r="O125" s="159" t="s">
        <v>656</v>
      </c>
      <c r="P125" s="159" t="s">
        <v>445</v>
      </c>
      <c r="Q125" s="159" t="s">
        <v>701</v>
      </c>
    </row>
    <row r="126" spans="1:17" x14ac:dyDescent="0.2">
      <c r="A126" s="159" t="s">
        <v>1296</v>
      </c>
      <c r="B126" s="159" t="s">
        <v>393</v>
      </c>
      <c r="C126" s="159" t="s">
        <v>1297</v>
      </c>
      <c r="K126" s="162" t="str">
        <f t="shared" si="2"/>
        <v>JW032210A外窓交換（防火・防風・防犯仕様）</v>
      </c>
      <c r="L126" s="171" t="str">
        <f t="shared" si="3"/>
        <v>JW032210A外窓交換（防火・防風・防犯仕様）A</v>
      </c>
      <c r="M126" s="159" t="s">
        <v>756</v>
      </c>
      <c r="N126" s="159" t="s">
        <v>448</v>
      </c>
      <c r="O126" s="159" t="s">
        <v>656</v>
      </c>
      <c r="P126" s="159" t="s">
        <v>445</v>
      </c>
      <c r="Q126" s="159" t="s">
        <v>702</v>
      </c>
    </row>
    <row r="127" spans="1:17" x14ac:dyDescent="0.2">
      <c r="A127" s="159" t="s">
        <v>1321</v>
      </c>
      <c r="B127" s="159" t="s">
        <v>217</v>
      </c>
      <c r="C127" s="159" t="s">
        <v>1322</v>
      </c>
      <c r="K127" s="162" t="str">
        <f t="shared" si="2"/>
        <v>JW032211S外窓交換（防火・防風・防犯仕様）</v>
      </c>
      <c r="L127" s="171" t="str">
        <f t="shared" si="3"/>
        <v>JW032211S外窓交換（防火・防風・防犯仕様）S</v>
      </c>
      <c r="M127" s="159" t="s">
        <v>757</v>
      </c>
      <c r="N127" s="159" t="s">
        <v>448</v>
      </c>
      <c r="O127" s="159" t="s">
        <v>656</v>
      </c>
      <c r="P127" s="159" t="s">
        <v>445</v>
      </c>
      <c r="Q127" s="159" t="s">
        <v>703</v>
      </c>
    </row>
    <row r="128" spans="1:17" x14ac:dyDescent="0.2">
      <c r="A128" s="159" t="s">
        <v>1323</v>
      </c>
      <c r="B128" s="159" t="s">
        <v>217</v>
      </c>
      <c r="C128" s="159" t="s">
        <v>1324</v>
      </c>
      <c r="K128" s="162" t="str">
        <f t="shared" si="2"/>
        <v>JW032212A外窓交換（防火・防風・防犯仕様）</v>
      </c>
      <c r="L128" s="171" t="str">
        <f t="shared" si="3"/>
        <v>JW032212A外窓交換（防火・防風・防犯仕様）A</v>
      </c>
      <c r="M128" s="159" t="s">
        <v>758</v>
      </c>
      <c r="N128" s="159" t="s">
        <v>448</v>
      </c>
      <c r="O128" s="159" t="s">
        <v>656</v>
      </c>
      <c r="P128" s="159" t="s">
        <v>445</v>
      </c>
      <c r="Q128" s="159" t="s">
        <v>704</v>
      </c>
    </row>
    <row r="129" spans="1:17" x14ac:dyDescent="0.2">
      <c r="A129" s="159" t="s">
        <v>1325</v>
      </c>
      <c r="B129" s="159" t="s">
        <v>217</v>
      </c>
      <c r="C129" s="159" t="s">
        <v>1326</v>
      </c>
      <c r="K129" s="162" t="str">
        <f t="shared" si="2"/>
        <v>JW032214S外窓交換（防火・防風・防犯仕様）</v>
      </c>
      <c r="L129" s="171" t="str">
        <f t="shared" si="3"/>
        <v>JW032214S外窓交換（防火・防風・防犯仕様）S</v>
      </c>
      <c r="M129" s="159" t="s">
        <v>759</v>
      </c>
      <c r="N129" s="159" t="s">
        <v>448</v>
      </c>
      <c r="O129" s="159" t="s">
        <v>656</v>
      </c>
      <c r="P129" s="159" t="s">
        <v>445</v>
      </c>
      <c r="Q129" s="159" t="s">
        <v>706</v>
      </c>
    </row>
    <row r="130" spans="1:17" x14ac:dyDescent="0.2">
      <c r="A130" s="159" t="s">
        <v>1327</v>
      </c>
      <c r="B130" s="159" t="s">
        <v>217</v>
      </c>
      <c r="C130" s="159" t="s">
        <v>1328</v>
      </c>
      <c r="K130" s="162" t="str">
        <f t="shared" si="2"/>
        <v>JW032215A外窓交換（防火・防風・防犯仕様）</v>
      </c>
      <c r="L130" s="171" t="str">
        <f t="shared" si="3"/>
        <v>JW032215A外窓交換（防火・防風・防犯仕様）A</v>
      </c>
      <c r="M130" s="159" t="s">
        <v>760</v>
      </c>
      <c r="N130" s="159" t="s">
        <v>448</v>
      </c>
      <c r="O130" s="159" t="s">
        <v>656</v>
      </c>
      <c r="P130" s="159" t="s">
        <v>445</v>
      </c>
      <c r="Q130" s="159" t="s">
        <v>707</v>
      </c>
    </row>
    <row r="131" spans="1:17" x14ac:dyDescent="0.2">
      <c r="A131" s="159" t="s">
        <v>1329</v>
      </c>
      <c r="B131" s="159" t="s">
        <v>217</v>
      </c>
      <c r="C131" s="159" t="s">
        <v>1330</v>
      </c>
      <c r="K131" s="162" t="str">
        <f t="shared" si="2"/>
        <v>JW032216A外窓交換（防火・防風・防犯仕様）</v>
      </c>
      <c r="L131" s="171" t="str">
        <f t="shared" si="3"/>
        <v>JW032216A外窓交換（防火・防風・防犯仕様）A</v>
      </c>
      <c r="M131" s="159" t="s">
        <v>761</v>
      </c>
      <c r="N131" s="159" t="s">
        <v>448</v>
      </c>
      <c r="O131" s="159" t="s">
        <v>656</v>
      </c>
      <c r="P131" s="159" t="s">
        <v>445</v>
      </c>
      <c r="Q131" s="159" t="s">
        <v>708</v>
      </c>
    </row>
    <row r="132" spans="1:17" x14ac:dyDescent="0.2">
      <c r="A132" s="159" t="s">
        <v>1331</v>
      </c>
      <c r="B132" s="159" t="s">
        <v>217</v>
      </c>
      <c r="C132" s="159" t="s">
        <v>1332</v>
      </c>
      <c r="K132" s="162" t="str">
        <f t="shared" si="2"/>
        <v>JW032301A外窓交換（防火・防風・防犯仕様）</v>
      </c>
      <c r="L132" s="171" t="str">
        <f t="shared" si="3"/>
        <v>JW032301A外窓交換（防火・防風・防犯仕様）A</v>
      </c>
      <c r="M132" s="159" t="s">
        <v>762</v>
      </c>
      <c r="N132" s="159" t="s">
        <v>448</v>
      </c>
      <c r="O132" s="159" t="s">
        <v>656</v>
      </c>
      <c r="P132" s="159" t="s">
        <v>445</v>
      </c>
      <c r="Q132" s="159" t="s">
        <v>709</v>
      </c>
    </row>
    <row r="133" spans="1:17" x14ac:dyDescent="0.2">
      <c r="A133" s="159" t="s">
        <v>1333</v>
      </c>
      <c r="B133" s="159" t="s">
        <v>217</v>
      </c>
      <c r="C133" s="159" t="s">
        <v>1334</v>
      </c>
      <c r="K133" s="162" t="str">
        <f t="shared" ref="K133:K196" si="4">M133&amp;O133</f>
        <v>JW032302A外窓交換（防火・防風・防犯仕様）</v>
      </c>
      <c r="L133" s="171" t="str">
        <f t="shared" ref="L133:L196" si="5">M133&amp;O133&amp;(IF(M133&lt;&gt;"", RIGHT(M133,1),""))</f>
        <v>JW032302A外窓交換（防火・防風・防犯仕様）A</v>
      </c>
      <c r="M133" s="159" t="s">
        <v>763</v>
      </c>
      <c r="N133" s="159" t="s">
        <v>448</v>
      </c>
      <c r="O133" s="159" t="s">
        <v>656</v>
      </c>
      <c r="P133" s="159" t="s">
        <v>445</v>
      </c>
      <c r="Q133" s="159" t="s">
        <v>710</v>
      </c>
    </row>
    <row r="134" spans="1:17" x14ac:dyDescent="0.2">
      <c r="A134" s="159" t="s">
        <v>1335</v>
      </c>
      <c r="B134" s="159" t="s">
        <v>217</v>
      </c>
      <c r="C134" s="159" t="s">
        <v>1336</v>
      </c>
      <c r="K134" s="162" t="str">
        <f t="shared" si="4"/>
        <v>JW032303A外窓交換（防火・防風・防犯仕様）</v>
      </c>
      <c r="L134" s="171" t="str">
        <f t="shared" si="5"/>
        <v>JW032303A外窓交換（防火・防風・防犯仕様）A</v>
      </c>
      <c r="M134" s="159" t="s">
        <v>764</v>
      </c>
      <c r="N134" s="159" t="s">
        <v>448</v>
      </c>
      <c r="O134" s="159" t="s">
        <v>656</v>
      </c>
      <c r="P134" s="159" t="s">
        <v>445</v>
      </c>
      <c r="Q134" s="159" t="s">
        <v>711</v>
      </c>
    </row>
    <row r="135" spans="1:17" x14ac:dyDescent="0.2">
      <c r="A135" s="159" t="s">
        <v>1337</v>
      </c>
      <c r="B135" s="159" t="s">
        <v>217</v>
      </c>
      <c r="C135" s="159" t="s">
        <v>1338</v>
      </c>
      <c r="K135" s="162" t="str">
        <f t="shared" si="4"/>
        <v>JW032401S外窓交換（防火・防風・防犯仕様）</v>
      </c>
      <c r="L135" s="171" t="str">
        <f t="shared" si="5"/>
        <v>JW032401S外窓交換（防火・防風・防犯仕様）S</v>
      </c>
      <c r="M135" s="159" t="s">
        <v>765</v>
      </c>
      <c r="N135" s="159" t="s">
        <v>448</v>
      </c>
      <c r="O135" s="159" t="s">
        <v>656</v>
      </c>
      <c r="P135" s="159" t="s">
        <v>445</v>
      </c>
      <c r="Q135" s="159" t="s">
        <v>712</v>
      </c>
    </row>
    <row r="136" spans="1:17" x14ac:dyDescent="0.2">
      <c r="A136" s="159" t="s">
        <v>1339</v>
      </c>
      <c r="B136" s="159" t="s">
        <v>217</v>
      </c>
      <c r="C136" s="159" t="s">
        <v>1340</v>
      </c>
      <c r="K136" s="162" t="str">
        <f t="shared" si="4"/>
        <v>JW032402S外窓交換（防火・防風・防犯仕様）</v>
      </c>
      <c r="L136" s="171" t="str">
        <f t="shared" si="5"/>
        <v>JW032402S外窓交換（防火・防風・防犯仕様）S</v>
      </c>
      <c r="M136" s="159" t="s">
        <v>766</v>
      </c>
      <c r="N136" s="159" t="s">
        <v>448</v>
      </c>
      <c r="O136" s="159" t="s">
        <v>656</v>
      </c>
      <c r="P136" s="159" t="s">
        <v>445</v>
      </c>
      <c r="Q136" s="159" t="s">
        <v>713</v>
      </c>
    </row>
    <row r="137" spans="1:17" x14ac:dyDescent="0.2">
      <c r="A137" s="159" t="s">
        <v>1341</v>
      </c>
      <c r="B137" s="159" t="s">
        <v>217</v>
      </c>
      <c r="C137" s="159" t="s">
        <v>1342</v>
      </c>
      <c r="K137" s="162" t="str">
        <f t="shared" si="4"/>
        <v>JW033111Sカバー工法</v>
      </c>
      <c r="L137" s="171" t="str">
        <f t="shared" si="5"/>
        <v>JW033111Sカバー工法S</v>
      </c>
      <c r="M137" s="159" t="s">
        <v>804</v>
      </c>
      <c r="N137" s="159" t="s">
        <v>664</v>
      </c>
      <c r="O137" s="159" t="s">
        <v>653</v>
      </c>
      <c r="P137" s="159" t="s">
        <v>445</v>
      </c>
      <c r="Q137" s="159" t="s">
        <v>805</v>
      </c>
    </row>
    <row r="138" spans="1:17" x14ac:dyDescent="0.2">
      <c r="A138" s="159" t="s">
        <v>1343</v>
      </c>
      <c r="B138" s="159" t="s">
        <v>217</v>
      </c>
      <c r="C138" s="159" t="s">
        <v>1344</v>
      </c>
      <c r="K138" s="162" t="str">
        <f t="shared" si="4"/>
        <v>JW033112Aカバー工法</v>
      </c>
      <c r="L138" s="171" t="str">
        <f t="shared" si="5"/>
        <v>JW033112Aカバー工法A</v>
      </c>
      <c r="M138" s="159" t="s">
        <v>806</v>
      </c>
      <c r="N138" s="159" t="s">
        <v>664</v>
      </c>
      <c r="O138" s="159" t="s">
        <v>653</v>
      </c>
      <c r="P138" s="159" t="s">
        <v>445</v>
      </c>
      <c r="Q138" s="159" t="s">
        <v>807</v>
      </c>
    </row>
    <row r="139" spans="1:17" x14ac:dyDescent="0.2">
      <c r="A139" s="159" t="s">
        <v>1345</v>
      </c>
      <c r="B139" s="159" t="s">
        <v>217</v>
      </c>
      <c r="C139" s="159" t="s">
        <v>1346</v>
      </c>
      <c r="K139" s="162" t="str">
        <f t="shared" si="4"/>
        <v>JW033114Sカバー工法</v>
      </c>
      <c r="L139" s="171" t="str">
        <f t="shared" si="5"/>
        <v>JW033114Sカバー工法S</v>
      </c>
      <c r="M139" s="159" t="s">
        <v>809</v>
      </c>
      <c r="N139" s="159" t="s">
        <v>664</v>
      </c>
      <c r="O139" s="159" t="s">
        <v>653</v>
      </c>
      <c r="P139" s="159" t="s">
        <v>445</v>
      </c>
      <c r="Q139" s="159" t="s">
        <v>810</v>
      </c>
    </row>
    <row r="140" spans="1:17" x14ac:dyDescent="0.2">
      <c r="A140" s="159" t="s">
        <v>1347</v>
      </c>
      <c r="B140" s="159" t="s">
        <v>217</v>
      </c>
      <c r="C140" s="159" t="s">
        <v>1348</v>
      </c>
      <c r="K140" s="162" t="str">
        <f t="shared" si="4"/>
        <v>JW033115Aカバー工法</v>
      </c>
      <c r="L140" s="171" t="str">
        <f t="shared" si="5"/>
        <v>JW033115Aカバー工法A</v>
      </c>
      <c r="M140" s="159" t="s">
        <v>811</v>
      </c>
      <c r="N140" s="159" t="s">
        <v>664</v>
      </c>
      <c r="O140" s="159" t="s">
        <v>653</v>
      </c>
      <c r="P140" s="159" t="s">
        <v>445</v>
      </c>
      <c r="Q140" s="159" t="s">
        <v>812</v>
      </c>
    </row>
    <row r="141" spans="1:17" x14ac:dyDescent="0.2">
      <c r="A141" s="159" t="s">
        <v>1349</v>
      </c>
      <c r="B141" s="159" t="s">
        <v>217</v>
      </c>
      <c r="C141" s="159" t="s">
        <v>1350</v>
      </c>
      <c r="K141" s="162" t="str">
        <f t="shared" si="4"/>
        <v>JW033116Aカバー工法</v>
      </c>
      <c r="L141" s="171" t="str">
        <f t="shared" si="5"/>
        <v>JW033116Aカバー工法A</v>
      </c>
      <c r="M141" s="159" t="s">
        <v>813</v>
      </c>
      <c r="N141" s="159" t="s">
        <v>664</v>
      </c>
      <c r="O141" s="159" t="s">
        <v>653</v>
      </c>
      <c r="P141" s="159" t="s">
        <v>445</v>
      </c>
      <c r="Q141" s="159" t="s">
        <v>814</v>
      </c>
    </row>
    <row r="142" spans="1:17" x14ac:dyDescent="0.2">
      <c r="A142" s="159" t="s">
        <v>1351</v>
      </c>
      <c r="B142" s="159" t="s">
        <v>217</v>
      </c>
      <c r="C142" s="159" t="s">
        <v>1352</v>
      </c>
      <c r="K142" s="162" t="str">
        <f t="shared" si="4"/>
        <v>JW033117Aカバー工法</v>
      </c>
      <c r="L142" s="171" t="str">
        <f t="shared" si="5"/>
        <v>JW033117Aカバー工法A</v>
      </c>
      <c r="M142" s="159" t="s">
        <v>815</v>
      </c>
      <c r="N142" s="159" t="s">
        <v>664</v>
      </c>
      <c r="O142" s="159" t="s">
        <v>653</v>
      </c>
      <c r="P142" s="159" t="s">
        <v>445</v>
      </c>
      <c r="Q142" s="159" t="s">
        <v>816</v>
      </c>
    </row>
    <row r="143" spans="1:17" x14ac:dyDescent="0.2">
      <c r="A143" s="159" t="s">
        <v>1353</v>
      </c>
      <c r="B143" s="159" t="s">
        <v>217</v>
      </c>
      <c r="C143" s="159" t="s">
        <v>1354</v>
      </c>
      <c r="K143" s="162" t="str">
        <f t="shared" si="4"/>
        <v>JW033118Aカバー工法</v>
      </c>
      <c r="L143" s="171" t="str">
        <f t="shared" si="5"/>
        <v>JW033118Aカバー工法A</v>
      </c>
      <c r="M143" s="159" t="s">
        <v>1355</v>
      </c>
      <c r="N143" s="159" t="s">
        <v>664</v>
      </c>
      <c r="O143" s="159" t="s">
        <v>653</v>
      </c>
      <c r="P143" s="159" t="s">
        <v>445</v>
      </c>
      <c r="Q143" s="159" t="s">
        <v>817</v>
      </c>
    </row>
    <row r="144" spans="1:17" x14ac:dyDescent="0.2">
      <c r="A144" s="159" t="s">
        <v>1356</v>
      </c>
      <c r="B144" s="159" t="s">
        <v>217</v>
      </c>
      <c r="C144" s="159" t="s">
        <v>1357</v>
      </c>
      <c r="K144" s="162" t="str">
        <f t="shared" si="4"/>
        <v>JW033213S外窓交換</v>
      </c>
      <c r="L144" s="171" t="str">
        <f t="shared" si="5"/>
        <v>JW033213S外窓交換S</v>
      </c>
      <c r="M144" s="159" t="s">
        <v>818</v>
      </c>
      <c r="N144" s="159" t="s">
        <v>664</v>
      </c>
      <c r="O144" s="159" t="s">
        <v>665</v>
      </c>
      <c r="P144" s="159" t="s">
        <v>445</v>
      </c>
      <c r="Q144" s="159" t="s">
        <v>819</v>
      </c>
    </row>
    <row r="145" spans="1:17" x14ac:dyDescent="0.2">
      <c r="A145" s="159" t="s">
        <v>1358</v>
      </c>
      <c r="B145" s="159" t="s">
        <v>217</v>
      </c>
      <c r="C145" s="159" t="s">
        <v>1359</v>
      </c>
      <c r="K145" s="162" t="str">
        <f t="shared" si="4"/>
        <v>JW033214S外窓交換</v>
      </c>
      <c r="L145" s="171" t="str">
        <f t="shared" si="5"/>
        <v>JW033214S外窓交換S</v>
      </c>
      <c r="M145" s="159" t="s">
        <v>820</v>
      </c>
      <c r="N145" s="159" t="s">
        <v>664</v>
      </c>
      <c r="O145" s="159" t="s">
        <v>665</v>
      </c>
      <c r="P145" s="159" t="s">
        <v>445</v>
      </c>
      <c r="Q145" s="159" t="s">
        <v>821</v>
      </c>
    </row>
    <row r="146" spans="1:17" x14ac:dyDescent="0.2">
      <c r="A146" s="159" t="s">
        <v>1360</v>
      </c>
      <c r="B146" s="159" t="s">
        <v>217</v>
      </c>
      <c r="C146" s="159" t="s">
        <v>1361</v>
      </c>
      <c r="K146" s="162" t="str">
        <f t="shared" si="4"/>
        <v>JW033228S外窓交換</v>
      </c>
      <c r="L146" s="171" t="str">
        <f t="shared" si="5"/>
        <v>JW033228S外窓交換S</v>
      </c>
      <c r="M146" s="159" t="s">
        <v>822</v>
      </c>
      <c r="N146" s="159" t="s">
        <v>664</v>
      </c>
      <c r="O146" s="159" t="s">
        <v>665</v>
      </c>
      <c r="P146" s="159" t="s">
        <v>445</v>
      </c>
      <c r="Q146" s="159" t="s">
        <v>823</v>
      </c>
    </row>
    <row r="147" spans="1:17" x14ac:dyDescent="0.2">
      <c r="A147" s="159" t="s">
        <v>1362</v>
      </c>
      <c r="B147" s="159" t="s">
        <v>217</v>
      </c>
      <c r="C147" s="159" t="s">
        <v>1363</v>
      </c>
      <c r="K147" s="162" t="str">
        <f t="shared" si="4"/>
        <v>JW033229S外窓交換</v>
      </c>
      <c r="L147" s="171" t="str">
        <f t="shared" si="5"/>
        <v>JW033229S外窓交換S</v>
      </c>
      <c r="M147" s="159" t="s">
        <v>824</v>
      </c>
      <c r="N147" s="159" t="s">
        <v>664</v>
      </c>
      <c r="O147" s="159" t="s">
        <v>665</v>
      </c>
      <c r="P147" s="159" t="s">
        <v>445</v>
      </c>
      <c r="Q147" s="159" t="s">
        <v>825</v>
      </c>
    </row>
    <row r="148" spans="1:17" x14ac:dyDescent="0.2">
      <c r="A148" s="159" t="s">
        <v>1364</v>
      </c>
      <c r="B148" s="159" t="s">
        <v>217</v>
      </c>
      <c r="C148" s="159" t="s">
        <v>1365</v>
      </c>
      <c r="K148" s="162" t="str">
        <f t="shared" si="4"/>
        <v>JW033231S外窓交換</v>
      </c>
      <c r="L148" s="171" t="str">
        <f t="shared" si="5"/>
        <v>JW033231S外窓交換S</v>
      </c>
      <c r="M148" s="159" t="s">
        <v>826</v>
      </c>
      <c r="N148" s="159" t="s">
        <v>664</v>
      </c>
      <c r="O148" s="159" t="s">
        <v>665</v>
      </c>
      <c r="P148" s="159" t="s">
        <v>445</v>
      </c>
      <c r="Q148" s="159" t="s">
        <v>827</v>
      </c>
    </row>
    <row r="149" spans="1:17" x14ac:dyDescent="0.2">
      <c r="A149" s="159" t="s">
        <v>1366</v>
      </c>
      <c r="B149" s="159" t="s">
        <v>217</v>
      </c>
      <c r="C149" s="159" t="s">
        <v>1367</v>
      </c>
      <c r="K149" s="162" t="str">
        <f t="shared" si="4"/>
        <v>JW033254S外窓交換</v>
      </c>
      <c r="L149" s="171" t="str">
        <f t="shared" si="5"/>
        <v>JW033254S外窓交換S</v>
      </c>
      <c r="M149" s="159" t="s">
        <v>828</v>
      </c>
      <c r="N149" s="159" t="s">
        <v>664</v>
      </c>
      <c r="O149" s="159" t="s">
        <v>665</v>
      </c>
      <c r="P149" s="159" t="s">
        <v>445</v>
      </c>
      <c r="Q149" s="159" t="s">
        <v>823</v>
      </c>
    </row>
    <row r="150" spans="1:17" x14ac:dyDescent="0.2">
      <c r="A150" s="159" t="s">
        <v>1368</v>
      </c>
      <c r="B150" s="159" t="s">
        <v>217</v>
      </c>
      <c r="C150" s="159" t="s">
        <v>1369</v>
      </c>
      <c r="K150" s="162" t="str">
        <f t="shared" si="4"/>
        <v>JW033256S外窓交換</v>
      </c>
      <c r="L150" s="171" t="str">
        <f t="shared" si="5"/>
        <v>JW033256S外窓交換S</v>
      </c>
      <c r="M150" s="159" t="s">
        <v>829</v>
      </c>
      <c r="N150" s="159" t="s">
        <v>664</v>
      </c>
      <c r="O150" s="159" t="s">
        <v>665</v>
      </c>
      <c r="P150" s="159" t="s">
        <v>445</v>
      </c>
      <c r="Q150" s="159" t="s">
        <v>830</v>
      </c>
    </row>
    <row r="151" spans="1:17" x14ac:dyDescent="0.2">
      <c r="A151" s="159" t="s">
        <v>1370</v>
      </c>
      <c r="B151" s="159" t="s">
        <v>217</v>
      </c>
      <c r="C151" s="159" t="s">
        <v>1371</v>
      </c>
      <c r="K151" s="162" t="str">
        <f t="shared" si="4"/>
        <v>JW033257S外窓交換</v>
      </c>
      <c r="L151" s="171" t="str">
        <f t="shared" si="5"/>
        <v>JW033257S外窓交換S</v>
      </c>
      <c r="M151" s="159" t="s">
        <v>831</v>
      </c>
      <c r="N151" s="159" t="s">
        <v>664</v>
      </c>
      <c r="O151" s="159" t="s">
        <v>665</v>
      </c>
      <c r="P151" s="159" t="s">
        <v>445</v>
      </c>
      <c r="Q151" s="159" t="s">
        <v>832</v>
      </c>
    </row>
    <row r="152" spans="1:17" x14ac:dyDescent="0.2">
      <c r="A152" s="159" t="s">
        <v>1372</v>
      </c>
      <c r="B152" s="159" t="s">
        <v>217</v>
      </c>
      <c r="C152" s="159" t="s">
        <v>1373</v>
      </c>
      <c r="K152" s="162" t="str">
        <f t="shared" si="4"/>
        <v>JW033258S外窓交換</v>
      </c>
      <c r="L152" s="171" t="str">
        <f t="shared" si="5"/>
        <v>JW033258S外窓交換S</v>
      </c>
      <c r="M152" s="159" t="s">
        <v>833</v>
      </c>
      <c r="N152" s="159" t="s">
        <v>664</v>
      </c>
      <c r="O152" s="159" t="s">
        <v>665</v>
      </c>
      <c r="P152" s="159" t="s">
        <v>445</v>
      </c>
      <c r="Q152" s="159" t="s">
        <v>834</v>
      </c>
    </row>
    <row r="153" spans="1:17" x14ac:dyDescent="0.2">
      <c r="A153" s="159" t="s">
        <v>1374</v>
      </c>
      <c r="B153" s="159" t="s">
        <v>217</v>
      </c>
      <c r="C153" s="159" t="s">
        <v>1375</v>
      </c>
      <c r="K153" s="162" t="str">
        <f t="shared" si="4"/>
        <v>JW033259S外窓交換</v>
      </c>
      <c r="L153" s="171" t="str">
        <f t="shared" si="5"/>
        <v>JW033259S外窓交換S</v>
      </c>
      <c r="M153" s="159" t="s">
        <v>835</v>
      </c>
      <c r="N153" s="159" t="s">
        <v>664</v>
      </c>
      <c r="O153" s="159" t="s">
        <v>665</v>
      </c>
      <c r="P153" s="159" t="s">
        <v>445</v>
      </c>
      <c r="Q153" s="159" t="s">
        <v>836</v>
      </c>
    </row>
    <row r="154" spans="1:17" x14ac:dyDescent="0.2">
      <c r="A154" s="159" t="s">
        <v>1376</v>
      </c>
      <c r="B154" s="159" t="s">
        <v>217</v>
      </c>
      <c r="C154" s="159" t="s">
        <v>1377</v>
      </c>
      <c r="K154" s="162" t="str">
        <f t="shared" si="4"/>
        <v>JW033261S外窓交換</v>
      </c>
      <c r="L154" s="171" t="str">
        <f t="shared" si="5"/>
        <v>JW033261S外窓交換S</v>
      </c>
      <c r="M154" s="159" t="s">
        <v>837</v>
      </c>
      <c r="N154" s="159" t="s">
        <v>664</v>
      </c>
      <c r="O154" s="159" t="s">
        <v>665</v>
      </c>
      <c r="P154" s="159" t="s">
        <v>445</v>
      </c>
      <c r="Q154" s="159" t="s">
        <v>838</v>
      </c>
    </row>
    <row r="155" spans="1:17" x14ac:dyDescent="0.2">
      <c r="A155" s="159" t="s">
        <v>1378</v>
      </c>
      <c r="B155" s="159" t="s">
        <v>217</v>
      </c>
      <c r="C155" s="159" t="s">
        <v>1379</v>
      </c>
      <c r="K155" s="162" t="str">
        <f t="shared" si="4"/>
        <v>JW033262S外窓交換</v>
      </c>
      <c r="L155" s="171" t="str">
        <f t="shared" si="5"/>
        <v>JW033262S外窓交換S</v>
      </c>
      <c r="M155" s="159" t="s">
        <v>839</v>
      </c>
      <c r="N155" s="159" t="s">
        <v>664</v>
      </c>
      <c r="O155" s="159" t="s">
        <v>665</v>
      </c>
      <c r="P155" s="159" t="s">
        <v>445</v>
      </c>
      <c r="Q155" s="159" t="s">
        <v>840</v>
      </c>
    </row>
    <row r="156" spans="1:17" x14ac:dyDescent="0.2">
      <c r="A156" s="159" t="s">
        <v>1380</v>
      </c>
      <c r="B156" s="159" t="s">
        <v>217</v>
      </c>
      <c r="C156" s="159" t="s">
        <v>1381</v>
      </c>
      <c r="K156" s="162" t="str">
        <f t="shared" si="4"/>
        <v>JW033263S外窓交換</v>
      </c>
      <c r="L156" s="171" t="str">
        <f t="shared" si="5"/>
        <v>JW033263S外窓交換S</v>
      </c>
      <c r="M156" s="159" t="s">
        <v>841</v>
      </c>
      <c r="N156" s="159" t="s">
        <v>664</v>
      </c>
      <c r="O156" s="159" t="s">
        <v>665</v>
      </c>
      <c r="P156" s="159" t="s">
        <v>445</v>
      </c>
      <c r="Q156" s="159" t="s">
        <v>842</v>
      </c>
    </row>
    <row r="157" spans="1:17" x14ac:dyDescent="0.2">
      <c r="K157" s="162" t="str">
        <f t="shared" si="4"/>
        <v>JW033264S外窓交換</v>
      </c>
      <c r="L157" s="171" t="str">
        <f t="shared" si="5"/>
        <v>JW033264S外窓交換S</v>
      </c>
      <c r="M157" s="159" t="s">
        <v>843</v>
      </c>
      <c r="N157" s="159" t="s">
        <v>664</v>
      </c>
      <c r="O157" s="159" t="s">
        <v>665</v>
      </c>
      <c r="P157" s="159" t="s">
        <v>445</v>
      </c>
      <c r="Q157" s="159" t="s">
        <v>844</v>
      </c>
    </row>
    <row r="158" spans="1:17" x14ac:dyDescent="0.2">
      <c r="K158" s="162" t="str">
        <f t="shared" si="4"/>
        <v>JW033265S外窓交換</v>
      </c>
      <c r="L158" s="171" t="str">
        <f t="shared" si="5"/>
        <v>JW033265S外窓交換S</v>
      </c>
      <c r="M158" s="159" t="s">
        <v>845</v>
      </c>
      <c r="N158" s="159" t="s">
        <v>664</v>
      </c>
      <c r="O158" s="159" t="s">
        <v>665</v>
      </c>
      <c r="P158" s="159" t="s">
        <v>445</v>
      </c>
      <c r="Q158" s="159" t="s">
        <v>846</v>
      </c>
    </row>
    <row r="159" spans="1:17" x14ac:dyDescent="0.2">
      <c r="K159" s="162" t="str">
        <f t="shared" si="4"/>
        <v>JW033266S外窓交換</v>
      </c>
      <c r="L159" s="171" t="str">
        <f t="shared" si="5"/>
        <v>JW033266S外窓交換S</v>
      </c>
      <c r="M159" s="159" t="s">
        <v>847</v>
      </c>
      <c r="N159" s="159" t="s">
        <v>664</v>
      </c>
      <c r="O159" s="159" t="s">
        <v>665</v>
      </c>
      <c r="P159" s="159" t="s">
        <v>445</v>
      </c>
      <c r="Q159" s="159" t="s">
        <v>848</v>
      </c>
    </row>
    <row r="160" spans="1:17" x14ac:dyDescent="0.2">
      <c r="K160" s="162" t="str">
        <f t="shared" si="4"/>
        <v>JW033267S外窓交換</v>
      </c>
      <c r="L160" s="171" t="str">
        <f t="shared" si="5"/>
        <v>JW033267S外窓交換S</v>
      </c>
      <c r="M160" s="159" t="s">
        <v>849</v>
      </c>
      <c r="N160" s="159" t="s">
        <v>664</v>
      </c>
      <c r="O160" s="159" t="s">
        <v>665</v>
      </c>
      <c r="P160" s="159" t="s">
        <v>445</v>
      </c>
      <c r="Q160" s="159" t="s">
        <v>850</v>
      </c>
    </row>
    <row r="161" spans="11:17" x14ac:dyDescent="0.2">
      <c r="K161" s="162" t="str">
        <f t="shared" si="4"/>
        <v>JW033268S外窓交換</v>
      </c>
      <c r="L161" s="171" t="str">
        <f t="shared" si="5"/>
        <v>JW033268S外窓交換S</v>
      </c>
      <c r="M161" s="159" t="s">
        <v>851</v>
      </c>
      <c r="N161" s="159" t="s">
        <v>664</v>
      </c>
      <c r="O161" s="159" t="s">
        <v>665</v>
      </c>
      <c r="P161" s="159" t="s">
        <v>445</v>
      </c>
      <c r="Q161" s="159" t="s">
        <v>852</v>
      </c>
    </row>
    <row r="162" spans="11:17" x14ac:dyDescent="0.2">
      <c r="K162" s="162" t="str">
        <f t="shared" si="4"/>
        <v>JW033269S外窓交換</v>
      </c>
      <c r="L162" s="171" t="str">
        <f t="shared" si="5"/>
        <v>JW033269S外窓交換S</v>
      </c>
      <c r="M162" s="159" t="s">
        <v>853</v>
      </c>
      <c r="N162" s="159" t="s">
        <v>664</v>
      </c>
      <c r="O162" s="159" t="s">
        <v>665</v>
      </c>
      <c r="P162" s="159" t="s">
        <v>445</v>
      </c>
      <c r="Q162" s="159" t="s">
        <v>854</v>
      </c>
    </row>
    <row r="163" spans="11:17" x14ac:dyDescent="0.2">
      <c r="K163" s="162" t="str">
        <f t="shared" si="4"/>
        <v>JW033271S外窓交換</v>
      </c>
      <c r="L163" s="171" t="str">
        <f t="shared" si="5"/>
        <v>JW033271S外窓交換S</v>
      </c>
      <c r="M163" s="159" t="s">
        <v>855</v>
      </c>
      <c r="N163" s="159" t="s">
        <v>664</v>
      </c>
      <c r="O163" s="159" t="s">
        <v>665</v>
      </c>
      <c r="P163" s="159" t="s">
        <v>445</v>
      </c>
      <c r="Q163" s="159" t="s">
        <v>856</v>
      </c>
    </row>
    <row r="164" spans="11:17" x14ac:dyDescent="0.2">
      <c r="K164" s="162" t="str">
        <f t="shared" si="4"/>
        <v>JW033272S外窓交換</v>
      </c>
      <c r="L164" s="171" t="str">
        <f t="shared" si="5"/>
        <v>JW033272S外窓交換S</v>
      </c>
      <c r="M164" s="159" t="s">
        <v>857</v>
      </c>
      <c r="N164" s="159" t="s">
        <v>664</v>
      </c>
      <c r="O164" s="159" t="s">
        <v>665</v>
      </c>
      <c r="P164" s="159" t="s">
        <v>445</v>
      </c>
      <c r="Q164" s="159" t="s">
        <v>858</v>
      </c>
    </row>
    <row r="165" spans="11:17" x14ac:dyDescent="0.2">
      <c r="K165" s="162" t="str">
        <f t="shared" si="4"/>
        <v>JW033273S外窓交換</v>
      </c>
      <c r="L165" s="171" t="str">
        <f t="shared" si="5"/>
        <v>JW033273S外窓交換S</v>
      </c>
      <c r="M165" s="159" t="s">
        <v>1187</v>
      </c>
      <c r="N165" s="159" t="s">
        <v>664</v>
      </c>
      <c r="O165" s="159" t="s">
        <v>665</v>
      </c>
      <c r="P165" s="159" t="s">
        <v>445</v>
      </c>
      <c r="Q165" s="159" t="s">
        <v>1188</v>
      </c>
    </row>
    <row r="166" spans="11:17" x14ac:dyDescent="0.2">
      <c r="K166" s="162" t="str">
        <f t="shared" si="4"/>
        <v>JW033274S外窓交換</v>
      </c>
      <c r="L166" s="171" t="str">
        <f t="shared" si="5"/>
        <v>JW033274S外窓交換S</v>
      </c>
      <c r="M166" s="159" t="s">
        <v>1189</v>
      </c>
      <c r="N166" s="159" t="s">
        <v>664</v>
      </c>
      <c r="O166" s="159" t="s">
        <v>665</v>
      </c>
      <c r="P166" s="159" t="s">
        <v>445</v>
      </c>
      <c r="Q166" s="159" t="s">
        <v>1190</v>
      </c>
    </row>
    <row r="167" spans="11:17" x14ac:dyDescent="0.2">
      <c r="K167" s="162" t="str">
        <f t="shared" si="4"/>
        <v>JW033275S外窓交換</v>
      </c>
      <c r="L167" s="171" t="str">
        <f t="shared" si="5"/>
        <v>JW033275S外窓交換S</v>
      </c>
      <c r="M167" s="159" t="s">
        <v>1191</v>
      </c>
      <c r="N167" s="159" t="s">
        <v>664</v>
      </c>
      <c r="O167" s="159" t="s">
        <v>665</v>
      </c>
      <c r="P167" s="159" t="s">
        <v>445</v>
      </c>
      <c r="Q167" s="159" t="s">
        <v>1192</v>
      </c>
    </row>
    <row r="168" spans="11:17" x14ac:dyDescent="0.2">
      <c r="K168" s="162" t="str">
        <f t="shared" si="4"/>
        <v>JW033276S外窓交換</v>
      </c>
      <c r="L168" s="171" t="str">
        <f t="shared" si="5"/>
        <v>JW033276S外窓交換S</v>
      </c>
      <c r="M168" s="159" t="s">
        <v>1193</v>
      </c>
      <c r="N168" s="159" t="s">
        <v>664</v>
      </c>
      <c r="O168" s="159" t="s">
        <v>665</v>
      </c>
      <c r="P168" s="159" t="s">
        <v>445</v>
      </c>
      <c r="Q168" s="159" t="s">
        <v>1194</v>
      </c>
    </row>
    <row r="169" spans="11:17" x14ac:dyDescent="0.2">
      <c r="K169" s="162" t="str">
        <f t="shared" si="4"/>
        <v>JW033277S外窓交換</v>
      </c>
      <c r="L169" s="171" t="str">
        <f t="shared" si="5"/>
        <v>JW033277S外窓交換S</v>
      </c>
      <c r="M169" s="159" t="s">
        <v>1195</v>
      </c>
      <c r="N169" s="159" t="s">
        <v>664</v>
      </c>
      <c r="O169" s="159" t="s">
        <v>665</v>
      </c>
      <c r="P169" s="159" t="s">
        <v>445</v>
      </c>
      <c r="Q169" s="159" t="s">
        <v>1196</v>
      </c>
    </row>
    <row r="170" spans="11:17" x14ac:dyDescent="0.2">
      <c r="K170" s="162" t="str">
        <f t="shared" si="4"/>
        <v>JW033278S外窓交換</v>
      </c>
      <c r="L170" s="171" t="str">
        <f t="shared" si="5"/>
        <v>JW033278S外窓交換S</v>
      </c>
      <c r="M170" s="159" t="s">
        <v>1197</v>
      </c>
      <c r="N170" s="159" t="s">
        <v>664</v>
      </c>
      <c r="O170" s="159" t="s">
        <v>665</v>
      </c>
      <c r="P170" s="159" t="s">
        <v>445</v>
      </c>
      <c r="Q170" s="159" t="s">
        <v>1198</v>
      </c>
    </row>
    <row r="171" spans="11:17" x14ac:dyDescent="0.2">
      <c r="K171" s="162" t="str">
        <f t="shared" si="4"/>
        <v>JW033279S外窓交換</v>
      </c>
      <c r="L171" s="171" t="str">
        <f t="shared" si="5"/>
        <v>JW033279S外窓交換S</v>
      </c>
      <c r="M171" s="159" t="s">
        <v>1199</v>
      </c>
      <c r="N171" s="159" t="s">
        <v>664</v>
      </c>
      <c r="O171" s="159" t="s">
        <v>665</v>
      </c>
      <c r="P171" s="159" t="s">
        <v>445</v>
      </c>
      <c r="Q171" s="159" t="s">
        <v>1200</v>
      </c>
    </row>
    <row r="172" spans="11:17" x14ac:dyDescent="0.2">
      <c r="K172" s="162" t="str">
        <f t="shared" si="4"/>
        <v>JW033280S外窓交換</v>
      </c>
      <c r="L172" s="171" t="str">
        <f t="shared" si="5"/>
        <v>JW033280S外窓交換S</v>
      </c>
      <c r="M172" s="159" t="s">
        <v>1201</v>
      </c>
      <c r="N172" s="159" t="s">
        <v>664</v>
      </c>
      <c r="O172" s="159" t="s">
        <v>665</v>
      </c>
      <c r="P172" s="159" t="s">
        <v>445</v>
      </c>
      <c r="Q172" s="159" t="s">
        <v>1202</v>
      </c>
    </row>
    <row r="173" spans="11:17" x14ac:dyDescent="0.2">
      <c r="K173" s="162" t="str">
        <f t="shared" si="4"/>
        <v>JW033315S外窓交換</v>
      </c>
      <c r="L173" s="171" t="str">
        <f t="shared" si="5"/>
        <v>JW033315S外窓交換S</v>
      </c>
      <c r="M173" s="159" t="s">
        <v>859</v>
      </c>
      <c r="N173" s="159" t="s">
        <v>664</v>
      </c>
      <c r="O173" s="159" t="s">
        <v>665</v>
      </c>
      <c r="P173" s="159" t="s">
        <v>445</v>
      </c>
      <c r="Q173" s="159" t="s">
        <v>860</v>
      </c>
    </row>
    <row r="174" spans="11:17" x14ac:dyDescent="0.2">
      <c r="K174" s="162" t="str">
        <f t="shared" si="4"/>
        <v>JW033318S外窓交換</v>
      </c>
      <c r="L174" s="171" t="str">
        <f t="shared" si="5"/>
        <v>JW033318S外窓交換S</v>
      </c>
      <c r="M174" s="159" t="s">
        <v>861</v>
      </c>
      <c r="N174" s="159" t="s">
        <v>664</v>
      </c>
      <c r="O174" s="159" t="s">
        <v>665</v>
      </c>
      <c r="P174" s="159" t="s">
        <v>445</v>
      </c>
      <c r="Q174" s="159" t="s">
        <v>862</v>
      </c>
    </row>
    <row r="175" spans="11:17" x14ac:dyDescent="0.2">
      <c r="K175" s="162" t="str">
        <f t="shared" si="4"/>
        <v>JW033329S外窓交換</v>
      </c>
      <c r="L175" s="171" t="str">
        <f t="shared" si="5"/>
        <v>JW033329S外窓交換S</v>
      </c>
      <c r="M175" s="159" t="s">
        <v>915</v>
      </c>
      <c r="N175" s="159" t="s">
        <v>664</v>
      </c>
      <c r="O175" s="159" t="s">
        <v>665</v>
      </c>
      <c r="P175" s="159" t="s">
        <v>445</v>
      </c>
      <c r="Q175" s="159" t="s">
        <v>916</v>
      </c>
    </row>
    <row r="176" spans="11:17" x14ac:dyDescent="0.2">
      <c r="K176" s="162" t="str">
        <f t="shared" si="4"/>
        <v>JW033331S外窓交換</v>
      </c>
      <c r="L176" s="171" t="str">
        <f t="shared" si="5"/>
        <v>JW033331S外窓交換S</v>
      </c>
      <c r="M176" s="159" t="s">
        <v>917</v>
      </c>
      <c r="N176" s="159" t="s">
        <v>664</v>
      </c>
      <c r="O176" s="159" t="s">
        <v>665</v>
      </c>
      <c r="P176" s="159" t="s">
        <v>445</v>
      </c>
      <c r="Q176" s="159" t="s">
        <v>918</v>
      </c>
    </row>
    <row r="177" spans="11:17" x14ac:dyDescent="0.2">
      <c r="K177" s="162" t="str">
        <f t="shared" si="4"/>
        <v>JW034511S外窓交換（防火・防風・防犯仕様）</v>
      </c>
      <c r="L177" s="171" t="str">
        <f t="shared" si="5"/>
        <v>JW034511S外窓交換（防火・防風・防犯仕様）S</v>
      </c>
      <c r="M177" s="159" t="s">
        <v>919</v>
      </c>
      <c r="N177" s="159" t="s">
        <v>448</v>
      </c>
      <c r="O177" s="159" t="s">
        <v>656</v>
      </c>
      <c r="P177" s="159" t="s">
        <v>445</v>
      </c>
      <c r="Q177" s="159" t="s">
        <v>1251</v>
      </c>
    </row>
    <row r="178" spans="11:17" x14ac:dyDescent="0.2">
      <c r="K178" s="162" t="str">
        <f t="shared" si="4"/>
        <v>JW034512S外窓交換（防火・防風・防犯仕様）</v>
      </c>
      <c r="L178" s="171" t="str">
        <f t="shared" si="5"/>
        <v>JW034512S外窓交換（防火・防風・防犯仕様）S</v>
      </c>
      <c r="M178" s="159" t="s">
        <v>920</v>
      </c>
      <c r="N178" s="159" t="s">
        <v>448</v>
      </c>
      <c r="O178" s="159" t="s">
        <v>656</v>
      </c>
      <c r="P178" s="159" t="s">
        <v>445</v>
      </c>
      <c r="Q178" s="159" t="s">
        <v>1252</v>
      </c>
    </row>
    <row r="179" spans="11:17" x14ac:dyDescent="0.2">
      <c r="K179" s="162" t="str">
        <f t="shared" si="4"/>
        <v>JW034513A外窓交換（防火・防風・防犯仕様）</v>
      </c>
      <c r="L179" s="171" t="str">
        <f t="shared" si="5"/>
        <v>JW034513A外窓交換（防火・防風・防犯仕様）A</v>
      </c>
      <c r="M179" s="159" t="s">
        <v>921</v>
      </c>
      <c r="N179" s="159" t="s">
        <v>448</v>
      </c>
      <c r="O179" s="159" t="s">
        <v>656</v>
      </c>
      <c r="P179" s="159" t="s">
        <v>445</v>
      </c>
      <c r="Q179" s="159" t="s">
        <v>1253</v>
      </c>
    </row>
    <row r="180" spans="11:17" x14ac:dyDescent="0.2">
      <c r="K180" s="162" t="str">
        <f t="shared" si="4"/>
        <v>JW034514S外窓交換（防火・防風・防犯仕様）</v>
      </c>
      <c r="L180" s="171" t="str">
        <f t="shared" si="5"/>
        <v>JW034514S外窓交換（防火・防風・防犯仕様）S</v>
      </c>
      <c r="M180" s="159" t="s">
        <v>922</v>
      </c>
      <c r="N180" s="159" t="s">
        <v>448</v>
      </c>
      <c r="O180" s="159" t="s">
        <v>656</v>
      </c>
      <c r="P180" s="159" t="s">
        <v>445</v>
      </c>
      <c r="Q180" s="159" t="s">
        <v>923</v>
      </c>
    </row>
    <row r="181" spans="11:17" x14ac:dyDescent="0.2">
      <c r="K181" s="162" t="str">
        <f t="shared" si="4"/>
        <v>JW034515S外窓交換（防火・防風・防犯仕様）</v>
      </c>
      <c r="L181" s="171" t="str">
        <f t="shared" si="5"/>
        <v>JW034515S外窓交換（防火・防風・防犯仕様）S</v>
      </c>
      <c r="M181" s="159" t="s">
        <v>924</v>
      </c>
      <c r="N181" s="159" t="s">
        <v>448</v>
      </c>
      <c r="O181" s="159" t="s">
        <v>656</v>
      </c>
      <c r="P181" s="159" t="s">
        <v>445</v>
      </c>
      <c r="Q181" s="159" t="s">
        <v>925</v>
      </c>
    </row>
    <row r="182" spans="11:17" x14ac:dyDescent="0.2">
      <c r="K182" s="162" t="str">
        <f t="shared" si="4"/>
        <v>JW034516A外窓交換（防火・防風・防犯仕様）</v>
      </c>
      <c r="L182" s="171" t="str">
        <f t="shared" si="5"/>
        <v>JW034516A外窓交換（防火・防風・防犯仕様）A</v>
      </c>
      <c r="M182" s="159" t="s">
        <v>926</v>
      </c>
      <c r="N182" s="159" t="s">
        <v>448</v>
      </c>
      <c r="O182" s="159" t="s">
        <v>656</v>
      </c>
      <c r="P182" s="159" t="s">
        <v>445</v>
      </c>
      <c r="Q182" s="159" t="s">
        <v>927</v>
      </c>
    </row>
    <row r="183" spans="11:17" x14ac:dyDescent="0.2">
      <c r="K183" s="162" t="str">
        <f t="shared" si="4"/>
        <v>JW034517A外窓交換（防火・防風・防犯仕様）</v>
      </c>
      <c r="L183" s="171" t="str">
        <f t="shared" si="5"/>
        <v>JW034517A外窓交換（防火・防風・防犯仕様）A</v>
      </c>
      <c r="M183" s="159" t="s">
        <v>928</v>
      </c>
      <c r="N183" s="159" t="s">
        <v>448</v>
      </c>
      <c r="O183" s="159" t="s">
        <v>656</v>
      </c>
      <c r="P183" s="159" t="s">
        <v>445</v>
      </c>
      <c r="Q183" s="159" t="s">
        <v>929</v>
      </c>
    </row>
    <row r="184" spans="11:17" x14ac:dyDescent="0.2">
      <c r="K184" s="162" t="str">
        <f t="shared" si="4"/>
        <v>JW034518A外窓交換（防火・防風・防犯仕様）</v>
      </c>
      <c r="L184" s="171" t="str">
        <f t="shared" si="5"/>
        <v>JW034518A外窓交換（防火・防風・防犯仕様）A</v>
      </c>
      <c r="M184" s="159" t="s">
        <v>930</v>
      </c>
      <c r="N184" s="159" t="s">
        <v>448</v>
      </c>
      <c r="O184" s="159" t="s">
        <v>656</v>
      </c>
      <c r="P184" s="159" t="s">
        <v>445</v>
      </c>
      <c r="Q184" s="159" t="s">
        <v>931</v>
      </c>
    </row>
    <row r="185" spans="11:17" x14ac:dyDescent="0.2">
      <c r="K185" s="162" t="str">
        <f t="shared" si="4"/>
        <v>JW034519A外窓交換（防火・防風・防犯仕様）</v>
      </c>
      <c r="L185" s="171" t="str">
        <f t="shared" si="5"/>
        <v>JW034519A外窓交換（防火・防風・防犯仕様）A</v>
      </c>
      <c r="M185" s="159" t="s">
        <v>932</v>
      </c>
      <c r="N185" s="159" t="s">
        <v>448</v>
      </c>
      <c r="O185" s="159" t="s">
        <v>656</v>
      </c>
      <c r="P185" s="159" t="s">
        <v>445</v>
      </c>
      <c r="Q185" s="159" t="s">
        <v>933</v>
      </c>
    </row>
    <row r="186" spans="11:17" x14ac:dyDescent="0.2">
      <c r="K186" s="162" t="str">
        <f t="shared" si="4"/>
        <v>JW034521S外窓交換（防火・防風・防犯仕様）</v>
      </c>
      <c r="L186" s="171" t="str">
        <f t="shared" si="5"/>
        <v>JW034521S外窓交換（防火・防風・防犯仕様）S</v>
      </c>
      <c r="M186" s="159" t="s">
        <v>934</v>
      </c>
      <c r="N186" s="159" t="s">
        <v>448</v>
      </c>
      <c r="O186" s="159" t="s">
        <v>656</v>
      </c>
      <c r="P186" s="159" t="s">
        <v>445</v>
      </c>
      <c r="Q186" s="159" t="s">
        <v>935</v>
      </c>
    </row>
    <row r="187" spans="11:17" x14ac:dyDescent="0.2">
      <c r="K187" s="162" t="str">
        <f t="shared" si="4"/>
        <v>JW034522S外窓交換（防火・防風・防犯仕様）</v>
      </c>
      <c r="L187" s="171" t="str">
        <f t="shared" si="5"/>
        <v>JW034522S外窓交換（防火・防風・防犯仕様）S</v>
      </c>
      <c r="M187" s="159" t="s">
        <v>936</v>
      </c>
      <c r="N187" s="159" t="s">
        <v>448</v>
      </c>
      <c r="O187" s="159" t="s">
        <v>656</v>
      </c>
      <c r="P187" s="159" t="s">
        <v>445</v>
      </c>
      <c r="Q187" s="159" t="s">
        <v>937</v>
      </c>
    </row>
    <row r="188" spans="11:17" x14ac:dyDescent="0.2">
      <c r="K188" s="162" t="str">
        <f t="shared" si="4"/>
        <v>JW034523A外窓交換（防火・防風・防犯仕様）</v>
      </c>
      <c r="L188" s="171" t="str">
        <f t="shared" si="5"/>
        <v>JW034523A外窓交換（防火・防風・防犯仕様）A</v>
      </c>
      <c r="M188" s="159" t="s">
        <v>938</v>
      </c>
      <c r="N188" s="159" t="s">
        <v>448</v>
      </c>
      <c r="O188" s="159" t="s">
        <v>656</v>
      </c>
      <c r="P188" s="159" t="s">
        <v>445</v>
      </c>
      <c r="Q188" s="159" t="s">
        <v>939</v>
      </c>
    </row>
    <row r="189" spans="11:17" x14ac:dyDescent="0.2">
      <c r="K189" s="162" t="str">
        <f t="shared" si="4"/>
        <v>JW034524S外窓交換（防火・防風・防犯仕様）</v>
      </c>
      <c r="L189" s="171" t="str">
        <f t="shared" si="5"/>
        <v>JW034524S外窓交換（防火・防風・防犯仕様）S</v>
      </c>
      <c r="M189" s="159" t="s">
        <v>940</v>
      </c>
      <c r="N189" s="159" t="s">
        <v>448</v>
      </c>
      <c r="O189" s="159" t="s">
        <v>656</v>
      </c>
      <c r="P189" s="159" t="s">
        <v>445</v>
      </c>
      <c r="Q189" s="159" t="s">
        <v>941</v>
      </c>
    </row>
    <row r="190" spans="11:17" x14ac:dyDescent="0.2">
      <c r="K190" s="162" t="str">
        <f t="shared" si="4"/>
        <v>JW034525S外窓交換（防火・防風・防犯仕様）</v>
      </c>
      <c r="L190" s="171" t="str">
        <f t="shared" si="5"/>
        <v>JW034525S外窓交換（防火・防風・防犯仕様）S</v>
      </c>
      <c r="M190" s="159" t="s">
        <v>942</v>
      </c>
      <c r="N190" s="159" t="s">
        <v>448</v>
      </c>
      <c r="O190" s="159" t="s">
        <v>656</v>
      </c>
      <c r="P190" s="159" t="s">
        <v>445</v>
      </c>
      <c r="Q190" s="159" t="s">
        <v>943</v>
      </c>
    </row>
    <row r="191" spans="11:17" x14ac:dyDescent="0.2">
      <c r="K191" s="162" t="str">
        <f t="shared" si="4"/>
        <v>JW034526A外窓交換（防火・防風・防犯仕様）</v>
      </c>
      <c r="L191" s="171" t="str">
        <f t="shared" si="5"/>
        <v>JW034526A外窓交換（防火・防風・防犯仕様）A</v>
      </c>
      <c r="M191" s="159" t="s">
        <v>944</v>
      </c>
      <c r="N191" s="159" t="s">
        <v>448</v>
      </c>
      <c r="O191" s="159" t="s">
        <v>656</v>
      </c>
      <c r="P191" s="159" t="s">
        <v>445</v>
      </c>
      <c r="Q191" s="159" t="s">
        <v>945</v>
      </c>
    </row>
    <row r="192" spans="11:17" x14ac:dyDescent="0.2">
      <c r="K192" s="162" t="str">
        <f t="shared" si="4"/>
        <v>JW034527A外窓交換（防火・防風・防犯仕様）</v>
      </c>
      <c r="L192" s="171" t="str">
        <f t="shared" si="5"/>
        <v>JW034527A外窓交換（防火・防風・防犯仕様）A</v>
      </c>
      <c r="M192" s="159" t="s">
        <v>946</v>
      </c>
      <c r="N192" s="159" t="s">
        <v>448</v>
      </c>
      <c r="O192" s="159" t="s">
        <v>656</v>
      </c>
      <c r="P192" s="159" t="s">
        <v>445</v>
      </c>
      <c r="Q192" s="159" t="s">
        <v>947</v>
      </c>
    </row>
    <row r="193" spans="11:17" x14ac:dyDescent="0.2">
      <c r="K193" s="162" t="str">
        <f t="shared" si="4"/>
        <v>JW034528A外窓交換（防火・防風・防犯仕様）</v>
      </c>
      <c r="L193" s="171" t="str">
        <f t="shared" si="5"/>
        <v>JW034528A外窓交換（防火・防風・防犯仕様）A</v>
      </c>
      <c r="M193" s="159" t="s">
        <v>948</v>
      </c>
      <c r="N193" s="159" t="s">
        <v>448</v>
      </c>
      <c r="O193" s="159" t="s">
        <v>656</v>
      </c>
      <c r="P193" s="159" t="s">
        <v>445</v>
      </c>
      <c r="Q193" s="159" t="s">
        <v>949</v>
      </c>
    </row>
    <row r="194" spans="11:17" x14ac:dyDescent="0.2">
      <c r="K194" s="162" t="str">
        <f t="shared" si="4"/>
        <v>JW034529A外窓交換（防火・防風・防犯仕様）</v>
      </c>
      <c r="L194" s="171" t="str">
        <f t="shared" si="5"/>
        <v>JW034529A外窓交換（防火・防風・防犯仕様）A</v>
      </c>
      <c r="M194" s="159" t="s">
        <v>950</v>
      </c>
      <c r="N194" s="159" t="s">
        <v>448</v>
      </c>
      <c r="O194" s="159" t="s">
        <v>656</v>
      </c>
      <c r="P194" s="159" t="s">
        <v>445</v>
      </c>
      <c r="Q194" s="159" t="s">
        <v>951</v>
      </c>
    </row>
    <row r="195" spans="11:17" x14ac:dyDescent="0.2">
      <c r="K195" s="162" t="str">
        <f t="shared" si="4"/>
        <v>JW034531A外窓交換（防火・防風・防犯仕様）</v>
      </c>
      <c r="L195" s="171" t="str">
        <f t="shared" si="5"/>
        <v>JW034531A外窓交換（防火・防風・防犯仕様）A</v>
      </c>
      <c r="M195" s="159" t="s">
        <v>952</v>
      </c>
      <c r="N195" s="159" t="s">
        <v>448</v>
      </c>
      <c r="O195" s="159" t="s">
        <v>656</v>
      </c>
      <c r="P195" s="159" t="s">
        <v>445</v>
      </c>
      <c r="Q195" s="159" t="s">
        <v>953</v>
      </c>
    </row>
    <row r="196" spans="11:17" x14ac:dyDescent="0.2">
      <c r="K196" s="162" t="str">
        <f t="shared" si="4"/>
        <v>JW034532S外窓交換（防火・防風・防犯仕様）</v>
      </c>
      <c r="L196" s="171" t="str">
        <f t="shared" si="5"/>
        <v>JW034532S外窓交換（防火・防風・防犯仕様）S</v>
      </c>
      <c r="M196" s="159" t="s">
        <v>954</v>
      </c>
      <c r="N196" s="159" t="s">
        <v>448</v>
      </c>
      <c r="O196" s="159" t="s">
        <v>656</v>
      </c>
      <c r="P196" s="159" t="s">
        <v>445</v>
      </c>
      <c r="Q196" s="159" t="s">
        <v>955</v>
      </c>
    </row>
    <row r="197" spans="11:17" x14ac:dyDescent="0.2">
      <c r="K197" s="162" t="str">
        <f t="shared" ref="K197:K260" si="6">M197&amp;O197</f>
        <v>JW034533S外窓交換（防火・防風・防犯仕様）</v>
      </c>
      <c r="L197" s="171" t="str">
        <f t="shared" ref="L197:L260" si="7">M197&amp;O197&amp;(IF(M197&lt;&gt;"", RIGHT(M197,1),""))</f>
        <v>JW034533S外窓交換（防火・防風・防犯仕様）S</v>
      </c>
      <c r="M197" s="159" t="s">
        <v>956</v>
      </c>
      <c r="N197" s="159" t="s">
        <v>448</v>
      </c>
      <c r="O197" s="159" t="s">
        <v>656</v>
      </c>
      <c r="P197" s="159" t="s">
        <v>445</v>
      </c>
      <c r="Q197" s="159" t="s">
        <v>957</v>
      </c>
    </row>
    <row r="198" spans="11:17" x14ac:dyDescent="0.2">
      <c r="K198" s="162" t="str">
        <f t="shared" si="6"/>
        <v>JW034534A外窓交換（防火・防風・防犯仕様）</v>
      </c>
      <c r="L198" s="171" t="str">
        <f t="shared" si="7"/>
        <v>JW034534A外窓交換（防火・防風・防犯仕様）A</v>
      </c>
      <c r="M198" s="159" t="s">
        <v>958</v>
      </c>
      <c r="N198" s="159" t="s">
        <v>448</v>
      </c>
      <c r="O198" s="159" t="s">
        <v>656</v>
      </c>
      <c r="P198" s="159" t="s">
        <v>445</v>
      </c>
      <c r="Q198" s="159" t="s">
        <v>959</v>
      </c>
    </row>
    <row r="199" spans="11:17" x14ac:dyDescent="0.2">
      <c r="K199" s="162" t="str">
        <f t="shared" si="6"/>
        <v>JW034535A外窓交換（防火・防風・防犯仕様）</v>
      </c>
      <c r="L199" s="171" t="str">
        <f t="shared" si="7"/>
        <v>JW034535A外窓交換（防火・防風・防犯仕様）A</v>
      </c>
      <c r="M199" s="159" t="s">
        <v>960</v>
      </c>
      <c r="N199" s="159" t="s">
        <v>448</v>
      </c>
      <c r="O199" s="159" t="s">
        <v>656</v>
      </c>
      <c r="P199" s="159" t="s">
        <v>445</v>
      </c>
      <c r="Q199" s="159" t="s">
        <v>961</v>
      </c>
    </row>
    <row r="200" spans="11:17" x14ac:dyDescent="0.2">
      <c r="K200" s="162" t="str">
        <f t="shared" si="6"/>
        <v>JW034536A外窓交換（防火・防風・防犯仕様）</v>
      </c>
      <c r="L200" s="171" t="str">
        <f t="shared" si="7"/>
        <v>JW034536A外窓交換（防火・防風・防犯仕様）A</v>
      </c>
      <c r="M200" s="159" t="s">
        <v>1203</v>
      </c>
      <c r="N200" s="159" t="s">
        <v>448</v>
      </c>
      <c r="O200" s="159" t="s">
        <v>656</v>
      </c>
      <c r="P200" s="159" t="s">
        <v>445</v>
      </c>
      <c r="Q200" s="159" t="s">
        <v>953</v>
      </c>
    </row>
    <row r="201" spans="11:17" x14ac:dyDescent="0.2">
      <c r="K201" s="162" t="str">
        <f t="shared" si="6"/>
        <v>JW034537A外窓交換（防火・防風・防犯仕様）</v>
      </c>
      <c r="L201" s="171" t="str">
        <f t="shared" si="7"/>
        <v>JW034537A外窓交換（防火・防風・防犯仕様）A</v>
      </c>
      <c r="M201" s="159" t="s">
        <v>1204</v>
      </c>
      <c r="N201" s="159" t="s">
        <v>448</v>
      </c>
      <c r="O201" s="159" t="s">
        <v>656</v>
      </c>
      <c r="P201" s="159" t="s">
        <v>445</v>
      </c>
      <c r="Q201" s="159" t="s">
        <v>1205</v>
      </c>
    </row>
    <row r="202" spans="11:17" x14ac:dyDescent="0.2">
      <c r="K202" s="162" t="str">
        <f t="shared" si="6"/>
        <v>JW040602S外窓交換（防火・防風・防犯仕様）</v>
      </c>
      <c r="L202" s="171" t="str">
        <f t="shared" si="7"/>
        <v>JW040602S外窓交換（防火・防風・防犯仕様）S</v>
      </c>
      <c r="M202" s="159" t="s">
        <v>767</v>
      </c>
      <c r="N202" s="159" t="s">
        <v>448</v>
      </c>
      <c r="O202" s="159" t="s">
        <v>656</v>
      </c>
      <c r="P202" s="159" t="s">
        <v>715</v>
      </c>
      <c r="Q202" s="159" t="s">
        <v>716</v>
      </c>
    </row>
    <row r="203" spans="11:17" x14ac:dyDescent="0.2">
      <c r="K203" s="162" t="str">
        <f t="shared" si="6"/>
        <v>JW040701S外窓交換（防火・防風・防犯仕様）</v>
      </c>
      <c r="L203" s="171" t="str">
        <f t="shared" si="7"/>
        <v>JW040701S外窓交換（防火・防風・防犯仕様）S</v>
      </c>
      <c r="M203" s="159" t="s">
        <v>768</v>
      </c>
      <c r="N203" s="159" t="s">
        <v>448</v>
      </c>
      <c r="O203" s="159" t="s">
        <v>656</v>
      </c>
      <c r="P203" s="159" t="s">
        <v>715</v>
      </c>
      <c r="Q203" s="159" t="s">
        <v>717</v>
      </c>
    </row>
    <row r="204" spans="11:17" x14ac:dyDescent="0.2">
      <c r="K204" s="162" t="str">
        <f t="shared" si="6"/>
        <v>JW040802S外窓交換（防火・防風・防犯仕様）</v>
      </c>
      <c r="L204" s="171" t="str">
        <f t="shared" si="7"/>
        <v>JW040802S外窓交換（防火・防風・防犯仕様）S</v>
      </c>
      <c r="M204" s="159" t="s">
        <v>1382</v>
      </c>
      <c r="N204" s="159" t="s">
        <v>448</v>
      </c>
      <c r="O204" s="159" t="s">
        <v>656</v>
      </c>
      <c r="P204" s="159" t="s">
        <v>715</v>
      </c>
      <c r="Q204" s="159" t="s">
        <v>718</v>
      </c>
    </row>
    <row r="205" spans="11:17" x14ac:dyDescent="0.2">
      <c r="K205" s="162" t="str">
        <f t="shared" si="6"/>
        <v>JW091014S外窓交換</v>
      </c>
      <c r="L205" s="171" t="str">
        <f t="shared" si="7"/>
        <v>JW091014S外窓交換S</v>
      </c>
      <c r="M205" s="159" t="s">
        <v>1383</v>
      </c>
      <c r="N205" s="159" t="s">
        <v>664</v>
      </c>
      <c r="O205" s="159" t="s">
        <v>665</v>
      </c>
      <c r="P205" s="159" t="s">
        <v>719</v>
      </c>
      <c r="Q205" s="159" t="s">
        <v>720</v>
      </c>
    </row>
    <row r="206" spans="11:17" x14ac:dyDescent="0.2">
      <c r="K206" s="162" t="str">
        <f t="shared" si="6"/>
        <v>JW091015S外窓交換</v>
      </c>
      <c r="L206" s="171" t="str">
        <f t="shared" si="7"/>
        <v>JW091015S外窓交換S</v>
      </c>
      <c r="M206" s="159" t="s">
        <v>863</v>
      </c>
      <c r="N206" s="159" t="s">
        <v>664</v>
      </c>
      <c r="O206" s="159" t="s">
        <v>665</v>
      </c>
      <c r="P206" s="159" t="s">
        <v>719</v>
      </c>
      <c r="Q206" s="159" t="s">
        <v>721</v>
      </c>
    </row>
    <row r="207" spans="11:17" x14ac:dyDescent="0.2">
      <c r="K207" s="162" t="str">
        <f t="shared" si="6"/>
        <v>JW091016S外窓交換</v>
      </c>
      <c r="L207" s="171" t="str">
        <f t="shared" si="7"/>
        <v>JW091016S外窓交換S</v>
      </c>
      <c r="M207" s="159" t="s">
        <v>864</v>
      </c>
      <c r="N207" s="159" t="s">
        <v>664</v>
      </c>
      <c r="O207" s="159" t="s">
        <v>665</v>
      </c>
      <c r="P207" s="159" t="s">
        <v>719</v>
      </c>
      <c r="Q207" s="159" t="s">
        <v>722</v>
      </c>
    </row>
    <row r="208" spans="11:17" x14ac:dyDescent="0.2">
      <c r="K208" s="162" t="str">
        <f t="shared" si="6"/>
        <v>JW098400S外窓交換（防火・防風・防犯仕様）</v>
      </c>
      <c r="L208" s="171" t="str">
        <f t="shared" si="7"/>
        <v>JW098400S外窓交換（防火・防風・防犯仕様）S</v>
      </c>
      <c r="M208" s="159" t="s">
        <v>865</v>
      </c>
      <c r="N208" s="159" t="s">
        <v>448</v>
      </c>
      <c r="O208" s="159" t="s">
        <v>656</v>
      </c>
      <c r="P208" s="159" t="s">
        <v>719</v>
      </c>
      <c r="Q208" s="159" t="s">
        <v>723</v>
      </c>
    </row>
    <row r="209" spans="11:17" x14ac:dyDescent="0.2">
      <c r="K209" s="162" t="str">
        <f t="shared" si="6"/>
        <v>JW111101S外窓交換（防火・防風・防犯仕様）</v>
      </c>
      <c r="L209" s="171" t="str">
        <f t="shared" si="7"/>
        <v>JW111101S外窓交換（防火・防風・防犯仕様）S</v>
      </c>
      <c r="M209" s="159" t="s">
        <v>769</v>
      </c>
      <c r="N209" s="159" t="s">
        <v>448</v>
      </c>
      <c r="O209" s="159" t="s">
        <v>656</v>
      </c>
      <c r="P209" s="159" t="s">
        <v>446</v>
      </c>
      <c r="Q209" s="159" t="s">
        <v>724</v>
      </c>
    </row>
    <row r="210" spans="11:17" x14ac:dyDescent="0.2">
      <c r="K210" s="162" t="str">
        <f t="shared" si="6"/>
        <v>JW111102S外窓交換（防火・防風・防犯仕様）</v>
      </c>
      <c r="L210" s="171" t="str">
        <f t="shared" si="7"/>
        <v>JW111102S外窓交換（防火・防風・防犯仕様）S</v>
      </c>
      <c r="M210" s="159" t="s">
        <v>770</v>
      </c>
      <c r="N210" s="159" t="s">
        <v>448</v>
      </c>
      <c r="O210" s="159" t="s">
        <v>656</v>
      </c>
      <c r="P210" s="159" t="s">
        <v>446</v>
      </c>
      <c r="Q210" s="159" t="s">
        <v>725</v>
      </c>
    </row>
    <row r="211" spans="11:17" x14ac:dyDescent="0.2">
      <c r="K211" s="162" t="str">
        <f t="shared" si="6"/>
        <v>JW114051S外窓交換</v>
      </c>
      <c r="L211" s="171" t="str">
        <f t="shared" si="7"/>
        <v>JW114051S外窓交換S</v>
      </c>
      <c r="M211" s="159" t="s">
        <v>866</v>
      </c>
      <c r="N211" s="159" t="s">
        <v>664</v>
      </c>
      <c r="O211" s="159" t="s">
        <v>665</v>
      </c>
      <c r="P211" s="159" t="s">
        <v>446</v>
      </c>
      <c r="Q211" s="159" t="s">
        <v>726</v>
      </c>
    </row>
    <row r="212" spans="11:17" x14ac:dyDescent="0.2">
      <c r="K212" s="162" t="str">
        <f t="shared" si="6"/>
        <v>JW114052S外窓交換</v>
      </c>
      <c r="L212" s="171" t="str">
        <f t="shared" si="7"/>
        <v>JW114052S外窓交換S</v>
      </c>
      <c r="M212" s="159" t="s">
        <v>867</v>
      </c>
      <c r="N212" s="159" t="s">
        <v>664</v>
      </c>
      <c r="O212" s="159" t="s">
        <v>665</v>
      </c>
      <c r="P212" s="159" t="s">
        <v>446</v>
      </c>
      <c r="Q212" s="159" t="s">
        <v>727</v>
      </c>
    </row>
    <row r="213" spans="11:17" x14ac:dyDescent="0.2">
      <c r="K213" s="162" t="str">
        <f t="shared" si="6"/>
        <v>JW131001S外窓交換（防火・防風・防犯仕様）</v>
      </c>
      <c r="L213" s="171" t="str">
        <f t="shared" si="7"/>
        <v>JW131001S外窓交換（防火・防風・防犯仕様）S</v>
      </c>
      <c r="M213" s="159" t="s">
        <v>771</v>
      </c>
      <c r="N213" s="159" t="s">
        <v>448</v>
      </c>
      <c r="O213" s="159" t="s">
        <v>656</v>
      </c>
      <c r="P213" s="159" t="s">
        <v>728</v>
      </c>
      <c r="Q213" s="159" t="s">
        <v>729</v>
      </c>
    </row>
    <row r="214" spans="11:17" x14ac:dyDescent="0.2">
      <c r="K214" s="162" t="str">
        <f t="shared" si="6"/>
        <v>JW131002S外窓交換（防火・防風・防犯仕様）</v>
      </c>
      <c r="L214" s="171" t="str">
        <f t="shared" si="7"/>
        <v>JW131002S外窓交換（防火・防風・防犯仕様）S</v>
      </c>
      <c r="M214" s="159" t="s">
        <v>772</v>
      </c>
      <c r="N214" s="159" t="s">
        <v>448</v>
      </c>
      <c r="O214" s="159" t="s">
        <v>656</v>
      </c>
      <c r="P214" s="159" t="s">
        <v>728</v>
      </c>
      <c r="Q214" s="159" t="s">
        <v>730</v>
      </c>
    </row>
    <row r="215" spans="11:17" x14ac:dyDescent="0.2">
      <c r="K215" s="162" t="str">
        <f t="shared" si="6"/>
        <v>JW133001S外窓交換</v>
      </c>
      <c r="L215" s="171" t="str">
        <f t="shared" si="7"/>
        <v>JW133001S外窓交換S</v>
      </c>
      <c r="M215" s="159" t="s">
        <v>868</v>
      </c>
      <c r="N215" s="159" t="s">
        <v>664</v>
      </c>
      <c r="O215" s="159" t="s">
        <v>665</v>
      </c>
      <c r="P215" s="159" t="s">
        <v>728</v>
      </c>
      <c r="Q215" s="159" t="s">
        <v>731</v>
      </c>
    </row>
    <row r="216" spans="11:17" x14ac:dyDescent="0.2">
      <c r="K216" s="162" t="str">
        <f t="shared" si="6"/>
        <v>JW133002S外窓交換</v>
      </c>
      <c r="L216" s="171" t="str">
        <f t="shared" si="7"/>
        <v>JW133002S外窓交換S</v>
      </c>
      <c r="M216" s="159" t="s">
        <v>869</v>
      </c>
      <c r="N216" s="159" t="s">
        <v>664</v>
      </c>
      <c r="O216" s="159" t="s">
        <v>665</v>
      </c>
      <c r="P216" s="159" t="s">
        <v>728</v>
      </c>
      <c r="Q216" s="159" t="s">
        <v>731</v>
      </c>
    </row>
    <row r="217" spans="11:17" x14ac:dyDescent="0.2">
      <c r="K217" s="162" t="str">
        <f t="shared" si="6"/>
        <v>JW133003S外窓交換</v>
      </c>
      <c r="L217" s="171" t="str">
        <f t="shared" si="7"/>
        <v>JW133003S外窓交換S</v>
      </c>
      <c r="M217" s="159" t="s">
        <v>870</v>
      </c>
      <c r="N217" s="159" t="s">
        <v>664</v>
      </c>
      <c r="O217" s="159" t="s">
        <v>665</v>
      </c>
      <c r="P217" s="159" t="s">
        <v>728</v>
      </c>
      <c r="Q217" s="159" t="s">
        <v>731</v>
      </c>
    </row>
    <row r="218" spans="11:17" x14ac:dyDescent="0.2">
      <c r="K218" s="162" t="str">
        <f t="shared" si="6"/>
        <v>JW133004S外窓交換</v>
      </c>
      <c r="L218" s="171" t="str">
        <f t="shared" si="7"/>
        <v>JW133004S外窓交換S</v>
      </c>
      <c r="M218" s="159" t="s">
        <v>871</v>
      </c>
      <c r="N218" s="159" t="s">
        <v>664</v>
      </c>
      <c r="O218" s="159" t="s">
        <v>665</v>
      </c>
      <c r="P218" s="159" t="s">
        <v>728</v>
      </c>
      <c r="Q218" s="159" t="s">
        <v>731</v>
      </c>
    </row>
    <row r="219" spans="11:17" x14ac:dyDescent="0.2">
      <c r="K219" s="162" t="str">
        <f t="shared" si="6"/>
        <v>JW133005S外窓交換</v>
      </c>
      <c r="L219" s="171" t="str">
        <f t="shared" si="7"/>
        <v>JW133005S外窓交換S</v>
      </c>
      <c r="M219" s="159" t="s">
        <v>872</v>
      </c>
      <c r="N219" s="159" t="s">
        <v>664</v>
      </c>
      <c r="O219" s="159" t="s">
        <v>665</v>
      </c>
      <c r="P219" s="159" t="s">
        <v>728</v>
      </c>
      <c r="Q219" s="159" t="s">
        <v>732</v>
      </c>
    </row>
    <row r="220" spans="11:17" x14ac:dyDescent="0.2">
      <c r="K220" s="162" t="str">
        <f t="shared" si="6"/>
        <v>JW133006S外窓交換</v>
      </c>
      <c r="L220" s="171" t="str">
        <f t="shared" si="7"/>
        <v>JW133006S外窓交換S</v>
      </c>
      <c r="M220" s="159" t="s">
        <v>873</v>
      </c>
      <c r="N220" s="159" t="s">
        <v>664</v>
      </c>
      <c r="O220" s="159" t="s">
        <v>665</v>
      </c>
      <c r="P220" s="159" t="s">
        <v>728</v>
      </c>
      <c r="Q220" s="159" t="s">
        <v>732</v>
      </c>
    </row>
    <row r="221" spans="11:17" x14ac:dyDescent="0.2">
      <c r="K221" s="162" t="str">
        <f t="shared" si="6"/>
        <v>JW133007S外窓交換</v>
      </c>
      <c r="L221" s="171" t="str">
        <f t="shared" si="7"/>
        <v>JW133007S外窓交換S</v>
      </c>
      <c r="M221" s="159" t="s">
        <v>874</v>
      </c>
      <c r="N221" s="159" t="s">
        <v>664</v>
      </c>
      <c r="O221" s="159" t="s">
        <v>665</v>
      </c>
      <c r="P221" s="159" t="s">
        <v>728</v>
      </c>
      <c r="Q221" s="159" t="s">
        <v>732</v>
      </c>
    </row>
    <row r="222" spans="11:17" x14ac:dyDescent="0.2">
      <c r="K222" s="162" t="str">
        <f t="shared" si="6"/>
        <v>JW133008S外窓交換</v>
      </c>
      <c r="L222" s="171" t="str">
        <f t="shared" si="7"/>
        <v>JW133008S外窓交換S</v>
      </c>
      <c r="M222" s="159" t="s">
        <v>875</v>
      </c>
      <c r="N222" s="159" t="s">
        <v>664</v>
      </c>
      <c r="O222" s="159" t="s">
        <v>665</v>
      </c>
      <c r="P222" s="159" t="s">
        <v>728</v>
      </c>
      <c r="Q222" s="159" t="s">
        <v>732</v>
      </c>
    </row>
    <row r="223" spans="11:17" x14ac:dyDescent="0.2">
      <c r="K223" s="162" t="str">
        <f t="shared" si="6"/>
        <v>JW034539A外窓交換（防火・防風・防犯仕様）</v>
      </c>
      <c r="L223" s="171" t="str">
        <f t="shared" si="7"/>
        <v>JW034539A外窓交換（防火・防風・防犯仕様）A</v>
      </c>
      <c r="M223" s="159" t="s">
        <v>1208</v>
      </c>
      <c r="N223" s="159" t="s">
        <v>448</v>
      </c>
      <c r="O223" s="159" t="s">
        <v>656</v>
      </c>
      <c r="P223" s="159" t="s">
        <v>445</v>
      </c>
      <c r="Q223" s="159" t="s">
        <v>1209</v>
      </c>
    </row>
    <row r="224" spans="11:17" x14ac:dyDescent="0.2">
      <c r="K224" s="162" t="str">
        <f t="shared" si="6"/>
        <v>JW033332S外窓交換</v>
      </c>
      <c r="L224" s="171" t="str">
        <f t="shared" si="7"/>
        <v>JW033332S外窓交換S</v>
      </c>
      <c r="M224" s="159" t="s">
        <v>1214</v>
      </c>
      <c r="N224" s="159" t="s">
        <v>664</v>
      </c>
      <c r="O224" s="159" t="s">
        <v>665</v>
      </c>
      <c r="P224" s="159" t="s">
        <v>445</v>
      </c>
      <c r="Q224" s="159" t="s">
        <v>1215</v>
      </c>
    </row>
    <row r="225" spans="11:17" x14ac:dyDescent="0.2">
      <c r="K225" s="162" t="str">
        <f t="shared" si="6"/>
        <v>JW034538S外窓交換（防火・防風・防犯仕様）</v>
      </c>
      <c r="L225" s="171" t="str">
        <f t="shared" si="7"/>
        <v>JW034538S外窓交換（防火・防風・防犯仕様）S</v>
      </c>
      <c r="M225" s="159" t="s">
        <v>1210</v>
      </c>
      <c r="N225" s="159" t="s">
        <v>448</v>
      </c>
      <c r="O225" s="159" t="s">
        <v>656</v>
      </c>
      <c r="P225" s="159" t="s">
        <v>445</v>
      </c>
      <c r="Q225" s="159" t="s">
        <v>1211</v>
      </c>
    </row>
    <row r="226" spans="11:17" x14ac:dyDescent="0.2">
      <c r="K226" s="162" t="str">
        <f t="shared" si="6"/>
        <v>JW034540S外窓交換（防火・防風・防犯仕様）</v>
      </c>
      <c r="L226" s="171" t="str">
        <f t="shared" si="7"/>
        <v>JW034540S外窓交換（防火・防風・防犯仕様）S</v>
      </c>
      <c r="M226" s="159" t="s">
        <v>1212</v>
      </c>
      <c r="N226" s="159" t="s">
        <v>448</v>
      </c>
      <c r="O226" s="159" t="s">
        <v>656</v>
      </c>
      <c r="P226" s="159" t="s">
        <v>445</v>
      </c>
      <c r="Q226" s="159" t="s">
        <v>1213</v>
      </c>
    </row>
    <row r="227" spans="11:17" x14ac:dyDescent="0.2">
      <c r="K227" s="162" t="str">
        <f t="shared" si="6"/>
        <v>JW032213S外窓交換（防火・防風・防犯仕様）</v>
      </c>
      <c r="L227" s="171" t="str">
        <f t="shared" si="7"/>
        <v>JW032213S外窓交換（防火・防風・防犯仕様）S</v>
      </c>
      <c r="M227" s="159" t="s">
        <v>1254</v>
      </c>
      <c r="N227" s="159" t="s">
        <v>448</v>
      </c>
      <c r="O227" s="159" t="s">
        <v>656</v>
      </c>
      <c r="P227" s="159" t="s">
        <v>445</v>
      </c>
      <c r="Q227" s="159" t="s">
        <v>705</v>
      </c>
    </row>
    <row r="228" spans="11:17" x14ac:dyDescent="0.2">
      <c r="K228" s="162" t="str">
        <f t="shared" si="6"/>
        <v>JW033113Sカバー工法</v>
      </c>
      <c r="L228" s="171" t="str">
        <f t="shared" si="7"/>
        <v>JW033113Sカバー工法S</v>
      </c>
      <c r="M228" s="159" t="s">
        <v>1255</v>
      </c>
      <c r="N228" s="159" t="s">
        <v>664</v>
      </c>
      <c r="O228" s="159" t="s">
        <v>653</v>
      </c>
      <c r="P228" s="159" t="s">
        <v>445</v>
      </c>
      <c r="Q228" s="159" t="s">
        <v>808</v>
      </c>
    </row>
    <row r="229" spans="11:17" x14ac:dyDescent="0.2">
      <c r="K229" s="162" t="str">
        <f t="shared" si="6"/>
        <v>JW032205S外窓交換（防火・防風・防犯仕様）</v>
      </c>
      <c r="L229" s="171" t="str">
        <f t="shared" si="7"/>
        <v>JW032205S外窓交換（防火・防風・防犯仕様）S</v>
      </c>
      <c r="M229" s="159" t="s">
        <v>1256</v>
      </c>
      <c r="N229" s="159" t="s">
        <v>448</v>
      </c>
      <c r="O229" s="159" t="s">
        <v>656</v>
      </c>
      <c r="P229" s="159" t="s">
        <v>445</v>
      </c>
      <c r="Q229" s="159" t="s">
        <v>697</v>
      </c>
    </row>
    <row r="230" spans="11:17" x14ac:dyDescent="0.2">
      <c r="K230" s="162" t="str">
        <f t="shared" si="6"/>
        <v>JW029210Aカバー工法</v>
      </c>
      <c r="L230" s="171" t="str">
        <f t="shared" si="7"/>
        <v>JW029210Aカバー工法A</v>
      </c>
      <c r="M230" s="159" t="s">
        <v>1257</v>
      </c>
      <c r="N230" s="159" t="s">
        <v>664</v>
      </c>
      <c r="O230" s="159" t="s">
        <v>653</v>
      </c>
      <c r="P230" s="159" t="s">
        <v>165</v>
      </c>
      <c r="Q230" s="159" t="s">
        <v>1258</v>
      </c>
    </row>
    <row r="231" spans="11:17" x14ac:dyDescent="0.2">
      <c r="K231" s="162" t="str">
        <f t="shared" si="6"/>
        <v>JW029205Sカバー工法</v>
      </c>
      <c r="L231" s="171" t="str">
        <f t="shared" si="7"/>
        <v>JW029205Sカバー工法S</v>
      </c>
      <c r="M231" s="159" t="s">
        <v>1259</v>
      </c>
      <c r="N231" s="159" t="s">
        <v>664</v>
      </c>
      <c r="O231" s="159" t="s">
        <v>653</v>
      </c>
      <c r="P231" s="159" t="s">
        <v>165</v>
      </c>
      <c r="Q231" s="159" t="s">
        <v>1260</v>
      </c>
    </row>
    <row r="232" spans="11:17" x14ac:dyDescent="0.2">
      <c r="K232" s="162" t="str">
        <f t="shared" si="6"/>
        <v>JW029207Sカバー工法</v>
      </c>
      <c r="L232" s="171" t="str">
        <f t="shared" si="7"/>
        <v>JW029207Sカバー工法S</v>
      </c>
      <c r="M232" s="159" t="s">
        <v>1384</v>
      </c>
      <c r="N232" s="159" t="s">
        <v>664</v>
      </c>
      <c r="O232" s="159" t="s">
        <v>653</v>
      </c>
      <c r="P232" s="159" t="s">
        <v>165</v>
      </c>
      <c r="Q232" s="159" t="s">
        <v>1261</v>
      </c>
    </row>
    <row r="233" spans="11:17" x14ac:dyDescent="0.2">
      <c r="K233" s="162" t="str">
        <f t="shared" si="6"/>
        <v/>
      </c>
      <c r="L233" s="171" t="str">
        <f t="shared" si="7"/>
        <v/>
      </c>
    </row>
    <row r="234" spans="11:17" x14ac:dyDescent="0.2">
      <c r="K234" s="162" t="str">
        <f t="shared" si="6"/>
        <v/>
      </c>
      <c r="L234" s="171" t="str">
        <f t="shared" si="7"/>
        <v/>
      </c>
    </row>
    <row r="235" spans="11:17" x14ac:dyDescent="0.2">
      <c r="K235" s="162" t="str">
        <f t="shared" si="6"/>
        <v/>
      </c>
      <c r="L235" s="171" t="str">
        <f t="shared" si="7"/>
        <v/>
      </c>
    </row>
    <row r="236" spans="11:17" x14ac:dyDescent="0.2">
      <c r="K236" s="162" t="str">
        <f t="shared" si="6"/>
        <v/>
      </c>
      <c r="L236" s="171" t="str">
        <f t="shared" si="7"/>
        <v/>
      </c>
    </row>
    <row r="237" spans="11:17" x14ac:dyDescent="0.2">
      <c r="K237" s="162" t="str">
        <f t="shared" si="6"/>
        <v/>
      </c>
      <c r="L237" s="171" t="str">
        <f t="shared" si="7"/>
        <v/>
      </c>
    </row>
    <row r="238" spans="11:17" x14ac:dyDescent="0.2">
      <c r="K238" s="162" t="str">
        <f t="shared" si="6"/>
        <v/>
      </c>
      <c r="L238" s="171" t="str">
        <f t="shared" si="7"/>
        <v/>
      </c>
    </row>
    <row r="239" spans="11:17" x14ac:dyDescent="0.2">
      <c r="K239" s="162" t="str">
        <f t="shared" si="6"/>
        <v/>
      </c>
      <c r="L239" s="171" t="str">
        <f t="shared" si="7"/>
        <v/>
      </c>
    </row>
    <row r="240" spans="11:17" x14ac:dyDescent="0.2">
      <c r="K240" s="162" t="str">
        <f t="shared" si="6"/>
        <v/>
      </c>
      <c r="L240" s="171" t="str">
        <f t="shared" si="7"/>
        <v/>
      </c>
    </row>
    <row r="241" spans="11:12" x14ac:dyDescent="0.2">
      <c r="K241" s="162" t="str">
        <f t="shared" si="6"/>
        <v/>
      </c>
      <c r="L241" s="171" t="str">
        <f t="shared" si="7"/>
        <v/>
      </c>
    </row>
    <row r="242" spans="11:12" x14ac:dyDescent="0.2">
      <c r="K242" s="162" t="str">
        <f t="shared" si="6"/>
        <v/>
      </c>
      <c r="L242" s="171" t="str">
        <f t="shared" si="7"/>
        <v/>
      </c>
    </row>
    <row r="243" spans="11:12" x14ac:dyDescent="0.2">
      <c r="K243" s="162" t="str">
        <f t="shared" si="6"/>
        <v/>
      </c>
      <c r="L243" s="171" t="str">
        <f t="shared" si="7"/>
        <v/>
      </c>
    </row>
    <row r="244" spans="11:12" x14ac:dyDescent="0.2">
      <c r="K244" s="162" t="str">
        <f t="shared" si="6"/>
        <v/>
      </c>
      <c r="L244" s="171" t="str">
        <f t="shared" si="7"/>
        <v/>
      </c>
    </row>
    <row r="245" spans="11:12" x14ac:dyDescent="0.2">
      <c r="K245" s="162" t="str">
        <f t="shared" si="6"/>
        <v/>
      </c>
      <c r="L245" s="171" t="str">
        <f t="shared" si="7"/>
        <v/>
      </c>
    </row>
    <row r="246" spans="11:12" x14ac:dyDescent="0.2">
      <c r="K246" s="162" t="str">
        <f t="shared" si="6"/>
        <v/>
      </c>
      <c r="L246" s="171" t="str">
        <f t="shared" si="7"/>
        <v/>
      </c>
    </row>
    <row r="247" spans="11:12" x14ac:dyDescent="0.2">
      <c r="K247" s="162" t="str">
        <f t="shared" si="6"/>
        <v/>
      </c>
      <c r="L247" s="171" t="str">
        <f t="shared" si="7"/>
        <v/>
      </c>
    </row>
    <row r="248" spans="11:12" x14ac:dyDescent="0.2">
      <c r="K248" s="162" t="str">
        <f t="shared" si="6"/>
        <v/>
      </c>
      <c r="L248" s="171" t="str">
        <f t="shared" si="7"/>
        <v/>
      </c>
    </row>
    <row r="249" spans="11:12" x14ac:dyDescent="0.2">
      <c r="K249" s="162" t="str">
        <f t="shared" si="6"/>
        <v/>
      </c>
      <c r="L249" s="171" t="str">
        <f t="shared" si="7"/>
        <v/>
      </c>
    </row>
    <row r="250" spans="11:12" x14ac:dyDescent="0.2">
      <c r="K250" s="162" t="str">
        <f t="shared" si="6"/>
        <v/>
      </c>
      <c r="L250" s="171" t="str">
        <f t="shared" si="7"/>
        <v/>
      </c>
    </row>
    <row r="251" spans="11:12" x14ac:dyDescent="0.2">
      <c r="K251" s="162" t="str">
        <f t="shared" si="6"/>
        <v/>
      </c>
      <c r="L251" s="171" t="str">
        <f t="shared" si="7"/>
        <v/>
      </c>
    </row>
    <row r="252" spans="11:12" x14ac:dyDescent="0.2">
      <c r="K252" s="162" t="str">
        <f t="shared" si="6"/>
        <v/>
      </c>
      <c r="L252" s="171" t="str">
        <f t="shared" si="7"/>
        <v/>
      </c>
    </row>
    <row r="253" spans="11:12" x14ac:dyDescent="0.2">
      <c r="K253" s="162" t="str">
        <f t="shared" si="6"/>
        <v/>
      </c>
      <c r="L253" s="171" t="str">
        <f t="shared" si="7"/>
        <v/>
      </c>
    </row>
    <row r="254" spans="11:12" x14ac:dyDescent="0.2">
      <c r="K254" s="162" t="str">
        <f t="shared" si="6"/>
        <v/>
      </c>
      <c r="L254" s="171" t="str">
        <f t="shared" si="7"/>
        <v/>
      </c>
    </row>
    <row r="255" spans="11:12" x14ac:dyDescent="0.2">
      <c r="K255" s="162" t="str">
        <f t="shared" si="6"/>
        <v/>
      </c>
      <c r="L255" s="171" t="str">
        <f t="shared" si="7"/>
        <v/>
      </c>
    </row>
    <row r="256" spans="11:12" x14ac:dyDescent="0.2">
      <c r="K256" s="162" t="str">
        <f t="shared" si="6"/>
        <v/>
      </c>
      <c r="L256" s="171" t="str">
        <f t="shared" si="7"/>
        <v/>
      </c>
    </row>
    <row r="257" spans="11:12" x14ac:dyDescent="0.2">
      <c r="K257" s="162" t="str">
        <f t="shared" si="6"/>
        <v/>
      </c>
      <c r="L257" s="171" t="str">
        <f t="shared" si="7"/>
        <v/>
      </c>
    </row>
    <row r="258" spans="11:12" x14ac:dyDescent="0.2">
      <c r="K258" s="162" t="str">
        <f t="shared" si="6"/>
        <v/>
      </c>
      <c r="L258" s="171" t="str">
        <f t="shared" si="7"/>
        <v/>
      </c>
    </row>
    <row r="259" spans="11:12" x14ac:dyDescent="0.2">
      <c r="K259" s="162" t="str">
        <f t="shared" si="6"/>
        <v/>
      </c>
      <c r="L259" s="171" t="str">
        <f t="shared" si="7"/>
        <v/>
      </c>
    </row>
    <row r="260" spans="11:12" x14ac:dyDescent="0.2">
      <c r="K260" s="162" t="str">
        <f t="shared" si="6"/>
        <v/>
      </c>
      <c r="L260" s="171" t="str">
        <f t="shared" si="7"/>
        <v/>
      </c>
    </row>
    <row r="261" spans="11:12" x14ac:dyDescent="0.2">
      <c r="K261" s="162" t="str">
        <f t="shared" ref="K261:K324" si="8">M261&amp;O261</f>
        <v/>
      </c>
      <c r="L261" s="171" t="str">
        <f t="shared" ref="L261:L324" si="9">M261&amp;O261&amp;(IF(M261&lt;&gt;"", RIGHT(M261,1),""))</f>
        <v/>
      </c>
    </row>
    <row r="262" spans="11:12" x14ac:dyDescent="0.2">
      <c r="K262" s="162" t="str">
        <f t="shared" si="8"/>
        <v/>
      </c>
      <c r="L262" s="171" t="str">
        <f t="shared" si="9"/>
        <v/>
      </c>
    </row>
    <row r="263" spans="11:12" x14ac:dyDescent="0.2">
      <c r="K263" s="162" t="str">
        <f t="shared" si="8"/>
        <v/>
      </c>
      <c r="L263" s="171" t="str">
        <f t="shared" si="9"/>
        <v/>
      </c>
    </row>
    <row r="264" spans="11:12" x14ac:dyDescent="0.2">
      <c r="K264" s="162" t="str">
        <f t="shared" si="8"/>
        <v/>
      </c>
      <c r="L264" s="171" t="str">
        <f t="shared" si="9"/>
        <v/>
      </c>
    </row>
    <row r="265" spans="11:12" x14ac:dyDescent="0.2">
      <c r="K265" s="162" t="str">
        <f t="shared" si="8"/>
        <v/>
      </c>
      <c r="L265" s="171" t="str">
        <f t="shared" si="9"/>
        <v/>
      </c>
    </row>
    <row r="266" spans="11:12" x14ac:dyDescent="0.2">
      <c r="K266" s="162" t="str">
        <f t="shared" si="8"/>
        <v/>
      </c>
      <c r="L266" s="171" t="str">
        <f t="shared" si="9"/>
        <v/>
      </c>
    </row>
    <row r="267" spans="11:12" x14ac:dyDescent="0.2">
      <c r="K267" s="162" t="str">
        <f t="shared" si="8"/>
        <v/>
      </c>
      <c r="L267" s="171" t="str">
        <f t="shared" si="9"/>
        <v/>
      </c>
    </row>
    <row r="268" spans="11:12" x14ac:dyDescent="0.2">
      <c r="K268" s="162" t="str">
        <f t="shared" si="8"/>
        <v/>
      </c>
      <c r="L268" s="171" t="str">
        <f t="shared" si="9"/>
        <v/>
      </c>
    </row>
    <row r="269" spans="11:12" x14ac:dyDescent="0.2">
      <c r="K269" s="162" t="str">
        <f t="shared" si="8"/>
        <v/>
      </c>
      <c r="L269" s="171" t="str">
        <f t="shared" si="9"/>
        <v/>
      </c>
    </row>
    <row r="270" spans="11:12" x14ac:dyDescent="0.2">
      <c r="K270" s="162" t="str">
        <f t="shared" si="8"/>
        <v/>
      </c>
      <c r="L270" s="171" t="str">
        <f t="shared" si="9"/>
        <v/>
      </c>
    </row>
    <row r="271" spans="11:12" x14ac:dyDescent="0.2">
      <c r="K271" s="162" t="str">
        <f t="shared" si="8"/>
        <v/>
      </c>
      <c r="L271" s="171" t="str">
        <f t="shared" si="9"/>
        <v/>
      </c>
    </row>
    <row r="272" spans="11:12" x14ac:dyDescent="0.2">
      <c r="K272" s="162" t="str">
        <f t="shared" si="8"/>
        <v/>
      </c>
      <c r="L272" s="171" t="str">
        <f t="shared" si="9"/>
        <v/>
      </c>
    </row>
    <row r="273" spans="11:12" x14ac:dyDescent="0.2">
      <c r="K273" s="162" t="str">
        <f t="shared" si="8"/>
        <v/>
      </c>
      <c r="L273" s="171" t="str">
        <f t="shared" si="9"/>
        <v/>
      </c>
    </row>
    <row r="274" spans="11:12" x14ac:dyDescent="0.2">
      <c r="K274" s="162" t="str">
        <f t="shared" si="8"/>
        <v/>
      </c>
      <c r="L274" s="171" t="str">
        <f t="shared" si="9"/>
        <v/>
      </c>
    </row>
    <row r="275" spans="11:12" x14ac:dyDescent="0.2">
      <c r="K275" s="162" t="str">
        <f t="shared" si="8"/>
        <v/>
      </c>
      <c r="L275" s="171" t="str">
        <f t="shared" si="9"/>
        <v/>
      </c>
    </row>
    <row r="276" spans="11:12" x14ac:dyDescent="0.2">
      <c r="K276" s="162" t="str">
        <f t="shared" si="8"/>
        <v/>
      </c>
      <c r="L276" s="171" t="str">
        <f t="shared" si="9"/>
        <v/>
      </c>
    </row>
    <row r="277" spans="11:12" x14ac:dyDescent="0.2">
      <c r="K277" s="162" t="str">
        <f t="shared" si="8"/>
        <v/>
      </c>
      <c r="L277" s="171" t="str">
        <f t="shared" si="9"/>
        <v/>
      </c>
    </row>
    <row r="278" spans="11:12" x14ac:dyDescent="0.2">
      <c r="K278" s="162" t="str">
        <f t="shared" si="8"/>
        <v/>
      </c>
      <c r="L278" s="171" t="str">
        <f t="shared" si="9"/>
        <v/>
      </c>
    </row>
    <row r="279" spans="11:12" x14ac:dyDescent="0.2">
      <c r="K279" s="162" t="str">
        <f t="shared" si="8"/>
        <v/>
      </c>
      <c r="L279" s="171" t="str">
        <f t="shared" si="9"/>
        <v/>
      </c>
    </row>
    <row r="280" spans="11:12" x14ac:dyDescent="0.2">
      <c r="K280" s="162" t="str">
        <f t="shared" si="8"/>
        <v/>
      </c>
      <c r="L280" s="171" t="str">
        <f t="shared" si="9"/>
        <v/>
      </c>
    </row>
    <row r="281" spans="11:12" x14ac:dyDescent="0.2">
      <c r="K281" s="162" t="str">
        <f t="shared" si="8"/>
        <v/>
      </c>
      <c r="L281" s="171" t="str">
        <f t="shared" si="9"/>
        <v/>
      </c>
    </row>
    <row r="282" spans="11:12" x14ac:dyDescent="0.2">
      <c r="K282" s="162" t="str">
        <f t="shared" si="8"/>
        <v/>
      </c>
      <c r="L282" s="171" t="str">
        <f t="shared" si="9"/>
        <v/>
      </c>
    </row>
    <row r="283" spans="11:12" x14ac:dyDescent="0.2">
      <c r="K283" s="162" t="str">
        <f t="shared" si="8"/>
        <v/>
      </c>
      <c r="L283" s="171" t="str">
        <f t="shared" si="9"/>
        <v/>
      </c>
    </row>
    <row r="284" spans="11:12" x14ac:dyDescent="0.2">
      <c r="K284" s="162" t="str">
        <f t="shared" si="8"/>
        <v/>
      </c>
      <c r="L284" s="171" t="str">
        <f t="shared" si="9"/>
        <v/>
      </c>
    </row>
    <row r="285" spans="11:12" x14ac:dyDescent="0.2">
      <c r="K285" s="162" t="str">
        <f t="shared" si="8"/>
        <v/>
      </c>
      <c r="L285" s="171" t="str">
        <f t="shared" si="9"/>
        <v/>
      </c>
    </row>
    <row r="286" spans="11:12" x14ac:dyDescent="0.2">
      <c r="K286" s="162" t="str">
        <f t="shared" si="8"/>
        <v/>
      </c>
      <c r="L286" s="171" t="str">
        <f t="shared" si="9"/>
        <v/>
      </c>
    </row>
    <row r="287" spans="11:12" x14ac:dyDescent="0.2">
      <c r="K287" s="162" t="str">
        <f t="shared" si="8"/>
        <v/>
      </c>
      <c r="L287" s="171" t="str">
        <f t="shared" si="9"/>
        <v/>
      </c>
    </row>
    <row r="288" spans="11:12" x14ac:dyDescent="0.2">
      <c r="K288" s="162" t="str">
        <f t="shared" si="8"/>
        <v/>
      </c>
      <c r="L288" s="171" t="str">
        <f t="shared" si="9"/>
        <v/>
      </c>
    </row>
    <row r="289" spans="11:12" x14ac:dyDescent="0.2">
      <c r="K289" s="162" t="str">
        <f t="shared" si="8"/>
        <v/>
      </c>
      <c r="L289" s="171" t="str">
        <f t="shared" si="9"/>
        <v/>
      </c>
    </row>
    <row r="290" spans="11:12" x14ac:dyDescent="0.2">
      <c r="K290" s="162" t="str">
        <f t="shared" si="8"/>
        <v/>
      </c>
      <c r="L290" s="171" t="str">
        <f t="shared" si="9"/>
        <v/>
      </c>
    </row>
    <row r="291" spans="11:12" x14ac:dyDescent="0.2">
      <c r="K291" s="162" t="str">
        <f t="shared" si="8"/>
        <v/>
      </c>
      <c r="L291" s="171" t="str">
        <f t="shared" si="9"/>
        <v/>
      </c>
    </row>
    <row r="292" spans="11:12" x14ac:dyDescent="0.2">
      <c r="K292" s="162" t="str">
        <f t="shared" si="8"/>
        <v/>
      </c>
      <c r="L292" s="171" t="str">
        <f t="shared" si="9"/>
        <v/>
      </c>
    </row>
    <row r="293" spans="11:12" x14ac:dyDescent="0.2">
      <c r="K293" s="162" t="str">
        <f t="shared" si="8"/>
        <v/>
      </c>
      <c r="L293" s="171" t="str">
        <f t="shared" si="9"/>
        <v/>
      </c>
    </row>
    <row r="294" spans="11:12" x14ac:dyDescent="0.2">
      <c r="K294" s="162" t="str">
        <f t="shared" si="8"/>
        <v/>
      </c>
      <c r="L294" s="171" t="str">
        <f t="shared" si="9"/>
        <v/>
      </c>
    </row>
    <row r="295" spans="11:12" x14ac:dyDescent="0.2">
      <c r="K295" s="162" t="str">
        <f t="shared" si="8"/>
        <v/>
      </c>
      <c r="L295" s="171" t="str">
        <f t="shared" si="9"/>
        <v/>
      </c>
    </row>
    <row r="296" spans="11:12" x14ac:dyDescent="0.2">
      <c r="K296" s="162" t="str">
        <f t="shared" si="8"/>
        <v/>
      </c>
      <c r="L296" s="171" t="str">
        <f t="shared" si="9"/>
        <v/>
      </c>
    </row>
    <row r="297" spans="11:12" x14ac:dyDescent="0.2">
      <c r="K297" s="162" t="str">
        <f t="shared" si="8"/>
        <v/>
      </c>
      <c r="L297" s="171" t="str">
        <f t="shared" si="9"/>
        <v/>
      </c>
    </row>
    <row r="298" spans="11:12" x14ac:dyDescent="0.2">
      <c r="K298" s="162" t="str">
        <f t="shared" si="8"/>
        <v/>
      </c>
      <c r="L298" s="171" t="str">
        <f t="shared" si="9"/>
        <v/>
      </c>
    </row>
    <row r="299" spans="11:12" x14ac:dyDescent="0.2">
      <c r="K299" s="162" t="str">
        <f t="shared" si="8"/>
        <v/>
      </c>
      <c r="L299" s="171" t="str">
        <f t="shared" si="9"/>
        <v/>
      </c>
    </row>
    <row r="300" spans="11:12" x14ac:dyDescent="0.2">
      <c r="K300" s="162" t="str">
        <f t="shared" si="8"/>
        <v/>
      </c>
      <c r="L300" s="171" t="str">
        <f t="shared" si="9"/>
        <v/>
      </c>
    </row>
    <row r="301" spans="11:12" x14ac:dyDescent="0.2">
      <c r="K301" s="162" t="str">
        <f t="shared" si="8"/>
        <v/>
      </c>
      <c r="L301" s="171" t="str">
        <f t="shared" si="9"/>
        <v/>
      </c>
    </row>
    <row r="302" spans="11:12" x14ac:dyDescent="0.2">
      <c r="K302" s="162" t="str">
        <f t="shared" si="8"/>
        <v/>
      </c>
      <c r="L302" s="171" t="str">
        <f t="shared" si="9"/>
        <v/>
      </c>
    </row>
    <row r="303" spans="11:12" x14ac:dyDescent="0.2">
      <c r="K303" s="162" t="str">
        <f t="shared" si="8"/>
        <v/>
      </c>
      <c r="L303" s="171" t="str">
        <f t="shared" si="9"/>
        <v/>
      </c>
    </row>
    <row r="304" spans="11:12" x14ac:dyDescent="0.2">
      <c r="K304" s="162" t="str">
        <f t="shared" si="8"/>
        <v/>
      </c>
      <c r="L304" s="171" t="str">
        <f t="shared" si="9"/>
        <v/>
      </c>
    </row>
    <row r="305" spans="11:12" x14ac:dyDescent="0.2">
      <c r="K305" s="162" t="str">
        <f t="shared" si="8"/>
        <v/>
      </c>
      <c r="L305" s="171" t="str">
        <f t="shared" si="9"/>
        <v/>
      </c>
    </row>
    <row r="306" spans="11:12" x14ac:dyDescent="0.2">
      <c r="K306" s="162" t="str">
        <f t="shared" si="8"/>
        <v/>
      </c>
      <c r="L306" s="171" t="str">
        <f t="shared" si="9"/>
        <v/>
      </c>
    </row>
    <row r="307" spans="11:12" x14ac:dyDescent="0.2">
      <c r="K307" s="162" t="str">
        <f t="shared" si="8"/>
        <v/>
      </c>
      <c r="L307" s="171" t="str">
        <f t="shared" si="9"/>
        <v/>
      </c>
    </row>
    <row r="308" spans="11:12" x14ac:dyDescent="0.2">
      <c r="K308" s="162" t="str">
        <f t="shared" si="8"/>
        <v/>
      </c>
      <c r="L308" s="171" t="str">
        <f t="shared" si="9"/>
        <v/>
      </c>
    </row>
    <row r="309" spans="11:12" x14ac:dyDescent="0.2">
      <c r="K309" s="162" t="str">
        <f t="shared" si="8"/>
        <v/>
      </c>
      <c r="L309" s="171" t="str">
        <f t="shared" si="9"/>
        <v/>
      </c>
    </row>
    <row r="310" spans="11:12" x14ac:dyDescent="0.2">
      <c r="K310" s="162" t="str">
        <f t="shared" si="8"/>
        <v/>
      </c>
      <c r="L310" s="171" t="str">
        <f t="shared" si="9"/>
        <v/>
      </c>
    </row>
    <row r="311" spans="11:12" x14ac:dyDescent="0.2">
      <c r="K311" s="162" t="str">
        <f t="shared" si="8"/>
        <v/>
      </c>
      <c r="L311" s="171" t="str">
        <f t="shared" si="9"/>
        <v/>
      </c>
    </row>
    <row r="312" spans="11:12" x14ac:dyDescent="0.2">
      <c r="K312" s="162" t="str">
        <f t="shared" si="8"/>
        <v/>
      </c>
      <c r="L312" s="171" t="str">
        <f t="shared" si="9"/>
        <v/>
      </c>
    </row>
    <row r="313" spans="11:12" x14ac:dyDescent="0.2">
      <c r="K313" s="162" t="str">
        <f t="shared" si="8"/>
        <v/>
      </c>
      <c r="L313" s="171" t="str">
        <f t="shared" si="9"/>
        <v/>
      </c>
    </row>
    <row r="314" spans="11:12" x14ac:dyDescent="0.2">
      <c r="K314" s="162" t="str">
        <f t="shared" si="8"/>
        <v/>
      </c>
      <c r="L314" s="171" t="str">
        <f t="shared" si="9"/>
        <v/>
      </c>
    </row>
    <row r="315" spans="11:12" x14ac:dyDescent="0.2">
      <c r="K315" s="162" t="str">
        <f t="shared" si="8"/>
        <v/>
      </c>
      <c r="L315" s="171" t="str">
        <f t="shared" si="9"/>
        <v/>
      </c>
    </row>
    <row r="316" spans="11:12" x14ac:dyDescent="0.2">
      <c r="K316" s="162" t="str">
        <f t="shared" si="8"/>
        <v/>
      </c>
      <c r="L316" s="171" t="str">
        <f t="shared" si="9"/>
        <v/>
      </c>
    </row>
    <row r="317" spans="11:12" x14ac:dyDescent="0.2">
      <c r="K317" s="162" t="str">
        <f t="shared" si="8"/>
        <v/>
      </c>
      <c r="L317" s="171" t="str">
        <f t="shared" si="9"/>
        <v/>
      </c>
    </row>
    <row r="318" spans="11:12" x14ac:dyDescent="0.2">
      <c r="K318" s="162" t="str">
        <f t="shared" si="8"/>
        <v/>
      </c>
      <c r="L318" s="171" t="str">
        <f t="shared" si="9"/>
        <v/>
      </c>
    </row>
    <row r="319" spans="11:12" x14ac:dyDescent="0.2">
      <c r="K319" s="162" t="str">
        <f t="shared" si="8"/>
        <v/>
      </c>
      <c r="L319" s="171" t="str">
        <f t="shared" si="9"/>
        <v/>
      </c>
    </row>
    <row r="320" spans="11:12" x14ac:dyDescent="0.2">
      <c r="K320" s="162" t="str">
        <f t="shared" si="8"/>
        <v/>
      </c>
      <c r="L320" s="171" t="str">
        <f t="shared" si="9"/>
        <v/>
      </c>
    </row>
    <row r="321" spans="11:12" x14ac:dyDescent="0.2">
      <c r="K321" s="162" t="str">
        <f t="shared" si="8"/>
        <v/>
      </c>
      <c r="L321" s="171" t="str">
        <f t="shared" si="9"/>
        <v/>
      </c>
    </row>
    <row r="322" spans="11:12" x14ac:dyDescent="0.2">
      <c r="K322" s="162" t="str">
        <f t="shared" si="8"/>
        <v/>
      </c>
      <c r="L322" s="171" t="str">
        <f t="shared" si="9"/>
        <v/>
      </c>
    </row>
    <row r="323" spans="11:12" x14ac:dyDescent="0.2">
      <c r="K323" s="162" t="str">
        <f t="shared" si="8"/>
        <v/>
      </c>
      <c r="L323" s="171" t="str">
        <f t="shared" si="9"/>
        <v/>
      </c>
    </row>
    <row r="324" spans="11:12" x14ac:dyDescent="0.2">
      <c r="K324" s="162" t="str">
        <f t="shared" si="8"/>
        <v/>
      </c>
      <c r="L324" s="171" t="str">
        <f t="shared" si="9"/>
        <v/>
      </c>
    </row>
    <row r="325" spans="11:12" x14ac:dyDescent="0.2">
      <c r="K325" s="162" t="str">
        <f t="shared" ref="K325:K388" si="10">M325&amp;O325</f>
        <v/>
      </c>
      <c r="L325" s="171" t="str">
        <f t="shared" ref="L325:L388" si="11">M325&amp;O325&amp;(IF(M325&lt;&gt;"", RIGHT(M325,1),""))</f>
        <v/>
      </c>
    </row>
    <row r="326" spans="11:12" x14ac:dyDescent="0.2">
      <c r="K326" s="162" t="str">
        <f t="shared" si="10"/>
        <v/>
      </c>
      <c r="L326" s="171" t="str">
        <f t="shared" si="11"/>
        <v/>
      </c>
    </row>
    <row r="327" spans="11:12" x14ac:dyDescent="0.2">
      <c r="K327" s="162" t="str">
        <f t="shared" si="10"/>
        <v/>
      </c>
      <c r="L327" s="171" t="str">
        <f t="shared" si="11"/>
        <v/>
      </c>
    </row>
    <row r="328" spans="11:12" x14ac:dyDescent="0.2">
      <c r="K328" s="162" t="str">
        <f t="shared" si="10"/>
        <v/>
      </c>
      <c r="L328" s="171" t="str">
        <f t="shared" si="11"/>
        <v/>
      </c>
    </row>
    <row r="329" spans="11:12" x14ac:dyDescent="0.2">
      <c r="K329" s="162" t="str">
        <f t="shared" si="10"/>
        <v/>
      </c>
      <c r="L329" s="171" t="str">
        <f t="shared" si="11"/>
        <v/>
      </c>
    </row>
    <row r="330" spans="11:12" x14ac:dyDescent="0.2">
      <c r="K330" s="162" t="str">
        <f t="shared" si="10"/>
        <v/>
      </c>
      <c r="L330" s="171" t="str">
        <f t="shared" si="11"/>
        <v/>
      </c>
    </row>
    <row r="331" spans="11:12" x14ac:dyDescent="0.2">
      <c r="K331" s="162" t="str">
        <f t="shared" si="10"/>
        <v/>
      </c>
      <c r="L331" s="171" t="str">
        <f t="shared" si="11"/>
        <v/>
      </c>
    </row>
    <row r="332" spans="11:12" x14ac:dyDescent="0.2">
      <c r="K332" s="162" t="str">
        <f t="shared" si="10"/>
        <v/>
      </c>
      <c r="L332" s="171" t="str">
        <f t="shared" si="11"/>
        <v/>
      </c>
    </row>
    <row r="333" spans="11:12" x14ac:dyDescent="0.2">
      <c r="K333" s="162" t="str">
        <f t="shared" si="10"/>
        <v/>
      </c>
      <c r="L333" s="171" t="str">
        <f t="shared" si="11"/>
        <v/>
      </c>
    </row>
    <row r="334" spans="11:12" x14ac:dyDescent="0.2">
      <c r="K334" s="162" t="str">
        <f t="shared" si="10"/>
        <v/>
      </c>
      <c r="L334" s="171" t="str">
        <f t="shared" si="11"/>
        <v/>
      </c>
    </row>
    <row r="335" spans="11:12" x14ac:dyDescent="0.2">
      <c r="K335" s="162" t="str">
        <f t="shared" si="10"/>
        <v/>
      </c>
      <c r="L335" s="171" t="str">
        <f t="shared" si="11"/>
        <v/>
      </c>
    </row>
    <row r="336" spans="11:12" x14ac:dyDescent="0.2">
      <c r="K336" s="162" t="str">
        <f t="shared" si="10"/>
        <v/>
      </c>
      <c r="L336" s="171" t="str">
        <f t="shared" si="11"/>
        <v/>
      </c>
    </row>
    <row r="337" spans="11:12" x14ac:dyDescent="0.2">
      <c r="K337" s="162" t="str">
        <f t="shared" si="10"/>
        <v/>
      </c>
      <c r="L337" s="171" t="str">
        <f t="shared" si="11"/>
        <v/>
      </c>
    </row>
    <row r="338" spans="11:12" x14ac:dyDescent="0.2">
      <c r="K338" s="162" t="str">
        <f t="shared" si="10"/>
        <v/>
      </c>
      <c r="L338" s="171" t="str">
        <f t="shared" si="11"/>
        <v/>
      </c>
    </row>
    <row r="339" spans="11:12" x14ac:dyDescent="0.2">
      <c r="K339" s="162" t="str">
        <f t="shared" si="10"/>
        <v/>
      </c>
      <c r="L339" s="171" t="str">
        <f t="shared" si="11"/>
        <v/>
      </c>
    </row>
    <row r="340" spans="11:12" x14ac:dyDescent="0.2">
      <c r="K340" s="162" t="str">
        <f t="shared" si="10"/>
        <v/>
      </c>
      <c r="L340" s="171" t="str">
        <f t="shared" si="11"/>
        <v/>
      </c>
    </row>
    <row r="341" spans="11:12" x14ac:dyDescent="0.2">
      <c r="K341" s="162" t="str">
        <f t="shared" si="10"/>
        <v/>
      </c>
      <c r="L341" s="171" t="str">
        <f t="shared" si="11"/>
        <v/>
      </c>
    </row>
    <row r="342" spans="11:12" x14ac:dyDescent="0.2">
      <c r="K342" s="162" t="str">
        <f t="shared" si="10"/>
        <v/>
      </c>
      <c r="L342" s="171" t="str">
        <f t="shared" si="11"/>
        <v/>
      </c>
    </row>
    <row r="343" spans="11:12" x14ac:dyDescent="0.2">
      <c r="K343" s="162" t="str">
        <f t="shared" si="10"/>
        <v/>
      </c>
      <c r="L343" s="171" t="str">
        <f t="shared" si="11"/>
        <v/>
      </c>
    </row>
    <row r="344" spans="11:12" x14ac:dyDescent="0.2">
      <c r="K344" s="162" t="str">
        <f t="shared" si="10"/>
        <v/>
      </c>
      <c r="L344" s="171" t="str">
        <f t="shared" si="11"/>
        <v/>
      </c>
    </row>
    <row r="345" spans="11:12" x14ac:dyDescent="0.2">
      <c r="K345" s="162" t="str">
        <f t="shared" si="10"/>
        <v/>
      </c>
      <c r="L345" s="171" t="str">
        <f t="shared" si="11"/>
        <v/>
      </c>
    </row>
    <row r="346" spans="11:12" x14ac:dyDescent="0.2">
      <c r="K346" s="162" t="str">
        <f t="shared" si="10"/>
        <v/>
      </c>
      <c r="L346" s="171" t="str">
        <f t="shared" si="11"/>
        <v/>
      </c>
    </row>
    <row r="347" spans="11:12" x14ac:dyDescent="0.2">
      <c r="K347" s="162" t="str">
        <f t="shared" si="10"/>
        <v/>
      </c>
      <c r="L347" s="171" t="str">
        <f t="shared" si="11"/>
        <v/>
      </c>
    </row>
    <row r="348" spans="11:12" x14ac:dyDescent="0.2">
      <c r="K348" s="162" t="str">
        <f t="shared" si="10"/>
        <v/>
      </c>
      <c r="L348" s="171" t="str">
        <f t="shared" si="11"/>
        <v/>
      </c>
    </row>
    <row r="349" spans="11:12" x14ac:dyDescent="0.2">
      <c r="K349" s="162" t="str">
        <f t="shared" si="10"/>
        <v/>
      </c>
      <c r="L349" s="171" t="str">
        <f t="shared" si="11"/>
        <v/>
      </c>
    </row>
    <row r="350" spans="11:12" x14ac:dyDescent="0.2">
      <c r="K350" s="162" t="str">
        <f t="shared" si="10"/>
        <v/>
      </c>
      <c r="L350" s="171" t="str">
        <f t="shared" si="11"/>
        <v/>
      </c>
    </row>
    <row r="351" spans="11:12" x14ac:dyDescent="0.2">
      <c r="K351" s="162" t="str">
        <f t="shared" si="10"/>
        <v/>
      </c>
      <c r="L351" s="171" t="str">
        <f t="shared" si="11"/>
        <v/>
      </c>
    </row>
    <row r="352" spans="11:12" x14ac:dyDescent="0.2">
      <c r="K352" s="162" t="str">
        <f t="shared" si="10"/>
        <v/>
      </c>
      <c r="L352" s="171" t="str">
        <f t="shared" si="11"/>
        <v/>
      </c>
    </row>
    <row r="353" spans="11:12" x14ac:dyDescent="0.2">
      <c r="K353" s="162" t="str">
        <f t="shared" si="10"/>
        <v/>
      </c>
      <c r="L353" s="171" t="str">
        <f t="shared" si="11"/>
        <v/>
      </c>
    </row>
    <row r="354" spans="11:12" x14ac:dyDescent="0.2">
      <c r="K354" s="162" t="str">
        <f t="shared" si="10"/>
        <v/>
      </c>
      <c r="L354" s="171" t="str">
        <f t="shared" si="11"/>
        <v/>
      </c>
    </row>
    <row r="355" spans="11:12" x14ac:dyDescent="0.2">
      <c r="K355" s="162" t="str">
        <f t="shared" si="10"/>
        <v/>
      </c>
      <c r="L355" s="171" t="str">
        <f t="shared" si="11"/>
        <v/>
      </c>
    </row>
    <row r="356" spans="11:12" x14ac:dyDescent="0.2">
      <c r="K356" s="162" t="str">
        <f t="shared" si="10"/>
        <v/>
      </c>
      <c r="L356" s="171" t="str">
        <f t="shared" si="11"/>
        <v/>
      </c>
    </row>
    <row r="357" spans="11:12" x14ac:dyDescent="0.2">
      <c r="K357" s="162" t="str">
        <f t="shared" si="10"/>
        <v/>
      </c>
      <c r="L357" s="171" t="str">
        <f t="shared" si="11"/>
        <v/>
      </c>
    </row>
    <row r="358" spans="11:12" x14ac:dyDescent="0.2">
      <c r="K358" s="162" t="str">
        <f t="shared" si="10"/>
        <v/>
      </c>
      <c r="L358" s="171" t="str">
        <f t="shared" si="11"/>
        <v/>
      </c>
    </row>
    <row r="359" spans="11:12" x14ac:dyDescent="0.2">
      <c r="K359" s="162" t="str">
        <f t="shared" si="10"/>
        <v/>
      </c>
      <c r="L359" s="171" t="str">
        <f t="shared" si="11"/>
        <v/>
      </c>
    </row>
    <row r="360" spans="11:12" x14ac:dyDescent="0.2">
      <c r="K360" s="162" t="str">
        <f t="shared" si="10"/>
        <v/>
      </c>
      <c r="L360" s="171" t="str">
        <f t="shared" si="11"/>
        <v/>
      </c>
    </row>
    <row r="361" spans="11:12" x14ac:dyDescent="0.2">
      <c r="K361" s="162" t="str">
        <f t="shared" si="10"/>
        <v/>
      </c>
      <c r="L361" s="171" t="str">
        <f t="shared" si="11"/>
        <v/>
      </c>
    </row>
    <row r="362" spans="11:12" x14ac:dyDescent="0.2">
      <c r="K362" s="162" t="str">
        <f t="shared" si="10"/>
        <v/>
      </c>
      <c r="L362" s="171" t="str">
        <f t="shared" si="11"/>
        <v/>
      </c>
    </row>
    <row r="363" spans="11:12" x14ac:dyDescent="0.2">
      <c r="K363" s="162" t="str">
        <f t="shared" si="10"/>
        <v/>
      </c>
      <c r="L363" s="171" t="str">
        <f t="shared" si="11"/>
        <v/>
      </c>
    </row>
    <row r="364" spans="11:12" x14ac:dyDescent="0.2">
      <c r="K364" s="162" t="str">
        <f t="shared" si="10"/>
        <v/>
      </c>
      <c r="L364" s="171" t="str">
        <f t="shared" si="11"/>
        <v/>
      </c>
    </row>
    <row r="365" spans="11:12" x14ac:dyDescent="0.2">
      <c r="K365" s="162" t="str">
        <f t="shared" si="10"/>
        <v/>
      </c>
      <c r="L365" s="171" t="str">
        <f t="shared" si="11"/>
        <v/>
      </c>
    </row>
    <row r="366" spans="11:12" x14ac:dyDescent="0.2">
      <c r="K366" s="162" t="str">
        <f t="shared" si="10"/>
        <v/>
      </c>
      <c r="L366" s="171" t="str">
        <f t="shared" si="11"/>
        <v/>
      </c>
    </row>
    <row r="367" spans="11:12" x14ac:dyDescent="0.2">
      <c r="K367" s="162" t="str">
        <f t="shared" si="10"/>
        <v/>
      </c>
      <c r="L367" s="171" t="str">
        <f t="shared" si="11"/>
        <v/>
      </c>
    </row>
    <row r="368" spans="11:12" x14ac:dyDescent="0.2">
      <c r="K368" s="162" t="str">
        <f t="shared" si="10"/>
        <v/>
      </c>
      <c r="L368" s="171" t="str">
        <f t="shared" si="11"/>
        <v/>
      </c>
    </row>
    <row r="369" spans="11:12" x14ac:dyDescent="0.2">
      <c r="K369" s="162" t="str">
        <f t="shared" si="10"/>
        <v/>
      </c>
      <c r="L369" s="171" t="str">
        <f t="shared" si="11"/>
        <v/>
      </c>
    </row>
    <row r="370" spans="11:12" x14ac:dyDescent="0.2">
      <c r="K370" s="162" t="str">
        <f t="shared" si="10"/>
        <v/>
      </c>
      <c r="L370" s="171" t="str">
        <f t="shared" si="11"/>
        <v/>
      </c>
    </row>
    <row r="371" spans="11:12" x14ac:dyDescent="0.2">
      <c r="K371" s="162" t="str">
        <f t="shared" si="10"/>
        <v/>
      </c>
      <c r="L371" s="171" t="str">
        <f t="shared" si="11"/>
        <v/>
      </c>
    </row>
    <row r="372" spans="11:12" x14ac:dyDescent="0.2">
      <c r="K372" s="162" t="str">
        <f t="shared" si="10"/>
        <v/>
      </c>
      <c r="L372" s="171" t="str">
        <f t="shared" si="11"/>
        <v/>
      </c>
    </row>
    <row r="373" spans="11:12" x14ac:dyDescent="0.2">
      <c r="K373" s="162" t="str">
        <f t="shared" si="10"/>
        <v/>
      </c>
      <c r="L373" s="171" t="str">
        <f t="shared" si="11"/>
        <v/>
      </c>
    </row>
    <row r="374" spans="11:12" x14ac:dyDescent="0.2">
      <c r="K374" s="162" t="str">
        <f t="shared" si="10"/>
        <v/>
      </c>
      <c r="L374" s="171" t="str">
        <f t="shared" si="11"/>
        <v/>
      </c>
    </row>
    <row r="375" spans="11:12" x14ac:dyDescent="0.2">
      <c r="K375" s="162" t="str">
        <f t="shared" si="10"/>
        <v/>
      </c>
      <c r="L375" s="171" t="str">
        <f t="shared" si="11"/>
        <v/>
      </c>
    </row>
    <row r="376" spans="11:12" x14ac:dyDescent="0.2">
      <c r="K376" s="162" t="str">
        <f t="shared" si="10"/>
        <v/>
      </c>
      <c r="L376" s="171" t="str">
        <f t="shared" si="11"/>
        <v/>
      </c>
    </row>
    <row r="377" spans="11:12" x14ac:dyDescent="0.2">
      <c r="K377" s="162" t="str">
        <f t="shared" si="10"/>
        <v/>
      </c>
      <c r="L377" s="171" t="str">
        <f t="shared" si="11"/>
        <v/>
      </c>
    </row>
    <row r="378" spans="11:12" x14ac:dyDescent="0.2">
      <c r="K378" s="162" t="str">
        <f t="shared" si="10"/>
        <v/>
      </c>
      <c r="L378" s="171" t="str">
        <f t="shared" si="11"/>
        <v/>
      </c>
    </row>
    <row r="379" spans="11:12" x14ac:dyDescent="0.2">
      <c r="K379" s="162" t="str">
        <f t="shared" si="10"/>
        <v/>
      </c>
      <c r="L379" s="171" t="str">
        <f t="shared" si="11"/>
        <v/>
      </c>
    </row>
    <row r="380" spans="11:12" x14ac:dyDescent="0.2">
      <c r="K380" s="162" t="str">
        <f t="shared" si="10"/>
        <v/>
      </c>
      <c r="L380" s="171" t="str">
        <f t="shared" si="11"/>
        <v/>
      </c>
    </row>
    <row r="381" spans="11:12" x14ac:dyDescent="0.2">
      <c r="K381" s="162" t="str">
        <f t="shared" si="10"/>
        <v/>
      </c>
      <c r="L381" s="171" t="str">
        <f t="shared" si="11"/>
        <v/>
      </c>
    </row>
    <row r="382" spans="11:12" x14ac:dyDescent="0.2">
      <c r="K382" s="162" t="str">
        <f t="shared" si="10"/>
        <v/>
      </c>
      <c r="L382" s="171" t="str">
        <f t="shared" si="11"/>
        <v/>
      </c>
    </row>
    <row r="383" spans="11:12" x14ac:dyDescent="0.2">
      <c r="K383" s="162" t="str">
        <f t="shared" si="10"/>
        <v/>
      </c>
      <c r="L383" s="171" t="str">
        <f t="shared" si="11"/>
        <v/>
      </c>
    </row>
    <row r="384" spans="11:12" x14ac:dyDescent="0.2">
      <c r="K384" s="162" t="str">
        <f t="shared" si="10"/>
        <v/>
      </c>
      <c r="L384" s="171" t="str">
        <f t="shared" si="11"/>
        <v/>
      </c>
    </row>
    <row r="385" spans="11:12" x14ac:dyDescent="0.2">
      <c r="K385" s="162" t="str">
        <f t="shared" si="10"/>
        <v/>
      </c>
      <c r="L385" s="171" t="str">
        <f t="shared" si="11"/>
        <v/>
      </c>
    </row>
    <row r="386" spans="11:12" x14ac:dyDescent="0.2">
      <c r="K386" s="162" t="str">
        <f t="shared" si="10"/>
        <v/>
      </c>
      <c r="L386" s="171" t="str">
        <f t="shared" si="11"/>
        <v/>
      </c>
    </row>
    <row r="387" spans="11:12" x14ac:dyDescent="0.2">
      <c r="K387" s="162" t="str">
        <f t="shared" si="10"/>
        <v/>
      </c>
      <c r="L387" s="171" t="str">
        <f t="shared" si="11"/>
        <v/>
      </c>
    </row>
    <row r="388" spans="11:12" x14ac:dyDescent="0.2">
      <c r="K388" s="162" t="str">
        <f t="shared" si="10"/>
        <v/>
      </c>
      <c r="L388" s="171" t="str">
        <f t="shared" si="11"/>
        <v/>
      </c>
    </row>
    <row r="389" spans="11:12" x14ac:dyDescent="0.2">
      <c r="K389" s="162" t="str">
        <f t="shared" ref="K389:K452" si="12">M389&amp;O389</f>
        <v/>
      </c>
      <c r="L389" s="171" t="str">
        <f t="shared" ref="L389:L452" si="13">M389&amp;O389&amp;(IF(M389&lt;&gt;"", RIGHT(M389,1),""))</f>
        <v/>
      </c>
    </row>
    <row r="390" spans="11:12" x14ac:dyDescent="0.2">
      <c r="K390" s="162" t="str">
        <f t="shared" si="12"/>
        <v/>
      </c>
      <c r="L390" s="171" t="str">
        <f t="shared" si="13"/>
        <v/>
      </c>
    </row>
    <row r="391" spans="11:12" x14ac:dyDescent="0.2">
      <c r="K391" s="162" t="str">
        <f t="shared" si="12"/>
        <v/>
      </c>
      <c r="L391" s="171" t="str">
        <f t="shared" si="13"/>
        <v/>
      </c>
    </row>
    <row r="392" spans="11:12" x14ac:dyDescent="0.2">
      <c r="K392" s="162" t="str">
        <f t="shared" si="12"/>
        <v/>
      </c>
      <c r="L392" s="171" t="str">
        <f t="shared" si="13"/>
        <v/>
      </c>
    </row>
    <row r="393" spans="11:12" x14ac:dyDescent="0.2">
      <c r="K393" s="162" t="str">
        <f t="shared" si="12"/>
        <v/>
      </c>
      <c r="L393" s="171" t="str">
        <f t="shared" si="13"/>
        <v/>
      </c>
    </row>
    <row r="394" spans="11:12" x14ac:dyDescent="0.2">
      <c r="K394" s="162" t="str">
        <f t="shared" si="12"/>
        <v/>
      </c>
      <c r="L394" s="171" t="str">
        <f t="shared" si="13"/>
        <v/>
      </c>
    </row>
    <row r="395" spans="11:12" x14ac:dyDescent="0.2">
      <c r="K395" s="162" t="str">
        <f t="shared" si="12"/>
        <v/>
      </c>
      <c r="L395" s="171" t="str">
        <f t="shared" si="13"/>
        <v/>
      </c>
    </row>
    <row r="396" spans="11:12" x14ac:dyDescent="0.2">
      <c r="K396" s="162" t="str">
        <f t="shared" si="12"/>
        <v/>
      </c>
      <c r="L396" s="171" t="str">
        <f t="shared" si="13"/>
        <v/>
      </c>
    </row>
    <row r="397" spans="11:12" x14ac:dyDescent="0.2">
      <c r="K397" s="162" t="str">
        <f t="shared" si="12"/>
        <v/>
      </c>
      <c r="L397" s="171" t="str">
        <f t="shared" si="13"/>
        <v/>
      </c>
    </row>
    <row r="398" spans="11:12" x14ac:dyDescent="0.2">
      <c r="K398" s="162" t="str">
        <f t="shared" si="12"/>
        <v/>
      </c>
      <c r="L398" s="171" t="str">
        <f t="shared" si="13"/>
        <v/>
      </c>
    </row>
    <row r="399" spans="11:12" x14ac:dyDescent="0.2">
      <c r="K399" s="162" t="str">
        <f t="shared" si="12"/>
        <v/>
      </c>
      <c r="L399" s="171" t="str">
        <f t="shared" si="13"/>
        <v/>
      </c>
    </row>
    <row r="400" spans="11:12" x14ac:dyDescent="0.2">
      <c r="K400" s="162" t="str">
        <f t="shared" si="12"/>
        <v/>
      </c>
      <c r="L400" s="171" t="str">
        <f t="shared" si="13"/>
        <v/>
      </c>
    </row>
    <row r="401" spans="11:12" x14ac:dyDescent="0.2">
      <c r="K401" s="162" t="str">
        <f t="shared" si="12"/>
        <v/>
      </c>
      <c r="L401" s="171" t="str">
        <f t="shared" si="13"/>
        <v/>
      </c>
    </row>
    <row r="402" spans="11:12" x14ac:dyDescent="0.2">
      <c r="K402" s="162" t="str">
        <f t="shared" si="12"/>
        <v/>
      </c>
      <c r="L402" s="171" t="str">
        <f t="shared" si="13"/>
        <v/>
      </c>
    </row>
    <row r="403" spans="11:12" x14ac:dyDescent="0.2">
      <c r="K403" s="162" t="str">
        <f t="shared" si="12"/>
        <v/>
      </c>
      <c r="L403" s="171" t="str">
        <f t="shared" si="13"/>
        <v/>
      </c>
    </row>
    <row r="404" spans="11:12" x14ac:dyDescent="0.2">
      <c r="K404" s="162" t="str">
        <f t="shared" si="12"/>
        <v/>
      </c>
      <c r="L404" s="171" t="str">
        <f t="shared" si="13"/>
        <v/>
      </c>
    </row>
    <row r="405" spans="11:12" x14ac:dyDescent="0.2">
      <c r="K405" s="162" t="str">
        <f t="shared" si="12"/>
        <v/>
      </c>
      <c r="L405" s="171" t="str">
        <f t="shared" si="13"/>
        <v/>
      </c>
    </row>
    <row r="406" spans="11:12" x14ac:dyDescent="0.2">
      <c r="K406" s="162" t="str">
        <f t="shared" si="12"/>
        <v/>
      </c>
      <c r="L406" s="171" t="str">
        <f t="shared" si="13"/>
        <v/>
      </c>
    </row>
    <row r="407" spans="11:12" x14ac:dyDescent="0.2">
      <c r="K407" s="162" t="str">
        <f t="shared" si="12"/>
        <v/>
      </c>
      <c r="L407" s="171" t="str">
        <f t="shared" si="13"/>
        <v/>
      </c>
    </row>
    <row r="408" spans="11:12" x14ac:dyDescent="0.2">
      <c r="K408" s="162" t="str">
        <f t="shared" si="12"/>
        <v/>
      </c>
      <c r="L408" s="171" t="str">
        <f t="shared" si="13"/>
        <v/>
      </c>
    </row>
    <row r="409" spans="11:12" x14ac:dyDescent="0.2">
      <c r="K409" s="162" t="str">
        <f t="shared" si="12"/>
        <v/>
      </c>
      <c r="L409" s="171" t="str">
        <f t="shared" si="13"/>
        <v/>
      </c>
    </row>
    <row r="410" spans="11:12" x14ac:dyDescent="0.2">
      <c r="K410" s="162" t="str">
        <f t="shared" si="12"/>
        <v/>
      </c>
      <c r="L410" s="171" t="str">
        <f t="shared" si="13"/>
        <v/>
      </c>
    </row>
    <row r="411" spans="11:12" x14ac:dyDescent="0.2">
      <c r="K411" s="162" t="str">
        <f t="shared" si="12"/>
        <v/>
      </c>
      <c r="L411" s="171" t="str">
        <f t="shared" si="13"/>
        <v/>
      </c>
    </row>
    <row r="412" spans="11:12" x14ac:dyDescent="0.2">
      <c r="K412" s="162" t="str">
        <f t="shared" si="12"/>
        <v/>
      </c>
      <c r="L412" s="171" t="str">
        <f t="shared" si="13"/>
        <v/>
      </c>
    </row>
    <row r="413" spans="11:12" x14ac:dyDescent="0.2">
      <c r="K413" s="162" t="str">
        <f t="shared" si="12"/>
        <v/>
      </c>
      <c r="L413" s="171" t="str">
        <f t="shared" si="13"/>
        <v/>
      </c>
    </row>
    <row r="414" spans="11:12" x14ac:dyDescent="0.2">
      <c r="K414" s="162" t="str">
        <f t="shared" si="12"/>
        <v/>
      </c>
      <c r="L414" s="171" t="str">
        <f t="shared" si="13"/>
        <v/>
      </c>
    </row>
    <row r="415" spans="11:12" x14ac:dyDescent="0.2">
      <c r="K415" s="162" t="str">
        <f t="shared" si="12"/>
        <v/>
      </c>
      <c r="L415" s="171" t="str">
        <f t="shared" si="13"/>
        <v/>
      </c>
    </row>
    <row r="416" spans="11:12" x14ac:dyDescent="0.2">
      <c r="K416" s="162" t="str">
        <f t="shared" si="12"/>
        <v/>
      </c>
      <c r="L416" s="171" t="str">
        <f t="shared" si="13"/>
        <v/>
      </c>
    </row>
    <row r="417" spans="11:12" x14ac:dyDescent="0.2">
      <c r="K417" s="162" t="str">
        <f t="shared" si="12"/>
        <v/>
      </c>
      <c r="L417" s="171" t="str">
        <f t="shared" si="13"/>
        <v/>
      </c>
    </row>
    <row r="418" spans="11:12" x14ac:dyDescent="0.2">
      <c r="K418" s="162" t="str">
        <f t="shared" si="12"/>
        <v/>
      </c>
      <c r="L418" s="171" t="str">
        <f t="shared" si="13"/>
        <v/>
      </c>
    </row>
    <row r="419" spans="11:12" x14ac:dyDescent="0.2">
      <c r="K419" s="162" t="str">
        <f t="shared" si="12"/>
        <v/>
      </c>
      <c r="L419" s="171" t="str">
        <f t="shared" si="13"/>
        <v/>
      </c>
    </row>
    <row r="420" spans="11:12" x14ac:dyDescent="0.2">
      <c r="K420" s="162" t="str">
        <f t="shared" si="12"/>
        <v/>
      </c>
      <c r="L420" s="171" t="str">
        <f t="shared" si="13"/>
        <v/>
      </c>
    </row>
    <row r="421" spans="11:12" x14ac:dyDescent="0.2">
      <c r="K421" s="162" t="str">
        <f t="shared" si="12"/>
        <v/>
      </c>
      <c r="L421" s="171" t="str">
        <f t="shared" si="13"/>
        <v/>
      </c>
    </row>
    <row r="422" spans="11:12" x14ac:dyDescent="0.2">
      <c r="K422" s="162" t="str">
        <f t="shared" si="12"/>
        <v/>
      </c>
      <c r="L422" s="171" t="str">
        <f t="shared" si="13"/>
        <v/>
      </c>
    </row>
    <row r="423" spans="11:12" x14ac:dyDescent="0.2">
      <c r="K423" s="162" t="str">
        <f t="shared" si="12"/>
        <v/>
      </c>
      <c r="L423" s="171" t="str">
        <f t="shared" si="13"/>
        <v/>
      </c>
    </row>
    <row r="424" spans="11:12" x14ac:dyDescent="0.2">
      <c r="K424" s="162" t="str">
        <f t="shared" si="12"/>
        <v/>
      </c>
      <c r="L424" s="171" t="str">
        <f t="shared" si="13"/>
        <v/>
      </c>
    </row>
    <row r="425" spans="11:12" x14ac:dyDescent="0.2">
      <c r="K425" s="162" t="str">
        <f t="shared" si="12"/>
        <v/>
      </c>
      <c r="L425" s="171" t="str">
        <f t="shared" si="13"/>
        <v/>
      </c>
    </row>
    <row r="426" spans="11:12" x14ac:dyDescent="0.2">
      <c r="K426" s="162" t="str">
        <f t="shared" si="12"/>
        <v/>
      </c>
      <c r="L426" s="171" t="str">
        <f t="shared" si="13"/>
        <v/>
      </c>
    </row>
    <row r="427" spans="11:12" x14ac:dyDescent="0.2">
      <c r="K427" s="162" t="str">
        <f t="shared" si="12"/>
        <v/>
      </c>
      <c r="L427" s="171" t="str">
        <f t="shared" si="13"/>
        <v/>
      </c>
    </row>
    <row r="428" spans="11:12" x14ac:dyDescent="0.2">
      <c r="K428" s="162" t="str">
        <f t="shared" si="12"/>
        <v/>
      </c>
      <c r="L428" s="171" t="str">
        <f t="shared" si="13"/>
        <v/>
      </c>
    </row>
    <row r="429" spans="11:12" x14ac:dyDescent="0.2">
      <c r="K429" s="162" t="str">
        <f t="shared" si="12"/>
        <v/>
      </c>
      <c r="L429" s="171" t="str">
        <f t="shared" si="13"/>
        <v/>
      </c>
    </row>
    <row r="430" spans="11:12" x14ac:dyDescent="0.2">
      <c r="K430" s="162" t="str">
        <f t="shared" si="12"/>
        <v/>
      </c>
      <c r="L430" s="171" t="str">
        <f t="shared" si="13"/>
        <v/>
      </c>
    </row>
    <row r="431" spans="11:12" x14ac:dyDescent="0.2">
      <c r="K431" s="162" t="str">
        <f t="shared" si="12"/>
        <v/>
      </c>
      <c r="L431" s="171" t="str">
        <f t="shared" si="13"/>
        <v/>
      </c>
    </row>
    <row r="432" spans="11:12" x14ac:dyDescent="0.2">
      <c r="K432" s="162" t="str">
        <f t="shared" si="12"/>
        <v/>
      </c>
      <c r="L432" s="171" t="str">
        <f t="shared" si="13"/>
        <v/>
      </c>
    </row>
    <row r="433" spans="11:12" x14ac:dyDescent="0.2">
      <c r="K433" s="162" t="str">
        <f t="shared" si="12"/>
        <v/>
      </c>
      <c r="L433" s="171" t="str">
        <f t="shared" si="13"/>
        <v/>
      </c>
    </row>
    <row r="434" spans="11:12" x14ac:dyDescent="0.2">
      <c r="K434" s="162" t="str">
        <f t="shared" si="12"/>
        <v/>
      </c>
      <c r="L434" s="171" t="str">
        <f t="shared" si="13"/>
        <v/>
      </c>
    </row>
    <row r="435" spans="11:12" x14ac:dyDescent="0.2">
      <c r="K435" s="162" t="str">
        <f t="shared" si="12"/>
        <v/>
      </c>
      <c r="L435" s="171" t="str">
        <f t="shared" si="13"/>
        <v/>
      </c>
    </row>
    <row r="436" spans="11:12" x14ac:dyDescent="0.2">
      <c r="K436" s="162" t="str">
        <f t="shared" si="12"/>
        <v/>
      </c>
      <c r="L436" s="171" t="str">
        <f t="shared" si="13"/>
        <v/>
      </c>
    </row>
    <row r="437" spans="11:12" x14ac:dyDescent="0.2">
      <c r="K437" s="162" t="str">
        <f t="shared" si="12"/>
        <v/>
      </c>
      <c r="L437" s="171" t="str">
        <f t="shared" si="13"/>
        <v/>
      </c>
    </row>
    <row r="438" spans="11:12" x14ac:dyDescent="0.2">
      <c r="K438" s="162" t="str">
        <f t="shared" si="12"/>
        <v/>
      </c>
      <c r="L438" s="171" t="str">
        <f t="shared" si="13"/>
        <v/>
      </c>
    </row>
    <row r="439" spans="11:12" x14ac:dyDescent="0.2">
      <c r="K439" s="162" t="str">
        <f t="shared" si="12"/>
        <v/>
      </c>
      <c r="L439" s="171" t="str">
        <f t="shared" si="13"/>
        <v/>
      </c>
    </row>
    <row r="440" spans="11:12" x14ac:dyDescent="0.2">
      <c r="K440" s="162" t="str">
        <f t="shared" si="12"/>
        <v/>
      </c>
      <c r="L440" s="171" t="str">
        <f t="shared" si="13"/>
        <v/>
      </c>
    </row>
    <row r="441" spans="11:12" x14ac:dyDescent="0.2">
      <c r="K441" s="162" t="str">
        <f t="shared" si="12"/>
        <v/>
      </c>
      <c r="L441" s="171" t="str">
        <f t="shared" si="13"/>
        <v/>
      </c>
    </row>
    <row r="442" spans="11:12" x14ac:dyDescent="0.2">
      <c r="K442" s="162" t="str">
        <f t="shared" si="12"/>
        <v/>
      </c>
      <c r="L442" s="171" t="str">
        <f t="shared" si="13"/>
        <v/>
      </c>
    </row>
    <row r="443" spans="11:12" x14ac:dyDescent="0.2">
      <c r="K443" s="162" t="str">
        <f t="shared" si="12"/>
        <v/>
      </c>
      <c r="L443" s="171" t="str">
        <f t="shared" si="13"/>
        <v/>
      </c>
    </row>
    <row r="444" spans="11:12" x14ac:dyDescent="0.2">
      <c r="K444" s="162" t="str">
        <f t="shared" si="12"/>
        <v/>
      </c>
      <c r="L444" s="171" t="str">
        <f t="shared" si="13"/>
        <v/>
      </c>
    </row>
    <row r="445" spans="11:12" x14ac:dyDescent="0.2">
      <c r="K445" s="162" t="str">
        <f t="shared" si="12"/>
        <v/>
      </c>
      <c r="L445" s="171" t="str">
        <f t="shared" si="13"/>
        <v/>
      </c>
    </row>
    <row r="446" spans="11:12" x14ac:dyDescent="0.2">
      <c r="K446" s="162" t="str">
        <f t="shared" si="12"/>
        <v/>
      </c>
      <c r="L446" s="171" t="str">
        <f t="shared" si="13"/>
        <v/>
      </c>
    </row>
    <row r="447" spans="11:12" x14ac:dyDescent="0.2">
      <c r="K447" s="162" t="str">
        <f t="shared" si="12"/>
        <v/>
      </c>
      <c r="L447" s="171" t="str">
        <f t="shared" si="13"/>
        <v/>
      </c>
    </row>
    <row r="448" spans="11:12" x14ac:dyDescent="0.2">
      <c r="K448" s="162" t="str">
        <f t="shared" si="12"/>
        <v/>
      </c>
      <c r="L448" s="171" t="str">
        <f t="shared" si="13"/>
        <v/>
      </c>
    </row>
    <row r="449" spans="11:12" x14ac:dyDescent="0.2">
      <c r="K449" s="162" t="str">
        <f t="shared" si="12"/>
        <v/>
      </c>
      <c r="L449" s="171" t="str">
        <f t="shared" si="13"/>
        <v/>
      </c>
    </row>
    <row r="450" spans="11:12" x14ac:dyDescent="0.2">
      <c r="K450" s="162" t="str">
        <f t="shared" si="12"/>
        <v/>
      </c>
      <c r="L450" s="171" t="str">
        <f t="shared" si="13"/>
        <v/>
      </c>
    </row>
    <row r="451" spans="11:12" x14ac:dyDescent="0.2">
      <c r="K451" s="162" t="str">
        <f t="shared" si="12"/>
        <v/>
      </c>
      <c r="L451" s="171" t="str">
        <f t="shared" si="13"/>
        <v/>
      </c>
    </row>
    <row r="452" spans="11:12" x14ac:dyDescent="0.2">
      <c r="K452" s="162" t="str">
        <f t="shared" si="12"/>
        <v/>
      </c>
      <c r="L452" s="171" t="str">
        <f t="shared" si="13"/>
        <v/>
      </c>
    </row>
    <row r="453" spans="11:12" x14ac:dyDescent="0.2">
      <c r="K453" s="162" t="str">
        <f t="shared" ref="K453:K516" si="14">M453&amp;O453</f>
        <v/>
      </c>
      <c r="L453" s="171" t="str">
        <f t="shared" ref="L453:L516" si="15">M453&amp;O453&amp;(IF(M453&lt;&gt;"", RIGHT(M453,1),""))</f>
        <v/>
      </c>
    </row>
    <row r="454" spans="11:12" x14ac:dyDescent="0.2">
      <c r="K454" s="162" t="str">
        <f t="shared" si="14"/>
        <v/>
      </c>
      <c r="L454" s="171" t="str">
        <f t="shared" si="15"/>
        <v/>
      </c>
    </row>
    <row r="455" spans="11:12" x14ac:dyDescent="0.2">
      <c r="K455" s="162" t="str">
        <f t="shared" si="14"/>
        <v/>
      </c>
      <c r="L455" s="171" t="str">
        <f t="shared" si="15"/>
        <v/>
      </c>
    </row>
    <row r="456" spans="11:12" x14ac:dyDescent="0.2">
      <c r="K456" s="162" t="str">
        <f t="shared" si="14"/>
        <v/>
      </c>
      <c r="L456" s="171" t="str">
        <f t="shared" si="15"/>
        <v/>
      </c>
    </row>
    <row r="457" spans="11:12" x14ac:dyDescent="0.2">
      <c r="K457" s="162" t="str">
        <f t="shared" si="14"/>
        <v/>
      </c>
      <c r="L457" s="171" t="str">
        <f t="shared" si="15"/>
        <v/>
      </c>
    </row>
    <row r="458" spans="11:12" x14ac:dyDescent="0.2">
      <c r="K458" s="162" t="str">
        <f t="shared" si="14"/>
        <v/>
      </c>
      <c r="L458" s="171" t="str">
        <f t="shared" si="15"/>
        <v/>
      </c>
    </row>
    <row r="459" spans="11:12" x14ac:dyDescent="0.2">
      <c r="K459" s="162" t="str">
        <f t="shared" si="14"/>
        <v/>
      </c>
      <c r="L459" s="171" t="str">
        <f t="shared" si="15"/>
        <v/>
      </c>
    </row>
    <row r="460" spans="11:12" x14ac:dyDescent="0.2">
      <c r="K460" s="162" t="str">
        <f t="shared" si="14"/>
        <v/>
      </c>
      <c r="L460" s="171" t="str">
        <f t="shared" si="15"/>
        <v/>
      </c>
    </row>
    <row r="461" spans="11:12" x14ac:dyDescent="0.2">
      <c r="K461" s="162" t="str">
        <f t="shared" si="14"/>
        <v/>
      </c>
      <c r="L461" s="171" t="str">
        <f t="shared" si="15"/>
        <v/>
      </c>
    </row>
    <row r="462" spans="11:12" x14ac:dyDescent="0.2">
      <c r="K462" s="162" t="str">
        <f t="shared" si="14"/>
        <v/>
      </c>
      <c r="L462" s="171" t="str">
        <f t="shared" si="15"/>
        <v/>
      </c>
    </row>
    <row r="463" spans="11:12" x14ac:dyDescent="0.2">
      <c r="K463" s="162" t="str">
        <f t="shared" si="14"/>
        <v/>
      </c>
      <c r="L463" s="171" t="str">
        <f t="shared" si="15"/>
        <v/>
      </c>
    </row>
    <row r="464" spans="11:12" x14ac:dyDescent="0.2">
      <c r="K464" s="162" t="str">
        <f t="shared" si="14"/>
        <v/>
      </c>
      <c r="L464" s="171" t="str">
        <f t="shared" si="15"/>
        <v/>
      </c>
    </row>
    <row r="465" spans="11:12" x14ac:dyDescent="0.2">
      <c r="K465" s="162" t="str">
        <f t="shared" si="14"/>
        <v/>
      </c>
      <c r="L465" s="171" t="str">
        <f t="shared" si="15"/>
        <v/>
      </c>
    </row>
    <row r="466" spans="11:12" x14ac:dyDescent="0.2">
      <c r="K466" s="162" t="str">
        <f t="shared" si="14"/>
        <v/>
      </c>
      <c r="L466" s="171" t="str">
        <f t="shared" si="15"/>
        <v/>
      </c>
    </row>
    <row r="467" spans="11:12" x14ac:dyDescent="0.2">
      <c r="K467" s="162" t="str">
        <f t="shared" si="14"/>
        <v/>
      </c>
      <c r="L467" s="171" t="str">
        <f t="shared" si="15"/>
        <v/>
      </c>
    </row>
    <row r="468" spans="11:12" x14ac:dyDescent="0.2">
      <c r="K468" s="162" t="str">
        <f t="shared" si="14"/>
        <v/>
      </c>
      <c r="L468" s="171" t="str">
        <f t="shared" si="15"/>
        <v/>
      </c>
    </row>
    <row r="469" spans="11:12" x14ac:dyDescent="0.2">
      <c r="K469" s="162" t="str">
        <f t="shared" si="14"/>
        <v/>
      </c>
      <c r="L469" s="171" t="str">
        <f t="shared" si="15"/>
        <v/>
      </c>
    </row>
    <row r="470" spans="11:12" x14ac:dyDescent="0.2">
      <c r="K470" s="162" t="str">
        <f t="shared" si="14"/>
        <v/>
      </c>
      <c r="L470" s="171" t="str">
        <f t="shared" si="15"/>
        <v/>
      </c>
    </row>
    <row r="471" spans="11:12" x14ac:dyDescent="0.2">
      <c r="K471" s="162" t="str">
        <f t="shared" si="14"/>
        <v/>
      </c>
      <c r="L471" s="171" t="str">
        <f t="shared" si="15"/>
        <v/>
      </c>
    </row>
    <row r="472" spans="11:12" x14ac:dyDescent="0.2">
      <c r="K472" s="162" t="str">
        <f t="shared" si="14"/>
        <v/>
      </c>
      <c r="L472" s="171" t="str">
        <f t="shared" si="15"/>
        <v/>
      </c>
    </row>
    <row r="473" spans="11:12" x14ac:dyDescent="0.2">
      <c r="K473" s="162" t="str">
        <f t="shared" si="14"/>
        <v/>
      </c>
      <c r="L473" s="171" t="str">
        <f t="shared" si="15"/>
        <v/>
      </c>
    </row>
    <row r="474" spans="11:12" x14ac:dyDescent="0.2">
      <c r="K474" s="162" t="str">
        <f t="shared" si="14"/>
        <v/>
      </c>
      <c r="L474" s="171" t="str">
        <f t="shared" si="15"/>
        <v/>
      </c>
    </row>
    <row r="475" spans="11:12" x14ac:dyDescent="0.2">
      <c r="K475" s="162" t="str">
        <f t="shared" si="14"/>
        <v/>
      </c>
      <c r="L475" s="171" t="str">
        <f t="shared" si="15"/>
        <v/>
      </c>
    </row>
    <row r="476" spans="11:12" x14ac:dyDescent="0.2">
      <c r="K476" s="162" t="str">
        <f t="shared" si="14"/>
        <v/>
      </c>
      <c r="L476" s="171" t="str">
        <f t="shared" si="15"/>
        <v/>
      </c>
    </row>
    <row r="477" spans="11:12" x14ac:dyDescent="0.2">
      <c r="K477" s="162" t="str">
        <f t="shared" si="14"/>
        <v/>
      </c>
      <c r="L477" s="171" t="str">
        <f t="shared" si="15"/>
        <v/>
      </c>
    </row>
    <row r="478" spans="11:12" x14ac:dyDescent="0.2">
      <c r="K478" s="162" t="str">
        <f t="shared" si="14"/>
        <v/>
      </c>
      <c r="L478" s="171" t="str">
        <f t="shared" si="15"/>
        <v/>
      </c>
    </row>
    <row r="479" spans="11:12" x14ac:dyDescent="0.2">
      <c r="K479" s="162" t="str">
        <f t="shared" si="14"/>
        <v/>
      </c>
      <c r="L479" s="171" t="str">
        <f t="shared" si="15"/>
        <v/>
      </c>
    </row>
    <row r="480" spans="11:12" x14ac:dyDescent="0.2">
      <c r="K480" s="162" t="str">
        <f t="shared" si="14"/>
        <v/>
      </c>
      <c r="L480" s="171" t="str">
        <f t="shared" si="15"/>
        <v/>
      </c>
    </row>
    <row r="481" spans="11:12" x14ac:dyDescent="0.2">
      <c r="K481" s="162" t="str">
        <f t="shared" si="14"/>
        <v/>
      </c>
      <c r="L481" s="171" t="str">
        <f t="shared" si="15"/>
        <v/>
      </c>
    </row>
    <row r="482" spans="11:12" x14ac:dyDescent="0.2">
      <c r="K482" s="162" t="str">
        <f t="shared" si="14"/>
        <v/>
      </c>
      <c r="L482" s="171" t="str">
        <f t="shared" si="15"/>
        <v/>
      </c>
    </row>
    <row r="483" spans="11:12" x14ac:dyDescent="0.2">
      <c r="K483" s="162" t="str">
        <f t="shared" si="14"/>
        <v/>
      </c>
      <c r="L483" s="171" t="str">
        <f t="shared" si="15"/>
        <v/>
      </c>
    </row>
    <row r="484" spans="11:12" x14ac:dyDescent="0.2">
      <c r="K484" s="162" t="str">
        <f t="shared" si="14"/>
        <v/>
      </c>
      <c r="L484" s="171" t="str">
        <f t="shared" si="15"/>
        <v/>
      </c>
    </row>
    <row r="485" spans="11:12" x14ac:dyDescent="0.2">
      <c r="K485" s="162" t="str">
        <f t="shared" si="14"/>
        <v/>
      </c>
      <c r="L485" s="171" t="str">
        <f t="shared" si="15"/>
        <v/>
      </c>
    </row>
    <row r="486" spans="11:12" x14ac:dyDescent="0.2">
      <c r="K486" s="162" t="str">
        <f t="shared" si="14"/>
        <v/>
      </c>
      <c r="L486" s="171" t="str">
        <f t="shared" si="15"/>
        <v/>
      </c>
    </row>
    <row r="487" spans="11:12" x14ac:dyDescent="0.2">
      <c r="K487" s="162" t="str">
        <f t="shared" si="14"/>
        <v/>
      </c>
      <c r="L487" s="171" t="str">
        <f t="shared" si="15"/>
        <v/>
      </c>
    </row>
    <row r="488" spans="11:12" x14ac:dyDescent="0.2">
      <c r="K488" s="162" t="str">
        <f t="shared" si="14"/>
        <v/>
      </c>
      <c r="L488" s="171" t="str">
        <f t="shared" si="15"/>
        <v/>
      </c>
    </row>
    <row r="489" spans="11:12" x14ac:dyDescent="0.2">
      <c r="K489" s="162" t="str">
        <f t="shared" si="14"/>
        <v/>
      </c>
      <c r="L489" s="171" t="str">
        <f t="shared" si="15"/>
        <v/>
      </c>
    </row>
    <row r="490" spans="11:12" x14ac:dyDescent="0.2">
      <c r="K490" s="162" t="str">
        <f t="shared" si="14"/>
        <v/>
      </c>
      <c r="L490" s="171" t="str">
        <f t="shared" si="15"/>
        <v/>
      </c>
    </row>
    <row r="491" spans="11:12" x14ac:dyDescent="0.2">
      <c r="K491" s="162" t="str">
        <f t="shared" si="14"/>
        <v/>
      </c>
      <c r="L491" s="171" t="str">
        <f t="shared" si="15"/>
        <v/>
      </c>
    </row>
    <row r="492" spans="11:12" x14ac:dyDescent="0.2">
      <c r="K492" s="162" t="str">
        <f t="shared" si="14"/>
        <v/>
      </c>
      <c r="L492" s="171" t="str">
        <f t="shared" si="15"/>
        <v/>
      </c>
    </row>
    <row r="493" spans="11:12" x14ac:dyDescent="0.2">
      <c r="K493" s="162" t="str">
        <f t="shared" si="14"/>
        <v/>
      </c>
      <c r="L493" s="171" t="str">
        <f t="shared" si="15"/>
        <v/>
      </c>
    </row>
    <row r="494" spans="11:12" x14ac:dyDescent="0.2">
      <c r="K494" s="162" t="str">
        <f t="shared" si="14"/>
        <v/>
      </c>
      <c r="L494" s="171" t="str">
        <f t="shared" si="15"/>
        <v/>
      </c>
    </row>
    <row r="495" spans="11:12" x14ac:dyDescent="0.2">
      <c r="K495" s="162" t="str">
        <f t="shared" si="14"/>
        <v/>
      </c>
      <c r="L495" s="171" t="str">
        <f t="shared" si="15"/>
        <v/>
      </c>
    </row>
    <row r="496" spans="11:12" x14ac:dyDescent="0.2">
      <c r="K496" s="162" t="str">
        <f t="shared" si="14"/>
        <v/>
      </c>
      <c r="L496" s="171" t="str">
        <f t="shared" si="15"/>
        <v/>
      </c>
    </row>
    <row r="497" spans="11:12" x14ac:dyDescent="0.2">
      <c r="K497" s="162" t="str">
        <f t="shared" si="14"/>
        <v/>
      </c>
      <c r="L497" s="171" t="str">
        <f t="shared" si="15"/>
        <v/>
      </c>
    </row>
    <row r="498" spans="11:12" x14ac:dyDescent="0.2">
      <c r="K498" s="162" t="str">
        <f t="shared" si="14"/>
        <v/>
      </c>
      <c r="L498" s="171" t="str">
        <f t="shared" si="15"/>
        <v/>
      </c>
    </row>
    <row r="499" spans="11:12" x14ac:dyDescent="0.2">
      <c r="K499" s="162" t="str">
        <f t="shared" si="14"/>
        <v/>
      </c>
      <c r="L499" s="171" t="str">
        <f t="shared" si="15"/>
        <v/>
      </c>
    </row>
    <row r="500" spans="11:12" x14ac:dyDescent="0.2">
      <c r="K500" s="162" t="str">
        <f t="shared" si="14"/>
        <v/>
      </c>
      <c r="L500" s="171" t="str">
        <f t="shared" si="15"/>
        <v/>
      </c>
    </row>
    <row r="501" spans="11:12" x14ac:dyDescent="0.2">
      <c r="K501" s="162" t="str">
        <f t="shared" si="14"/>
        <v/>
      </c>
      <c r="L501" s="171" t="str">
        <f t="shared" si="15"/>
        <v/>
      </c>
    </row>
    <row r="502" spans="11:12" x14ac:dyDescent="0.2">
      <c r="K502" s="162" t="str">
        <f t="shared" si="14"/>
        <v/>
      </c>
      <c r="L502" s="171" t="str">
        <f t="shared" si="15"/>
        <v/>
      </c>
    </row>
    <row r="503" spans="11:12" x14ac:dyDescent="0.2">
      <c r="K503" s="162" t="str">
        <f t="shared" si="14"/>
        <v/>
      </c>
      <c r="L503" s="171" t="str">
        <f t="shared" si="15"/>
        <v/>
      </c>
    </row>
    <row r="504" spans="11:12" x14ac:dyDescent="0.2">
      <c r="K504" s="162" t="str">
        <f t="shared" si="14"/>
        <v/>
      </c>
      <c r="L504" s="171" t="str">
        <f t="shared" si="15"/>
        <v/>
      </c>
    </row>
    <row r="505" spans="11:12" x14ac:dyDescent="0.2">
      <c r="K505" s="162" t="str">
        <f t="shared" si="14"/>
        <v/>
      </c>
      <c r="L505" s="171" t="str">
        <f t="shared" si="15"/>
        <v/>
      </c>
    </row>
    <row r="506" spans="11:12" x14ac:dyDescent="0.2">
      <c r="K506" s="162" t="str">
        <f t="shared" si="14"/>
        <v/>
      </c>
      <c r="L506" s="171" t="str">
        <f t="shared" si="15"/>
        <v/>
      </c>
    </row>
    <row r="507" spans="11:12" x14ac:dyDescent="0.2">
      <c r="K507" s="162" t="str">
        <f t="shared" si="14"/>
        <v/>
      </c>
      <c r="L507" s="171" t="str">
        <f t="shared" si="15"/>
        <v/>
      </c>
    </row>
    <row r="508" spans="11:12" x14ac:dyDescent="0.2">
      <c r="K508" s="162" t="str">
        <f t="shared" si="14"/>
        <v/>
      </c>
      <c r="L508" s="171" t="str">
        <f t="shared" si="15"/>
        <v/>
      </c>
    </row>
    <row r="509" spans="11:12" x14ac:dyDescent="0.2">
      <c r="K509" s="162" t="str">
        <f t="shared" si="14"/>
        <v/>
      </c>
      <c r="L509" s="171" t="str">
        <f t="shared" si="15"/>
        <v/>
      </c>
    </row>
    <row r="510" spans="11:12" x14ac:dyDescent="0.2">
      <c r="K510" s="162" t="str">
        <f t="shared" si="14"/>
        <v/>
      </c>
      <c r="L510" s="171" t="str">
        <f t="shared" si="15"/>
        <v/>
      </c>
    </row>
    <row r="511" spans="11:12" x14ac:dyDescent="0.2">
      <c r="K511" s="162" t="str">
        <f t="shared" si="14"/>
        <v/>
      </c>
      <c r="L511" s="171" t="str">
        <f t="shared" si="15"/>
        <v/>
      </c>
    </row>
    <row r="512" spans="11:12" x14ac:dyDescent="0.2">
      <c r="K512" s="162" t="str">
        <f t="shared" si="14"/>
        <v/>
      </c>
      <c r="L512" s="171" t="str">
        <f t="shared" si="15"/>
        <v/>
      </c>
    </row>
    <row r="513" spans="11:12" x14ac:dyDescent="0.2">
      <c r="K513" s="162" t="str">
        <f t="shared" si="14"/>
        <v/>
      </c>
      <c r="L513" s="171" t="str">
        <f t="shared" si="15"/>
        <v/>
      </c>
    </row>
    <row r="514" spans="11:12" x14ac:dyDescent="0.2">
      <c r="K514" s="162" t="str">
        <f t="shared" si="14"/>
        <v/>
      </c>
      <c r="L514" s="171" t="str">
        <f t="shared" si="15"/>
        <v/>
      </c>
    </row>
    <row r="515" spans="11:12" x14ac:dyDescent="0.2">
      <c r="K515" s="162" t="str">
        <f t="shared" si="14"/>
        <v/>
      </c>
      <c r="L515" s="171" t="str">
        <f t="shared" si="15"/>
        <v/>
      </c>
    </row>
    <row r="516" spans="11:12" x14ac:dyDescent="0.2">
      <c r="K516" s="162" t="str">
        <f t="shared" si="14"/>
        <v/>
      </c>
      <c r="L516" s="171" t="str">
        <f t="shared" si="15"/>
        <v/>
      </c>
    </row>
    <row r="517" spans="11:12" x14ac:dyDescent="0.2">
      <c r="K517" s="162" t="str">
        <f t="shared" ref="K517:K580" si="16">M517&amp;O517</f>
        <v/>
      </c>
      <c r="L517" s="171" t="str">
        <f t="shared" ref="L517:L580" si="17">M517&amp;O517&amp;(IF(M517&lt;&gt;"", RIGHT(M517,1),""))</f>
        <v/>
      </c>
    </row>
    <row r="518" spans="11:12" x14ac:dyDescent="0.2">
      <c r="K518" s="162" t="str">
        <f t="shared" si="16"/>
        <v/>
      </c>
      <c r="L518" s="171" t="str">
        <f t="shared" si="17"/>
        <v/>
      </c>
    </row>
    <row r="519" spans="11:12" x14ac:dyDescent="0.2">
      <c r="K519" s="162" t="str">
        <f t="shared" si="16"/>
        <v/>
      </c>
      <c r="L519" s="171" t="str">
        <f t="shared" si="17"/>
        <v/>
      </c>
    </row>
    <row r="520" spans="11:12" x14ac:dyDescent="0.2">
      <c r="K520" s="162" t="str">
        <f t="shared" si="16"/>
        <v/>
      </c>
      <c r="L520" s="171" t="str">
        <f t="shared" si="17"/>
        <v/>
      </c>
    </row>
    <row r="521" spans="11:12" x14ac:dyDescent="0.2">
      <c r="K521" s="162" t="str">
        <f t="shared" si="16"/>
        <v/>
      </c>
      <c r="L521" s="171" t="str">
        <f t="shared" si="17"/>
        <v/>
      </c>
    </row>
    <row r="522" spans="11:12" x14ac:dyDescent="0.2">
      <c r="K522" s="162" t="str">
        <f t="shared" si="16"/>
        <v/>
      </c>
      <c r="L522" s="171" t="str">
        <f t="shared" si="17"/>
        <v/>
      </c>
    </row>
    <row r="523" spans="11:12" x14ac:dyDescent="0.2">
      <c r="K523" s="162" t="str">
        <f t="shared" si="16"/>
        <v/>
      </c>
      <c r="L523" s="171" t="str">
        <f t="shared" si="17"/>
        <v/>
      </c>
    </row>
    <row r="524" spans="11:12" x14ac:dyDescent="0.2">
      <c r="K524" s="162" t="str">
        <f t="shared" si="16"/>
        <v/>
      </c>
      <c r="L524" s="171" t="str">
        <f t="shared" si="17"/>
        <v/>
      </c>
    </row>
    <row r="525" spans="11:12" x14ac:dyDescent="0.2">
      <c r="K525" s="162" t="str">
        <f t="shared" si="16"/>
        <v/>
      </c>
      <c r="L525" s="171" t="str">
        <f t="shared" si="17"/>
        <v/>
      </c>
    </row>
    <row r="526" spans="11:12" x14ac:dyDescent="0.2">
      <c r="K526" s="162" t="str">
        <f t="shared" si="16"/>
        <v/>
      </c>
      <c r="L526" s="171" t="str">
        <f t="shared" si="17"/>
        <v/>
      </c>
    </row>
    <row r="527" spans="11:12" x14ac:dyDescent="0.2">
      <c r="K527" s="162" t="str">
        <f t="shared" si="16"/>
        <v/>
      </c>
      <c r="L527" s="171" t="str">
        <f t="shared" si="17"/>
        <v/>
      </c>
    </row>
    <row r="528" spans="11:12" x14ac:dyDescent="0.2">
      <c r="K528" s="162" t="str">
        <f t="shared" si="16"/>
        <v/>
      </c>
      <c r="L528" s="171" t="str">
        <f t="shared" si="17"/>
        <v/>
      </c>
    </row>
    <row r="529" spans="11:12" x14ac:dyDescent="0.2">
      <c r="K529" s="162" t="str">
        <f t="shared" si="16"/>
        <v/>
      </c>
      <c r="L529" s="171" t="str">
        <f t="shared" si="17"/>
        <v/>
      </c>
    </row>
    <row r="530" spans="11:12" x14ac:dyDescent="0.2">
      <c r="K530" s="162" t="str">
        <f t="shared" si="16"/>
        <v/>
      </c>
      <c r="L530" s="171" t="str">
        <f t="shared" si="17"/>
        <v/>
      </c>
    </row>
    <row r="531" spans="11:12" x14ac:dyDescent="0.2">
      <c r="K531" s="162" t="str">
        <f t="shared" si="16"/>
        <v/>
      </c>
      <c r="L531" s="171" t="str">
        <f t="shared" si="17"/>
        <v/>
      </c>
    </row>
    <row r="532" spans="11:12" x14ac:dyDescent="0.2">
      <c r="K532" s="162" t="str">
        <f t="shared" si="16"/>
        <v/>
      </c>
      <c r="L532" s="171" t="str">
        <f t="shared" si="17"/>
        <v/>
      </c>
    </row>
    <row r="533" spans="11:12" x14ac:dyDescent="0.2">
      <c r="K533" s="162" t="str">
        <f t="shared" si="16"/>
        <v/>
      </c>
      <c r="L533" s="171" t="str">
        <f t="shared" si="17"/>
        <v/>
      </c>
    </row>
    <row r="534" spans="11:12" x14ac:dyDescent="0.2">
      <c r="K534" s="162" t="str">
        <f t="shared" si="16"/>
        <v/>
      </c>
      <c r="L534" s="171" t="str">
        <f t="shared" si="17"/>
        <v/>
      </c>
    </row>
    <row r="535" spans="11:12" x14ac:dyDescent="0.2">
      <c r="K535" s="162" t="str">
        <f t="shared" si="16"/>
        <v/>
      </c>
      <c r="L535" s="171" t="str">
        <f t="shared" si="17"/>
        <v/>
      </c>
    </row>
    <row r="536" spans="11:12" x14ac:dyDescent="0.2">
      <c r="K536" s="162" t="str">
        <f t="shared" si="16"/>
        <v/>
      </c>
      <c r="L536" s="171" t="str">
        <f t="shared" si="17"/>
        <v/>
      </c>
    </row>
    <row r="537" spans="11:12" x14ac:dyDescent="0.2">
      <c r="K537" s="162" t="str">
        <f t="shared" si="16"/>
        <v/>
      </c>
      <c r="L537" s="171" t="str">
        <f t="shared" si="17"/>
        <v/>
      </c>
    </row>
    <row r="538" spans="11:12" x14ac:dyDescent="0.2">
      <c r="K538" s="162" t="str">
        <f t="shared" si="16"/>
        <v/>
      </c>
      <c r="L538" s="171" t="str">
        <f t="shared" si="17"/>
        <v/>
      </c>
    </row>
    <row r="539" spans="11:12" x14ac:dyDescent="0.2">
      <c r="K539" s="162" t="str">
        <f t="shared" si="16"/>
        <v/>
      </c>
      <c r="L539" s="171" t="str">
        <f t="shared" si="17"/>
        <v/>
      </c>
    </row>
    <row r="540" spans="11:12" x14ac:dyDescent="0.2">
      <c r="K540" s="162" t="str">
        <f t="shared" si="16"/>
        <v/>
      </c>
      <c r="L540" s="171" t="str">
        <f t="shared" si="17"/>
        <v/>
      </c>
    </row>
    <row r="541" spans="11:12" x14ac:dyDescent="0.2">
      <c r="K541" s="162" t="str">
        <f t="shared" si="16"/>
        <v/>
      </c>
      <c r="L541" s="171" t="str">
        <f t="shared" si="17"/>
        <v/>
      </c>
    </row>
    <row r="542" spans="11:12" x14ac:dyDescent="0.2">
      <c r="K542" s="162" t="str">
        <f t="shared" si="16"/>
        <v/>
      </c>
      <c r="L542" s="171" t="str">
        <f t="shared" si="17"/>
        <v/>
      </c>
    </row>
    <row r="543" spans="11:12" x14ac:dyDescent="0.2">
      <c r="K543" s="162" t="str">
        <f t="shared" si="16"/>
        <v/>
      </c>
      <c r="L543" s="171" t="str">
        <f t="shared" si="17"/>
        <v/>
      </c>
    </row>
    <row r="544" spans="11:12" x14ac:dyDescent="0.2">
      <c r="K544" s="162" t="str">
        <f t="shared" si="16"/>
        <v/>
      </c>
      <c r="L544" s="171" t="str">
        <f t="shared" si="17"/>
        <v/>
      </c>
    </row>
    <row r="545" spans="11:12" x14ac:dyDescent="0.2">
      <c r="K545" s="162" t="str">
        <f t="shared" si="16"/>
        <v/>
      </c>
      <c r="L545" s="171" t="str">
        <f t="shared" si="17"/>
        <v/>
      </c>
    </row>
    <row r="546" spans="11:12" x14ac:dyDescent="0.2">
      <c r="K546" s="162" t="str">
        <f t="shared" si="16"/>
        <v/>
      </c>
      <c r="L546" s="171" t="str">
        <f t="shared" si="17"/>
        <v/>
      </c>
    </row>
    <row r="547" spans="11:12" x14ac:dyDescent="0.2">
      <c r="K547" s="162" t="str">
        <f t="shared" si="16"/>
        <v/>
      </c>
      <c r="L547" s="171" t="str">
        <f t="shared" si="17"/>
        <v/>
      </c>
    </row>
    <row r="548" spans="11:12" x14ac:dyDescent="0.2">
      <c r="K548" s="162" t="str">
        <f t="shared" si="16"/>
        <v/>
      </c>
      <c r="L548" s="171" t="str">
        <f t="shared" si="17"/>
        <v/>
      </c>
    </row>
    <row r="549" spans="11:12" x14ac:dyDescent="0.2">
      <c r="K549" s="162" t="str">
        <f t="shared" si="16"/>
        <v/>
      </c>
      <c r="L549" s="171" t="str">
        <f t="shared" si="17"/>
        <v/>
      </c>
    </row>
    <row r="550" spans="11:12" x14ac:dyDescent="0.2">
      <c r="K550" s="162" t="str">
        <f t="shared" si="16"/>
        <v/>
      </c>
      <c r="L550" s="171" t="str">
        <f t="shared" si="17"/>
        <v/>
      </c>
    </row>
    <row r="551" spans="11:12" x14ac:dyDescent="0.2">
      <c r="K551" s="162" t="str">
        <f t="shared" si="16"/>
        <v/>
      </c>
      <c r="L551" s="171" t="str">
        <f t="shared" si="17"/>
        <v/>
      </c>
    </row>
    <row r="552" spans="11:12" x14ac:dyDescent="0.2">
      <c r="K552" s="162" t="str">
        <f t="shared" si="16"/>
        <v/>
      </c>
      <c r="L552" s="171" t="str">
        <f t="shared" si="17"/>
        <v/>
      </c>
    </row>
    <row r="553" spans="11:12" x14ac:dyDescent="0.2">
      <c r="K553" s="162" t="str">
        <f t="shared" si="16"/>
        <v/>
      </c>
      <c r="L553" s="171" t="str">
        <f t="shared" si="17"/>
        <v/>
      </c>
    </row>
    <row r="554" spans="11:12" x14ac:dyDescent="0.2">
      <c r="K554" s="162" t="str">
        <f t="shared" si="16"/>
        <v/>
      </c>
      <c r="L554" s="171" t="str">
        <f t="shared" si="17"/>
        <v/>
      </c>
    </row>
    <row r="555" spans="11:12" x14ac:dyDescent="0.2">
      <c r="K555" s="162" t="str">
        <f t="shared" si="16"/>
        <v/>
      </c>
      <c r="L555" s="171" t="str">
        <f t="shared" si="17"/>
        <v/>
      </c>
    </row>
    <row r="556" spans="11:12" x14ac:dyDescent="0.2">
      <c r="K556" s="162" t="str">
        <f t="shared" si="16"/>
        <v/>
      </c>
      <c r="L556" s="171" t="str">
        <f t="shared" si="17"/>
        <v/>
      </c>
    </row>
    <row r="557" spans="11:12" x14ac:dyDescent="0.2">
      <c r="K557" s="162" t="str">
        <f t="shared" si="16"/>
        <v/>
      </c>
      <c r="L557" s="171" t="str">
        <f t="shared" si="17"/>
        <v/>
      </c>
    </row>
    <row r="558" spans="11:12" x14ac:dyDescent="0.2">
      <c r="K558" s="162" t="str">
        <f t="shared" si="16"/>
        <v/>
      </c>
      <c r="L558" s="171" t="str">
        <f t="shared" si="17"/>
        <v/>
      </c>
    </row>
    <row r="559" spans="11:12" x14ac:dyDescent="0.2">
      <c r="K559" s="162" t="str">
        <f t="shared" si="16"/>
        <v/>
      </c>
      <c r="L559" s="171" t="str">
        <f t="shared" si="17"/>
        <v/>
      </c>
    </row>
    <row r="560" spans="11:12" x14ac:dyDescent="0.2">
      <c r="K560" s="162" t="str">
        <f t="shared" si="16"/>
        <v/>
      </c>
      <c r="L560" s="171" t="str">
        <f t="shared" si="17"/>
        <v/>
      </c>
    </row>
    <row r="561" spans="11:12" x14ac:dyDescent="0.2">
      <c r="K561" s="162" t="str">
        <f t="shared" si="16"/>
        <v/>
      </c>
      <c r="L561" s="171" t="str">
        <f t="shared" si="17"/>
        <v/>
      </c>
    </row>
    <row r="562" spans="11:12" x14ac:dyDescent="0.2">
      <c r="K562" s="162" t="str">
        <f t="shared" si="16"/>
        <v/>
      </c>
      <c r="L562" s="171" t="str">
        <f t="shared" si="17"/>
        <v/>
      </c>
    </row>
    <row r="563" spans="11:12" x14ac:dyDescent="0.2">
      <c r="K563" s="162" t="str">
        <f t="shared" si="16"/>
        <v/>
      </c>
      <c r="L563" s="171" t="str">
        <f t="shared" si="17"/>
        <v/>
      </c>
    </row>
    <row r="564" spans="11:12" x14ac:dyDescent="0.2">
      <c r="K564" s="162" t="str">
        <f t="shared" si="16"/>
        <v/>
      </c>
      <c r="L564" s="171" t="str">
        <f t="shared" si="17"/>
        <v/>
      </c>
    </row>
    <row r="565" spans="11:12" x14ac:dyDescent="0.2">
      <c r="K565" s="162" t="str">
        <f t="shared" si="16"/>
        <v/>
      </c>
      <c r="L565" s="171" t="str">
        <f t="shared" si="17"/>
        <v/>
      </c>
    </row>
    <row r="566" spans="11:12" x14ac:dyDescent="0.2">
      <c r="K566" s="162" t="str">
        <f t="shared" si="16"/>
        <v/>
      </c>
      <c r="L566" s="171" t="str">
        <f t="shared" si="17"/>
        <v/>
      </c>
    </row>
    <row r="567" spans="11:12" x14ac:dyDescent="0.2">
      <c r="K567" s="162" t="str">
        <f t="shared" si="16"/>
        <v/>
      </c>
      <c r="L567" s="171" t="str">
        <f t="shared" si="17"/>
        <v/>
      </c>
    </row>
    <row r="568" spans="11:12" x14ac:dyDescent="0.2">
      <c r="K568" s="162" t="str">
        <f t="shared" si="16"/>
        <v/>
      </c>
      <c r="L568" s="171" t="str">
        <f t="shared" si="17"/>
        <v/>
      </c>
    </row>
    <row r="569" spans="11:12" x14ac:dyDescent="0.2">
      <c r="K569" s="162" t="str">
        <f t="shared" si="16"/>
        <v/>
      </c>
      <c r="L569" s="171" t="str">
        <f t="shared" si="17"/>
        <v/>
      </c>
    </row>
    <row r="570" spans="11:12" x14ac:dyDescent="0.2">
      <c r="K570" s="162" t="str">
        <f t="shared" si="16"/>
        <v/>
      </c>
      <c r="L570" s="171" t="str">
        <f t="shared" si="17"/>
        <v/>
      </c>
    </row>
    <row r="571" spans="11:12" x14ac:dyDescent="0.2">
      <c r="K571" s="162" t="str">
        <f t="shared" si="16"/>
        <v/>
      </c>
      <c r="L571" s="171" t="str">
        <f t="shared" si="17"/>
        <v/>
      </c>
    </row>
    <row r="572" spans="11:12" x14ac:dyDescent="0.2">
      <c r="K572" s="162" t="str">
        <f t="shared" si="16"/>
        <v/>
      </c>
      <c r="L572" s="171" t="str">
        <f t="shared" si="17"/>
        <v/>
      </c>
    </row>
    <row r="573" spans="11:12" x14ac:dyDescent="0.2">
      <c r="K573" s="162" t="str">
        <f t="shared" si="16"/>
        <v/>
      </c>
      <c r="L573" s="171" t="str">
        <f t="shared" si="17"/>
        <v/>
      </c>
    </row>
    <row r="574" spans="11:12" x14ac:dyDescent="0.2">
      <c r="K574" s="162" t="str">
        <f t="shared" si="16"/>
        <v/>
      </c>
      <c r="L574" s="171" t="str">
        <f t="shared" si="17"/>
        <v/>
      </c>
    </row>
    <row r="575" spans="11:12" x14ac:dyDescent="0.2">
      <c r="K575" s="162" t="str">
        <f t="shared" si="16"/>
        <v/>
      </c>
      <c r="L575" s="171" t="str">
        <f t="shared" si="17"/>
        <v/>
      </c>
    </row>
    <row r="576" spans="11:12" x14ac:dyDescent="0.2">
      <c r="K576" s="162" t="str">
        <f t="shared" si="16"/>
        <v/>
      </c>
      <c r="L576" s="171" t="str">
        <f t="shared" si="17"/>
        <v/>
      </c>
    </row>
    <row r="577" spans="11:12" x14ac:dyDescent="0.2">
      <c r="K577" s="162" t="str">
        <f t="shared" si="16"/>
        <v/>
      </c>
      <c r="L577" s="171" t="str">
        <f t="shared" si="17"/>
        <v/>
      </c>
    </row>
    <row r="578" spans="11:12" x14ac:dyDescent="0.2">
      <c r="K578" s="162" t="str">
        <f t="shared" si="16"/>
        <v/>
      </c>
      <c r="L578" s="171" t="str">
        <f t="shared" si="17"/>
        <v/>
      </c>
    </row>
    <row r="579" spans="11:12" x14ac:dyDescent="0.2">
      <c r="K579" s="162" t="str">
        <f t="shared" si="16"/>
        <v/>
      </c>
      <c r="L579" s="171" t="str">
        <f t="shared" si="17"/>
        <v/>
      </c>
    </row>
    <row r="580" spans="11:12" x14ac:dyDescent="0.2">
      <c r="K580" s="162" t="str">
        <f t="shared" si="16"/>
        <v/>
      </c>
      <c r="L580" s="171" t="str">
        <f t="shared" si="17"/>
        <v/>
      </c>
    </row>
    <row r="581" spans="11:12" x14ac:dyDescent="0.2">
      <c r="K581" s="162" t="str">
        <f t="shared" ref="K581:K644" si="18">M581&amp;O581</f>
        <v/>
      </c>
      <c r="L581" s="171" t="str">
        <f t="shared" ref="L581:L644" si="19">M581&amp;O581&amp;(IF(M581&lt;&gt;"", RIGHT(M581,1),""))</f>
        <v/>
      </c>
    </row>
    <row r="582" spans="11:12" x14ac:dyDescent="0.2">
      <c r="K582" s="162" t="str">
        <f t="shared" si="18"/>
        <v/>
      </c>
      <c r="L582" s="171" t="str">
        <f t="shared" si="19"/>
        <v/>
      </c>
    </row>
    <row r="583" spans="11:12" x14ac:dyDescent="0.2">
      <c r="K583" s="162" t="str">
        <f t="shared" si="18"/>
        <v/>
      </c>
      <c r="L583" s="171" t="str">
        <f t="shared" si="19"/>
        <v/>
      </c>
    </row>
    <row r="584" spans="11:12" x14ac:dyDescent="0.2">
      <c r="K584" s="162" t="str">
        <f t="shared" si="18"/>
        <v/>
      </c>
      <c r="L584" s="171" t="str">
        <f t="shared" si="19"/>
        <v/>
      </c>
    </row>
    <row r="585" spans="11:12" x14ac:dyDescent="0.2">
      <c r="K585" s="162" t="str">
        <f t="shared" si="18"/>
        <v/>
      </c>
      <c r="L585" s="171" t="str">
        <f t="shared" si="19"/>
        <v/>
      </c>
    </row>
    <row r="586" spans="11:12" x14ac:dyDescent="0.2">
      <c r="K586" s="162" t="str">
        <f t="shared" si="18"/>
        <v/>
      </c>
      <c r="L586" s="171" t="str">
        <f t="shared" si="19"/>
        <v/>
      </c>
    </row>
    <row r="587" spans="11:12" x14ac:dyDescent="0.2">
      <c r="K587" s="162" t="str">
        <f t="shared" si="18"/>
        <v/>
      </c>
      <c r="L587" s="171" t="str">
        <f t="shared" si="19"/>
        <v/>
      </c>
    </row>
    <row r="588" spans="11:12" x14ac:dyDescent="0.2">
      <c r="K588" s="162" t="str">
        <f t="shared" si="18"/>
        <v/>
      </c>
      <c r="L588" s="171" t="str">
        <f t="shared" si="19"/>
        <v/>
      </c>
    </row>
    <row r="589" spans="11:12" x14ac:dyDescent="0.2">
      <c r="K589" s="162" t="str">
        <f t="shared" si="18"/>
        <v/>
      </c>
      <c r="L589" s="171" t="str">
        <f t="shared" si="19"/>
        <v/>
      </c>
    </row>
    <row r="590" spans="11:12" x14ac:dyDescent="0.2">
      <c r="K590" s="162" t="str">
        <f t="shared" si="18"/>
        <v/>
      </c>
      <c r="L590" s="171" t="str">
        <f t="shared" si="19"/>
        <v/>
      </c>
    </row>
    <row r="591" spans="11:12" x14ac:dyDescent="0.2">
      <c r="K591" s="162" t="str">
        <f t="shared" si="18"/>
        <v/>
      </c>
      <c r="L591" s="171" t="str">
        <f t="shared" si="19"/>
        <v/>
      </c>
    </row>
    <row r="592" spans="11:12" x14ac:dyDescent="0.2">
      <c r="K592" s="162" t="str">
        <f t="shared" si="18"/>
        <v/>
      </c>
      <c r="L592" s="171" t="str">
        <f t="shared" si="19"/>
        <v/>
      </c>
    </row>
    <row r="593" spans="11:12" x14ac:dyDescent="0.2">
      <c r="K593" s="162" t="str">
        <f t="shared" si="18"/>
        <v/>
      </c>
      <c r="L593" s="171" t="str">
        <f t="shared" si="19"/>
        <v/>
      </c>
    </row>
    <row r="594" spans="11:12" x14ac:dyDescent="0.2">
      <c r="K594" s="162" t="str">
        <f t="shared" si="18"/>
        <v/>
      </c>
      <c r="L594" s="171" t="str">
        <f t="shared" si="19"/>
        <v/>
      </c>
    </row>
    <row r="595" spans="11:12" x14ac:dyDescent="0.2">
      <c r="K595" s="162" t="str">
        <f t="shared" si="18"/>
        <v/>
      </c>
      <c r="L595" s="171" t="str">
        <f t="shared" si="19"/>
        <v/>
      </c>
    </row>
    <row r="596" spans="11:12" x14ac:dyDescent="0.2">
      <c r="K596" s="162" t="str">
        <f t="shared" si="18"/>
        <v/>
      </c>
      <c r="L596" s="171" t="str">
        <f t="shared" si="19"/>
        <v/>
      </c>
    </row>
    <row r="597" spans="11:12" x14ac:dyDescent="0.2">
      <c r="K597" s="162" t="str">
        <f t="shared" si="18"/>
        <v/>
      </c>
      <c r="L597" s="171" t="str">
        <f t="shared" si="19"/>
        <v/>
      </c>
    </row>
    <row r="598" spans="11:12" x14ac:dyDescent="0.2">
      <c r="K598" s="162" t="str">
        <f t="shared" si="18"/>
        <v/>
      </c>
      <c r="L598" s="171" t="str">
        <f t="shared" si="19"/>
        <v/>
      </c>
    </row>
    <row r="599" spans="11:12" x14ac:dyDescent="0.2">
      <c r="K599" s="162" t="str">
        <f t="shared" si="18"/>
        <v/>
      </c>
      <c r="L599" s="171" t="str">
        <f t="shared" si="19"/>
        <v/>
      </c>
    </row>
    <row r="600" spans="11:12" x14ac:dyDescent="0.2">
      <c r="K600" s="162" t="str">
        <f t="shared" si="18"/>
        <v/>
      </c>
      <c r="L600" s="171" t="str">
        <f t="shared" si="19"/>
        <v/>
      </c>
    </row>
    <row r="601" spans="11:12" x14ac:dyDescent="0.2">
      <c r="K601" s="162" t="str">
        <f t="shared" si="18"/>
        <v/>
      </c>
      <c r="L601" s="171" t="str">
        <f t="shared" si="19"/>
        <v/>
      </c>
    </row>
    <row r="602" spans="11:12" x14ac:dyDescent="0.2">
      <c r="K602" s="162" t="str">
        <f t="shared" si="18"/>
        <v/>
      </c>
      <c r="L602" s="171" t="str">
        <f t="shared" si="19"/>
        <v/>
      </c>
    </row>
    <row r="603" spans="11:12" x14ac:dyDescent="0.2">
      <c r="K603" s="162" t="str">
        <f t="shared" si="18"/>
        <v/>
      </c>
      <c r="L603" s="171" t="str">
        <f t="shared" si="19"/>
        <v/>
      </c>
    </row>
    <row r="604" spans="11:12" x14ac:dyDescent="0.2">
      <c r="K604" s="162" t="str">
        <f t="shared" si="18"/>
        <v/>
      </c>
      <c r="L604" s="171" t="str">
        <f t="shared" si="19"/>
        <v/>
      </c>
    </row>
    <row r="605" spans="11:12" x14ac:dyDescent="0.2">
      <c r="K605" s="162" t="str">
        <f t="shared" si="18"/>
        <v/>
      </c>
      <c r="L605" s="171" t="str">
        <f t="shared" si="19"/>
        <v/>
      </c>
    </row>
    <row r="606" spans="11:12" x14ac:dyDescent="0.2">
      <c r="K606" s="162" t="str">
        <f t="shared" si="18"/>
        <v/>
      </c>
      <c r="L606" s="171" t="str">
        <f t="shared" si="19"/>
        <v/>
      </c>
    </row>
    <row r="607" spans="11:12" x14ac:dyDescent="0.2">
      <c r="K607" s="162" t="str">
        <f t="shared" si="18"/>
        <v/>
      </c>
      <c r="L607" s="171" t="str">
        <f t="shared" si="19"/>
        <v/>
      </c>
    </row>
    <row r="608" spans="11:12" x14ac:dyDescent="0.2">
      <c r="K608" s="162" t="str">
        <f t="shared" si="18"/>
        <v/>
      </c>
      <c r="L608" s="171" t="str">
        <f t="shared" si="19"/>
        <v/>
      </c>
    </row>
    <row r="609" spans="11:12" x14ac:dyDescent="0.2">
      <c r="K609" s="162" t="str">
        <f t="shared" si="18"/>
        <v/>
      </c>
      <c r="L609" s="171" t="str">
        <f t="shared" si="19"/>
        <v/>
      </c>
    </row>
    <row r="610" spans="11:12" x14ac:dyDescent="0.2">
      <c r="K610" s="162" t="str">
        <f t="shared" si="18"/>
        <v/>
      </c>
      <c r="L610" s="171" t="str">
        <f t="shared" si="19"/>
        <v/>
      </c>
    </row>
    <row r="611" spans="11:12" x14ac:dyDescent="0.2">
      <c r="K611" s="162" t="str">
        <f t="shared" si="18"/>
        <v/>
      </c>
      <c r="L611" s="171" t="str">
        <f t="shared" si="19"/>
        <v/>
      </c>
    </row>
    <row r="612" spans="11:12" x14ac:dyDescent="0.2">
      <c r="K612" s="162" t="str">
        <f t="shared" si="18"/>
        <v/>
      </c>
      <c r="L612" s="171" t="str">
        <f t="shared" si="19"/>
        <v/>
      </c>
    </row>
    <row r="613" spans="11:12" x14ac:dyDescent="0.2">
      <c r="K613" s="162" t="str">
        <f t="shared" si="18"/>
        <v/>
      </c>
      <c r="L613" s="171" t="str">
        <f t="shared" si="19"/>
        <v/>
      </c>
    </row>
    <row r="614" spans="11:12" x14ac:dyDescent="0.2">
      <c r="K614" s="162" t="str">
        <f t="shared" si="18"/>
        <v/>
      </c>
      <c r="L614" s="171" t="str">
        <f t="shared" si="19"/>
        <v/>
      </c>
    </row>
    <row r="615" spans="11:12" x14ac:dyDescent="0.2">
      <c r="K615" s="162" t="str">
        <f t="shared" si="18"/>
        <v/>
      </c>
      <c r="L615" s="171" t="str">
        <f t="shared" si="19"/>
        <v/>
      </c>
    </row>
    <row r="616" spans="11:12" x14ac:dyDescent="0.2">
      <c r="K616" s="162" t="str">
        <f t="shared" si="18"/>
        <v/>
      </c>
      <c r="L616" s="171" t="str">
        <f t="shared" si="19"/>
        <v/>
      </c>
    </row>
    <row r="617" spans="11:12" x14ac:dyDescent="0.2">
      <c r="K617" s="162" t="str">
        <f t="shared" si="18"/>
        <v/>
      </c>
      <c r="L617" s="171" t="str">
        <f t="shared" si="19"/>
        <v/>
      </c>
    </row>
    <row r="618" spans="11:12" x14ac:dyDescent="0.2">
      <c r="K618" s="162" t="str">
        <f t="shared" si="18"/>
        <v/>
      </c>
      <c r="L618" s="171" t="str">
        <f t="shared" si="19"/>
        <v/>
      </c>
    </row>
    <row r="619" spans="11:12" x14ac:dyDescent="0.2">
      <c r="K619" s="162" t="str">
        <f t="shared" si="18"/>
        <v/>
      </c>
      <c r="L619" s="171" t="str">
        <f t="shared" si="19"/>
        <v/>
      </c>
    </row>
    <row r="620" spans="11:12" x14ac:dyDescent="0.2">
      <c r="K620" s="162" t="str">
        <f t="shared" si="18"/>
        <v/>
      </c>
      <c r="L620" s="171" t="str">
        <f t="shared" si="19"/>
        <v/>
      </c>
    </row>
    <row r="621" spans="11:12" x14ac:dyDescent="0.2">
      <c r="K621" s="162" t="str">
        <f t="shared" si="18"/>
        <v/>
      </c>
      <c r="L621" s="171" t="str">
        <f t="shared" si="19"/>
        <v/>
      </c>
    </row>
    <row r="622" spans="11:12" x14ac:dyDescent="0.2">
      <c r="K622" s="162" t="str">
        <f t="shared" si="18"/>
        <v/>
      </c>
      <c r="L622" s="171" t="str">
        <f t="shared" si="19"/>
        <v/>
      </c>
    </row>
    <row r="623" spans="11:12" x14ac:dyDescent="0.2">
      <c r="K623" s="162" t="str">
        <f t="shared" si="18"/>
        <v/>
      </c>
      <c r="L623" s="171" t="str">
        <f t="shared" si="19"/>
        <v/>
      </c>
    </row>
    <row r="624" spans="11:12" x14ac:dyDescent="0.2">
      <c r="K624" s="162" t="str">
        <f t="shared" si="18"/>
        <v/>
      </c>
      <c r="L624" s="171" t="str">
        <f t="shared" si="19"/>
        <v/>
      </c>
    </row>
    <row r="625" spans="11:12" x14ac:dyDescent="0.2">
      <c r="K625" s="162" t="str">
        <f t="shared" si="18"/>
        <v/>
      </c>
      <c r="L625" s="171" t="str">
        <f t="shared" si="19"/>
        <v/>
      </c>
    </row>
    <row r="626" spans="11:12" x14ac:dyDescent="0.2">
      <c r="K626" s="162" t="str">
        <f t="shared" si="18"/>
        <v/>
      </c>
      <c r="L626" s="171" t="str">
        <f t="shared" si="19"/>
        <v/>
      </c>
    </row>
    <row r="627" spans="11:12" x14ac:dyDescent="0.2">
      <c r="K627" s="162" t="str">
        <f t="shared" si="18"/>
        <v/>
      </c>
      <c r="L627" s="171" t="str">
        <f t="shared" si="19"/>
        <v/>
      </c>
    </row>
    <row r="628" spans="11:12" x14ac:dyDescent="0.2">
      <c r="K628" s="162" t="str">
        <f t="shared" si="18"/>
        <v/>
      </c>
      <c r="L628" s="171" t="str">
        <f t="shared" si="19"/>
        <v/>
      </c>
    </row>
    <row r="629" spans="11:12" x14ac:dyDescent="0.2">
      <c r="K629" s="162" t="str">
        <f t="shared" si="18"/>
        <v/>
      </c>
      <c r="L629" s="171" t="str">
        <f t="shared" si="19"/>
        <v/>
      </c>
    </row>
    <row r="630" spans="11:12" x14ac:dyDescent="0.2">
      <c r="K630" s="162" t="str">
        <f t="shared" si="18"/>
        <v/>
      </c>
      <c r="L630" s="171" t="str">
        <f t="shared" si="19"/>
        <v/>
      </c>
    </row>
    <row r="631" spans="11:12" x14ac:dyDescent="0.2">
      <c r="K631" s="162" t="str">
        <f t="shared" si="18"/>
        <v/>
      </c>
      <c r="L631" s="171" t="str">
        <f t="shared" si="19"/>
        <v/>
      </c>
    </row>
    <row r="632" spans="11:12" x14ac:dyDescent="0.2">
      <c r="K632" s="162" t="str">
        <f t="shared" si="18"/>
        <v/>
      </c>
      <c r="L632" s="171" t="str">
        <f t="shared" si="19"/>
        <v/>
      </c>
    </row>
    <row r="633" spans="11:12" x14ac:dyDescent="0.2">
      <c r="K633" s="162" t="str">
        <f t="shared" si="18"/>
        <v/>
      </c>
      <c r="L633" s="171" t="str">
        <f t="shared" si="19"/>
        <v/>
      </c>
    </row>
    <row r="634" spans="11:12" x14ac:dyDescent="0.2">
      <c r="K634" s="162" t="str">
        <f t="shared" si="18"/>
        <v/>
      </c>
      <c r="L634" s="171" t="str">
        <f t="shared" si="19"/>
        <v/>
      </c>
    </row>
    <row r="635" spans="11:12" x14ac:dyDescent="0.2">
      <c r="K635" s="162" t="str">
        <f t="shared" si="18"/>
        <v/>
      </c>
      <c r="L635" s="171" t="str">
        <f t="shared" si="19"/>
        <v/>
      </c>
    </row>
    <row r="636" spans="11:12" x14ac:dyDescent="0.2">
      <c r="K636" s="162" t="str">
        <f t="shared" si="18"/>
        <v/>
      </c>
      <c r="L636" s="171" t="str">
        <f t="shared" si="19"/>
        <v/>
      </c>
    </row>
    <row r="637" spans="11:12" x14ac:dyDescent="0.2">
      <c r="K637" s="162" t="str">
        <f t="shared" si="18"/>
        <v/>
      </c>
      <c r="L637" s="171" t="str">
        <f t="shared" si="19"/>
        <v/>
      </c>
    </row>
    <row r="638" spans="11:12" x14ac:dyDescent="0.2">
      <c r="K638" s="162" t="str">
        <f t="shared" si="18"/>
        <v/>
      </c>
      <c r="L638" s="171" t="str">
        <f t="shared" si="19"/>
        <v/>
      </c>
    </row>
    <row r="639" spans="11:12" x14ac:dyDescent="0.2">
      <c r="K639" s="162" t="str">
        <f t="shared" si="18"/>
        <v/>
      </c>
      <c r="L639" s="171" t="str">
        <f t="shared" si="19"/>
        <v/>
      </c>
    </row>
    <row r="640" spans="11:12" x14ac:dyDescent="0.2">
      <c r="K640" s="162" t="str">
        <f t="shared" si="18"/>
        <v/>
      </c>
      <c r="L640" s="171" t="str">
        <f t="shared" si="19"/>
        <v/>
      </c>
    </row>
    <row r="641" spans="11:12" x14ac:dyDescent="0.2">
      <c r="K641" s="162" t="str">
        <f t="shared" si="18"/>
        <v/>
      </c>
      <c r="L641" s="171" t="str">
        <f t="shared" si="19"/>
        <v/>
      </c>
    </row>
    <row r="642" spans="11:12" x14ac:dyDescent="0.2">
      <c r="K642" s="162" t="str">
        <f t="shared" si="18"/>
        <v/>
      </c>
      <c r="L642" s="171" t="str">
        <f t="shared" si="19"/>
        <v/>
      </c>
    </row>
    <row r="643" spans="11:12" x14ac:dyDescent="0.2">
      <c r="K643" s="162" t="str">
        <f t="shared" si="18"/>
        <v/>
      </c>
      <c r="L643" s="171" t="str">
        <f t="shared" si="19"/>
        <v/>
      </c>
    </row>
    <row r="644" spans="11:12" x14ac:dyDescent="0.2">
      <c r="K644" s="162" t="str">
        <f t="shared" si="18"/>
        <v/>
      </c>
      <c r="L644" s="171" t="str">
        <f t="shared" si="19"/>
        <v/>
      </c>
    </row>
    <row r="645" spans="11:12" x14ac:dyDescent="0.2">
      <c r="K645" s="162" t="str">
        <f t="shared" ref="K645:K708" si="20">M645&amp;O645</f>
        <v/>
      </c>
      <c r="L645" s="171" t="str">
        <f t="shared" ref="L645:L708" si="21">M645&amp;O645&amp;(IF(M645&lt;&gt;"", RIGHT(M645,1),""))</f>
        <v/>
      </c>
    </row>
    <row r="646" spans="11:12" x14ac:dyDescent="0.2">
      <c r="K646" s="162" t="str">
        <f t="shared" si="20"/>
        <v/>
      </c>
      <c r="L646" s="171" t="str">
        <f t="shared" si="21"/>
        <v/>
      </c>
    </row>
    <row r="647" spans="11:12" x14ac:dyDescent="0.2">
      <c r="K647" s="162" t="str">
        <f t="shared" si="20"/>
        <v/>
      </c>
      <c r="L647" s="171" t="str">
        <f t="shared" si="21"/>
        <v/>
      </c>
    </row>
    <row r="648" spans="11:12" x14ac:dyDescent="0.2">
      <c r="K648" s="162" t="str">
        <f t="shared" si="20"/>
        <v/>
      </c>
      <c r="L648" s="171" t="str">
        <f t="shared" si="21"/>
        <v/>
      </c>
    </row>
    <row r="649" spans="11:12" x14ac:dyDescent="0.2">
      <c r="K649" s="162" t="str">
        <f t="shared" si="20"/>
        <v/>
      </c>
      <c r="L649" s="171" t="str">
        <f t="shared" si="21"/>
        <v/>
      </c>
    </row>
    <row r="650" spans="11:12" x14ac:dyDescent="0.2">
      <c r="K650" s="162" t="str">
        <f t="shared" si="20"/>
        <v/>
      </c>
      <c r="L650" s="171" t="str">
        <f t="shared" si="21"/>
        <v/>
      </c>
    </row>
    <row r="651" spans="11:12" x14ac:dyDescent="0.2">
      <c r="K651" s="162" t="str">
        <f t="shared" si="20"/>
        <v/>
      </c>
      <c r="L651" s="171" t="str">
        <f t="shared" si="21"/>
        <v/>
      </c>
    </row>
    <row r="652" spans="11:12" x14ac:dyDescent="0.2">
      <c r="K652" s="162" t="str">
        <f t="shared" si="20"/>
        <v/>
      </c>
      <c r="L652" s="171" t="str">
        <f t="shared" si="21"/>
        <v/>
      </c>
    </row>
    <row r="653" spans="11:12" x14ac:dyDescent="0.2">
      <c r="K653" s="162" t="str">
        <f t="shared" si="20"/>
        <v/>
      </c>
      <c r="L653" s="171" t="str">
        <f t="shared" si="21"/>
        <v/>
      </c>
    </row>
    <row r="654" spans="11:12" x14ac:dyDescent="0.2">
      <c r="K654" s="162" t="str">
        <f t="shared" si="20"/>
        <v/>
      </c>
      <c r="L654" s="171" t="str">
        <f t="shared" si="21"/>
        <v/>
      </c>
    </row>
    <row r="655" spans="11:12" x14ac:dyDescent="0.2">
      <c r="K655" s="162" t="str">
        <f t="shared" si="20"/>
        <v/>
      </c>
      <c r="L655" s="171" t="str">
        <f t="shared" si="21"/>
        <v/>
      </c>
    </row>
    <row r="656" spans="11:12" x14ac:dyDescent="0.2">
      <c r="K656" s="162" t="str">
        <f t="shared" si="20"/>
        <v/>
      </c>
      <c r="L656" s="171" t="str">
        <f t="shared" si="21"/>
        <v/>
      </c>
    </row>
    <row r="657" spans="11:12" x14ac:dyDescent="0.2">
      <c r="K657" s="162" t="str">
        <f t="shared" si="20"/>
        <v/>
      </c>
      <c r="L657" s="171" t="str">
        <f t="shared" si="21"/>
        <v/>
      </c>
    </row>
    <row r="658" spans="11:12" x14ac:dyDescent="0.2">
      <c r="K658" s="162" t="str">
        <f t="shared" si="20"/>
        <v/>
      </c>
      <c r="L658" s="171" t="str">
        <f t="shared" si="21"/>
        <v/>
      </c>
    </row>
    <row r="659" spans="11:12" x14ac:dyDescent="0.2">
      <c r="K659" s="162" t="str">
        <f t="shared" si="20"/>
        <v/>
      </c>
      <c r="L659" s="171" t="str">
        <f t="shared" si="21"/>
        <v/>
      </c>
    </row>
    <row r="660" spans="11:12" x14ac:dyDescent="0.2">
      <c r="K660" s="162" t="str">
        <f t="shared" si="20"/>
        <v/>
      </c>
      <c r="L660" s="171" t="str">
        <f t="shared" si="21"/>
        <v/>
      </c>
    </row>
    <row r="661" spans="11:12" x14ac:dyDescent="0.2">
      <c r="K661" s="162" t="str">
        <f t="shared" si="20"/>
        <v/>
      </c>
      <c r="L661" s="171" t="str">
        <f t="shared" si="21"/>
        <v/>
      </c>
    </row>
    <row r="662" spans="11:12" x14ac:dyDescent="0.2">
      <c r="K662" s="162" t="str">
        <f t="shared" si="20"/>
        <v/>
      </c>
      <c r="L662" s="171" t="str">
        <f t="shared" si="21"/>
        <v/>
      </c>
    </row>
    <row r="663" spans="11:12" x14ac:dyDescent="0.2">
      <c r="K663" s="162" t="str">
        <f t="shared" si="20"/>
        <v/>
      </c>
      <c r="L663" s="171" t="str">
        <f t="shared" si="21"/>
        <v/>
      </c>
    </row>
    <row r="664" spans="11:12" x14ac:dyDescent="0.2">
      <c r="K664" s="162" t="str">
        <f t="shared" si="20"/>
        <v/>
      </c>
      <c r="L664" s="171" t="str">
        <f t="shared" si="21"/>
        <v/>
      </c>
    </row>
    <row r="665" spans="11:12" x14ac:dyDescent="0.2">
      <c r="K665" s="162" t="str">
        <f t="shared" si="20"/>
        <v/>
      </c>
      <c r="L665" s="171" t="str">
        <f t="shared" si="21"/>
        <v/>
      </c>
    </row>
    <row r="666" spans="11:12" x14ac:dyDescent="0.2">
      <c r="K666" s="162" t="str">
        <f t="shared" si="20"/>
        <v/>
      </c>
      <c r="L666" s="171" t="str">
        <f t="shared" si="21"/>
        <v/>
      </c>
    </row>
    <row r="667" spans="11:12" x14ac:dyDescent="0.2">
      <c r="K667" s="162" t="str">
        <f t="shared" si="20"/>
        <v/>
      </c>
      <c r="L667" s="171" t="str">
        <f t="shared" si="21"/>
        <v/>
      </c>
    </row>
    <row r="668" spans="11:12" x14ac:dyDescent="0.2">
      <c r="K668" s="162" t="str">
        <f t="shared" si="20"/>
        <v/>
      </c>
      <c r="L668" s="171" t="str">
        <f t="shared" si="21"/>
        <v/>
      </c>
    </row>
    <row r="669" spans="11:12" x14ac:dyDescent="0.2">
      <c r="K669" s="162" t="str">
        <f t="shared" si="20"/>
        <v/>
      </c>
      <c r="L669" s="171" t="str">
        <f t="shared" si="21"/>
        <v/>
      </c>
    </row>
    <row r="670" spans="11:12" x14ac:dyDescent="0.2">
      <c r="K670" s="162" t="str">
        <f t="shared" si="20"/>
        <v/>
      </c>
      <c r="L670" s="171" t="str">
        <f t="shared" si="21"/>
        <v/>
      </c>
    </row>
    <row r="671" spans="11:12" x14ac:dyDescent="0.2">
      <c r="K671" s="162" t="str">
        <f t="shared" si="20"/>
        <v/>
      </c>
      <c r="L671" s="171" t="str">
        <f t="shared" si="21"/>
        <v/>
      </c>
    </row>
    <row r="672" spans="11:12" x14ac:dyDescent="0.2">
      <c r="K672" s="162" t="str">
        <f t="shared" si="20"/>
        <v/>
      </c>
      <c r="L672" s="171" t="str">
        <f t="shared" si="21"/>
        <v/>
      </c>
    </row>
    <row r="673" spans="11:12" x14ac:dyDescent="0.2">
      <c r="K673" s="162" t="str">
        <f t="shared" si="20"/>
        <v/>
      </c>
      <c r="L673" s="171" t="str">
        <f t="shared" si="21"/>
        <v/>
      </c>
    </row>
    <row r="674" spans="11:12" x14ac:dyDescent="0.2">
      <c r="K674" s="162" t="str">
        <f t="shared" si="20"/>
        <v/>
      </c>
      <c r="L674" s="171" t="str">
        <f t="shared" si="21"/>
        <v/>
      </c>
    </row>
    <row r="675" spans="11:12" x14ac:dyDescent="0.2">
      <c r="K675" s="162" t="str">
        <f t="shared" si="20"/>
        <v/>
      </c>
      <c r="L675" s="171" t="str">
        <f t="shared" si="21"/>
        <v/>
      </c>
    </row>
    <row r="676" spans="11:12" x14ac:dyDescent="0.2">
      <c r="K676" s="162" t="str">
        <f t="shared" si="20"/>
        <v/>
      </c>
      <c r="L676" s="171" t="str">
        <f t="shared" si="21"/>
        <v/>
      </c>
    </row>
    <row r="677" spans="11:12" x14ac:dyDescent="0.2">
      <c r="K677" s="162" t="str">
        <f t="shared" si="20"/>
        <v/>
      </c>
      <c r="L677" s="171" t="str">
        <f t="shared" si="21"/>
        <v/>
      </c>
    </row>
    <row r="678" spans="11:12" x14ac:dyDescent="0.2">
      <c r="K678" s="162" t="str">
        <f t="shared" si="20"/>
        <v/>
      </c>
      <c r="L678" s="171" t="str">
        <f t="shared" si="21"/>
        <v/>
      </c>
    </row>
    <row r="679" spans="11:12" x14ac:dyDescent="0.2">
      <c r="K679" s="162" t="str">
        <f t="shared" si="20"/>
        <v/>
      </c>
      <c r="L679" s="171" t="str">
        <f t="shared" si="21"/>
        <v/>
      </c>
    </row>
    <row r="680" spans="11:12" x14ac:dyDescent="0.2">
      <c r="K680" s="162" t="str">
        <f t="shared" si="20"/>
        <v/>
      </c>
      <c r="L680" s="171" t="str">
        <f t="shared" si="21"/>
        <v/>
      </c>
    </row>
    <row r="681" spans="11:12" x14ac:dyDescent="0.2">
      <c r="K681" s="162" t="str">
        <f t="shared" si="20"/>
        <v/>
      </c>
      <c r="L681" s="171" t="str">
        <f t="shared" si="21"/>
        <v/>
      </c>
    </row>
    <row r="682" spans="11:12" x14ac:dyDescent="0.2">
      <c r="K682" s="162" t="str">
        <f t="shared" si="20"/>
        <v/>
      </c>
      <c r="L682" s="171" t="str">
        <f t="shared" si="21"/>
        <v/>
      </c>
    </row>
    <row r="683" spans="11:12" x14ac:dyDescent="0.2">
      <c r="K683" s="162" t="str">
        <f t="shared" si="20"/>
        <v/>
      </c>
      <c r="L683" s="171" t="str">
        <f t="shared" si="21"/>
        <v/>
      </c>
    </row>
    <row r="684" spans="11:12" x14ac:dyDescent="0.2">
      <c r="K684" s="162" t="str">
        <f t="shared" si="20"/>
        <v/>
      </c>
      <c r="L684" s="171" t="str">
        <f t="shared" si="21"/>
        <v/>
      </c>
    </row>
    <row r="685" spans="11:12" x14ac:dyDescent="0.2">
      <c r="K685" s="162" t="str">
        <f t="shared" si="20"/>
        <v/>
      </c>
      <c r="L685" s="171" t="str">
        <f t="shared" si="21"/>
        <v/>
      </c>
    </row>
    <row r="686" spans="11:12" x14ac:dyDescent="0.2">
      <c r="K686" s="162" t="str">
        <f t="shared" si="20"/>
        <v/>
      </c>
      <c r="L686" s="171" t="str">
        <f t="shared" si="21"/>
        <v/>
      </c>
    </row>
    <row r="687" spans="11:12" x14ac:dyDescent="0.2">
      <c r="K687" s="162" t="str">
        <f t="shared" si="20"/>
        <v/>
      </c>
      <c r="L687" s="171" t="str">
        <f t="shared" si="21"/>
        <v/>
      </c>
    </row>
    <row r="688" spans="11:12" x14ac:dyDescent="0.2">
      <c r="K688" s="162" t="str">
        <f t="shared" si="20"/>
        <v/>
      </c>
      <c r="L688" s="171" t="str">
        <f t="shared" si="21"/>
        <v/>
      </c>
    </row>
    <row r="689" spans="11:12" x14ac:dyDescent="0.2">
      <c r="K689" s="162" t="str">
        <f t="shared" si="20"/>
        <v/>
      </c>
      <c r="L689" s="171" t="str">
        <f t="shared" si="21"/>
        <v/>
      </c>
    </row>
    <row r="690" spans="11:12" x14ac:dyDescent="0.2">
      <c r="K690" s="162" t="str">
        <f t="shared" si="20"/>
        <v/>
      </c>
      <c r="L690" s="171" t="str">
        <f t="shared" si="21"/>
        <v/>
      </c>
    </row>
    <row r="691" spans="11:12" x14ac:dyDescent="0.2">
      <c r="K691" s="162" t="str">
        <f t="shared" si="20"/>
        <v/>
      </c>
      <c r="L691" s="171" t="str">
        <f t="shared" si="21"/>
        <v/>
      </c>
    </row>
    <row r="692" spans="11:12" x14ac:dyDescent="0.2">
      <c r="K692" s="162" t="str">
        <f t="shared" si="20"/>
        <v/>
      </c>
      <c r="L692" s="171" t="str">
        <f t="shared" si="21"/>
        <v/>
      </c>
    </row>
    <row r="693" spans="11:12" x14ac:dyDescent="0.2">
      <c r="K693" s="162" t="str">
        <f t="shared" si="20"/>
        <v/>
      </c>
      <c r="L693" s="171" t="str">
        <f t="shared" si="21"/>
        <v/>
      </c>
    </row>
    <row r="694" spans="11:12" x14ac:dyDescent="0.2">
      <c r="K694" s="162" t="str">
        <f t="shared" si="20"/>
        <v/>
      </c>
      <c r="L694" s="171" t="str">
        <f t="shared" si="21"/>
        <v/>
      </c>
    </row>
    <row r="695" spans="11:12" x14ac:dyDescent="0.2">
      <c r="K695" s="162" t="str">
        <f t="shared" si="20"/>
        <v/>
      </c>
      <c r="L695" s="171" t="str">
        <f t="shared" si="21"/>
        <v/>
      </c>
    </row>
    <row r="696" spans="11:12" x14ac:dyDescent="0.2">
      <c r="K696" s="162" t="str">
        <f t="shared" si="20"/>
        <v/>
      </c>
      <c r="L696" s="171" t="str">
        <f t="shared" si="21"/>
        <v/>
      </c>
    </row>
    <row r="697" spans="11:12" x14ac:dyDescent="0.2">
      <c r="K697" s="162" t="str">
        <f t="shared" si="20"/>
        <v/>
      </c>
      <c r="L697" s="171" t="str">
        <f t="shared" si="21"/>
        <v/>
      </c>
    </row>
    <row r="698" spans="11:12" x14ac:dyDescent="0.2">
      <c r="K698" s="162" t="str">
        <f t="shared" si="20"/>
        <v/>
      </c>
      <c r="L698" s="171" t="str">
        <f t="shared" si="21"/>
        <v/>
      </c>
    </row>
    <row r="699" spans="11:12" x14ac:dyDescent="0.2">
      <c r="K699" s="162" t="str">
        <f t="shared" si="20"/>
        <v/>
      </c>
      <c r="L699" s="171" t="str">
        <f t="shared" si="21"/>
        <v/>
      </c>
    </row>
    <row r="700" spans="11:12" x14ac:dyDescent="0.2">
      <c r="K700" s="162" t="str">
        <f t="shared" si="20"/>
        <v/>
      </c>
      <c r="L700" s="171" t="str">
        <f t="shared" si="21"/>
        <v/>
      </c>
    </row>
    <row r="701" spans="11:12" x14ac:dyDescent="0.2">
      <c r="K701" s="162" t="str">
        <f t="shared" si="20"/>
        <v/>
      </c>
      <c r="L701" s="171" t="str">
        <f t="shared" si="21"/>
        <v/>
      </c>
    </row>
    <row r="702" spans="11:12" x14ac:dyDescent="0.2">
      <c r="K702" s="162" t="str">
        <f t="shared" si="20"/>
        <v/>
      </c>
      <c r="L702" s="171" t="str">
        <f t="shared" si="21"/>
        <v/>
      </c>
    </row>
    <row r="703" spans="11:12" x14ac:dyDescent="0.2">
      <c r="K703" s="162" t="str">
        <f t="shared" si="20"/>
        <v/>
      </c>
      <c r="L703" s="171" t="str">
        <f t="shared" si="21"/>
        <v/>
      </c>
    </row>
    <row r="704" spans="11:12" x14ac:dyDescent="0.2">
      <c r="K704" s="162" t="str">
        <f t="shared" si="20"/>
        <v/>
      </c>
      <c r="L704" s="171" t="str">
        <f t="shared" si="21"/>
        <v/>
      </c>
    </row>
    <row r="705" spans="11:12" x14ac:dyDescent="0.2">
      <c r="K705" s="162" t="str">
        <f t="shared" si="20"/>
        <v/>
      </c>
      <c r="L705" s="171" t="str">
        <f t="shared" si="21"/>
        <v/>
      </c>
    </row>
    <row r="706" spans="11:12" x14ac:dyDescent="0.2">
      <c r="K706" s="162" t="str">
        <f t="shared" si="20"/>
        <v/>
      </c>
      <c r="L706" s="171" t="str">
        <f t="shared" si="21"/>
        <v/>
      </c>
    </row>
    <row r="707" spans="11:12" x14ac:dyDescent="0.2">
      <c r="K707" s="162" t="str">
        <f t="shared" si="20"/>
        <v/>
      </c>
      <c r="L707" s="171" t="str">
        <f t="shared" si="21"/>
        <v/>
      </c>
    </row>
    <row r="708" spans="11:12" x14ac:dyDescent="0.2">
      <c r="K708" s="162" t="str">
        <f t="shared" si="20"/>
        <v/>
      </c>
      <c r="L708" s="171" t="str">
        <f t="shared" si="21"/>
        <v/>
      </c>
    </row>
    <row r="709" spans="11:12" x14ac:dyDescent="0.2">
      <c r="K709" s="162" t="str">
        <f t="shared" ref="K709:K772" si="22">M709&amp;O709</f>
        <v/>
      </c>
      <c r="L709" s="171" t="str">
        <f t="shared" ref="L709:L772" si="23">M709&amp;O709&amp;(IF(M709&lt;&gt;"", RIGHT(M709,1),""))</f>
        <v/>
      </c>
    </row>
    <row r="710" spans="11:12" x14ac:dyDescent="0.2">
      <c r="K710" s="162" t="str">
        <f t="shared" si="22"/>
        <v/>
      </c>
      <c r="L710" s="171" t="str">
        <f t="shared" si="23"/>
        <v/>
      </c>
    </row>
    <row r="711" spans="11:12" x14ac:dyDescent="0.2">
      <c r="K711" s="162" t="str">
        <f t="shared" si="22"/>
        <v/>
      </c>
      <c r="L711" s="171" t="str">
        <f t="shared" si="23"/>
        <v/>
      </c>
    </row>
    <row r="712" spans="11:12" x14ac:dyDescent="0.2">
      <c r="K712" s="162" t="str">
        <f t="shared" si="22"/>
        <v/>
      </c>
      <c r="L712" s="171" t="str">
        <f t="shared" si="23"/>
        <v/>
      </c>
    </row>
    <row r="713" spans="11:12" x14ac:dyDescent="0.2">
      <c r="K713" s="162" t="str">
        <f t="shared" si="22"/>
        <v/>
      </c>
      <c r="L713" s="171" t="str">
        <f t="shared" si="23"/>
        <v/>
      </c>
    </row>
    <row r="714" spans="11:12" x14ac:dyDescent="0.2">
      <c r="K714" s="162" t="str">
        <f t="shared" si="22"/>
        <v/>
      </c>
      <c r="L714" s="171" t="str">
        <f t="shared" si="23"/>
        <v/>
      </c>
    </row>
    <row r="715" spans="11:12" x14ac:dyDescent="0.2">
      <c r="K715" s="162" t="str">
        <f t="shared" si="22"/>
        <v/>
      </c>
      <c r="L715" s="171" t="str">
        <f t="shared" si="23"/>
        <v/>
      </c>
    </row>
    <row r="716" spans="11:12" x14ac:dyDescent="0.2">
      <c r="K716" s="162" t="str">
        <f t="shared" si="22"/>
        <v/>
      </c>
      <c r="L716" s="171" t="str">
        <f t="shared" si="23"/>
        <v/>
      </c>
    </row>
    <row r="717" spans="11:12" x14ac:dyDescent="0.2">
      <c r="K717" s="162" t="str">
        <f t="shared" si="22"/>
        <v/>
      </c>
      <c r="L717" s="171" t="str">
        <f t="shared" si="23"/>
        <v/>
      </c>
    </row>
    <row r="718" spans="11:12" x14ac:dyDescent="0.2">
      <c r="K718" s="162" t="str">
        <f t="shared" si="22"/>
        <v/>
      </c>
      <c r="L718" s="171" t="str">
        <f t="shared" si="23"/>
        <v/>
      </c>
    </row>
    <row r="719" spans="11:12" x14ac:dyDescent="0.2">
      <c r="K719" s="162" t="str">
        <f t="shared" si="22"/>
        <v/>
      </c>
      <c r="L719" s="171" t="str">
        <f t="shared" si="23"/>
        <v/>
      </c>
    </row>
    <row r="720" spans="11:12" x14ac:dyDescent="0.2">
      <c r="K720" s="162" t="str">
        <f t="shared" si="22"/>
        <v/>
      </c>
      <c r="L720" s="171" t="str">
        <f t="shared" si="23"/>
        <v/>
      </c>
    </row>
    <row r="721" spans="11:12" x14ac:dyDescent="0.2">
      <c r="K721" s="162" t="str">
        <f t="shared" si="22"/>
        <v/>
      </c>
      <c r="L721" s="171" t="str">
        <f t="shared" si="23"/>
        <v/>
      </c>
    </row>
    <row r="722" spans="11:12" x14ac:dyDescent="0.2">
      <c r="K722" s="162" t="str">
        <f t="shared" si="22"/>
        <v/>
      </c>
      <c r="L722" s="171" t="str">
        <f t="shared" si="23"/>
        <v/>
      </c>
    </row>
    <row r="723" spans="11:12" x14ac:dyDescent="0.2">
      <c r="K723" s="162" t="str">
        <f t="shared" si="22"/>
        <v/>
      </c>
      <c r="L723" s="171" t="str">
        <f t="shared" si="23"/>
        <v/>
      </c>
    </row>
    <row r="724" spans="11:12" x14ac:dyDescent="0.2">
      <c r="K724" s="162" t="str">
        <f t="shared" si="22"/>
        <v/>
      </c>
      <c r="L724" s="171" t="str">
        <f t="shared" si="23"/>
        <v/>
      </c>
    </row>
    <row r="725" spans="11:12" x14ac:dyDescent="0.2">
      <c r="K725" s="162" t="str">
        <f t="shared" si="22"/>
        <v/>
      </c>
      <c r="L725" s="171" t="str">
        <f t="shared" si="23"/>
        <v/>
      </c>
    </row>
    <row r="726" spans="11:12" x14ac:dyDescent="0.2">
      <c r="K726" s="162" t="str">
        <f t="shared" si="22"/>
        <v/>
      </c>
      <c r="L726" s="171" t="str">
        <f t="shared" si="23"/>
        <v/>
      </c>
    </row>
    <row r="727" spans="11:12" x14ac:dyDescent="0.2">
      <c r="K727" s="162" t="str">
        <f t="shared" si="22"/>
        <v/>
      </c>
      <c r="L727" s="171" t="str">
        <f t="shared" si="23"/>
        <v/>
      </c>
    </row>
    <row r="728" spans="11:12" x14ac:dyDescent="0.2">
      <c r="K728" s="162" t="str">
        <f t="shared" si="22"/>
        <v/>
      </c>
      <c r="L728" s="171" t="str">
        <f t="shared" si="23"/>
        <v/>
      </c>
    </row>
    <row r="729" spans="11:12" x14ac:dyDescent="0.2">
      <c r="K729" s="162" t="str">
        <f t="shared" si="22"/>
        <v/>
      </c>
      <c r="L729" s="171" t="str">
        <f t="shared" si="23"/>
        <v/>
      </c>
    </row>
    <row r="730" spans="11:12" x14ac:dyDescent="0.2">
      <c r="K730" s="162" t="str">
        <f t="shared" si="22"/>
        <v/>
      </c>
      <c r="L730" s="171" t="str">
        <f t="shared" si="23"/>
        <v/>
      </c>
    </row>
    <row r="731" spans="11:12" x14ac:dyDescent="0.2">
      <c r="K731" s="162" t="str">
        <f t="shared" si="22"/>
        <v/>
      </c>
      <c r="L731" s="171" t="str">
        <f t="shared" si="23"/>
        <v/>
      </c>
    </row>
    <row r="732" spans="11:12" x14ac:dyDescent="0.2">
      <c r="K732" s="162" t="str">
        <f t="shared" si="22"/>
        <v/>
      </c>
      <c r="L732" s="171" t="str">
        <f t="shared" si="23"/>
        <v/>
      </c>
    </row>
    <row r="733" spans="11:12" x14ac:dyDescent="0.2">
      <c r="K733" s="162" t="str">
        <f t="shared" si="22"/>
        <v/>
      </c>
      <c r="L733" s="171" t="str">
        <f t="shared" si="23"/>
        <v/>
      </c>
    </row>
    <row r="734" spans="11:12" x14ac:dyDescent="0.2">
      <c r="K734" s="162" t="str">
        <f t="shared" si="22"/>
        <v/>
      </c>
      <c r="L734" s="171" t="str">
        <f t="shared" si="23"/>
        <v/>
      </c>
    </row>
    <row r="735" spans="11:12" x14ac:dyDescent="0.2">
      <c r="K735" s="162" t="str">
        <f t="shared" si="22"/>
        <v/>
      </c>
      <c r="L735" s="171" t="str">
        <f t="shared" si="23"/>
        <v/>
      </c>
    </row>
    <row r="736" spans="11:12" x14ac:dyDescent="0.2">
      <c r="K736" s="162" t="str">
        <f t="shared" si="22"/>
        <v/>
      </c>
      <c r="L736" s="171" t="str">
        <f t="shared" si="23"/>
        <v/>
      </c>
    </row>
    <row r="737" spans="11:12" x14ac:dyDescent="0.2">
      <c r="K737" s="162" t="str">
        <f t="shared" si="22"/>
        <v/>
      </c>
      <c r="L737" s="171" t="str">
        <f t="shared" si="23"/>
        <v/>
      </c>
    </row>
    <row r="738" spans="11:12" x14ac:dyDescent="0.2">
      <c r="K738" s="162" t="str">
        <f t="shared" si="22"/>
        <v/>
      </c>
      <c r="L738" s="171" t="str">
        <f t="shared" si="23"/>
        <v/>
      </c>
    </row>
    <row r="739" spans="11:12" x14ac:dyDescent="0.2">
      <c r="K739" s="162" t="str">
        <f t="shared" si="22"/>
        <v/>
      </c>
      <c r="L739" s="171" t="str">
        <f t="shared" si="23"/>
        <v/>
      </c>
    </row>
    <row r="740" spans="11:12" x14ac:dyDescent="0.2">
      <c r="K740" s="162" t="str">
        <f t="shared" si="22"/>
        <v/>
      </c>
      <c r="L740" s="171" t="str">
        <f t="shared" si="23"/>
        <v/>
      </c>
    </row>
    <row r="741" spans="11:12" x14ac:dyDescent="0.2">
      <c r="K741" s="162" t="str">
        <f t="shared" si="22"/>
        <v/>
      </c>
      <c r="L741" s="171" t="str">
        <f t="shared" si="23"/>
        <v/>
      </c>
    </row>
    <row r="742" spans="11:12" x14ac:dyDescent="0.2">
      <c r="K742" s="162" t="str">
        <f t="shared" si="22"/>
        <v/>
      </c>
      <c r="L742" s="171" t="str">
        <f t="shared" si="23"/>
        <v/>
      </c>
    </row>
    <row r="743" spans="11:12" x14ac:dyDescent="0.2">
      <c r="K743" s="162" t="str">
        <f t="shared" si="22"/>
        <v/>
      </c>
      <c r="L743" s="171" t="str">
        <f t="shared" si="23"/>
        <v/>
      </c>
    </row>
    <row r="744" spans="11:12" x14ac:dyDescent="0.2">
      <c r="K744" s="162" t="str">
        <f t="shared" si="22"/>
        <v/>
      </c>
      <c r="L744" s="171" t="str">
        <f t="shared" si="23"/>
        <v/>
      </c>
    </row>
    <row r="745" spans="11:12" x14ac:dyDescent="0.2">
      <c r="K745" s="162" t="str">
        <f t="shared" si="22"/>
        <v/>
      </c>
      <c r="L745" s="171" t="str">
        <f t="shared" si="23"/>
        <v/>
      </c>
    </row>
    <row r="746" spans="11:12" x14ac:dyDescent="0.2">
      <c r="K746" s="162" t="str">
        <f t="shared" si="22"/>
        <v/>
      </c>
      <c r="L746" s="171" t="str">
        <f t="shared" si="23"/>
        <v/>
      </c>
    </row>
    <row r="747" spans="11:12" x14ac:dyDescent="0.2">
      <c r="K747" s="162" t="str">
        <f t="shared" si="22"/>
        <v/>
      </c>
      <c r="L747" s="171" t="str">
        <f t="shared" si="23"/>
        <v/>
      </c>
    </row>
    <row r="748" spans="11:12" x14ac:dyDescent="0.2">
      <c r="K748" s="162" t="str">
        <f t="shared" si="22"/>
        <v/>
      </c>
      <c r="L748" s="171" t="str">
        <f t="shared" si="23"/>
        <v/>
      </c>
    </row>
    <row r="749" spans="11:12" x14ac:dyDescent="0.2">
      <c r="K749" s="162" t="str">
        <f t="shared" si="22"/>
        <v/>
      </c>
      <c r="L749" s="171" t="str">
        <f t="shared" si="23"/>
        <v/>
      </c>
    </row>
    <row r="750" spans="11:12" x14ac:dyDescent="0.2">
      <c r="K750" s="162" t="str">
        <f t="shared" si="22"/>
        <v/>
      </c>
      <c r="L750" s="171" t="str">
        <f t="shared" si="23"/>
        <v/>
      </c>
    </row>
    <row r="751" spans="11:12" x14ac:dyDescent="0.2">
      <c r="K751" s="162" t="str">
        <f t="shared" si="22"/>
        <v/>
      </c>
      <c r="L751" s="171" t="str">
        <f t="shared" si="23"/>
        <v/>
      </c>
    </row>
    <row r="752" spans="11:12" x14ac:dyDescent="0.2">
      <c r="K752" s="162" t="str">
        <f t="shared" si="22"/>
        <v/>
      </c>
      <c r="L752" s="171" t="str">
        <f t="shared" si="23"/>
        <v/>
      </c>
    </row>
    <row r="753" spans="11:12" x14ac:dyDescent="0.2">
      <c r="K753" s="162" t="str">
        <f t="shared" si="22"/>
        <v/>
      </c>
      <c r="L753" s="171" t="str">
        <f t="shared" si="23"/>
        <v/>
      </c>
    </row>
    <row r="754" spans="11:12" x14ac:dyDescent="0.2">
      <c r="K754" s="162" t="str">
        <f t="shared" si="22"/>
        <v/>
      </c>
      <c r="L754" s="171" t="str">
        <f t="shared" si="23"/>
        <v/>
      </c>
    </row>
    <row r="755" spans="11:12" x14ac:dyDescent="0.2">
      <c r="K755" s="162" t="str">
        <f t="shared" si="22"/>
        <v/>
      </c>
      <c r="L755" s="171" t="str">
        <f t="shared" si="23"/>
        <v/>
      </c>
    </row>
    <row r="756" spans="11:12" x14ac:dyDescent="0.2">
      <c r="K756" s="162" t="str">
        <f t="shared" si="22"/>
        <v/>
      </c>
      <c r="L756" s="171" t="str">
        <f t="shared" si="23"/>
        <v/>
      </c>
    </row>
    <row r="757" spans="11:12" x14ac:dyDescent="0.2">
      <c r="K757" s="162" t="str">
        <f t="shared" si="22"/>
        <v/>
      </c>
      <c r="L757" s="171" t="str">
        <f t="shared" si="23"/>
        <v/>
      </c>
    </row>
    <row r="758" spans="11:12" x14ac:dyDescent="0.2">
      <c r="K758" s="162" t="str">
        <f t="shared" si="22"/>
        <v/>
      </c>
      <c r="L758" s="171" t="str">
        <f t="shared" si="23"/>
        <v/>
      </c>
    </row>
    <row r="759" spans="11:12" x14ac:dyDescent="0.2">
      <c r="K759" s="162" t="str">
        <f t="shared" si="22"/>
        <v/>
      </c>
      <c r="L759" s="171" t="str">
        <f t="shared" si="23"/>
        <v/>
      </c>
    </row>
    <row r="760" spans="11:12" x14ac:dyDescent="0.2">
      <c r="K760" s="162" t="str">
        <f t="shared" si="22"/>
        <v/>
      </c>
      <c r="L760" s="171" t="str">
        <f t="shared" si="23"/>
        <v/>
      </c>
    </row>
    <row r="761" spans="11:12" x14ac:dyDescent="0.2">
      <c r="K761" s="162" t="str">
        <f t="shared" si="22"/>
        <v/>
      </c>
      <c r="L761" s="171" t="str">
        <f t="shared" si="23"/>
        <v/>
      </c>
    </row>
    <row r="762" spans="11:12" x14ac:dyDescent="0.2">
      <c r="K762" s="162" t="str">
        <f t="shared" si="22"/>
        <v/>
      </c>
      <c r="L762" s="171" t="str">
        <f t="shared" si="23"/>
        <v/>
      </c>
    </row>
    <row r="763" spans="11:12" x14ac:dyDescent="0.2">
      <c r="K763" s="162" t="str">
        <f t="shared" si="22"/>
        <v/>
      </c>
      <c r="L763" s="171" t="str">
        <f t="shared" si="23"/>
        <v/>
      </c>
    </row>
    <row r="764" spans="11:12" x14ac:dyDescent="0.2">
      <c r="K764" s="162" t="str">
        <f t="shared" si="22"/>
        <v/>
      </c>
      <c r="L764" s="171" t="str">
        <f t="shared" si="23"/>
        <v/>
      </c>
    </row>
    <row r="765" spans="11:12" x14ac:dyDescent="0.2">
      <c r="K765" s="162" t="str">
        <f t="shared" si="22"/>
        <v/>
      </c>
      <c r="L765" s="171" t="str">
        <f t="shared" si="23"/>
        <v/>
      </c>
    </row>
    <row r="766" spans="11:12" x14ac:dyDescent="0.2">
      <c r="K766" s="162" t="str">
        <f t="shared" si="22"/>
        <v/>
      </c>
      <c r="L766" s="171" t="str">
        <f t="shared" si="23"/>
        <v/>
      </c>
    </row>
    <row r="767" spans="11:12" x14ac:dyDescent="0.2">
      <c r="K767" s="162" t="str">
        <f t="shared" si="22"/>
        <v/>
      </c>
      <c r="L767" s="171" t="str">
        <f t="shared" si="23"/>
        <v/>
      </c>
    </row>
    <row r="768" spans="11:12" x14ac:dyDescent="0.2">
      <c r="K768" s="162" t="str">
        <f t="shared" si="22"/>
        <v/>
      </c>
      <c r="L768" s="171" t="str">
        <f t="shared" si="23"/>
        <v/>
      </c>
    </row>
    <row r="769" spans="11:12" x14ac:dyDescent="0.2">
      <c r="K769" s="162" t="str">
        <f t="shared" si="22"/>
        <v/>
      </c>
      <c r="L769" s="171" t="str">
        <f t="shared" si="23"/>
        <v/>
      </c>
    </row>
    <row r="770" spans="11:12" x14ac:dyDescent="0.2">
      <c r="K770" s="162" t="str">
        <f t="shared" si="22"/>
        <v/>
      </c>
      <c r="L770" s="171" t="str">
        <f t="shared" si="23"/>
        <v/>
      </c>
    </row>
    <row r="771" spans="11:12" x14ac:dyDescent="0.2">
      <c r="K771" s="162" t="str">
        <f t="shared" si="22"/>
        <v/>
      </c>
      <c r="L771" s="171" t="str">
        <f t="shared" si="23"/>
        <v/>
      </c>
    </row>
    <row r="772" spans="11:12" x14ac:dyDescent="0.2">
      <c r="K772" s="162" t="str">
        <f t="shared" si="22"/>
        <v/>
      </c>
      <c r="L772" s="171" t="str">
        <f t="shared" si="23"/>
        <v/>
      </c>
    </row>
    <row r="773" spans="11:12" x14ac:dyDescent="0.2">
      <c r="K773" s="162" t="str">
        <f t="shared" ref="K773:K836" si="24">M773&amp;O773</f>
        <v/>
      </c>
      <c r="L773" s="171" t="str">
        <f t="shared" ref="L773:L836" si="25">M773&amp;O773&amp;(IF(M773&lt;&gt;"", RIGHT(M773,1),""))</f>
        <v/>
      </c>
    </row>
    <row r="774" spans="11:12" x14ac:dyDescent="0.2">
      <c r="K774" s="162" t="str">
        <f t="shared" si="24"/>
        <v/>
      </c>
      <c r="L774" s="171" t="str">
        <f t="shared" si="25"/>
        <v/>
      </c>
    </row>
    <row r="775" spans="11:12" x14ac:dyDescent="0.2">
      <c r="K775" s="162" t="str">
        <f t="shared" si="24"/>
        <v/>
      </c>
      <c r="L775" s="171" t="str">
        <f t="shared" si="25"/>
        <v/>
      </c>
    </row>
    <row r="776" spans="11:12" x14ac:dyDescent="0.2">
      <c r="K776" s="162" t="str">
        <f t="shared" si="24"/>
        <v/>
      </c>
      <c r="L776" s="171" t="str">
        <f t="shared" si="25"/>
        <v/>
      </c>
    </row>
    <row r="777" spans="11:12" x14ac:dyDescent="0.2">
      <c r="K777" s="162" t="str">
        <f t="shared" si="24"/>
        <v/>
      </c>
      <c r="L777" s="171" t="str">
        <f t="shared" si="25"/>
        <v/>
      </c>
    </row>
    <row r="778" spans="11:12" x14ac:dyDescent="0.2">
      <c r="K778" s="162" t="str">
        <f t="shared" si="24"/>
        <v/>
      </c>
      <c r="L778" s="171" t="str">
        <f t="shared" si="25"/>
        <v/>
      </c>
    </row>
    <row r="779" spans="11:12" x14ac:dyDescent="0.2">
      <c r="K779" s="162" t="str">
        <f t="shared" si="24"/>
        <v/>
      </c>
      <c r="L779" s="171" t="str">
        <f t="shared" si="25"/>
        <v/>
      </c>
    </row>
    <row r="780" spans="11:12" x14ac:dyDescent="0.2">
      <c r="K780" s="162" t="str">
        <f t="shared" si="24"/>
        <v/>
      </c>
      <c r="L780" s="171" t="str">
        <f t="shared" si="25"/>
        <v/>
      </c>
    </row>
    <row r="781" spans="11:12" x14ac:dyDescent="0.2">
      <c r="K781" s="162" t="str">
        <f t="shared" si="24"/>
        <v/>
      </c>
      <c r="L781" s="171" t="str">
        <f t="shared" si="25"/>
        <v/>
      </c>
    </row>
    <row r="782" spans="11:12" x14ac:dyDescent="0.2">
      <c r="K782" s="162" t="str">
        <f t="shared" si="24"/>
        <v/>
      </c>
      <c r="L782" s="171" t="str">
        <f t="shared" si="25"/>
        <v/>
      </c>
    </row>
    <row r="783" spans="11:12" x14ac:dyDescent="0.2">
      <c r="K783" s="162" t="str">
        <f t="shared" si="24"/>
        <v/>
      </c>
      <c r="L783" s="171" t="str">
        <f t="shared" si="25"/>
        <v/>
      </c>
    </row>
    <row r="784" spans="11:12" x14ac:dyDescent="0.2">
      <c r="K784" s="162" t="str">
        <f t="shared" si="24"/>
        <v/>
      </c>
      <c r="L784" s="171" t="str">
        <f t="shared" si="25"/>
        <v/>
      </c>
    </row>
    <row r="785" spans="11:12" x14ac:dyDescent="0.2">
      <c r="K785" s="162" t="str">
        <f t="shared" si="24"/>
        <v/>
      </c>
      <c r="L785" s="171" t="str">
        <f t="shared" si="25"/>
        <v/>
      </c>
    </row>
    <row r="786" spans="11:12" x14ac:dyDescent="0.2">
      <c r="K786" s="162" t="str">
        <f t="shared" si="24"/>
        <v/>
      </c>
      <c r="L786" s="171" t="str">
        <f t="shared" si="25"/>
        <v/>
      </c>
    </row>
    <row r="787" spans="11:12" x14ac:dyDescent="0.2">
      <c r="K787" s="162" t="str">
        <f t="shared" si="24"/>
        <v/>
      </c>
      <c r="L787" s="171" t="str">
        <f t="shared" si="25"/>
        <v/>
      </c>
    </row>
    <row r="788" spans="11:12" x14ac:dyDescent="0.2">
      <c r="K788" s="162" t="str">
        <f t="shared" si="24"/>
        <v/>
      </c>
      <c r="L788" s="171" t="str">
        <f t="shared" si="25"/>
        <v/>
      </c>
    </row>
    <row r="789" spans="11:12" x14ac:dyDescent="0.2">
      <c r="K789" s="162" t="str">
        <f t="shared" si="24"/>
        <v/>
      </c>
      <c r="L789" s="171" t="str">
        <f t="shared" si="25"/>
        <v/>
      </c>
    </row>
    <row r="790" spans="11:12" x14ac:dyDescent="0.2">
      <c r="K790" s="162" t="str">
        <f t="shared" si="24"/>
        <v/>
      </c>
      <c r="L790" s="171" t="str">
        <f t="shared" si="25"/>
        <v/>
      </c>
    </row>
    <row r="791" spans="11:12" x14ac:dyDescent="0.2">
      <c r="K791" s="162" t="str">
        <f t="shared" si="24"/>
        <v/>
      </c>
      <c r="L791" s="171" t="str">
        <f t="shared" si="25"/>
        <v/>
      </c>
    </row>
    <row r="792" spans="11:12" x14ac:dyDescent="0.2">
      <c r="K792" s="162" t="str">
        <f t="shared" si="24"/>
        <v/>
      </c>
      <c r="L792" s="171" t="str">
        <f t="shared" si="25"/>
        <v/>
      </c>
    </row>
    <row r="793" spans="11:12" x14ac:dyDescent="0.2">
      <c r="K793" s="162" t="str">
        <f t="shared" si="24"/>
        <v/>
      </c>
      <c r="L793" s="171" t="str">
        <f t="shared" si="25"/>
        <v/>
      </c>
    </row>
    <row r="794" spans="11:12" x14ac:dyDescent="0.2">
      <c r="K794" s="162" t="str">
        <f t="shared" si="24"/>
        <v/>
      </c>
      <c r="L794" s="171" t="str">
        <f t="shared" si="25"/>
        <v/>
      </c>
    </row>
    <row r="795" spans="11:12" x14ac:dyDescent="0.2">
      <c r="K795" s="162" t="str">
        <f t="shared" si="24"/>
        <v/>
      </c>
      <c r="L795" s="171" t="str">
        <f t="shared" si="25"/>
        <v/>
      </c>
    </row>
    <row r="796" spans="11:12" x14ac:dyDescent="0.2">
      <c r="K796" s="162" t="str">
        <f t="shared" si="24"/>
        <v/>
      </c>
      <c r="L796" s="171" t="str">
        <f t="shared" si="25"/>
        <v/>
      </c>
    </row>
    <row r="797" spans="11:12" x14ac:dyDescent="0.2">
      <c r="K797" s="162" t="str">
        <f t="shared" si="24"/>
        <v/>
      </c>
      <c r="L797" s="171" t="str">
        <f t="shared" si="25"/>
        <v/>
      </c>
    </row>
    <row r="798" spans="11:12" x14ac:dyDescent="0.2">
      <c r="K798" s="162" t="str">
        <f t="shared" si="24"/>
        <v/>
      </c>
      <c r="L798" s="171" t="str">
        <f t="shared" si="25"/>
        <v/>
      </c>
    </row>
    <row r="799" spans="11:12" x14ac:dyDescent="0.2">
      <c r="K799" s="162" t="str">
        <f t="shared" si="24"/>
        <v/>
      </c>
      <c r="L799" s="171" t="str">
        <f t="shared" si="25"/>
        <v/>
      </c>
    </row>
    <row r="800" spans="11:12" x14ac:dyDescent="0.2">
      <c r="K800" s="162" t="str">
        <f t="shared" si="24"/>
        <v/>
      </c>
      <c r="L800" s="171" t="str">
        <f t="shared" si="25"/>
        <v/>
      </c>
    </row>
    <row r="801" spans="11:12" x14ac:dyDescent="0.2">
      <c r="K801" s="162" t="str">
        <f t="shared" si="24"/>
        <v/>
      </c>
      <c r="L801" s="171" t="str">
        <f t="shared" si="25"/>
        <v/>
      </c>
    </row>
    <row r="802" spans="11:12" x14ac:dyDescent="0.2">
      <c r="K802" s="162" t="str">
        <f t="shared" si="24"/>
        <v/>
      </c>
      <c r="L802" s="171" t="str">
        <f t="shared" si="25"/>
        <v/>
      </c>
    </row>
    <row r="803" spans="11:12" x14ac:dyDescent="0.2">
      <c r="K803" s="162" t="str">
        <f t="shared" si="24"/>
        <v/>
      </c>
      <c r="L803" s="171" t="str">
        <f t="shared" si="25"/>
        <v/>
      </c>
    </row>
    <row r="804" spans="11:12" x14ac:dyDescent="0.2">
      <c r="K804" s="162" t="str">
        <f t="shared" si="24"/>
        <v/>
      </c>
      <c r="L804" s="171" t="str">
        <f t="shared" si="25"/>
        <v/>
      </c>
    </row>
    <row r="805" spans="11:12" x14ac:dyDescent="0.2">
      <c r="K805" s="162" t="str">
        <f t="shared" si="24"/>
        <v/>
      </c>
      <c r="L805" s="171" t="str">
        <f t="shared" si="25"/>
        <v/>
      </c>
    </row>
    <row r="806" spans="11:12" x14ac:dyDescent="0.2">
      <c r="K806" s="162" t="str">
        <f t="shared" si="24"/>
        <v/>
      </c>
      <c r="L806" s="171" t="str">
        <f t="shared" si="25"/>
        <v/>
      </c>
    </row>
    <row r="807" spans="11:12" x14ac:dyDescent="0.2">
      <c r="K807" s="162" t="str">
        <f t="shared" si="24"/>
        <v/>
      </c>
      <c r="L807" s="171" t="str">
        <f t="shared" si="25"/>
        <v/>
      </c>
    </row>
    <row r="808" spans="11:12" x14ac:dyDescent="0.2">
      <c r="K808" s="162" t="str">
        <f t="shared" si="24"/>
        <v/>
      </c>
      <c r="L808" s="171" t="str">
        <f t="shared" si="25"/>
        <v/>
      </c>
    </row>
    <row r="809" spans="11:12" x14ac:dyDescent="0.2">
      <c r="K809" s="162" t="str">
        <f t="shared" si="24"/>
        <v/>
      </c>
      <c r="L809" s="171" t="str">
        <f t="shared" si="25"/>
        <v/>
      </c>
    </row>
    <row r="810" spans="11:12" x14ac:dyDescent="0.2">
      <c r="K810" s="162" t="str">
        <f t="shared" si="24"/>
        <v/>
      </c>
      <c r="L810" s="171" t="str">
        <f t="shared" si="25"/>
        <v/>
      </c>
    </row>
    <row r="811" spans="11:12" x14ac:dyDescent="0.2">
      <c r="K811" s="162" t="str">
        <f t="shared" si="24"/>
        <v/>
      </c>
      <c r="L811" s="171" t="str">
        <f t="shared" si="25"/>
        <v/>
      </c>
    </row>
    <row r="812" spans="11:12" x14ac:dyDescent="0.2">
      <c r="K812" s="162" t="str">
        <f t="shared" si="24"/>
        <v/>
      </c>
      <c r="L812" s="171" t="str">
        <f t="shared" si="25"/>
        <v/>
      </c>
    </row>
    <row r="813" spans="11:12" x14ac:dyDescent="0.2">
      <c r="K813" s="162" t="str">
        <f t="shared" si="24"/>
        <v/>
      </c>
      <c r="L813" s="171" t="str">
        <f t="shared" si="25"/>
        <v/>
      </c>
    </row>
    <row r="814" spans="11:12" x14ac:dyDescent="0.2">
      <c r="K814" s="162" t="str">
        <f t="shared" si="24"/>
        <v/>
      </c>
      <c r="L814" s="171" t="str">
        <f t="shared" si="25"/>
        <v/>
      </c>
    </row>
    <row r="815" spans="11:12" x14ac:dyDescent="0.2">
      <c r="K815" s="162" t="str">
        <f t="shared" si="24"/>
        <v/>
      </c>
      <c r="L815" s="171" t="str">
        <f t="shared" si="25"/>
        <v/>
      </c>
    </row>
    <row r="816" spans="11:12" x14ac:dyDescent="0.2">
      <c r="K816" s="162" t="str">
        <f t="shared" si="24"/>
        <v/>
      </c>
      <c r="L816" s="171" t="str">
        <f t="shared" si="25"/>
        <v/>
      </c>
    </row>
    <row r="817" spans="11:12" x14ac:dyDescent="0.2">
      <c r="K817" s="162" t="str">
        <f t="shared" si="24"/>
        <v/>
      </c>
      <c r="L817" s="171" t="str">
        <f t="shared" si="25"/>
        <v/>
      </c>
    </row>
    <row r="818" spans="11:12" x14ac:dyDescent="0.2">
      <c r="K818" s="162" t="str">
        <f t="shared" si="24"/>
        <v/>
      </c>
      <c r="L818" s="171" t="str">
        <f t="shared" si="25"/>
        <v/>
      </c>
    </row>
    <row r="819" spans="11:12" x14ac:dyDescent="0.2">
      <c r="K819" s="162" t="str">
        <f t="shared" si="24"/>
        <v/>
      </c>
      <c r="L819" s="171" t="str">
        <f t="shared" si="25"/>
        <v/>
      </c>
    </row>
    <row r="820" spans="11:12" x14ac:dyDescent="0.2">
      <c r="K820" s="162" t="str">
        <f t="shared" si="24"/>
        <v/>
      </c>
      <c r="L820" s="171" t="str">
        <f t="shared" si="25"/>
        <v/>
      </c>
    </row>
    <row r="821" spans="11:12" x14ac:dyDescent="0.2">
      <c r="K821" s="162" t="str">
        <f t="shared" si="24"/>
        <v/>
      </c>
      <c r="L821" s="171" t="str">
        <f t="shared" si="25"/>
        <v/>
      </c>
    </row>
    <row r="822" spans="11:12" x14ac:dyDescent="0.2">
      <c r="K822" s="162" t="str">
        <f t="shared" si="24"/>
        <v/>
      </c>
      <c r="L822" s="171" t="str">
        <f t="shared" si="25"/>
        <v/>
      </c>
    </row>
    <row r="823" spans="11:12" x14ac:dyDescent="0.2">
      <c r="K823" s="162" t="str">
        <f t="shared" si="24"/>
        <v/>
      </c>
      <c r="L823" s="171" t="str">
        <f t="shared" si="25"/>
        <v/>
      </c>
    </row>
    <row r="824" spans="11:12" x14ac:dyDescent="0.2">
      <c r="K824" s="162" t="str">
        <f t="shared" si="24"/>
        <v/>
      </c>
      <c r="L824" s="171" t="str">
        <f t="shared" si="25"/>
        <v/>
      </c>
    </row>
    <row r="825" spans="11:12" x14ac:dyDescent="0.2">
      <c r="K825" s="162" t="str">
        <f t="shared" si="24"/>
        <v/>
      </c>
      <c r="L825" s="171" t="str">
        <f t="shared" si="25"/>
        <v/>
      </c>
    </row>
    <row r="826" spans="11:12" x14ac:dyDescent="0.2">
      <c r="K826" s="162" t="str">
        <f t="shared" si="24"/>
        <v/>
      </c>
      <c r="L826" s="171" t="str">
        <f t="shared" si="25"/>
        <v/>
      </c>
    </row>
    <row r="827" spans="11:12" x14ac:dyDescent="0.2">
      <c r="K827" s="162" t="str">
        <f t="shared" si="24"/>
        <v/>
      </c>
      <c r="L827" s="171" t="str">
        <f t="shared" si="25"/>
        <v/>
      </c>
    </row>
    <row r="828" spans="11:12" x14ac:dyDescent="0.2">
      <c r="K828" s="162" t="str">
        <f t="shared" si="24"/>
        <v/>
      </c>
      <c r="L828" s="171" t="str">
        <f t="shared" si="25"/>
        <v/>
      </c>
    </row>
    <row r="829" spans="11:12" x14ac:dyDescent="0.2">
      <c r="K829" s="162" t="str">
        <f t="shared" si="24"/>
        <v/>
      </c>
      <c r="L829" s="171" t="str">
        <f t="shared" si="25"/>
        <v/>
      </c>
    </row>
    <row r="830" spans="11:12" x14ac:dyDescent="0.2">
      <c r="K830" s="162" t="str">
        <f t="shared" si="24"/>
        <v/>
      </c>
      <c r="L830" s="171" t="str">
        <f t="shared" si="25"/>
        <v/>
      </c>
    </row>
    <row r="831" spans="11:12" x14ac:dyDescent="0.2">
      <c r="K831" s="162" t="str">
        <f t="shared" si="24"/>
        <v/>
      </c>
      <c r="L831" s="171" t="str">
        <f t="shared" si="25"/>
        <v/>
      </c>
    </row>
    <row r="832" spans="11:12" x14ac:dyDescent="0.2">
      <c r="K832" s="162" t="str">
        <f t="shared" si="24"/>
        <v/>
      </c>
      <c r="L832" s="171" t="str">
        <f t="shared" si="25"/>
        <v/>
      </c>
    </row>
    <row r="833" spans="11:12" x14ac:dyDescent="0.2">
      <c r="K833" s="162" t="str">
        <f t="shared" si="24"/>
        <v/>
      </c>
      <c r="L833" s="171" t="str">
        <f t="shared" si="25"/>
        <v/>
      </c>
    </row>
    <row r="834" spans="11:12" x14ac:dyDescent="0.2">
      <c r="K834" s="162" t="str">
        <f t="shared" si="24"/>
        <v/>
      </c>
      <c r="L834" s="171" t="str">
        <f t="shared" si="25"/>
        <v/>
      </c>
    </row>
    <row r="835" spans="11:12" x14ac:dyDescent="0.2">
      <c r="K835" s="162" t="str">
        <f t="shared" si="24"/>
        <v/>
      </c>
      <c r="L835" s="171" t="str">
        <f t="shared" si="25"/>
        <v/>
      </c>
    </row>
    <row r="836" spans="11:12" x14ac:dyDescent="0.2">
      <c r="K836" s="162" t="str">
        <f t="shared" si="24"/>
        <v/>
      </c>
      <c r="L836" s="171" t="str">
        <f t="shared" si="25"/>
        <v/>
      </c>
    </row>
    <row r="837" spans="11:12" x14ac:dyDescent="0.2">
      <c r="K837" s="162" t="str">
        <f t="shared" ref="K837:K900" si="26">M837&amp;O837</f>
        <v/>
      </c>
      <c r="L837" s="171" t="str">
        <f t="shared" ref="L837:L900" si="27">M837&amp;O837&amp;(IF(M837&lt;&gt;"", RIGHT(M837,1),""))</f>
        <v/>
      </c>
    </row>
    <row r="838" spans="11:12" x14ac:dyDescent="0.2">
      <c r="K838" s="162" t="str">
        <f t="shared" si="26"/>
        <v/>
      </c>
      <c r="L838" s="171" t="str">
        <f t="shared" si="27"/>
        <v/>
      </c>
    </row>
    <row r="839" spans="11:12" x14ac:dyDescent="0.2">
      <c r="K839" s="162" t="str">
        <f t="shared" si="26"/>
        <v/>
      </c>
      <c r="L839" s="171" t="str">
        <f t="shared" si="27"/>
        <v/>
      </c>
    </row>
    <row r="840" spans="11:12" x14ac:dyDescent="0.2">
      <c r="K840" s="162" t="str">
        <f t="shared" si="26"/>
        <v/>
      </c>
      <c r="L840" s="171" t="str">
        <f t="shared" si="27"/>
        <v/>
      </c>
    </row>
    <row r="841" spans="11:12" x14ac:dyDescent="0.2">
      <c r="K841" s="162" t="str">
        <f t="shared" si="26"/>
        <v/>
      </c>
      <c r="L841" s="171" t="str">
        <f t="shared" si="27"/>
        <v/>
      </c>
    </row>
    <row r="842" spans="11:12" x14ac:dyDescent="0.2">
      <c r="K842" s="162" t="str">
        <f t="shared" si="26"/>
        <v/>
      </c>
      <c r="L842" s="171" t="str">
        <f t="shared" si="27"/>
        <v/>
      </c>
    </row>
    <row r="843" spans="11:12" x14ac:dyDescent="0.2">
      <c r="K843" s="162" t="str">
        <f t="shared" si="26"/>
        <v/>
      </c>
      <c r="L843" s="171" t="str">
        <f t="shared" si="27"/>
        <v/>
      </c>
    </row>
    <row r="844" spans="11:12" x14ac:dyDescent="0.2">
      <c r="K844" s="162" t="str">
        <f t="shared" si="26"/>
        <v/>
      </c>
      <c r="L844" s="171" t="str">
        <f t="shared" si="27"/>
        <v/>
      </c>
    </row>
    <row r="845" spans="11:12" x14ac:dyDescent="0.2">
      <c r="K845" s="162" t="str">
        <f t="shared" si="26"/>
        <v/>
      </c>
      <c r="L845" s="171" t="str">
        <f t="shared" si="27"/>
        <v/>
      </c>
    </row>
    <row r="846" spans="11:12" x14ac:dyDescent="0.2">
      <c r="K846" s="162" t="str">
        <f t="shared" si="26"/>
        <v/>
      </c>
      <c r="L846" s="171" t="str">
        <f t="shared" si="27"/>
        <v/>
      </c>
    </row>
    <row r="847" spans="11:12" x14ac:dyDescent="0.2">
      <c r="K847" s="162" t="str">
        <f t="shared" si="26"/>
        <v/>
      </c>
      <c r="L847" s="171" t="str">
        <f t="shared" si="27"/>
        <v/>
      </c>
    </row>
    <row r="848" spans="11:12" x14ac:dyDescent="0.2">
      <c r="K848" s="162" t="str">
        <f t="shared" si="26"/>
        <v/>
      </c>
      <c r="L848" s="171" t="str">
        <f t="shared" si="27"/>
        <v/>
      </c>
    </row>
    <row r="849" spans="11:12" x14ac:dyDescent="0.2">
      <c r="K849" s="162" t="str">
        <f t="shared" si="26"/>
        <v/>
      </c>
      <c r="L849" s="171" t="str">
        <f t="shared" si="27"/>
        <v/>
      </c>
    </row>
    <row r="850" spans="11:12" x14ac:dyDescent="0.2">
      <c r="K850" s="162" t="str">
        <f t="shared" si="26"/>
        <v/>
      </c>
      <c r="L850" s="171" t="str">
        <f t="shared" si="27"/>
        <v/>
      </c>
    </row>
    <row r="851" spans="11:12" x14ac:dyDescent="0.2">
      <c r="K851" s="162" t="str">
        <f t="shared" si="26"/>
        <v/>
      </c>
      <c r="L851" s="171" t="str">
        <f t="shared" si="27"/>
        <v/>
      </c>
    </row>
    <row r="852" spans="11:12" x14ac:dyDescent="0.2">
      <c r="K852" s="162" t="str">
        <f t="shared" si="26"/>
        <v/>
      </c>
      <c r="L852" s="171" t="str">
        <f t="shared" si="27"/>
        <v/>
      </c>
    </row>
    <row r="853" spans="11:12" x14ac:dyDescent="0.2">
      <c r="K853" s="162" t="str">
        <f t="shared" si="26"/>
        <v/>
      </c>
      <c r="L853" s="171" t="str">
        <f t="shared" si="27"/>
        <v/>
      </c>
    </row>
    <row r="854" spans="11:12" x14ac:dyDescent="0.2">
      <c r="K854" s="162" t="str">
        <f t="shared" si="26"/>
        <v/>
      </c>
      <c r="L854" s="171" t="str">
        <f t="shared" si="27"/>
        <v/>
      </c>
    </row>
    <row r="855" spans="11:12" x14ac:dyDescent="0.2">
      <c r="K855" s="162" t="str">
        <f t="shared" si="26"/>
        <v/>
      </c>
      <c r="L855" s="171" t="str">
        <f t="shared" si="27"/>
        <v/>
      </c>
    </row>
    <row r="856" spans="11:12" x14ac:dyDescent="0.2">
      <c r="K856" s="162" t="str">
        <f t="shared" si="26"/>
        <v/>
      </c>
      <c r="L856" s="171" t="str">
        <f t="shared" si="27"/>
        <v/>
      </c>
    </row>
    <row r="857" spans="11:12" x14ac:dyDescent="0.2">
      <c r="K857" s="162" t="str">
        <f t="shared" si="26"/>
        <v/>
      </c>
      <c r="L857" s="171" t="str">
        <f t="shared" si="27"/>
        <v/>
      </c>
    </row>
    <row r="858" spans="11:12" x14ac:dyDescent="0.2">
      <c r="K858" s="162" t="str">
        <f t="shared" si="26"/>
        <v/>
      </c>
      <c r="L858" s="171" t="str">
        <f t="shared" si="27"/>
        <v/>
      </c>
    </row>
    <row r="859" spans="11:12" x14ac:dyDescent="0.2">
      <c r="K859" s="162" t="str">
        <f t="shared" si="26"/>
        <v/>
      </c>
      <c r="L859" s="171" t="str">
        <f t="shared" si="27"/>
        <v/>
      </c>
    </row>
    <row r="860" spans="11:12" x14ac:dyDescent="0.2">
      <c r="K860" s="162" t="str">
        <f t="shared" si="26"/>
        <v/>
      </c>
      <c r="L860" s="171" t="str">
        <f t="shared" si="27"/>
        <v/>
      </c>
    </row>
    <row r="861" spans="11:12" x14ac:dyDescent="0.2">
      <c r="K861" s="162" t="str">
        <f t="shared" si="26"/>
        <v/>
      </c>
      <c r="L861" s="171" t="str">
        <f t="shared" si="27"/>
        <v/>
      </c>
    </row>
    <row r="862" spans="11:12" x14ac:dyDescent="0.2">
      <c r="K862" s="162" t="str">
        <f t="shared" si="26"/>
        <v/>
      </c>
      <c r="L862" s="171" t="str">
        <f t="shared" si="27"/>
        <v/>
      </c>
    </row>
    <row r="863" spans="11:12" x14ac:dyDescent="0.2">
      <c r="K863" s="162" t="str">
        <f t="shared" si="26"/>
        <v/>
      </c>
      <c r="L863" s="171" t="str">
        <f t="shared" si="27"/>
        <v/>
      </c>
    </row>
    <row r="864" spans="11:12" x14ac:dyDescent="0.2">
      <c r="K864" s="162" t="str">
        <f t="shared" si="26"/>
        <v/>
      </c>
      <c r="L864" s="171" t="str">
        <f t="shared" si="27"/>
        <v/>
      </c>
    </row>
    <row r="865" spans="11:12" x14ac:dyDescent="0.2">
      <c r="K865" s="162" t="str">
        <f t="shared" si="26"/>
        <v/>
      </c>
      <c r="L865" s="171" t="str">
        <f t="shared" si="27"/>
        <v/>
      </c>
    </row>
    <row r="866" spans="11:12" x14ac:dyDescent="0.2">
      <c r="K866" s="162" t="str">
        <f t="shared" si="26"/>
        <v/>
      </c>
      <c r="L866" s="171" t="str">
        <f t="shared" si="27"/>
        <v/>
      </c>
    </row>
    <row r="867" spans="11:12" x14ac:dyDescent="0.2">
      <c r="K867" s="162" t="str">
        <f t="shared" si="26"/>
        <v/>
      </c>
      <c r="L867" s="171" t="str">
        <f t="shared" si="27"/>
        <v/>
      </c>
    </row>
    <row r="868" spans="11:12" x14ac:dyDescent="0.2">
      <c r="K868" s="162" t="str">
        <f t="shared" si="26"/>
        <v/>
      </c>
      <c r="L868" s="171" t="str">
        <f t="shared" si="27"/>
        <v/>
      </c>
    </row>
    <row r="869" spans="11:12" x14ac:dyDescent="0.2">
      <c r="K869" s="162" t="str">
        <f t="shared" si="26"/>
        <v/>
      </c>
      <c r="L869" s="171" t="str">
        <f t="shared" si="27"/>
        <v/>
      </c>
    </row>
    <row r="870" spans="11:12" x14ac:dyDescent="0.2">
      <c r="K870" s="162" t="str">
        <f t="shared" si="26"/>
        <v/>
      </c>
      <c r="L870" s="171" t="str">
        <f t="shared" si="27"/>
        <v/>
      </c>
    </row>
    <row r="871" spans="11:12" x14ac:dyDescent="0.2">
      <c r="K871" s="162" t="str">
        <f t="shared" si="26"/>
        <v/>
      </c>
      <c r="L871" s="171" t="str">
        <f t="shared" si="27"/>
        <v/>
      </c>
    </row>
    <row r="872" spans="11:12" x14ac:dyDescent="0.2">
      <c r="K872" s="162" t="str">
        <f t="shared" si="26"/>
        <v/>
      </c>
      <c r="L872" s="171" t="str">
        <f t="shared" si="27"/>
        <v/>
      </c>
    </row>
    <row r="873" spans="11:12" x14ac:dyDescent="0.2">
      <c r="K873" s="162" t="str">
        <f t="shared" si="26"/>
        <v/>
      </c>
      <c r="L873" s="171" t="str">
        <f t="shared" si="27"/>
        <v/>
      </c>
    </row>
    <row r="874" spans="11:12" x14ac:dyDescent="0.2">
      <c r="K874" s="162" t="str">
        <f t="shared" si="26"/>
        <v/>
      </c>
      <c r="L874" s="171" t="str">
        <f t="shared" si="27"/>
        <v/>
      </c>
    </row>
    <row r="875" spans="11:12" x14ac:dyDescent="0.2">
      <c r="K875" s="162" t="str">
        <f t="shared" si="26"/>
        <v/>
      </c>
      <c r="L875" s="171" t="str">
        <f t="shared" si="27"/>
        <v/>
      </c>
    </row>
    <row r="876" spans="11:12" x14ac:dyDescent="0.2">
      <c r="K876" s="162" t="str">
        <f t="shared" si="26"/>
        <v/>
      </c>
      <c r="L876" s="171" t="str">
        <f t="shared" si="27"/>
        <v/>
      </c>
    </row>
    <row r="877" spans="11:12" x14ac:dyDescent="0.2">
      <c r="K877" s="162" t="str">
        <f t="shared" si="26"/>
        <v/>
      </c>
      <c r="L877" s="171" t="str">
        <f t="shared" si="27"/>
        <v/>
      </c>
    </row>
    <row r="878" spans="11:12" x14ac:dyDescent="0.2">
      <c r="K878" s="162" t="str">
        <f t="shared" si="26"/>
        <v/>
      </c>
      <c r="L878" s="171" t="str">
        <f t="shared" si="27"/>
        <v/>
      </c>
    </row>
    <row r="879" spans="11:12" x14ac:dyDescent="0.2">
      <c r="K879" s="162" t="str">
        <f t="shared" si="26"/>
        <v/>
      </c>
      <c r="L879" s="171" t="str">
        <f t="shared" si="27"/>
        <v/>
      </c>
    </row>
    <row r="880" spans="11:12" x14ac:dyDescent="0.2">
      <c r="K880" s="162" t="str">
        <f t="shared" si="26"/>
        <v/>
      </c>
      <c r="L880" s="171" t="str">
        <f t="shared" si="27"/>
        <v/>
      </c>
    </row>
    <row r="881" spans="11:12" x14ac:dyDescent="0.2">
      <c r="K881" s="162" t="str">
        <f t="shared" si="26"/>
        <v/>
      </c>
      <c r="L881" s="171" t="str">
        <f t="shared" si="27"/>
        <v/>
      </c>
    </row>
    <row r="882" spans="11:12" x14ac:dyDescent="0.2">
      <c r="K882" s="162" t="str">
        <f t="shared" si="26"/>
        <v/>
      </c>
      <c r="L882" s="171" t="str">
        <f t="shared" si="27"/>
        <v/>
      </c>
    </row>
    <row r="883" spans="11:12" x14ac:dyDescent="0.2">
      <c r="K883" s="162" t="str">
        <f t="shared" si="26"/>
        <v/>
      </c>
      <c r="L883" s="171" t="str">
        <f t="shared" si="27"/>
        <v/>
      </c>
    </row>
    <row r="884" spans="11:12" x14ac:dyDescent="0.2">
      <c r="K884" s="162" t="str">
        <f t="shared" si="26"/>
        <v/>
      </c>
      <c r="L884" s="171" t="str">
        <f t="shared" si="27"/>
        <v/>
      </c>
    </row>
    <row r="885" spans="11:12" x14ac:dyDescent="0.2">
      <c r="K885" s="162" t="str">
        <f t="shared" si="26"/>
        <v/>
      </c>
      <c r="L885" s="171" t="str">
        <f t="shared" si="27"/>
        <v/>
      </c>
    </row>
    <row r="886" spans="11:12" x14ac:dyDescent="0.2">
      <c r="K886" s="162" t="str">
        <f t="shared" si="26"/>
        <v/>
      </c>
      <c r="L886" s="171" t="str">
        <f t="shared" si="27"/>
        <v/>
      </c>
    </row>
    <row r="887" spans="11:12" x14ac:dyDescent="0.2">
      <c r="K887" s="162" t="str">
        <f t="shared" si="26"/>
        <v/>
      </c>
      <c r="L887" s="171" t="str">
        <f t="shared" si="27"/>
        <v/>
      </c>
    </row>
    <row r="888" spans="11:12" x14ac:dyDescent="0.2">
      <c r="K888" s="162" t="str">
        <f t="shared" si="26"/>
        <v/>
      </c>
      <c r="L888" s="171" t="str">
        <f t="shared" si="27"/>
        <v/>
      </c>
    </row>
    <row r="889" spans="11:12" x14ac:dyDescent="0.2">
      <c r="K889" s="162" t="str">
        <f t="shared" si="26"/>
        <v/>
      </c>
      <c r="L889" s="171" t="str">
        <f t="shared" si="27"/>
        <v/>
      </c>
    </row>
    <row r="890" spans="11:12" x14ac:dyDescent="0.2">
      <c r="K890" s="162" t="str">
        <f t="shared" si="26"/>
        <v/>
      </c>
      <c r="L890" s="171" t="str">
        <f t="shared" si="27"/>
        <v/>
      </c>
    </row>
    <row r="891" spans="11:12" x14ac:dyDescent="0.2">
      <c r="K891" s="162" t="str">
        <f t="shared" si="26"/>
        <v/>
      </c>
      <c r="L891" s="171" t="str">
        <f t="shared" si="27"/>
        <v/>
      </c>
    </row>
    <row r="892" spans="11:12" x14ac:dyDescent="0.2">
      <c r="K892" s="162" t="str">
        <f t="shared" si="26"/>
        <v/>
      </c>
      <c r="L892" s="171" t="str">
        <f t="shared" si="27"/>
        <v/>
      </c>
    </row>
    <row r="893" spans="11:12" x14ac:dyDescent="0.2">
      <c r="K893" s="162" t="str">
        <f t="shared" si="26"/>
        <v/>
      </c>
      <c r="L893" s="171" t="str">
        <f t="shared" si="27"/>
        <v/>
      </c>
    </row>
    <row r="894" spans="11:12" x14ac:dyDescent="0.2">
      <c r="K894" s="162" t="str">
        <f t="shared" si="26"/>
        <v/>
      </c>
      <c r="L894" s="171" t="str">
        <f t="shared" si="27"/>
        <v/>
      </c>
    </row>
    <row r="895" spans="11:12" x14ac:dyDescent="0.2">
      <c r="K895" s="162" t="str">
        <f t="shared" si="26"/>
        <v/>
      </c>
      <c r="L895" s="171" t="str">
        <f t="shared" si="27"/>
        <v/>
      </c>
    </row>
    <row r="896" spans="11:12" x14ac:dyDescent="0.2">
      <c r="K896" s="162" t="str">
        <f t="shared" si="26"/>
        <v/>
      </c>
      <c r="L896" s="171" t="str">
        <f t="shared" si="27"/>
        <v/>
      </c>
    </row>
    <row r="897" spans="11:12" x14ac:dyDescent="0.2">
      <c r="K897" s="162" t="str">
        <f t="shared" si="26"/>
        <v/>
      </c>
      <c r="L897" s="171" t="str">
        <f t="shared" si="27"/>
        <v/>
      </c>
    </row>
    <row r="898" spans="11:12" x14ac:dyDescent="0.2">
      <c r="K898" s="162" t="str">
        <f t="shared" si="26"/>
        <v/>
      </c>
      <c r="L898" s="171" t="str">
        <f t="shared" si="27"/>
        <v/>
      </c>
    </row>
    <row r="899" spans="11:12" x14ac:dyDescent="0.2">
      <c r="K899" s="162" t="str">
        <f t="shared" si="26"/>
        <v/>
      </c>
      <c r="L899" s="171" t="str">
        <f t="shared" si="27"/>
        <v/>
      </c>
    </row>
    <row r="900" spans="11:12" x14ac:dyDescent="0.2">
      <c r="K900" s="162" t="str">
        <f t="shared" si="26"/>
        <v/>
      </c>
      <c r="L900" s="171" t="str">
        <f t="shared" si="27"/>
        <v/>
      </c>
    </row>
    <row r="901" spans="11:12" x14ac:dyDescent="0.2">
      <c r="K901" s="162" t="str">
        <f t="shared" ref="K901:K964" si="28">M901&amp;O901</f>
        <v/>
      </c>
      <c r="L901" s="171" t="str">
        <f t="shared" ref="L901:L964" si="29">M901&amp;O901&amp;(IF(M901&lt;&gt;"", RIGHT(M901,1),""))</f>
        <v/>
      </c>
    </row>
    <row r="902" spans="11:12" x14ac:dyDescent="0.2">
      <c r="K902" s="162" t="str">
        <f t="shared" si="28"/>
        <v/>
      </c>
      <c r="L902" s="171" t="str">
        <f t="shared" si="29"/>
        <v/>
      </c>
    </row>
    <row r="903" spans="11:12" x14ac:dyDescent="0.2">
      <c r="K903" s="162" t="str">
        <f t="shared" si="28"/>
        <v/>
      </c>
      <c r="L903" s="171" t="str">
        <f t="shared" si="29"/>
        <v/>
      </c>
    </row>
    <row r="904" spans="11:12" x14ac:dyDescent="0.2">
      <c r="K904" s="162" t="str">
        <f t="shared" si="28"/>
        <v/>
      </c>
      <c r="L904" s="171" t="str">
        <f t="shared" si="29"/>
        <v/>
      </c>
    </row>
    <row r="905" spans="11:12" x14ac:dyDescent="0.2">
      <c r="K905" s="162" t="str">
        <f t="shared" si="28"/>
        <v/>
      </c>
      <c r="L905" s="171" t="str">
        <f t="shared" si="29"/>
        <v/>
      </c>
    </row>
    <row r="906" spans="11:12" x14ac:dyDescent="0.2">
      <c r="K906" s="162" t="str">
        <f t="shared" si="28"/>
        <v/>
      </c>
      <c r="L906" s="171" t="str">
        <f t="shared" si="29"/>
        <v/>
      </c>
    </row>
    <row r="907" spans="11:12" x14ac:dyDescent="0.2">
      <c r="K907" s="162" t="str">
        <f t="shared" si="28"/>
        <v/>
      </c>
      <c r="L907" s="171" t="str">
        <f t="shared" si="29"/>
        <v/>
      </c>
    </row>
    <row r="908" spans="11:12" x14ac:dyDescent="0.2">
      <c r="K908" s="162" t="str">
        <f t="shared" si="28"/>
        <v/>
      </c>
      <c r="L908" s="171" t="str">
        <f t="shared" si="29"/>
        <v/>
      </c>
    </row>
    <row r="909" spans="11:12" x14ac:dyDescent="0.2">
      <c r="K909" s="162" t="str">
        <f t="shared" si="28"/>
        <v/>
      </c>
      <c r="L909" s="171" t="str">
        <f t="shared" si="29"/>
        <v/>
      </c>
    </row>
    <row r="910" spans="11:12" x14ac:dyDescent="0.2">
      <c r="K910" s="162" t="str">
        <f t="shared" si="28"/>
        <v/>
      </c>
      <c r="L910" s="171" t="str">
        <f t="shared" si="29"/>
        <v/>
      </c>
    </row>
    <row r="911" spans="11:12" x14ac:dyDescent="0.2">
      <c r="K911" s="162" t="str">
        <f t="shared" si="28"/>
        <v/>
      </c>
      <c r="L911" s="171" t="str">
        <f t="shared" si="29"/>
        <v/>
      </c>
    </row>
    <row r="912" spans="11:12" x14ac:dyDescent="0.2">
      <c r="K912" s="162" t="str">
        <f t="shared" si="28"/>
        <v/>
      </c>
      <c r="L912" s="171" t="str">
        <f t="shared" si="29"/>
        <v/>
      </c>
    </row>
    <row r="913" spans="11:12" x14ac:dyDescent="0.2">
      <c r="K913" s="162" t="str">
        <f t="shared" si="28"/>
        <v/>
      </c>
      <c r="L913" s="171" t="str">
        <f t="shared" si="29"/>
        <v/>
      </c>
    </row>
    <row r="914" spans="11:12" x14ac:dyDescent="0.2">
      <c r="K914" s="162" t="str">
        <f t="shared" si="28"/>
        <v/>
      </c>
      <c r="L914" s="171" t="str">
        <f t="shared" si="29"/>
        <v/>
      </c>
    </row>
    <row r="915" spans="11:12" x14ac:dyDescent="0.2">
      <c r="K915" s="162" t="str">
        <f t="shared" si="28"/>
        <v/>
      </c>
      <c r="L915" s="171" t="str">
        <f t="shared" si="29"/>
        <v/>
      </c>
    </row>
    <row r="916" spans="11:12" x14ac:dyDescent="0.2">
      <c r="K916" s="162" t="str">
        <f t="shared" si="28"/>
        <v/>
      </c>
      <c r="L916" s="171" t="str">
        <f t="shared" si="29"/>
        <v/>
      </c>
    </row>
    <row r="917" spans="11:12" x14ac:dyDescent="0.2">
      <c r="K917" s="162" t="str">
        <f t="shared" si="28"/>
        <v/>
      </c>
      <c r="L917" s="171" t="str">
        <f t="shared" si="29"/>
        <v/>
      </c>
    </row>
    <row r="918" spans="11:12" x14ac:dyDescent="0.2">
      <c r="K918" s="162" t="str">
        <f t="shared" si="28"/>
        <v/>
      </c>
      <c r="L918" s="171" t="str">
        <f t="shared" si="29"/>
        <v/>
      </c>
    </row>
    <row r="919" spans="11:12" x14ac:dyDescent="0.2">
      <c r="K919" s="162" t="str">
        <f t="shared" si="28"/>
        <v/>
      </c>
      <c r="L919" s="171" t="str">
        <f t="shared" si="29"/>
        <v/>
      </c>
    </row>
    <row r="920" spans="11:12" x14ac:dyDescent="0.2">
      <c r="K920" s="162" t="str">
        <f t="shared" si="28"/>
        <v/>
      </c>
      <c r="L920" s="171" t="str">
        <f t="shared" si="29"/>
        <v/>
      </c>
    </row>
    <row r="921" spans="11:12" x14ac:dyDescent="0.2">
      <c r="K921" s="162" t="str">
        <f t="shared" si="28"/>
        <v/>
      </c>
      <c r="L921" s="171" t="str">
        <f t="shared" si="29"/>
        <v/>
      </c>
    </row>
    <row r="922" spans="11:12" x14ac:dyDescent="0.2">
      <c r="K922" s="162" t="str">
        <f t="shared" si="28"/>
        <v/>
      </c>
      <c r="L922" s="171" t="str">
        <f t="shared" si="29"/>
        <v/>
      </c>
    </row>
    <row r="923" spans="11:12" x14ac:dyDescent="0.2">
      <c r="K923" s="162" t="str">
        <f t="shared" si="28"/>
        <v/>
      </c>
      <c r="L923" s="171" t="str">
        <f t="shared" si="29"/>
        <v/>
      </c>
    </row>
    <row r="924" spans="11:12" x14ac:dyDescent="0.2">
      <c r="K924" s="162" t="str">
        <f t="shared" si="28"/>
        <v/>
      </c>
      <c r="L924" s="171" t="str">
        <f t="shared" si="29"/>
        <v/>
      </c>
    </row>
    <row r="925" spans="11:12" x14ac:dyDescent="0.2">
      <c r="K925" s="162" t="str">
        <f t="shared" si="28"/>
        <v/>
      </c>
      <c r="L925" s="171" t="str">
        <f t="shared" si="29"/>
        <v/>
      </c>
    </row>
    <row r="926" spans="11:12" x14ac:dyDescent="0.2">
      <c r="K926" s="162" t="str">
        <f t="shared" si="28"/>
        <v/>
      </c>
      <c r="L926" s="171" t="str">
        <f t="shared" si="29"/>
        <v/>
      </c>
    </row>
    <row r="927" spans="11:12" x14ac:dyDescent="0.2">
      <c r="K927" s="162" t="str">
        <f t="shared" si="28"/>
        <v/>
      </c>
      <c r="L927" s="171" t="str">
        <f t="shared" si="29"/>
        <v/>
      </c>
    </row>
    <row r="928" spans="11:12" x14ac:dyDescent="0.2">
      <c r="K928" s="162" t="str">
        <f t="shared" si="28"/>
        <v/>
      </c>
      <c r="L928" s="171" t="str">
        <f t="shared" si="29"/>
        <v/>
      </c>
    </row>
    <row r="929" spans="11:12" x14ac:dyDescent="0.2">
      <c r="K929" s="162" t="str">
        <f t="shared" si="28"/>
        <v/>
      </c>
      <c r="L929" s="171" t="str">
        <f t="shared" si="29"/>
        <v/>
      </c>
    </row>
    <row r="930" spans="11:12" x14ac:dyDescent="0.2">
      <c r="K930" s="162" t="str">
        <f t="shared" si="28"/>
        <v/>
      </c>
      <c r="L930" s="171" t="str">
        <f t="shared" si="29"/>
        <v/>
      </c>
    </row>
    <row r="931" spans="11:12" x14ac:dyDescent="0.2">
      <c r="K931" s="162" t="str">
        <f t="shared" si="28"/>
        <v/>
      </c>
      <c r="L931" s="171" t="str">
        <f t="shared" si="29"/>
        <v/>
      </c>
    </row>
    <row r="932" spans="11:12" x14ac:dyDescent="0.2">
      <c r="K932" s="162" t="str">
        <f t="shared" si="28"/>
        <v/>
      </c>
      <c r="L932" s="171" t="str">
        <f t="shared" si="29"/>
        <v/>
      </c>
    </row>
    <row r="933" spans="11:12" x14ac:dyDescent="0.2">
      <c r="K933" s="162" t="str">
        <f t="shared" si="28"/>
        <v/>
      </c>
      <c r="L933" s="171" t="str">
        <f t="shared" si="29"/>
        <v/>
      </c>
    </row>
    <row r="934" spans="11:12" x14ac:dyDescent="0.2">
      <c r="K934" s="162" t="str">
        <f t="shared" si="28"/>
        <v/>
      </c>
      <c r="L934" s="171" t="str">
        <f t="shared" si="29"/>
        <v/>
      </c>
    </row>
    <row r="935" spans="11:12" x14ac:dyDescent="0.2">
      <c r="K935" s="162" t="str">
        <f t="shared" si="28"/>
        <v/>
      </c>
      <c r="L935" s="171" t="str">
        <f t="shared" si="29"/>
        <v/>
      </c>
    </row>
    <row r="936" spans="11:12" x14ac:dyDescent="0.2">
      <c r="K936" s="162" t="str">
        <f t="shared" si="28"/>
        <v/>
      </c>
      <c r="L936" s="171" t="str">
        <f t="shared" si="29"/>
        <v/>
      </c>
    </row>
    <row r="937" spans="11:12" x14ac:dyDescent="0.2">
      <c r="K937" s="162" t="str">
        <f t="shared" si="28"/>
        <v/>
      </c>
      <c r="L937" s="171" t="str">
        <f t="shared" si="29"/>
        <v/>
      </c>
    </row>
    <row r="938" spans="11:12" x14ac:dyDescent="0.2">
      <c r="K938" s="162" t="str">
        <f t="shared" si="28"/>
        <v/>
      </c>
      <c r="L938" s="171" t="str">
        <f t="shared" si="29"/>
        <v/>
      </c>
    </row>
    <row r="939" spans="11:12" x14ac:dyDescent="0.2">
      <c r="K939" s="162" t="str">
        <f t="shared" si="28"/>
        <v/>
      </c>
      <c r="L939" s="171" t="str">
        <f t="shared" si="29"/>
        <v/>
      </c>
    </row>
    <row r="940" spans="11:12" x14ac:dyDescent="0.2">
      <c r="K940" s="162" t="str">
        <f t="shared" si="28"/>
        <v/>
      </c>
      <c r="L940" s="171" t="str">
        <f t="shared" si="29"/>
        <v/>
      </c>
    </row>
    <row r="941" spans="11:12" x14ac:dyDescent="0.2">
      <c r="K941" s="162" t="str">
        <f t="shared" si="28"/>
        <v/>
      </c>
      <c r="L941" s="171" t="str">
        <f t="shared" si="29"/>
        <v/>
      </c>
    </row>
    <row r="942" spans="11:12" x14ac:dyDescent="0.2">
      <c r="K942" s="162" t="str">
        <f t="shared" si="28"/>
        <v/>
      </c>
      <c r="L942" s="171" t="str">
        <f t="shared" si="29"/>
        <v/>
      </c>
    </row>
    <row r="943" spans="11:12" x14ac:dyDescent="0.2">
      <c r="K943" s="162" t="str">
        <f t="shared" si="28"/>
        <v/>
      </c>
      <c r="L943" s="171" t="str">
        <f t="shared" si="29"/>
        <v/>
      </c>
    </row>
    <row r="944" spans="11:12" x14ac:dyDescent="0.2">
      <c r="K944" s="162" t="str">
        <f t="shared" si="28"/>
        <v/>
      </c>
      <c r="L944" s="171" t="str">
        <f t="shared" si="29"/>
        <v/>
      </c>
    </row>
    <row r="945" spans="11:12" x14ac:dyDescent="0.2">
      <c r="K945" s="162" t="str">
        <f t="shared" si="28"/>
        <v/>
      </c>
      <c r="L945" s="171" t="str">
        <f t="shared" si="29"/>
        <v/>
      </c>
    </row>
    <row r="946" spans="11:12" x14ac:dyDescent="0.2">
      <c r="K946" s="162" t="str">
        <f t="shared" si="28"/>
        <v/>
      </c>
      <c r="L946" s="171" t="str">
        <f t="shared" si="29"/>
        <v/>
      </c>
    </row>
    <row r="947" spans="11:12" x14ac:dyDescent="0.2">
      <c r="K947" s="162" t="str">
        <f t="shared" si="28"/>
        <v/>
      </c>
      <c r="L947" s="171" t="str">
        <f t="shared" si="29"/>
        <v/>
      </c>
    </row>
    <row r="948" spans="11:12" x14ac:dyDescent="0.2">
      <c r="K948" s="162" t="str">
        <f t="shared" si="28"/>
        <v/>
      </c>
      <c r="L948" s="171" t="str">
        <f t="shared" si="29"/>
        <v/>
      </c>
    </row>
    <row r="949" spans="11:12" x14ac:dyDescent="0.2">
      <c r="K949" s="162" t="str">
        <f t="shared" si="28"/>
        <v/>
      </c>
      <c r="L949" s="171" t="str">
        <f t="shared" si="29"/>
        <v/>
      </c>
    </row>
    <row r="950" spans="11:12" x14ac:dyDescent="0.2">
      <c r="K950" s="162" t="str">
        <f t="shared" si="28"/>
        <v/>
      </c>
      <c r="L950" s="171" t="str">
        <f t="shared" si="29"/>
        <v/>
      </c>
    </row>
    <row r="951" spans="11:12" x14ac:dyDescent="0.2">
      <c r="K951" s="162" t="str">
        <f t="shared" si="28"/>
        <v/>
      </c>
      <c r="L951" s="171" t="str">
        <f t="shared" si="29"/>
        <v/>
      </c>
    </row>
    <row r="952" spans="11:12" x14ac:dyDescent="0.2">
      <c r="K952" s="162" t="str">
        <f t="shared" si="28"/>
        <v/>
      </c>
      <c r="L952" s="171" t="str">
        <f t="shared" si="29"/>
        <v/>
      </c>
    </row>
    <row r="953" spans="11:12" x14ac:dyDescent="0.2">
      <c r="K953" s="162" t="str">
        <f t="shared" si="28"/>
        <v/>
      </c>
      <c r="L953" s="171" t="str">
        <f t="shared" si="29"/>
        <v/>
      </c>
    </row>
    <row r="954" spans="11:12" x14ac:dyDescent="0.2">
      <c r="K954" s="162" t="str">
        <f t="shared" si="28"/>
        <v/>
      </c>
      <c r="L954" s="171" t="str">
        <f t="shared" si="29"/>
        <v/>
      </c>
    </row>
    <row r="955" spans="11:12" x14ac:dyDescent="0.2">
      <c r="K955" s="162" t="str">
        <f t="shared" si="28"/>
        <v/>
      </c>
      <c r="L955" s="171" t="str">
        <f t="shared" si="29"/>
        <v/>
      </c>
    </row>
    <row r="956" spans="11:12" x14ac:dyDescent="0.2">
      <c r="K956" s="162" t="str">
        <f t="shared" si="28"/>
        <v/>
      </c>
      <c r="L956" s="171" t="str">
        <f t="shared" si="29"/>
        <v/>
      </c>
    </row>
    <row r="957" spans="11:12" x14ac:dyDescent="0.2">
      <c r="K957" s="162" t="str">
        <f t="shared" si="28"/>
        <v/>
      </c>
      <c r="L957" s="171" t="str">
        <f t="shared" si="29"/>
        <v/>
      </c>
    </row>
    <row r="958" spans="11:12" x14ac:dyDescent="0.2">
      <c r="K958" s="162" t="str">
        <f t="shared" si="28"/>
        <v/>
      </c>
      <c r="L958" s="171" t="str">
        <f t="shared" si="29"/>
        <v/>
      </c>
    </row>
    <row r="959" spans="11:12" x14ac:dyDescent="0.2">
      <c r="K959" s="162" t="str">
        <f t="shared" si="28"/>
        <v/>
      </c>
      <c r="L959" s="171" t="str">
        <f t="shared" si="29"/>
        <v/>
      </c>
    </row>
    <row r="960" spans="11:12" x14ac:dyDescent="0.2">
      <c r="K960" s="162" t="str">
        <f t="shared" si="28"/>
        <v/>
      </c>
      <c r="L960" s="171" t="str">
        <f t="shared" si="29"/>
        <v/>
      </c>
    </row>
    <row r="961" spans="11:12" x14ac:dyDescent="0.2">
      <c r="K961" s="162" t="str">
        <f t="shared" si="28"/>
        <v/>
      </c>
      <c r="L961" s="171" t="str">
        <f t="shared" si="29"/>
        <v/>
      </c>
    </row>
    <row r="962" spans="11:12" x14ac:dyDescent="0.2">
      <c r="K962" s="162" t="str">
        <f t="shared" si="28"/>
        <v/>
      </c>
      <c r="L962" s="171" t="str">
        <f t="shared" si="29"/>
        <v/>
      </c>
    </row>
    <row r="963" spans="11:12" x14ac:dyDescent="0.2">
      <c r="K963" s="162" t="str">
        <f t="shared" si="28"/>
        <v/>
      </c>
      <c r="L963" s="171" t="str">
        <f t="shared" si="29"/>
        <v/>
      </c>
    </row>
    <row r="964" spans="11:12" x14ac:dyDescent="0.2">
      <c r="K964" s="162" t="str">
        <f t="shared" si="28"/>
        <v/>
      </c>
      <c r="L964" s="171" t="str">
        <f t="shared" si="29"/>
        <v/>
      </c>
    </row>
    <row r="965" spans="11:12" x14ac:dyDescent="0.2">
      <c r="K965" s="162" t="str">
        <f t="shared" ref="K965:K1000" si="30">M965&amp;O965</f>
        <v/>
      </c>
      <c r="L965" s="171" t="str">
        <f t="shared" ref="L965:L1000" si="31">M965&amp;O965&amp;(IF(M965&lt;&gt;"", RIGHT(M965,1),""))</f>
        <v/>
      </c>
    </row>
    <row r="966" spans="11:12" x14ac:dyDescent="0.2">
      <c r="K966" s="162" t="str">
        <f t="shared" si="30"/>
        <v/>
      </c>
      <c r="L966" s="171" t="str">
        <f t="shared" si="31"/>
        <v/>
      </c>
    </row>
    <row r="967" spans="11:12" x14ac:dyDescent="0.2">
      <c r="K967" s="162" t="str">
        <f t="shared" si="30"/>
        <v/>
      </c>
      <c r="L967" s="171" t="str">
        <f t="shared" si="31"/>
        <v/>
      </c>
    </row>
    <row r="968" spans="11:12" x14ac:dyDescent="0.2">
      <c r="K968" s="162" t="str">
        <f t="shared" si="30"/>
        <v/>
      </c>
      <c r="L968" s="171" t="str">
        <f t="shared" si="31"/>
        <v/>
      </c>
    </row>
    <row r="969" spans="11:12" x14ac:dyDescent="0.2">
      <c r="K969" s="162" t="str">
        <f t="shared" si="30"/>
        <v/>
      </c>
      <c r="L969" s="171" t="str">
        <f t="shared" si="31"/>
        <v/>
      </c>
    </row>
    <row r="970" spans="11:12" x14ac:dyDescent="0.2">
      <c r="K970" s="162" t="str">
        <f t="shared" si="30"/>
        <v/>
      </c>
      <c r="L970" s="171" t="str">
        <f t="shared" si="31"/>
        <v/>
      </c>
    </row>
    <row r="971" spans="11:12" x14ac:dyDescent="0.2">
      <c r="K971" s="162" t="str">
        <f t="shared" si="30"/>
        <v/>
      </c>
      <c r="L971" s="171" t="str">
        <f t="shared" si="31"/>
        <v/>
      </c>
    </row>
    <row r="972" spans="11:12" x14ac:dyDescent="0.2">
      <c r="K972" s="162" t="str">
        <f t="shared" si="30"/>
        <v/>
      </c>
      <c r="L972" s="171" t="str">
        <f t="shared" si="31"/>
        <v/>
      </c>
    </row>
    <row r="973" spans="11:12" x14ac:dyDescent="0.2">
      <c r="K973" s="162" t="str">
        <f t="shared" si="30"/>
        <v/>
      </c>
      <c r="L973" s="171" t="str">
        <f t="shared" si="31"/>
        <v/>
      </c>
    </row>
    <row r="974" spans="11:12" x14ac:dyDescent="0.2">
      <c r="K974" s="162" t="str">
        <f t="shared" si="30"/>
        <v/>
      </c>
      <c r="L974" s="171" t="str">
        <f t="shared" si="31"/>
        <v/>
      </c>
    </row>
    <row r="975" spans="11:12" x14ac:dyDescent="0.2">
      <c r="K975" s="162" t="str">
        <f t="shared" si="30"/>
        <v/>
      </c>
      <c r="L975" s="171" t="str">
        <f t="shared" si="31"/>
        <v/>
      </c>
    </row>
    <row r="976" spans="11:12" x14ac:dyDescent="0.2">
      <c r="K976" s="162" t="str">
        <f t="shared" si="30"/>
        <v/>
      </c>
      <c r="L976" s="171" t="str">
        <f t="shared" si="31"/>
        <v/>
      </c>
    </row>
    <row r="977" spans="11:12" x14ac:dyDescent="0.2">
      <c r="K977" s="162" t="str">
        <f t="shared" si="30"/>
        <v/>
      </c>
      <c r="L977" s="171" t="str">
        <f t="shared" si="31"/>
        <v/>
      </c>
    </row>
    <row r="978" spans="11:12" x14ac:dyDescent="0.2">
      <c r="K978" s="162" t="str">
        <f t="shared" si="30"/>
        <v/>
      </c>
      <c r="L978" s="171" t="str">
        <f t="shared" si="31"/>
        <v/>
      </c>
    </row>
    <row r="979" spans="11:12" x14ac:dyDescent="0.2">
      <c r="K979" s="162" t="str">
        <f t="shared" si="30"/>
        <v/>
      </c>
      <c r="L979" s="171" t="str">
        <f t="shared" si="31"/>
        <v/>
      </c>
    </row>
    <row r="980" spans="11:12" x14ac:dyDescent="0.2">
      <c r="K980" s="162" t="str">
        <f t="shared" si="30"/>
        <v/>
      </c>
      <c r="L980" s="171" t="str">
        <f t="shared" si="31"/>
        <v/>
      </c>
    </row>
    <row r="981" spans="11:12" x14ac:dyDescent="0.2">
      <c r="K981" s="162" t="str">
        <f t="shared" si="30"/>
        <v/>
      </c>
      <c r="L981" s="171" t="str">
        <f t="shared" si="31"/>
        <v/>
      </c>
    </row>
    <row r="982" spans="11:12" x14ac:dyDescent="0.2">
      <c r="K982" s="162" t="str">
        <f t="shared" si="30"/>
        <v/>
      </c>
      <c r="L982" s="171" t="str">
        <f t="shared" si="31"/>
        <v/>
      </c>
    </row>
    <row r="983" spans="11:12" x14ac:dyDescent="0.2">
      <c r="K983" s="162" t="str">
        <f t="shared" si="30"/>
        <v/>
      </c>
      <c r="L983" s="171" t="str">
        <f t="shared" si="31"/>
        <v/>
      </c>
    </row>
    <row r="984" spans="11:12" x14ac:dyDescent="0.2">
      <c r="K984" s="162" t="str">
        <f t="shared" si="30"/>
        <v/>
      </c>
      <c r="L984" s="171" t="str">
        <f t="shared" si="31"/>
        <v/>
      </c>
    </row>
    <row r="985" spans="11:12" x14ac:dyDescent="0.2">
      <c r="K985" s="162" t="str">
        <f t="shared" si="30"/>
        <v/>
      </c>
      <c r="L985" s="171" t="str">
        <f t="shared" si="31"/>
        <v/>
      </c>
    </row>
    <row r="986" spans="11:12" x14ac:dyDescent="0.2">
      <c r="K986" s="162" t="str">
        <f t="shared" si="30"/>
        <v/>
      </c>
      <c r="L986" s="171" t="str">
        <f t="shared" si="31"/>
        <v/>
      </c>
    </row>
    <row r="987" spans="11:12" x14ac:dyDescent="0.2">
      <c r="K987" s="162" t="str">
        <f t="shared" si="30"/>
        <v/>
      </c>
      <c r="L987" s="171" t="str">
        <f t="shared" si="31"/>
        <v/>
      </c>
    </row>
    <row r="988" spans="11:12" x14ac:dyDescent="0.2">
      <c r="K988" s="162" t="str">
        <f t="shared" si="30"/>
        <v/>
      </c>
      <c r="L988" s="171" t="str">
        <f t="shared" si="31"/>
        <v/>
      </c>
    </row>
    <row r="989" spans="11:12" x14ac:dyDescent="0.2">
      <c r="K989" s="162" t="str">
        <f t="shared" si="30"/>
        <v/>
      </c>
      <c r="L989" s="171" t="str">
        <f t="shared" si="31"/>
        <v/>
      </c>
    </row>
    <row r="990" spans="11:12" x14ac:dyDescent="0.2">
      <c r="K990" s="162" t="str">
        <f t="shared" si="30"/>
        <v/>
      </c>
      <c r="L990" s="171" t="str">
        <f t="shared" si="31"/>
        <v/>
      </c>
    </row>
    <row r="991" spans="11:12" x14ac:dyDescent="0.2">
      <c r="K991" s="162" t="str">
        <f t="shared" si="30"/>
        <v/>
      </c>
      <c r="L991" s="171" t="str">
        <f t="shared" si="31"/>
        <v/>
      </c>
    </row>
    <row r="992" spans="11:12" x14ac:dyDescent="0.2">
      <c r="K992" s="162" t="str">
        <f t="shared" si="30"/>
        <v/>
      </c>
      <c r="L992" s="171" t="str">
        <f t="shared" si="31"/>
        <v/>
      </c>
    </row>
    <row r="993" spans="11:12" x14ac:dyDescent="0.2">
      <c r="K993" s="162" t="str">
        <f t="shared" si="30"/>
        <v/>
      </c>
      <c r="L993" s="171" t="str">
        <f t="shared" si="31"/>
        <v/>
      </c>
    </row>
    <row r="994" spans="11:12" x14ac:dyDescent="0.2">
      <c r="K994" s="162" t="str">
        <f t="shared" si="30"/>
        <v/>
      </c>
      <c r="L994" s="171" t="str">
        <f t="shared" si="31"/>
        <v/>
      </c>
    </row>
    <row r="995" spans="11:12" x14ac:dyDescent="0.2">
      <c r="K995" s="162" t="str">
        <f t="shared" si="30"/>
        <v/>
      </c>
      <c r="L995" s="171" t="str">
        <f t="shared" si="31"/>
        <v/>
      </c>
    </row>
    <row r="996" spans="11:12" x14ac:dyDescent="0.2">
      <c r="K996" s="162" t="str">
        <f t="shared" si="30"/>
        <v/>
      </c>
      <c r="L996" s="171" t="str">
        <f t="shared" si="31"/>
        <v/>
      </c>
    </row>
    <row r="997" spans="11:12" x14ac:dyDescent="0.2">
      <c r="K997" s="162" t="str">
        <f t="shared" si="30"/>
        <v/>
      </c>
      <c r="L997" s="171" t="str">
        <f t="shared" si="31"/>
        <v/>
      </c>
    </row>
    <row r="998" spans="11:12" x14ac:dyDescent="0.2">
      <c r="K998" s="162" t="str">
        <f t="shared" si="30"/>
        <v/>
      </c>
      <c r="L998" s="171" t="str">
        <f t="shared" si="31"/>
        <v/>
      </c>
    </row>
    <row r="999" spans="11:12" x14ac:dyDescent="0.2">
      <c r="K999" s="162" t="str">
        <f t="shared" si="30"/>
        <v/>
      </c>
      <c r="L999" s="171" t="str">
        <f t="shared" si="31"/>
        <v/>
      </c>
    </row>
    <row r="1000" spans="11:12" x14ac:dyDescent="0.2">
      <c r="K1000" s="162" t="str">
        <f t="shared" si="30"/>
        <v/>
      </c>
      <c r="L1000" s="171" t="str">
        <f t="shared" si="31"/>
        <v/>
      </c>
    </row>
  </sheetData>
  <sheetProtection algorithmName="SHA-512" hashValue="uxpI1MY8nO4c0Lb/s+YF5eBpybsr6/X9A4Z8BAHNPTbAtvidm1TfkD22inNAOMXi1LYO5S9aflBT3FBfYSI2oQ==" saltValue="pyp27JLy9M1dC57wbCT/3Q==" spinCount="100000" sheet="1" objects="1" scenarios="1"/>
  <mergeCells count="9">
    <mergeCell ref="A1:C1"/>
    <mergeCell ref="L2:L3"/>
    <mergeCell ref="M2:Q2"/>
    <mergeCell ref="R2:T2"/>
    <mergeCell ref="U2:W2"/>
    <mergeCell ref="K2:K3"/>
    <mergeCell ref="A2:C2"/>
    <mergeCell ref="D2:F2"/>
    <mergeCell ref="G2:J2"/>
  </mergeCells>
  <phoneticPr fontId="47"/>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実績報告書</vt:lpstr>
      <vt:lpstr>明細書【断熱パネル】</vt:lpstr>
      <vt:lpstr>明細書【潜熱蓄熱建材】</vt:lpstr>
      <vt:lpstr>明細書【断熱材】</vt:lpstr>
      <vt:lpstr>明細書【窓・防災ガラス窓】</vt:lpstr>
      <vt:lpstr>明細書【玄関ドア・調湿建材】</vt:lpstr>
      <vt:lpstr>総括表</vt:lpstr>
      <vt:lpstr>精算払請求書</vt:lpstr>
      <vt:lpstr>製品リスト</vt:lpstr>
      <vt:lpstr>実績報告書!Print_Area</vt:lpstr>
      <vt:lpstr>精算払請求書!Print_Area</vt:lpstr>
      <vt:lpstr>総括表!Print_Area</vt:lpstr>
      <vt:lpstr>明細書【玄関ドア・調湿建材】!Print_Area</vt:lpstr>
      <vt:lpstr>明細書【潜熱蓄熱建材】!Print_Area</vt:lpstr>
      <vt:lpstr>明細書【窓・防災ガラス窓】!Print_Area</vt:lpstr>
      <vt:lpstr>明細書【断熱パネル】!Print_Area</vt:lpstr>
      <vt:lpstr>明細書【断熱材】!Print_Area</vt:lpstr>
      <vt:lpstr>明細書【窓・防災ガラス窓】!Print_Titles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2021-05-07T06:50:19Z</dcterms:created>
  <dcterms:modified xsi:type="dcterms:W3CDTF">2023-08-28T07:14:07Z</dcterms:modified>
</cp:coreProperties>
</file>