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codeName="ThisWorkbook"/>
  <mc:AlternateContent xmlns:mc="http://schemas.openxmlformats.org/markup-compatibility/2006">
    <mc:Choice Requires="x15">
      <x15ac:absPath xmlns:x15ac="http://schemas.microsoft.com/office/spreadsheetml/2010/11/ac" url="G:\共有ドライブ\1部_省エネ\110_R05年度補正\030_課題\02.独自計算FMT\HP公表用\1.産業ヒートポンプ\"/>
    </mc:Choice>
  </mc:AlternateContent>
  <xr:revisionPtr revIDLastSave="0" documentId="13_ncr:1_{F8FCE4FB-2341-4365-811B-2194F3FE332E}" xr6:coauthVersionLast="47" xr6:coauthVersionMax="47" xr10:uidLastSave="{00000000-0000-0000-0000-000000000000}"/>
  <workbookProtection workbookAlgorithmName="SHA-512" workbookHashValue="lnZXWrCurJW6Ph4ThMUpQ4/T7dZPr3ynUFVvCGBYknPuG/eYr6MJC3fyco/zeRSmb0xA6Zz4sntrm7y7oCacQQ==" workbookSaltValue="V7WOYjJx4zT2+//hyKS1Pg==" workbookSpinCount="100000" lockStructure="1"/>
  <bookViews>
    <workbookView xWindow="-110" yWindow="-110" windowWidth="19420" windowHeight="10420" xr2:uid="{00000000-000D-0000-FFFF-FFFF00000000}"/>
  </bookViews>
  <sheets>
    <sheet name="既存設備・導入予定設備" sheetId="11" r:id="rId1"/>
    <sheet name="w1" sheetId="16" state="hidden" r:id="rId2"/>
    <sheet name="w2" sheetId="17" state="hidden" r:id="rId3"/>
    <sheet name="s1" sheetId="18" state="hidden" r:id="rId4"/>
    <sheet name="s2" sheetId="19" state="hidden" r:id="rId5"/>
    <sheet name="s3" sheetId="20" state="hidden" r:id="rId6"/>
    <sheet name="s4" sheetId="21" state="hidden" r:id="rId7"/>
    <sheet name="s5" sheetId="22" state="hidden" r:id="rId8"/>
    <sheet name="d1" sheetId="23" state="hidden" r:id="rId9"/>
  </sheets>
  <definedNames>
    <definedName name="_xlnm._FilterDatabase" localSheetId="8" hidden="1">'d1'!$A$3:$AO$3</definedName>
    <definedName name="_xlnm._FilterDatabase" localSheetId="3" hidden="1">'s1'!$A$3:$AL$3</definedName>
    <definedName name="_xlnm._FilterDatabase" localSheetId="4" hidden="1">'s2'!$A$3:$AL$3</definedName>
    <definedName name="_xlnm._FilterDatabase" localSheetId="5" hidden="1">'s3'!$A$3:$AL$3</definedName>
    <definedName name="_xlnm._FilterDatabase" localSheetId="6" hidden="1">'s4'!$A$3:$AL$3</definedName>
    <definedName name="_xlnm._FilterDatabase" localSheetId="7" hidden="1">'s5'!$A$3:$AL$3</definedName>
    <definedName name="_xlnm.Print_Area" localSheetId="0">既存設備・導入予定設備!$A$1:$AH$74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1" i="16" l="1"/>
  <c r="A33" i="17" l="1"/>
  <c r="C33" i="17"/>
  <c r="G2" i="16"/>
  <c r="AS15" i="11" l="1"/>
  <c r="AS14" i="11"/>
  <c r="AS13" i="11"/>
  <c r="AS12" i="11"/>
  <c r="AS11" i="11"/>
  <c r="C14" i="17" l="1"/>
  <c r="J25" i="16"/>
  <c r="K25" i="16" s="1"/>
  <c r="J17" i="16"/>
  <c r="L17" i="16" s="1"/>
  <c r="L25" i="16" l="1"/>
  <c r="N28" i="11"/>
  <c r="B29" i="11" l="1"/>
  <c r="AL17" i="21" l="1"/>
  <c r="AL17" i="22" s="1"/>
  <c r="AL17" i="20"/>
  <c r="AL17" i="19"/>
  <c r="BG12" i="11"/>
  <c r="P21" i="16" l="1"/>
  <c r="AJ15" i="11" l="1"/>
  <c r="AJ14" i="11"/>
  <c r="AJ13" i="11"/>
  <c r="AJ12" i="11"/>
  <c r="AJ11" i="11"/>
  <c r="B36" i="17" l="1"/>
  <c r="B37" i="17"/>
  <c r="B34" i="17"/>
  <c r="B35" i="17"/>
  <c r="C51" i="17" l="1"/>
  <c r="C36" i="17"/>
  <c r="C37" i="17"/>
  <c r="C34" i="17"/>
  <c r="C35" i="17"/>
  <c r="C32" i="17"/>
  <c r="C31" i="17"/>
  <c r="C30" i="17"/>
  <c r="C29" i="17"/>
  <c r="C28" i="17"/>
  <c r="C27" i="17"/>
  <c r="C26" i="17"/>
  <c r="C25" i="17"/>
  <c r="C22" i="17"/>
  <c r="C21" i="17"/>
  <c r="C20" i="17"/>
  <c r="C19" i="17"/>
  <c r="C18" i="17"/>
  <c r="C17" i="17"/>
  <c r="C16" i="17"/>
  <c r="C15" i="17"/>
  <c r="C13" i="17"/>
  <c r="C10" i="17"/>
  <c r="C9" i="17"/>
  <c r="C8" i="17"/>
  <c r="C7" i="17"/>
  <c r="C6" i="17"/>
  <c r="C5" i="17"/>
  <c r="C3" i="17"/>
  <c r="A48" i="17"/>
  <c r="A44" i="17"/>
  <c r="A43" i="17"/>
  <c r="A42" i="17"/>
  <c r="A41" i="17"/>
  <c r="A40" i="17"/>
  <c r="A39" i="17"/>
  <c r="A36" i="17"/>
  <c r="A34" i="17"/>
  <c r="A32" i="17"/>
  <c r="A31" i="17"/>
  <c r="A30" i="17"/>
  <c r="A29" i="17"/>
  <c r="A28" i="17"/>
  <c r="A27" i="17"/>
  <c r="A26" i="17"/>
  <c r="A25" i="17"/>
  <c r="A22" i="17"/>
  <c r="A21" i="17"/>
  <c r="A20" i="17"/>
  <c r="A19" i="17"/>
  <c r="A18" i="17"/>
  <c r="A17" i="17"/>
  <c r="A16" i="17"/>
  <c r="A15" i="17"/>
  <c r="A14" i="17"/>
  <c r="A13" i="17"/>
  <c r="A5" i="17"/>
  <c r="A3" i="17"/>
  <c r="AD16" i="16"/>
  <c r="AD2" i="16"/>
  <c r="Z31" i="16" l="1"/>
  <c r="Z7" i="16"/>
  <c r="AA7" i="16" s="1"/>
  <c r="Z2" i="16"/>
  <c r="AA2" i="16" s="1"/>
  <c r="W2" i="16"/>
  <c r="T2" i="16"/>
  <c r="U2" i="16" s="1"/>
  <c r="P27" i="16"/>
  <c r="Q27" i="16" s="1"/>
  <c r="Q15" i="16"/>
  <c r="Q9" i="16"/>
  <c r="J2" i="16"/>
  <c r="K2" i="16" s="1"/>
  <c r="H2" i="16"/>
  <c r="B2" i="16"/>
  <c r="D2" i="16" s="1"/>
  <c r="C499" i="23"/>
  <c r="C498" i="23"/>
  <c r="C497" i="23"/>
  <c r="C496" i="23"/>
  <c r="C495" i="23"/>
  <c r="C494" i="23"/>
  <c r="C493" i="23"/>
  <c r="C492" i="23"/>
  <c r="C491" i="23"/>
  <c r="C490" i="23"/>
  <c r="C489" i="23"/>
  <c r="C488" i="23"/>
  <c r="C487" i="23"/>
  <c r="C486" i="23"/>
  <c r="C485" i="23"/>
  <c r="C484" i="23"/>
  <c r="C483" i="23"/>
  <c r="C482" i="23"/>
  <c r="C481" i="23"/>
  <c r="C480" i="23"/>
  <c r="C479" i="23"/>
  <c r="C478" i="23"/>
  <c r="C477" i="23"/>
  <c r="C476" i="23"/>
  <c r="C475" i="23"/>
  <c r="C474" i="23"/>
  <c r="C473" i="23"/>
  <c r="C472" i="23"/>
  <c r="C471" i="23"/>
  <c r="C470" i="23"/>
  <c r="C469" i="23"/>
  <c r="C468" i="23"/>
  <c r="C467" i="23"/>
  <c r="C466" i="23"/>
  <c r="C465" i="23"/>
  <c r="C464" i="23"/>
  <c r="C463" i="23"/>
  <c r="C462" i="23"/>
  <c r="C461" i="23"/>
  <c r="C460" i="23"/>
  <c r="C459" i="23"/>
  <c r="C458" i="23"/>
  <c r="C457" i="23"/>
  <c r="C456" i="23"/>
  <c r="C455" i="23"/>
  <c r="C454" i="23"/>
  <c r="C453" i="23"/>
  <c r="C452" i="23"/>
  <c r="C451" i="23"/>
  <c r="C450" i="23"/>
  <c r="C449" i="23"/>
  <c r="C448" i="23"/>
  <c r="C447" i="23"/>
  <c r="C446" i="23"/>
  <c r="C445" i="23"/>
  <c r="C444" i="23"/>
  <c r="C443" i="23"/>
  <c r="C442" i="23"/>
  <c r="C441" i="23"/>
  <c r="C440" i="23"/>
  <c r="C439" i="23"/>
  <c r="C438" i="23"/>
  <c r="C437" i="23"/>
  <c r="C436" i="23"/>
  <c r="C435" i="23"/>
  <c r="C434" i="23"/>
  <c r="C433" i="23"/>
  <c r="C432" i="23"/>
  <c r="C431" i="23"/>
  <c r="C430" i="23"/>
  <c r="C429" i="23"/>
  <c r="C428" i="23"/>
  <c r="C427" i="23"/>
  <c r="C426" i="23"/>
  <c r="C425" i="23"/>
  <c r="C424" i="23"/>
  <c r="C423" i="23"/>
  <c r="C422" i="23"/>
  <c r="C421" i="23"/>
  <c r="C420" i="23"/>
  <c r="C419" i="23"/>
  <c r="C418" i="23"/>
  <c r="C417" i="23"/>
  <c r="C416" i="23"/>
  <c r="C415" i="23"/>
  <c r="C414" i="23"/>
  <c r="C413" i="23"/>
  <c r="C412" i="23"/>
  <c r="C411" i="23"/>
  <c r="C410" i="23"/>
  <c r="C409" i="23"/>
  <c r="C408" i="23"/>
  <c r="C407" i="23"/>
  <c r="C406" i="23"/>
  <c r="C405" i="23"/>
  <c r="C404" i="23"/>
  <c r="C403" i="23"/>
  <c r="C402" i="23"/>
  <c r="C401" i="23"/>
  <c r="C400" i="23"/>
  <c r="C399" i="23"/>
  <c r="C398" i="23"/>
  <c r="C397" i="23"/>
  <c r="C396" i="23"/>
  <c r="C395" i="23"/>
  <c r="C394" i="23"/>
  <c r="C393" i="23"/>
  <c r="C392" i="23"/>
  <c r="C391" i="23"/>
  <c r="C390" i="23"/>
  <c r="C389" i="23"/>
  <c r="C388" i="23"/>
  <c r="C387" i="23"/>
  <c r="C386" i="23"/>
  <c r="C385" i="23"/>
  <c r="C384" i="23"/>
  <c r="C383" i="23"/>
  <c r="C382" i="23"/>
  <c r="C381" i="23"/>
  <c r="C380" i="23"/>
  <c r="C379" i="23"/>
  <c r="C378" i="23"/>
  <c r="C377" i="23"/>
  <c r="C376" i="23"/>
  <c r="C375" i="23"/>
  <c r="C374" i="23"/>
  <c r="C373" i="23"/>
  <c r="C372" i="23"/>
  <c r="C371" i="23"/>
  <c r="C370" i="23"/>
  <c r="C369" i="23"/>
  <c r="C368" i="23"/>
  <c r="C367" i="23"/>
  <c r="C366" i="23"/>
  <c r="C365" i="23"/>
  <c r="C364" i="23"/>
  <c r="C363" i="23"/>
  <c r="C362" i="23"/>
  <c r="C361" i="23"/>
  <c r="C360" i="23"/>
  <c r="C359" i="23"/>
  <c r="C358" i="23"/>
  <c r="C357" i="23"/>
  <c r="C356" i="23"/>
  <c r="C355" i="23"/>
  <c r="C354" i="23"/>
  <c r="C353" i="23"/>
  <c r="C352" i="23"/>
  <c r="C351" i="23"/>
  <c r="C350" i="23"/>
  <c r="C349" i="23"/>
  <c r="C348" i="23"/>
  <c r="C347" i="23"/>
  <c r="C346" i="23"/>
  <c r="C345" i="23"/>
  <c r="C344" i="23"/>
  <c r="C343" i="23"/>
  <c r="C342" i="23"/>
  <c r="C341" i="23"/>
  <c r="C340" i="23"/>
  <c r="C339" i="23"/>
  <c r="C338" i="23"/>
  <c r="C337" i="23"/>
  <c r="C336" i="23"/>
  <c r="C335" i="23"/>
  <c r="C334" i="23"/>
  <c r="C333" i="23"/>
  <c r="C332" i="23"/>
  <c r="C331" i="23"/>
  <c r="C330" i="23"/>
  <c r="C329" i="23"/>
  <c r="C328" i="23"/>
  <c r="C327" i="23"/>
  <c r="C326" i="23"/>
  <c r="C325" i="23"/>
  <c r="C324" i="23"/>
  <c r="C323" i="23"/>
  <c r="C322" i="23"/>
  <c r="C321" i="23"/>
  <c r="C320" i="23"/>
  <c r="C319" i="23"/>
  <c r="C318" i="23"/>
  <c r="C317" i="23"/>
  <c r="C316" i="23"/>
  <c r="C315" i="23"/>
  <c r="C314" i="23"/>
  <c r="C313" i="23"/>
  <c r="C312" i="23"/>
  <c r="C311" i="23"/>
  <c r="C310" i="23"/>
  <c r="C309" i="23"/>
  <c r="C308" i="23"/>
  <c r="C307" i="23"/>
  <c r="C306" i="23"/>
  <c r="C305" i="23"/>
  <c r="C304" i="23"/>
  <c r="C303" i="23"/>
  <c r="C302" i="23"/>
  <c r="C301" i="23"/>
  <c r="C300" i="23"/>
  <c r="C299" i="23"/>
  <c r="C298" i="23"/>
  <c r="C297" i="23"/>
  <c r="C296" i="23"/>
  <c r="C295" i="23"/>
  <c r="C294" i="23"/>
  <c r="C293" i="23"/>
  <c r="C292" i="23"/>
  <c r="C291" i="23"/>
  <c r="C290" i="23"/>
  <c r="C289" i="23"/>
  <c r="C288" i="23"/>
  <c r="C287" i="23"/>
  <c r="C286" i="23"/>
  <c r="C285" i="23"/>
  <c r="C284" i="23"/>
  <c r="C283" i="23"/>
  <c r="C282" i="23"/>
  <c r="C281" i="23"/>
  <c r="C280" i="23"/>
  <c r="C279" i="23"/>
  <c r="C278" i="23"/>
  <c r="C277" i="23"/>
  <c r="C276" i="23"/>
  <c r="C275" i="23"/>
  <c r="C274" i="23"/>
  <c r="C273" i="23"/>
  <c r="C272" i="23"/>
  <c r="C271" i="23"/>
  <c r="C270" i="23"/>
  <c r="C269" i="23"/>
  <c r="C268" i="23"/>
  <c r="C267" i="23"/>
  <c r="C266" i="23"/>
  <c r="C265" i="23"/>
  <c r="C264" i="23"/>
  <c r="C263" i="23"/>
  <c r="C262" i="23"/>
  <c r="C261" i="23"/>
  <c r="C260" i="23"/>
  <c r="C259" i="23"/>
  <c r="C258" i="23"/>
  <c r="C257" i="23"/>
  <c r="C256" i="23"/>
  <c r="C255" i="23"/>
  <c r="C254" i="23"/>
  <c r="C253" i="23"/>
  <c r="C252" i="23"/>
  <c r="C251" i="23"/>
  <c r="C250" i="23"/>
  <c r="C249" i="23"/>
  <c r="C248" i="23"/>
  <c r="C247" i="23"/>
  <c r="C246" i="23"/>
  <c r="C245" i="23"/>
  <c r="C244" i="23"/>
  <c r="C243" i="23"/>
  <c r="C242" i="23"/>
  <c r="C241" i="23"/>
  <c r="C240" i="23"/>
  <c r="C239" i="23"/>
  <c r="C238" i="23"/>
  <c r="C237" i="23"/>
  <c r="C236" i="23"/>
  <c r="C235" i="23"/>
  <c r="C234" i="23"/>
  <c r="C233" i="23"/>
  <c r="C232" i="23"/>
  <c r="C231" i="23"/>
  <c r="C230" i="23"/>
  <c r="C229" i="23"/>
  <c r="C228" i="23"/>
  <c r="C227" i="23"/>
  <c r="C226" i="23"/>
  <c r="C225" i="23"/>
  <c r="C224" i="23"/>
  <c r="C223" i="23"/>
  <c r="C222" i="23"/>
  <c r="C221" i="23"/>
  <c r="C220" i="23"/>
  <c r="C219" i="23"/>
  <c r="C218" i="23"/>
  <c r="C217" i="23"/>
  <c r="C216" i="23"/>
  <c r="C215" i="23"/>
  <c r="C214" i="23"/>
  <c r="C213" i="23"/>
  <c r="C212" i="23"/>
  <c r="C211" i="23"/>
  <c r="C210" i="23"/>
  <c r="C209" i="23"/>
  <c r="C208" i="23"/>
  <c r="C207" i="23"/>
  <c r="C206" i="23"/>
  <c r="C205" i="23"/>
  <c r="C204" i="23"/>
  <c r="C203" i="23"/>
  <c r="C202" i="23"/>
  <c r="C201" i="23"/>
  <c r="C200" i="23"/>
  <c r="C199" i="23"/>
  <c r="C198" i="23"/>
  <c r="C197" i="23"/>
  <c r="C196" i="23"/>
  <c r="C195" i="23"/>
  <c r="C194" i="23"/>
  <c r="C193" i="23"/>
  <c r="C192" i="23"/>
  <c r="C191" i="23"/>
  <c r="C190" i="23"/>
  <c r="C189" i="23"/>
  <c r="C188" i="23"/>
  <c r="C187" i="23"/>
  <c r="C186" i="23"/>
  <c r="C185" i="23"/>
  <c r="C184" i="23"/>
  <c r="C183" i="23"/>
  <c r="C182" i="23"/>
  <c r="C181" i="23"/>
  <c r="C180" i="23"/>
  <c r="C179" i="23"/>
  <c r="C178" i="23"/>
  <c r="C177" i="23"/>
  <c r="C176" i="23"/>
  <c r="C175" i="23"/>
  <c r="C174" i="23"/>
  <c r="C173" i="23"/>
  <c r="C172" i="23"/>
  <c r="C171" i="23"/>
  <c r="C170" i="23"/>
  <c r="C169" i="23"/>
  <c r="C168" i="23"/>
  <c r="C167" i="23"/>
  <c r="C166" i="23"/>
  <c r="C165" i="23"/>
  <c r="C164" i="23"/>
  <c r="C163" i="23"/>
  <c r="C162" i="23"/>
  <c r="C161" i="23"/>
  <c r="C160" i="23"/>
  <c r="C159" i="23"/>
  <c r="C158" i="23"/>
  <c r="C157" i="23"/>
  <c r="C156" i="23"/>
  <c r="C155" i="23"/>
  <c r="C154" i="23"/>
  <c r="C153" i="23"/>
  <c r="C152" i="23"/>
  <c r="C151" i="23"/>
  <c r="C150" i="23"/>
  <c r="C149" i="23"/>
  <c r="C148" i="23"/>
  <c r="C147" i="23"/>
  <c r="C146" i="23"/>
  <c r="C145" i="23"/>
  <c r="C144" i="23"/>
  <c r="C143" i="23"/>
  <c r="C142" i="23"/>
  <c r="C141" i="23"/>
  <c r="C140" i="23"/>
  <c r="C139" i="23"/>
  <c r="C138" i="23"/>
  <c r="C137" i="23"/>
  <c r="C136" i="23"/>
  <c r="C135" i="23"/>
  <c r="C134" i="23"/>
  <c r="C133" i="23"/>
  <c r="C132" i="23"/>
  <c r="C131" i="23"/>
  <c r="C130" i="23"/>
  <c r="C129" i="23"/>
  <c r="C128" i="23"/>
  <c r="C127" i="23"/>
  <c r="C126" i="23"/>
  <c r="C125" i="23"/>
  <c r="C124" i="23"/>
  <c r="C123" i="23"/>
  <c r="C122" i="23"/>
  <c r="C121" i="23"/>
  <c r="C120" i="23"/>
  <c r="C119" i="23"/>
  <c r="C118" i="23"/>
  <c r="C117" i="23"/>
  <c r="C116" i="23"/>
  <c r="C115" i="23"/>
  <c r="C114" i="23"/>
  <c r="C113" i="23"/>
  <c r="C112" i="23"/>
  <c r="C111" i="23"/>
  <c r="C110" i="23"/>
  <c r="C109" i="23"/>
  <c r="C108" i="23"/>
  <c r="C107" i="23"/>
  <c r="C106" i="23"/>
  <c r="C105" i="23"/>
  <c r="C104" i="23"/>
  <c r="C103" i="23"/>
  <c r="C102" i="23"/>
  <c r="C101" i="23"/>
  <c r="C100" i="23"/>
  <c r="C99" i="23"/>
  <c r="C98" i="23"/>
  <c r="C97" i="23"/>
  <c r="C96" i="23"/>
  <c r="C95" i="23"/>
  <c r="C94" i="23"/>
  <c r="C93" i="23"/>
  <c r="C92" i="23"/>
  <c r="C91" i="23"/>
  <c r="C90" i="23"/>
  <c r="C89" i="23"/>
  <c r="C88" i="23"/>
  <c r="C87" i="23"/>
  <c r="C86" i="23"/>
  <c r="C85" i="23"/>
  <c r="C84" i="23"/>
  <c r="C83" i="23"/>
  <c r="C82" i="23"/>
  <c r="C81" i="23"/>
  <c r="C80" i="23"/>
  <c r="C79" i="23"/>
  <c r="C78" i="23"/>
  <c r="C77" i="23"/>
  <c r="C76" i="23"/>
  <c r="C75" i="23"/>
  <c r="C74" i="23"/>
  <c r="C73" i="23"/>
  <c r="C72" i="23"/>
  <c r="C71" i="23"/>
  <c r="C70" i="23"/>
  <c r="C69" i="23"/>
  <c r="C68" i="23"/>
  <c r="C67" i="23"/>
  <c r="C66" i="23"/>
  <c r="C65" i="23"/>
  <c r="C64" i="23"/>
  <c r="C63" i="23"/>
  <c r="C62" i="23"/>
  <c r="C61" i="23"/>
  <c r="C60" i="23"/>
  <c r="C59" i="23"/>
  <c r="C58" i="23"/>
  <c r="C57" i="23"/>
  <c r="C56" i="23"/>
  <c r="C55" i="23"/>
  <c r="C54" i="23"/>
  <c r="C53" i="23"/>
  <c r="C52" i="23"/>
  <c r="C51" i="23"/>
  <c r="C50" i="23"/>
  <c r="C49" i="23"/>
  <c r="C48" i="23"/>
  <c r="C47" i="23"/>
  <c r="C46" i="23"/>
  <c r="C45" i="23"/>
  <c r="C44" i="23"/>
  <c r="C43" i="23"/>
  <c r="C42" i="23"/>
  <c r="C41" i="23"/>
  <c r="C40" i="23"/>
  <c r="C39" i="23"/>
  <c r="C38" i="23"/>
  <c r="C37" i="23"/>
  <c r="C36" i="23"/>
  <c r="C35" i="23"/>
  <c r="C34" i="23"/>
  <c r="C33" i="23"/>
  <c r="C32" i="23"/>
  <c r="C31" i="23"/>
  <c r="C30" i="23"/>
  <c r="C29" i="23"/>
  <c r="C28" i="23"/>
  <c r="C27" i="23"/>
  <c r="C26" i="23"/>
  <c r="C25" i="23"/>
  <c r="C24" i="23"/>
  <c r="C23" i="23"/>
  <c r="C22" i="23"/>
  <c r="C21" i="23"/>
  <c r="C20" i="23"/>
  <c r="C19" i="23"/>
  <c r="C18" i="23"/>
  <c r="C17" i="23"/>
  <c r="C16" i="23"/>
  <c r="C15" i="23"/>
  <c r="C14" i="23"/>
  <c r="C13" i="23"/>
  <c r="C12" i="23"/>
  <c r="C11" i="23"/>
  <c r="C10" i="23"/>
  <c r="B155" i="22"/>
  <c r="B154" i="22"/>
  <c r="B102" i="22"/>
  <c r="B101" i="22"/>
  <c r="B100" i="22"/>
  <c r="B99" i="22"/>
  <c r="B98" i="22"/>
  <c r="B97" i="22"/>
  <c r="B96" i="22"/>
  <c r="B95" i="22"/>
  <c r="B94" i="22"/>
  <c r="B93" i="22"/>
  <c r="B92" i="22"/>
  <c r="B91" i="22"/>
  <c r="B90" i="22"/>
  <c r="B89" i="22"/>
  <c r="B88" i="22"/>
  <c r="B87" i="22"/>
  <c r="B86" i="22"/>
  <c r="B85" i="22"/>
  <c r="B84" i="22"/>
  <c r="B83" i="22"/>
  <c r="B82" i="22"/>
  <c r="B81" i="22"/>
  <c r="B80" i="22"/>
  <c r="B79" i="22"/>
  <c r="B78" i="22"/>
  <c r="B77" i="22"/>
  <c r="B73" i="22"/>
  <c r="B72" i="22"/>
  <c r="B71" i="22"/>
  <c r="B70" i="22"/>
  <c r="B69" i="22"/>
  <c r="B68" i="22"/>
  <c r="B67" i="22"/>
  <c r="B66" i="22"/>
  <c r="B65" i="22"/>
  <c r="B64" i="22"/>
  <c r="B63" i="22"/>
  <c r="B62" i="22"/>
  <c r="B61" i="22"/>
  <c r="B60" i="22"/>
  <c r="B59" i="22"/>
  <c r="B58" i="22"/>
  <c r="B57" i="22"/>
  <c r="B56" i="22"/>
  <c r="B55" i="22"/>
  <c r="B54" i="22"/>
  <c r="B53" i="22"/>
  <c r="B52" i="22"/>
  <c r="B51" i="22"/>
  <c r="B50" i="22"/>
  <c r="B48" i="22"/>
  <c r="B47" i="22"/>
  <c r="B46" i="22"/>
  <c r="B45" i="22"/>
  <c r="B44" i="22"/>
  <c r="C43" i="22"/>
  <c r="B43" i="22"/>
  <c r="B42" i="22"/>
  <c r="B41" i="22"/>
  <c r="B40" i="22"/>
  <c r="B39" i="22"/>
  <c r="B38" i="22"/>
  <c r="B37" i="22"/>
  <c r="B36" i="22"/>
  <c r="B35" i="22"/>
  <c r="B34" i="22"/>
  <c r="B33" i="22"/>
  <c r="B32" i="22"/>
  <c r="B31" i="22"/>
  <c r="C30" i="22"/>
  <c r="B30" i="22"/>
  <c r="B29" i="22"/>
  <c r="B28" i="22"/>
  <c r="B27" i="22"/>
  <c r="B26" i="22"/>
  <c r="B25" i="22"/>
  <c r="B24" i="22"/>
  <c r="B23" i="22"/>
  <c r="B22" i="22"/>
  <c r="B21" i="22"/>
  <c r="B20" i="22"/>
  <c r="B19" i="22"/>
  <c r="B17" i="22"/>
  <c r="B16" i="22"/>
  <c r="B15" i="22"/>
  <c r="B14" i="22"/>
  <c r="B13" i="22"/>
  <c r="B11" i="22"/>
  <c r="B10" i="22"/>
  <c r="D43" i="21"/>
  <c r="D30" i="21"/>
  <c r="D30" i="22" s="1"/>
  <c r="AK17" i="21"/>
  <c r="AK17" i="22" s="1"/>
  <c r="AJ17" i="21"/>
  <c r="AJ17" i="22" s="1"/>
  <c r="H17" i="21"/>
  <c r="H17" i="22" s="1"/>
  <c r="G17" i="21"/>
  <c r="G17" i="22" s="1"/>
  <c r="F17" i="21"/>
  <c r="F17" i="22" s="1"/>
  <c r="E17" i="21"/>
  <c r="E17" i="22" s="1"/>
  <c r="D17" i="21"/>
  <c r="D17" i="22" s="1"/>
  <c r="C17" i="21"/>
  <c r="C17" i="22" s="1"/>
  <c r="AI16" i="21"/>
  <c r="AI16" i="22" s="1"/>
  <c r="AH16" i="21"/>
  <c r="AH16" i="22" s="1"/>
  <c r="AG16" i="21"/>
  <c r="AG16" i="22" s="1"/>
  <c r="AF16" i="21"/>
  <c r="AF16" i="22" s="1"/>
  <c r="AE16" i="21"/>
  <c r="AE16" i="22" s="1"/>
  <c r="AD16" i="21"/>
  <c r="AD16" i="22" s="1"/>
  <c r="AC16" i="21"/>
  <c r="AC16" i="22" s="1"/>
  <c r="AB16" i="21"/>
  <c r="AB16" i="22" s="1"/>
  <c r="AA16" i="21"/>
  <c r="AA16" i="22" s="1"/>
  <c r="Z16" i="21"/>
  <c r="Z16" i="22" s="1"/>
  <c r="Y16" i="21"/>
  <c r="Y16" i="22" s="1"/>
  <c r="X16" i="21"/>
  <c r="X16" i="22" s="1"/>
  <c r="W16" i="21"/>
  <c r="W16" i="22" s="1"/>
  <c r="V16" i="21"/>
  <c r="V16" i="22" s="1"/>
  <c r="U16" i="21"/>
  <c r="U16" i="22" s="1"/>
  <c r="T16" i="21"/>
  <c r="T16" i="22" s="1"/>
  <c r="S16" i="21"/>
  <c r="S16" i="22" s="1"/>
  <c r="R16" i="21"/>
  <c r="R16" i="22" s="1"/>
  <c r="Q16" i="21"/>
  <c r="Q16" i="22" s="1"/>
  <c r="P16" i="21"/>
  <c r="P16" i="22" s="1"/>
  <c r="O16" i="21"/>
  <c r="O16" i="22" s="1"/>
  <c r="N16" i="21"/>
  <c r="N16" i="22" s="1"/>
  <c r="M16" i="21"/>
  <c r="M16" i="22" s="1"/>
  <c r="L16" i="21"/>
  <c r="L16" i="22" s="1"/>
  <c r="K16" i="21"/>
  <c r="K16" i="22" s="1"/>
  <c r="J16" i="21"/>
  <c r="J16" i="22" s="1"/>
  <c r="I16" i="21"/>
  <c r="I16" i="22" s="1"/>
  <c r="C28" i="20"/>
  <c r="D28" i="20" s="1"/>
  <c r="E28" i="20" s="1"/>
  <c r="F28" i="20" s="1"/>
  <c r="G28" i="20" s="1"/>
  <c r="H28" i="20" s="1"/>
  <c r="I28" i="20" s="1"/>
  <c r="J28" i="20" s="1"/>
  <c r="K28" i="20" s="1"/>
  <c r="L28" i="20" s="1"/>
  <c r="M28" i="20" s="1"/>
  <c r="N28" i="20" s="1"/>
  <c r="O28" i="20" s="1"/>
  <c r="P28" i="20" s="1"/>
  <c r="Q28" i="20" s="1"/>
  <c r="R28" i="20" s="1"/>
  <c r="S28" i="20" s="1"/>
  <c r="T28" i="20" s="1"/>
  <c r="U28" i="20" s="1"/>
  <c r="V28" i="20" s="1"/>
  <c r="W28" i="20" s="1"/>
  <c r="X28" i="20" s="1"/>
  <c r="Y28" i="20" s="1"/>
  <c r="Z28" i="20" s="1"/>
  <c r="AA28" i="20" s="1"/>
  <c r="AB28" i="20" s="1"/>
  <c r="AC28" i="20" s="1"/>
  <c r="AD28" i="20" s="1"/>
  <c r="AE28" i="20" s="1"/>
  <c r="AF28" i="20" s="1"/>
  <c r="AG28" i="20" s="1"/>
  <c r="AH28" i="20" s="1"/>
  <c r="AI28" i="20" s="1"/>
  <c r="AJ28" i="20" s="1"/>
  <c r="AK28" i="20" s="1"/>
  <c r="AL28" i="20" s="1"/>
  <c r="AK17" i="20"/>
  <c r="AJ17" i="20"/>
  <c r="H17" i="20"/>
  <c r="G17" i="20"/>
  <c r="F17" i="20"/>
  <c r="E17" i="20"/>
  <c r="D17" i="20"/>
  <c r="C17" i="20"/>
  <c r="AI16" i="20"/>
  <c r="AH16" i="20"/>
  <c r="AG16" i="20"/>
  <c r="AF16" i="20"/>
  <c r="AE16" i="20"/>
  <c r="AD16" i="20"/>
  <c r="AC16" i="20"/>
  <c r="AB16" i="20"/>
  <c r="AA16" i="20"/>
  <c r="Z16" i="20"/>
  <c r="Y16" i="20"/>
  <c r="X16" i="20"/>
  <c r="W16" i="20"/>
  <c r="V16" i="20"/>
  <c r="U16" i="20"/>
  <c r="T16" i="20"/>
  <c r="S16" i="20"/>
  <c r="R16" i="20"/>
  <c r="Q16" i="20"/>
  <c r="P16" i="20"/>
  <c r="O16" i="20"/>
  <c r="N16" i="20"/>
  <c r="M16" i="20"/>
  <c r="L16" i="20"/>
  <c r="K16" i="20"/>
  <c r="J16" i="20"/>
  <c r="I16" i="20"/>
  <c r="C28" i="19"/>
  <c r="D28" i="19" s="1"/>
  <c r="E28" i="19" s="1"/>
  <c r="F28" i="19" s="1"/>
  <c r="G28" i="19" s="1"/>
  <c r="H28" i="19" s="1"/>
  <c r="I28" i="19" s="1"/>
  <c r="J28" i="19" s="1"/>
  <c r="K28" i="19" s="1"/>
  <c r="L28" i="19" s="1"/>
  <c r="M28" i="19" s="1"/>
  <c r="N28" i="19" s="1"/>
  <c r="O28" i="19" s="1"/>
  <c r="P28" i="19" s="1"/>
  <c r="Q28" i="19" s="1"/>
  <c r="R28" i="19" s="1"/>
  <c r="S28" i="19" s="1"/>
  <c r="T28" i="19" s="1"/>
  <c r="U28" i="19" s="1"/>
  <c r="V28" i="19" s="1"/>
  <c r="W28" i="19" s="1"/>
  <c r="X28" i="19" s="1"/>
  <c r="Y28" i="19" s="1"/>
  <c r="Z28" i="19" s="1"/>
  <c r="AA28" i="19" s="1"/>
  <c r="AB28" i="19" s="1"/>
  <c r="AC28" i="19" s="1"/>
  <c r="AD28" i="19" s="1"/>
  <c r="AE28" i="19" s="1"/>
  <c r="AF28" i="19" s="1"/>
  <c r="AG28" i="19" s="1"/>
  <c r="AH28" i="19" s="1"/>
  <c r="AI28" i="19" s="1"/>
  <c r="AJ28" i="19" s="1"/>
  <c r="AK28" i="19" s="1"/>
  <c r="AL28" i="19" s="1"/>
  <c r="AK17" i="19"/>
  <c r="AJ17" i="19"/>
  <c r="H17" i="19"/>
  <c r="G17" i="19"/>
  <c r="F17" i="19"/>
  <c r="E17" i="19"/>
  <c r="D17" i="19"/>
  <c r="C17" i="19"/>
  <c r="AI16" i="19"/>
  <c r="AH16" i="19"/>
  <c r="AG16" i="19"/>
  <c r="AF16" i="19"/>
  <c r="AE16" i="19"/>
  <c r="AD16" i="19"/>
  <c r="AC16" i="19"/>
  <c r="AB16" i="19"/>
  <c r="AA16" i="19"/>
  <c r="Z16" i="19"/>
  <c r="Y16" i="19"/>
  <c r="X16" i="19"/>
  <c r="W16" i="19"/>
  <c r="V16" i="19"/>
  <c r="U16" i="19"/>
  <c r="T16" i="19"/>
  <c r="S16" i="19"/>
  <c r="R16" i="19"/>
  <c r="Q16" i="19"/>
  <c r="P16" i="19"/>
  <c r="O16" i="19"/>
  <c r="N16" i="19"/>
  <c r="M16" i="19"/>
  <c r="L16" i="19"/>
  <c r="K16" i="19"/>
  <c r="J16" i="19"/>
  <c r="I16" i="19"/>
  <c r="B9" i="18"/>
  <c r="B8" i="18"/>
  <c r="B7" i="18"/>
  <c r="B6" i="18"/>
  <c r="A6" i="18"/>
  <c r="B5" i="18"/>
  <c r="H29" i="17"/>
  <c r="H28" i="17"/>
  <c r="C22" i="21" s="1"/>
  <c r="H26" i="17"/>
  <c r="C21" i="21" s="1"/>
  <c r="H27" i="17"/>
  <c r="C32" i="21" s="1"/>
  <c r="H25" i="17"/>
  <c r="C19" i="21" s="1"/>
  <c r="H7" i="17"/>
  <c r="H4" i="17"/>
  <c r="I6" i="17"/>
  <c r="I5" i="17"/>
  <c r="H5" i="17"/>
  <c r="I4" i="17"/>
  <c r="I3" i="17"/>
  <c r="H3" i="17"/>
  <c r="I2" i="17"/>
  <c r="H2" i="17"/>
  <c r="AE16" i="16"/>
  <c r="AE2" i="16"/>
  <c r="C58" i="17" l="1"/>
  <c r="Q2" i="16"/>
  <c r="H15" i="17"/>
  <c r="M26" i="16"/>
  <c r="M25" i="16" s="1"/>
  <c r="D32" i="17"/>
  <c r="H32" i="17" s="1"/>
  <c r="C20" i="21" s="1"/>
  <c r="D20" i="21" s="1"/>
  <c r="D3" i="17"/>
  <c r="H66" i="17" s="1"/>
  <c r="D36" i="17"/>
  <c r="H36" i="17" s="1"/>
  <c r="C47" i="21" s="1"/>
  <c r="D47" i="21" s="1"/>
  <c r="H16" i="17"/>
  <c r="D33" i="17"/>
  <c r="H33" i="17" s="1"/>
  <c r="C13" i="18" s="1"/>
  <c r="D13" i="18" s="1"/>
  <c r="E13" i="18" s="1"/>
  <c r="F13" i="18" s="1"/>
  <c r="G13" i="18" s="1"/>
  <c r="H13" i="18" s="1"/>
  <c r="I13" i="18" s="1"/>
  <c r="J13" i="18" s="1"/>
  <c r="D19" i="17"/>
  <c r="C14" i="18" s="1"/>
  <c r="D34" i="17"/>
  <c r="H34" i="17" s="1"/>
  <c r="C45" i="21" s="1"/>
  <c r="D45" i="21" s="1"/>
  <c r="D37" i="17"/>
  <c r="H37" i="17" s="1"/>
  <c r="C48" i="21" s="1"/>
  <c r="D48" i="21" s="1"/>
  <c r="D5" i="17"/>
  <c r="J12" i="17" s="1"/>
  <c r="C57" i="17"/>
  <c r="E30" i="21"/>
  <c r="D22" i="17"/>
  <c r="I16" i="17"/>
  <c r="I12" i="17"/>
  <c r="AA31" i="16"/>
  <c r="X2" i="16"/>
  <c r="D18" i="17"/>
  <c r="H50" i="17"/>
  <c r="C2" i="16"/>
  <c r="A5" i="23" s="1"/>
  <c r="C7" i="23" s="1"/>
  <c r="C21" i="20"/>
  <c r="F21" i="20" s="1"/>
  <c r="I21" i="20" s="1"/>
  <c r="L21" i="20" s="1"/>
  <c r="O21" i="20" s="1"/>
  <c r="R21" i="20" s="1"/>
  <c r="U21" i="20" s="1"/>
  <c r="X21" i="20" s="1"/>
  <c r="AA21" i="20" s="1"/>
  <c r="AD21" i="20" s="1"/>
  <c r="AG21" i="20" s="1"/>
  <c r="AJ21" i="20" s="1"/>
  <c r="C21" i="19"/>
  <c r="F21" i="19" s="1"/>
  <c r="I21" i="19" s="1"/>
  <c r="L21" i="19" s="1"/>
  <c r="O21" i="19" s="1"/>
  <c r="R21" i="19" s="1"/>
  <c r="U21" i="19" s="1"/>
  <c r="X21" i="19" s="1"/>
  <c r="AA21" i="19" s="1"/>
  <c r="AD21" i="19" s="1"/>
  <c r="AG21" i="19" s="1"/>
  <c r="AJ21" i="19" s="1"/>
  <c r="H51" i="17"/>
  <c r="C19" i="22"/>
  <c r="D19" i="21"/>
  <c r="C33" i="21"/>
  <c r="H31" i="17"/>
  <c r="C35" i="21" s="1"/>
  <c r="C21" i="22"/>
  <c r="D21" i="21"/>
  <c r="C23" i="21"/>
  <c r="H12" i="17"/>
  <c r="D17" i="17"/>
  <c r="H30" i="17"/>
  <c r="C34" i="21" s="1"/>
  <c r="B5" i="20"/>
  <c r="B5" i="19"/>
  <c r="B5" i="21" s="1"/>
  <c r="B5" i="22" s="1"/>
  <c r="B8" i="20"/>
  <c r="B8" i="19"/>
  <c r="B8" i="21" s="1"/>
  <c r="B8" i="22" s="1"/>
  <c r="C19" i="20"/>
  <c r="D19" i="20" s="1"/>
  <c r="E19" i="20" s="1"/>
  <c r="F19" i="20" s="1"/>
  <c r="G19" i="20" s="1"/>
  <c r="H19" i="20" s="1"/>
  <c r="I19" i="20" s="1"/>
  <c r="J19" i="20" s="1"/>
  <c r="K19" i="20" s="1"/>
  <c r="L19" i="20" s="1"/>
  <c r="M19" i="20" s="1"/>
  <c r="N19" i="20" s="1"/>
  <c r="O19" i="20" s="1"/>
  <c r="P19" i="20" s="1"/>
  <c r="Q19" i="20" s="1"/>
  <c r="R19" i="20" s="1"/>
  <c r="S19" i="20" s="1"/>
  <c r="T19" i="20" s="1"/>
  <c r="U19" i="20" s="1"/>
  <c r="V19" i="20" s="1"/>
  <c r="W19" i="20" s="1"/>
  <c r="X19" i="20" s="1"/>
  <c r="Y19" i="20" s="1"/>
  <c r="Z19" i="20" s="1"/>
  <c r="AA19" i="20" s="1"/>
  <c r="AB19" i="20" s="1"/>
  <c r="AC19" i="20" s="1"/>
  <c r="AD19" i="20" s="1"/>
  <c r="AE19" i="20" s="1"/>
  <c r="AF19" i="20" s="1"/>
  <c r="AG19" i="20" s="1"/>
  <c r="AH19" i="20" s="1"/>
  <c r="AI19" i="20" s="1"/>
  <c r="AJ19" i="20" s="1"/>
  <c r="AK19" i="20" s="1"/>
  <c r="AL19" i="20" s="1"/>
  <c r="C19" i="19"/>
  <c r="D19" i="19" s="1"/>
  <c r="E19" i="19" s="1"/>
  <c r="F19" i="19" s="1"/>
  <c r="G19" i="19" s="1"/>
  <c r="H19" i="19" s="1"/>
  <c r="I19" i="19" s="1"/>
  <c r="J19" i="19" s="1"/>
  <c r="K19" i="19" s="1"/>
  <c r="L19" i="19" s="1"/>
  <c r="M19" i="19" s="1"/>
  <c r="N19" i="19" s="1"/>
  <c r="O19" i="19" s="1"/>
  <c r="P19" i="19" s="1"/>
  <c r="Q19" i="19" s="1"/>
  <c r="R19" i="19" s="1"/>
  <c r="S19" i="19" s="1"/>
  <c r="T19" i="19" s="1"/>
  <c r="U19" i="19" s="1"/>
  <c r="V19" i="19" s="1"/>
  <c r="W19" i="19" s="1"/>
  <c r="X19" i="19" s="1"/>
  <c r="Y19" i="19" s="1"/>
  <c r="Z19" i="19" s="1"/>
  <c r="AA19" i="19" s="1"/>
  <c r="AB19" i="19" s="1"/>
  <c r="AC19" i="19" s="1"/>
  <c r="AD19" i="19" s="1"/>
  <c r="AE19" i="19" s="1"/>
  <c r="AF19" i="19" s="1"/>
  <c r="AG19" i="19" s="1"/>
  <c r="AH19" i="19" s="1"/>
  <c r="AI19" i="19" s="1"/>
  <c r="AJ19" i="19" s="1"/>
  <c r="AK19" i="19" s="1"/>
  <c r="AL19" i="19" s="1"/>
  <c r="A6" i="20"/>
  <c r="A6" i="19"/>
  <c r="B9" i="20"/>
  <c r="B9" i="19"/>
  <c r="B9" i="21" s="1"/>
  <c r="B9" i="22" s="1"/>
  <c r="C22" i="22"/>
  <c r="D22" i="21"/>
  <c r="C24" i="21"/>
  <c r="B6" i="20"/>
  <c r="B6" i="19"/>
  <c r="B6" i="21" s="1"/>
  <c r="B6" i="22" s="1"/>
  <c r="C20" i="20"/>
  <c r="C20" i="19"/>
  <c r="D20" i="19" s="1"/>
  <c r="E20" i="19" s="1"/>
  <c r="F20" i="19" s="1"/>
  <c r="G20" i="19" s="1"/>
  <c r="H20" i="19" s="1"/>
  <c r="I20" i="19" s="1"/>
  <c r="J20" i="19" s="1"/>
  <c r="K20" i="19" s="1"/>
  <c r="L20" i="19" s="1"/>
  <c r="M20" i="19" s="1"/>
  <c r="N20" i="19" s="1"/>
  <c r="O20" i="19" s="1"/>
  <c r="P20" i="19" s="1"/>
  <c r="Q20" i="19" s="1"/>
  <c r="R20" i="19" s="1"/>
  <c r="S20" i="19" s="1"/>
  <c r="T20" i="19" s="1"/>
  <c r="U20" i="19" s="1"/>
  <c r="V20" i="19" s="1"/>
  <c r="W20" i="19" s="1"/>
  <c r="X20" i="19" s="1"/>
  <c r="Y20" i="19" s="1"/>
  <c r="Z20" i="19" s="1"/>
  <c r="AA20" i="19" s="1"/>
  <c r="AB20" i="19" s="1"/>
  <c r="AC20" i="19" s="1"/>
  <c r="AD20" i="19" s="1"/>
  <c r="AE20" i="19" s="1"/>
  <c r="AF20" i="19" s="1"/>
  <c r="AG20" i="19" s="1"/>
  <c r="AH20" i="19" s="1"/>
  <c r="AI20" i="19" s="1"/>
  <c r="AJ20" i="19" s="1"/>
  <c r="AK20" i="19" s="1"/>
  <c r="AL20" i="19" s="1"/>
  <c r="C32" i="22"/>
  <c r="D32" i="21"/>
  <c r="B7" i="20"/>
  <c r="B7" i="19"/>
  <c r="B7" i="21" s="1"/>
  <c r="B7" i="22" s="1"/>
  <c r="D43" i="22"/>
  <c r="E43" i="21"/>
  <c r="D14" i="18" l="1"/>
  <c r="D14" i="21" s="1"/>
  <c r="D14" i="22" s="1"/>
  <c r="K13" i="18"/>
  <c r="H53" i="17"/>
  <c r="C23" i="20" s="1"/>
  <c r="D23" i="20" s="1"/>
  <c r="E23" i="20" s="1"/>
  <c r="F23" i="20" s="1"/>
  <c r="G23" i="20" s="1"/>
  <c r="H23" i="20" s="1"/>
  <c r="I23" i="20" s="1"/>
  <c r="J23" i="20" s="1"/>
  <c r="K23" i="20" s="1"/>
  <c r="L23" i="20" s="1"/>
  <c r="M23" i="20" s="1"/>
  <c r="N23" i="20" s="1"/>
  <c r="O23" i="20" s="1"/>
  <c r="P23" i="20" s="1"/>
  <c r="Q23" i="20" s="1"/>
  <c r="R23" i="20" s="1"/>
  <c r="S23" i="20" s="1"/>
  <c r="T23" i="20" s="1"/>
  <c r="U23" i="20" s="1"/>
  <c r="V23" i="20" s="1"/>
  <c r="W23" i="20" s="1"/>
  <c r="X23" i="20" s="1"/>
  <c r="Y23" i="20" s="1"/>
  <c r="Z23" i="20" s="1"/>
  <c r="AA23" i="20" s="1"/>
  <c r="AB23" i="20" s="1"/>
  <c r="AC23" i="20" s="1"/>
  <c r="AD23" i="20" s="1"/>
  <c r="AE23" i="20" s="1"/>
  <c r="AF23" i="20" s="1"/>
  <c r="AG23" i="20" s="1"/>
  <c r="AH23" i="20" s="1"/>
  <c r="AI23" i="20" s="1"/>
  <c r="AJ23" i="20" s="1"/>
  <c r="AK23" i="20" s="1"/>
  <c r="AL23" i="20" s="1"/>
  <c r="C53" i="17"/>
  <c r="C14" i="20"/>
  <c r="C48" i="22"/>
  <c r="I66" i="17"/>
  <c r="C14" i="21"/>
  <c r="C14" i="22" s="1"/>
  <c r="C20" i="22"/>
  <c r="H8" i="17"/>
  <c r="H14" i="17" s="1"/>
  <c r="H13" i="17" s="1"/>
  <c r="C47" i="22"/>
  <c r="C56" i="17"/>
  <c r="C45" i="22"/>
  <c r="I9" i="17"/>
  <c r="I10" i="17" s="1"/>
  <c r="I15" i="17" s="1"/>
  <c r="J13" i="17"/>
  <c r="C14" i="19"/>
  <c r="H68" i="17"/>
  <c r="J68" i="17" s="1"/>
  <c r="C85" i="20" s="1"/>
  <c r="H57" i="17"/>
  <c r="C54" i="17"/>
  <c r="H54" i="17" s="1"/>
  <c r="C24" i="19" s="1"/>
  <c r="D24" i="19" s="1"/>
  <c r="E24" i="19" s="1"/>
  <c r="F24" i="19" s="1"/>
  <c r="G24" i="19" s="1"/>
  <c r="H24" i="19" s="1"/>
  <c r="I24" i="19" s="1"/>
  <c r="J24" i="19" s="1"/>
  <c r="K24" i="19" s="1"/>
  <c r="L24" i="19" s="1"/>
  <c r="M24" i="19" s="1"/>
  <c r="N24" i="19" s="1"/>
  <c r="O24" i="19" s="1"/>
  <c r="P24" i="19" s="1"/>
  <c r="Q24" i="19" s="1"/>
  <c r="R24" i="19" s="1"/>
  <c r="S24" i="19" s="1"/>
  <c r="T24" i="19" s="1"/>
  <c r="U24" i="19" s="1"/>
  <c r="V24" i="19" s="1"/>
  <c r="W24" i="19" s="1"/>
  <c r="X24" i="19" s="1"/>
  <c r="Y24" i="19" s="1"/>
  <c r="Z24" i="19" s="1"/>
  <c r="AA24" i="19" s="1"/>
  <c r="AB24" i="19" s="1"/>
  <c r="AC24" i="19" s="1"/>
  <c r="AD24" i="19" s="1"/>
  <c r="AE24" i="19" s="1"/>
  <c r="AF24" i="19" s="1"/>
  <c r="AG24" i="19" s="1"/>
  <c r="AH24" i="19" s="1"/>
  <c r="AI24" i="19" s="1"/>
  <c r="AJ24" i="19" s="1"/>
  <c r="AK24" i="19" s="1"/>
  <c r="AL24" i="19" s="1"/>
  <c r="H69" i="17"/>
  <c r="K69" i="17" s="1"/>
  <c r="D20" i="17"/>
  <c r="C15" i="18" s="1"/>
  <c r="C15" i="19" s="1"/>
  <c r="D20" i="20"/>
  <c r="E30" i="22"/>
  <c r="F30" i="21"/>
  <c r="C60" i="17"/>
  <c r="H63" i="17" s="1"/>
  <c r="H56" i="17"/>
  <c r="K12" i="17"/>
  <c r="D35" i="17"/>
  <c r="H35" i="17" s="1"/>
  <c r="C46" i="21" s="1"/>
  <c r="K21" i="16"/>
  <c r="K17" i="16" s="1"/>
  <c r="C9" i="23"/>
  <c r="AA9" i="23" s="1"/>
  <c r="X9" i="18" s="1"/>
  <c r="C6" i="23"/>
  <c r="Z6" i="23" s="1"/>
  <c r="W6" i="18" s="1"/>
  <c r="C8" i="23"/>
  <c r="AN8" i="23" s="1"/>
  <c r="AK8" i="18" s="1"/>
  <c r="C5" i="23"/>
  <c r="AA5" i="23" s="1"/>
  <c r="X5" i="18" s="1"/>
  <c r="C13" i="21"/>
  <c r="C13" i="20"/>
  <c r="D13" i="20" s="1"/>
  <c r="C13" i="19"/>
  <c r="D13" i="19" s="1"/>
  <c r="C46" i="18"/>
  <c r="C47" i="18"/>
  <c r="D47" i="22"/>
  <c r="E47" i="21"/>
  <c r="D32" i="22"/>
  <c r="E32" i="21"/>
  <c r="AO7" i="23"/>
  <c r="AL7" i="18" s="1"/>
  <c r="AK7" i="23"/>
  <c r="AH7" i="18" s="1"/>
  <c r="AG7" i="23"/>
  <c r="AD7" i="18" s="1"/>
  <c r="AC7" i="23"/>
  <c r="Z7" i="18" s="1"/>
  <c r="Y7" i="23"/>
  <c r="V7" i="18" s="1"/>
  <c r="U7" i="23"/>
  <c r="R7" i="18" s="1"/>
  <c r="Q7" i="23"/>
  <c r="N7" i="18" s="1"/>
  <c r="M7" i="23"/>
  <c r="J7" i="18" s="1"/>
  <c r="I7" i="23"/>
  <c r="F7" i="18" s="1"/>
  <c r="AN7" i="23"/>
  <c r="AK7" i="18" s="1"/>
  <c r="AJ7" i="23"/>
  <c r="AG7" i="18" s="1"/>
  <c r="AF7" i="23"/>
  <c r="AC7" i="18" s="1"/>
  <c r="AB7" i="23"/>
  <c r="Y7" i="18" s="1"/>
  <c r="X7" i="23"/>
  <c r="U7" i="18" s="1"/>
  <c r="T7" i="23"/>
  <c r="Q7" i="18" s="1"/>
  <c r="P7" i="23"/>
  <c r="M7" i="18" s="1"/>
  <c r="L7" i="23"/>
  <c r="I7" i="18" s="1"/>
  <c r="H7" i="23"/>
  <c r="E7" i="18" s="1"/>
  <c r="AM7" i="23"/>
  <c r="AJ7" i="18" s="1"/>
  <c r="AI7" i="23"/>
  <c r="AF7" i="18" s="1"/>
  <c r="AE7" i="23"/>
  <c r="AB7" i="18" s="1"/>
  <c r="AA7" i="23"/>
  <c r="X7" i="18" s="1"/>
  <c r="W7" i="23"/>
  <c r="T7" i="18" s="1"/>
  <c r="S7" i="23"/>
  <c r="P7" i="18" s="1"/>
  <c r="O7" i="23"/>
  <c r="L7" i="18" s="1"/>
  <c r="K7" i="23"/>
  <c r="H7" i="18" s="1"/>
  <c r="G7" i="23"/>
  <c r="D7" i="18" s="1"/>
  <c r="AL7" i="23"/>
  <c r="AI7" i="18" s="1"/>
  <c r="AH7" i="23"/>
  <c r="AE7" i="18" s="1"/>
  <c r="AD7" i="23"/>
  <c r="AA7" i="18" s="1"/>
  <c r="Z7" i="23"/>
  <c r="W7" i="18" s="1"/>
  <c r="V7" i="23"/>
  <c r="S7" i="18" s="1"/>
  <c r="R7" i="23"/>
  <c r="O7" i="18" s="1"/>
  <c r="N7" i="23"/>
  <c r="K7" i="18" s="1"/>
  <c r="J7" i="23"/>
  <c r="G7" i="18" s="1"/>
  <c r="F7" i="23"/>
  <c r="C7" i="18" s="1"/>
  <c r="D14" i="19"/>
  <c r="E14" i="18"/>
  <c r="D48" i="22"/>
  <c r="E48" i="21"/>
  <c r="D19" i="22"/>
  <c r="E19" i="21"/>
  <c r="D20" i="22"/>
  <c r="E20" i="21"/>
  <c r="C23" i="22"/>
  <c r="C27" i="21"/>
  <c r="C25" i="21"/>
  <c r="C29" i="21" s="1"/>
  <c r="D23" i="21"/>
  <c r="C35" i="22"/>
  <c r="D35" i="21"/>
  <c r="C37" i="21"/>
  <c r="E43" i="22"/>
  <c r="F43" i="21"/>
  <c r="C24" i="22"/>
  <c r="D24" i="21"/>
  <c r="D22" i="22"/>
  <c r="E22" i="21"/>
  <c r="A6" i="22"/>
  <c r="A6" i="21"/>
  <c r="D21" i="22"/>
  <c r="E21" i="21"/>
  <c r="C33" i="22"/>
  <c r="D33" i="21"/>
  <c r="D45" i="22"/>
  <c r="E45" i="21"/>
  <c r="C34" i="22"/>
  <c r="D34" i="21"/>
  <c r="C36" i="21"/>
  <c r="D14" i="20" l="1"/>
  <c r="C73" i="18"/>
  <c r="C100" i="18"/>
  <c r="C72" i="18"/>
  <c r="C99" i="18"/>
  <c r="C110" i="20"/>
  <c r="C109" i="20"/>
  <c r="C108" i="20"/>
  <c r="C107" i="20"/>
  <c r="C106" i="20"/>
  <c r="C105" i="20"/>
  <c r="C92" i="20"/>
  <c r="C91" i="20"/>
  <c r="C90" i="20"/>
  <c r="C87" i="20"/>
  <c r="C88" i="20"/>
  <c r="C89" i="20"/>
  <c r="L13" i="18"/>
  <c r="K68" i="17"/>
  <c r="I8" i="17"/>
  <c r="I14" i="17" s="1"/>
  <c r="I13" i="17" s="1"/>
  <c r="J69" i="17"/>
  <c r="I86" i="20" s="1"/>
  <c r="AO6" i="23"/>
  <c r="AL6" i="18" s="1"/>
  <c r="AL52" i="18" s="1"/>
  <c r="K22" i="16"/>
  <c r="M21" i="16"/>
  <c r="M17" i="16" s="1"/>
  <c r="H55" i="17" s="1"/>
  <c r="C25" i="20" s="1"/>
  <c r="D25" i="20" s="1"/>
  <c r="E25" i="20" s="1"/>
  <c r="F25" i="20" s="1"/>
  <c r="G25" i="20" s="1"/>
  <c r="H25" i="20" s="1"/>
  <c r="I25" i="20" s="1"/>
  <c r="J25" i="20" s="1"/>
  <c r="K25" i="20" s="1"/>
  <c r="L25" i="20" s="1"/>
  <c r="M25" i="20" s="1"/>
  <c r="N25" i="20" s="1"/>
  <c r="O25" i="20" s="1"/>
  <c r="P25" i="20" s="1"/>
  <c r="Q25" i="20" s="1"/>
  <c r="R25" i="20" s="1"/>
  <c r="S25" i="20" s="1"/>
  <c r="T25" i="20" s="1"/>
  <c r="U25" i="20" s="1"/>
  <c r="V25" i="20" s="1"/>
  <c r="W25" i="20" s="1"/>
  <c r="X25" i="20" s="1"/>
  <c r="Y25" i="20" s="1"/>
  <c r="Z25" i="20" s="1"/>
  <c r="AA25" i="20" s="1"/>
  <c r="AB25" i="20" s="1"/>
  <c r="AC25" i="20" s="1"/>
  <c r="AD25" i="20" s="1"/>
  <c r="AE25" i="20" s="1"/>
  <c r="AF25" i="20" s="1"/>
  <c r="AG25" i="20" s="1"/>
  <c r="AH25" i="20" s="1"/>
  <c r="AI25" i="20" s="1"/>
  <c r="AJ25" i="20" s="1"/>
  <c r="AK25" i="20" s="1"/>
  <c r="AL25" i="20" s="1"/>
  <c r="M22" i="16"/>
  <c r="O9" i="23"/>
  <c r="L9" i="18" s="1"/>
  <c r="L9" i="19" s="1"/>
  <c r="L9" i="21" s="1"/>
  <c r="L9" i="22" s="1"/>
  <c r="C23" i="19"/>
  <c r="D23" i="19" s="1"/>
  <c r="E23" i="19" s="1"/>
  <c r="F23" i="19" s="1"/>
  <c r="G23" i="19" s="1"/>
  <c r="H23" i="19" s="1"/>
  <c r="I23" i="19" s="1"/>
  <c r="J23" i="19" s="1"/>
  <c r="K23" i="19" s="1"/>
  <c r="L23" i="19" s="1"/>
  <c r="M23" i="19" s="1"/>
  <c r="N23" i="19" s="1"/>
  <c r="O23" i="19" s="1"/>
  <c r="P23" i="19" s="1"/>
  <c r="Q23" i="19" s="1"/>
  <c r="R23" i="19" s="1"/>
  <c r="S23" i="19" s="1"/>
  <c r="T23" i="19" s="1"/>
  <c r="U23" i="19" s="1"/>
  <c r="V23" i="19" s="1"/>
  <c r="W23" i="19" s="1"/>
  <c r="X23" i="19" s="1"/>
  <c r="Y23" i="19" s="1"/>
  <c r="Z23" i="19" s="1"/>
  <c r="AA23" i="19" s="1"/>
  <c r="AB23" i="19" s="1"/>
  <c r="AC23" i="19" s="1"/>
  <c r="AD23" i="19" s="1"/>
  <c r="AE23" i="19" s="1"/>
  <c r="AF23" i="19" s="1"/>
  <c r="AG23" i="19" s="1"/>
  <c r="AH23" i="19" s="1"/>
  <c r="AI23" i="19" s="1"/>
  <c r="AJ23" i="19" s="1"/>
  <c r="AK23" i="19" s="1"/>
  <c r="AL23" i="19" s="1"/>
  <c r="C16" i="18"/>
  <c r="C16" i="21" s="1"/>
  <c r="C16" i="22" s="1"/>
  <c r="L6" i="23"/>
  <c r="I6" i="18" s="1"/>
  <c r="I54" i="18" s="1"/>
  <c r="AB6" i="23"/>
  <c r="Y6" i="18" s="1"/>
  <c r="Y54" i="18" s="1"/>
  <c r="C52" i="17"/>
  <c r="H52" i="17" s="1"/>
  <c r="C22" i="19" s="1"/>
  <c r="D22" i="19" s="1"/>
  <c r="E22" i="19" s="1"/>
  <c r="F22" i="19" s="1"/>
  <c r="G22" i="19" s="1"/>
  <c r="H22" i="19" s="1"/>
  <c r="I22" i="19" s="1"/>
  <c r="J22" i="19" s="1"/>
  <c r="K22" i="19" s="1"/>
  <c r="L22" i="19" s="1"/>
  <c r="M22" i="19" s="1"/>
  <c r="N22" i="19" s="1"/>
  <c r="O22" i="19" s="1"/>
  <c r="P22" i="19" s="1"/>
  <c r="Q22" i="19" s="1"/>
  <c r="R22" i="19" s="1"/>
  <c r="S22" i="19" s="1"/>
  <c r="T22" i="19" s="1"/>
  <c r="U22" i="19" s="1"/>
  <c r="V22" i="19" s="1"/>
  <c r="W22" i="19" s="1"/>
  <c r="X22" i="19" s="1"/>
  <c r="Y22" i="19" s="1"/>
  <c r="Z22" i="19" s="1"/>
  <c r="AA22" i="19" s="1"/>
  <c r="AB22" i="19" s="1"/>
  <c r="AC22" i="19" s="1"/>
  <c r="AD22" i="19" s="1"/>
  <c r="AE22" i="19" s="1"/>
  <c r="AF22" i="19" s="1"/>
  <c r="AG22" i="19" s="1"/>
  <c r="AH22" i="19" s="1"/>
  <c r="AI22" i="19" s="1"/>
  <c r="AJ22" i="19" s="1"/>
  <c r="AK22" i="19" s="1"/>
  <c r="AL22" i="19" s="1"/>
  <c r="AE6" i="23"/>
  <c r="AB6" i="18" s="1"/>
  <c r="AB56" i="18" s="1"/>
  <c r="N6" i="23"/>
  <c r="K6" i="18" s="1"/>
  <c r="K6" i="19" s="1"/>
  <c r="C15" i="20"/>
  <c r="U6" i="23"/>
  <c r="R6" i="18" s="1"/>
  <c r="R10" i="18" s="1"/>
  <c r="AL7" i="19"/>
  <c r="AL7" i="21" s="1"/>
  <c r="AL7" i="22" s="1"/>
  <c r="AL7" i="20"/>
  <c r="D15" i="18"/>
  <c r="C15" i="21"/>
  <c r="C15" i="22" s="1"/>
  <c r="E20" i="20"/>
  <c r="F30" i="22"/>
  <c r="G30" i="21"/>
  <c r="AA6" i="23"/>
  <c r="X6" i="18" s="1"/>
  <c r="X6" i="19" s="1"/>
  <c r="I6" i="23"/>
  <c r="F6" i="18" s="1"/>
  <c r="F58" i="18" s="1"/>
  <c r="R6" i="23"/>
  <c r="O6" i="18" s="1"/>
  <c r="O55" i="18" s="1"/>
  <c r="O6" i="23"/>
  <c r="L6" i="18" s="1"/>
  <c r="L6" i="20" s="1"/>
  <c r="X6" i="23"/>
  <c r="U6" i="18" s="1"/>
  <c r="U6" i="20" s="1"/>
  <c r="Y6" i="23"/>
  <c r="V6" i="18" s="1"/>
  <c r="V56" i="18" s="1"/>
  <c r="AL6" i="23"/>
  <c r="M9" i="23"/>
  <c r="J9" i="18" s="1"/>
  <c r="J9" i="20" s="1"/>
  <c r="AL9" i="23"/>
  <c r="Y9" i="23"/>
  <c r="V9" i="18" s="1"/>
  <c r="V9" i="20" s="1"/>
  <c r="AG8" i="23"/>
  <c r="AD8" i="18" s="1"/>
  <c r="AD8" i="20" s="1"/>
  <c r="AD11" i="20" s="1"/>
  <c r="K6" i="23"/>
  <c r="H6" i="18" s="1"/>
  <c r="H40" i="18" s="1"/>
  <c r="H6" i="23"/>
  <c r="E6" i="18" s="1"/>
  <c r="E6" i="19" s="1"/>
  <c r="AN6" i="23"/>
  <c r="AK6" i="18" s="1"/>
  <c r="AK6" i="20" s="1"/>
  <c r="AK6" i="23"/>
  <c r="AH6" i="18" s="1"/>
  <c r="AH39" i="18" s="1"/>
  <c r="AH6" i="23"/>
  <c r="AE6" i="18" s="1"/>
  <c r="AE58" i="18" s="1"/>
  <c r="V8" i="23"/>
  <c r="S8" i="18" s="1"/>
  <c r="S8" i="20" s="1"/>
  <c r="S11" i="20" s="1"/>
  <c r="G6" i="23"/>
  <c r="D6" i="18" s="1"/>
  <c r="D43" i="18" s="1"/>
  <c r="W6" i="23"/>
  <c r="T6" i="18" s="1"/>
  <c r="T10" i="18" s="1"/>
  <c r="AM6" i="23"/>
  <c r="AJ6" i="18" s="1"/>
  <c r="T6" i="23"/>
  <c r="Q6" i="18" s="1"/>
  <c r="Q40" i="18" s="1"/>
  <c r="AJ6" i="23"/>
  <c r="AG6" i="18" s="1"/>
  <c r="AG57" i="18" s="1"/>
  <c r="Q6" i="23"/>
  <c r="N6" i="18" s="1"/>
  <c r="N6" i="19" s="1"/>
  <c r="AG6" i="23"/>
  <c r="AD6" i="18" s="1"/>
  <c r="AD40" i="18" s="1"/>
  <c r="J6" i="23"/>
  <c r="G6" i="18" s="1"/>
  <c r="G58" i="18" s="1"/>
  <c r="AD6" i="23"/>
  <c r="AA6" i="18" s="1"/>
  <c r="AA6" i="19" s="1"/>
  <c r="AB9" i="23"/>
  <c r="Y9" i="18" s="1"/>
  <c r="Y9" i="19" s="1"/>
  <c r="Y9" i="21" s="1"/>
  <c r="Y9" i="22" s="1"/>
  <c r="R9" i="23"/>
  <c r="O9" i="18" s="1"/>
  <c r="S6" i="23"/>
  <c r="P6" i="18" s="1"/>
  <c r="P6" i="19" s="1"/>
  <c r="AI6" i="23"/>
  <c r="AF6" i="18" s="1"/>
  <c r="AF55" i="18" s="1"/>
  <c r="P6" i="23"/>
  <c r="M6" i="18" s="1"/>
  <c r="M6" i="20" s="1"/>
  <c r="AF6" i="23"/>
  <c r="AC6" i="18" s="1"/>
  <c r="AC53" i="18" s="1"/>
  <c r="M6" i="23"/>
  <c r="J6" i="18" s="1"/>
  <c r="J56" i="18" s="1"/>
  <c r="AC6" i="23"/>
  <c r="Z6" i="18" s="1"/>
  <c r="Z10" i="18" s="1"/>
  <c r="F6" i="23"/>
  <c r="C6" i="18" s="1"/>
  <c r="C51" i="18" s="1"/>
  <c r="V6" i="23"/>
  <c r="S6" i="18" s="1"/>
  <c r="S53" i="18" s="1"/>
  <c r="P9" i="23"/>
  <c r="M9" i="18" s="1"/>
  <c r="F9" i="23"/>
  <c r="C9" i="18" s="1"/>
  <c r="C9" i="20" s="1"/>
  <c r="AI9" i="23"/>
  <c r="AF9" i="18" s="1"/>
  <c r="AF9" i="20" s="1"/>
  <c r="AF9" i="23"/>
  <c r="AC9" i="18" s="1"/>
  <c r="AC9" i="20" s="1"/>
  <c r="AC9" i="23"/>
  <c r="Z9" i="18" s="1"/>
  <c r="Z9" i="19" s="1"/>
  <c r="Z9" i="21" s="1"/>
  <c r="Z9" i="22" s="1"/>
  <c r="V9" i="23"/>
  <c r="S9" i="18" s="1"/>
  <c r="S9" i="20" s="1"/>
  <c r="S9" i="23"/>
  <c r="P9" i="18" s="1"/>
  <c r="P9" i="20" s="1"/>
  <c r="L9" i="23"/>
  <c r="I9" i="18" s="1"/>
  <c r="I9" i="19" s="1"/>
  <c r="I9" i="21" s="1"/>
  <c r="I9" i="22" s="1"/>
  <c r="I9" i="23"/>
  <c r="F9" i="18" s="1"/>
  <c r="AO9" i="23"/>
  <c r="AL9" i="18" s="1"/>
  <c r="AH9" i="23"/>
  <c r="AE9" i="18" s="1"/>
  <c r="AE9" i="19" s="1"/>
  <c r="AE9" i="21" s="1"/>
  <c r="AE9" i="22" s="1"/>
  <c r="AE9" i="23"/>
  <c r="AB9" i="18" s="1"/>
  <c r="AB9" i="20" s="1"/>
  <c r="M5" i="23"/>
  <c r="J5" i="18" s="1"/>
  <c r="J5" i="20" s="1"/>
  <c r="T9" i="23"/>
  <c r="Q9" i="18" s="1"/>
  <c r="Q9" i="19" s="1"/>
  <c r="Q9" i="21" s="1"/>
  <c r="Q9" i="22" s="1"/>
  <c r="AJ9" i="23"/>
  <c r="AG9" i="18" s="1"/>
  <c r="AG9" i="20" s="1"/>
  <c r="Q9" i="23"/>
  <c r="N9" i="18" s="1"/>
  <c r="N9" i="20" s="1"/>
  <c r="AG9" i="23"/>
  <c r="AD9" i="18" s="1"/>
  <c r="AD9" i="20" s="1"/>
  <c r="J9" i="23"/>
  <c r="G9" i="18" s="1"/>
  <c r="G9" i="19" s="1"/>
  <c r="G9" i="21" s="1"/>
  <c r="G9" i="22" s="1"/>
  <c r="Z9" i="23"/>
  <c r="W9" i="18" s="1"/>
  <c r="W9" i="19" s="1"/>
  <c r="W9" i="21" s="1"/>
  <c r="W9" i="22" s="1"/>
  <c r="G9" i="23"/>
  <c r="D9" i="18" s="1"/>
  <c r="D9" i="19" s="1"/>
  <c r="D9" i="21" s="1"/>
  <c r="D9" i="22" s="1"/>
  <c r="W9" i="23"/>
  <c r="T9" i="18" s="1"/>
  <c r="T9" i="19" s="1"/>
  <c r="T9" i="21" s="1"/>
  <c r="T9" i="22" s="1"/>
  <c r="AM9" i="23"/>
  <c r="AJ9" i="18" s="1"/>
  <c r="AJ9" i="19" s="1"/>
  <c r="AJ9" i="21" s="1"/>
  <c r="AJ9" i="22" s="1"/>
  <c r="AG5" i="23"/>
  <c r="AD5" i="18" s="1"/>
  <c r="AD5" i="19" s="1"/>
  <c r="AD5" i="21" s="1"/>
  <c r="AD5" i="22" s="1"/>
  <c r="H9" i="23"/>
  <c r="E9" i="18" s="1"/>
  <c r="E9" i="19" s="1"/>
  <c r="E9" i="21" s="1"/>
  <c r="E9" i="22" s="1"/>
  <c r="X9" i="23"/>
  <c r="U9" i="18" s="1"/>
  <c r="AN9" i="23"/>
  <c r="AK9" i="18" s="1"/>
  <c r="AK9" i="20" s="1"/>
  <c r="U9" i="23"/>
  <c r="R9" i="18" s="1"/>
  <c r="R9" i="20" s="1"/>
  <c r="AK9" i="23"/>
  <c r="AH9" i="18" s="1"/>
  <c r="AH9" i="19" s="1"/>
  <c r="AH9" i="21" s="1"/>
  <c r="AH9" i="22" s="1"/>
  <c r="N9" i="23"/>
  <c r="K9" i="18" s="1"/>
  <c r="K9" i="20" s="1"/>
  <c r="AD9" i="23"/>
  <c r="AA9" i="18" s="1"/>
  <c r="AA9" i="19" s="1"/>
  <c r="AA9" i="21" s="1"/>
  <c r="AA9" i="22" s="1"/>
  <c r="K9" i="23"/>
  <c r="H9" i="18" s="1"/>
  <c r="H9" i="20" s="1"/>
  <c r="W5" i="23"/>
  <c r="T5" i="18" s="1"/>
  <c r="T5" i="20" s="1"/>
  <c r="H5" i="23"/>
  <c r="E5" i="18" s="1"/>
  <c r="R5" i="23"/>
  <c r="O5" i="18" s="1"/>
  <c r="O5" i="20" s="1"/>
  <c r="W8" i="23"/>
  <c r="T8" i="18" s="1"/>
  <c r="T11" i="18" s="1"/>
  <c r="AF5" i="23"/>
  <c r="AC5" i="18" s="1"/>
  <c r="AC5" i="20" s="1"/>
  <c r="AL5" i="23"/>
  <c r="AI5" i="18" s="1"/>
  <c r="AI5" i="20" s="1"/>
  <c r="AI8" i="23"/>
  <c r="AF8" i="18" s="1"/>
  <c r="AF8" i="20" s="1"/>
  <c r="AF11" i="20" s="1"/>
  <c r="C24" i="20"/>
  <c r="D24" i="20" s="1"/>
  <c r="E24" i="20" s="1"/>
  <c r="F24" i="20" s="1"/>
  <c r="G24" i="20" s="1"/>
  <c r="H24" i="20" s="1"/>
  <c r="I24" i="20" s="1"/>
  <c r="J24" i="20" s="1"/>
  <c r="K24" i="20" s="1"/>
  <c r="L24" i="20" s="1"/>
  <c r="M24" i="20" s="1"/>
  <c r="N24" i="20" s="1"/>
  <c r="O24" i="20" s="1"/>
  <c r="P24" i="20" s="1"/>
  <c r="Q24" i="20" s="1"/>
  <c r="R24" i="20" s="1"/>
  <c r="S24" i="20" s="1"/>
  <c r="T24" i="20" s="1"/>
  <c r="U24" i="20" s="1"/>
  <c r="V24" i="20" s="1"/>
  <c r="W24" i="20" s="1"/>
  <c r="X24" i="20" s="1"/>
  <c r="Y24" i="20" s="1"/>
  <c r="Z24" i="20" s="1"/>
  <c r="AA24" i="20" s="1"/>
  <c r="AB24" i="20" s="1"/>
  <c r="AC24" i="20" s="1"/>
  <c r="AD24" i="20" s="1"/>
  <c r="AE24" i="20" s="1"/>
  <c r="AF24" i="20" s="1"/>
  <c r="AG24" i="20" s="1"/>
  <c r="AH24" i="20" s="1"/>
  <c r="AI24" i="20" s="1"/>
  <c r="AJ24" i="20" s="1"/>
  <c r="AK24" i="20" s="1"/>
  <c r="AL24" i="20" s="1"/>
  <c r="X5" i="23"/>
  <c r="U5" i="18" s="1"/>
  <c r="U5" i="20" s="1"/>
  <c r="I5" i="23"/>
  <c r="F5" i="18" s="1"/>
  <c r="AC5" i="23"/>
  <c r="Z5" i="18" s="1"/>
  <c r="Z5" i="20" s="1"/>
  <c r="J5" i="23"/>
  <c r="G5" i="18" s="1"/>
  <c r="G5" i="20" s="1"/>
  <c r="AH5" i="23"/>
  <c r="AE5" i="18" s="1"/>
  <c r="AE5" i="20" s="1"/>
  <c r="S5" i="23"/>
  <c r="P5" i="18" s="1"/>
  <c r="P5" i="20" s="1"/>
  <c r="AC8" i="23"/>
  <c r="Z8" i="18" s="1"/>
  <c r="Z8" i="19" s="1"/>
  <c r="AL8" i="23"/>
  <c r="AF8" i="23"/>
  <c r="AC8" i="18" s="1"/>
  <c r="AC8" i="20" s="1"/>
  <c r="AC11" i="20" s="1"/>
  <c r="P5" i="23"/>
  <c r="M5" i="18" s="1"/>
  <c r="AJ5" i="23"/>
  <c r="AG5" i="18" s="1"/>
  <c r="AG5" i="20" s="1"/>
  <c r="Q5" i="23"/>
  <c r="N5" i="18" s="1"/>
  <c r="N5" i="20" s="1"/>
  <c r="AO5" i="23"/>
  <c r="AL5" i="18" s="1"/>
  <c r="V5" i="23"/>
  <c r="S5" i="18" s="1"/>
  <c r="S5" i="19" s="1"/>
  <c r="S5" i="21" s="1"/>
  <c r="S5" i="22" s="1"/>
  <c r="G5" i="23"/>
  <c r="D5" i="18" s="1"/>
  <c r="D5" i="20" s="1"/>
  <c r="AE5" i="23"/>
  <c r="AB5" i="18" s="1"/>
  <c r="AB5" i="20" s="1"/>
  <c r="T5" i="23"/>
  <c r="Q5" i="18" s="1"/>
  <c r="Q5" i="20" s="1"/>
  <c r="AN5" i="23"/>
  <c r="AK5" i="18" s="1"/>
  <c r="Y5" i="23"/>
  <c r="V5" i="18" s="1"/>
  <c r="V5" i="19" s="1"/>
  <c r="V5" i="21" s="1"/>
  <c r="V5" i="22" s="1"/>
  <c r="F5" i="23"/>
  <c r="C5" i="18" s="1"/>
  <c r="C5" i="20" s="1"/>
  <c r="Z5" i="23"/>
  <c r="W5" i="18" s="1"/>
  <c r="W5" i="20" s="1"/>
  <c r="O5" i="23"/>
  <c r="L5" i="18" s="1"/>
  <c r="L5" i="19" s="1"/>
  <c r="L5" i="21" s="1"/>
  <c r="L5" i="22" s="1"/>
  <c r="AM5" i="23"/>
  <c r="AJ5" i="18" s="1"/>
  <c r="AJ5" i="20" s="1"/>
  <c r="M8" i="23"/>
  <c r="J8" i="18" s="1"/>
  <c r="J11" i="18" s="1"/>
  <c r="Z8" i="23"/>
  <c r="W8" i="18" s="1"/>
  <c r="W8" i="19" s="1"/>
  <c r="P8" i="23"/>
  <c r="M8" i="18" s="1"/>
  <c r="M8" i="19" s="1"/>
  <c r="AI5" i="23"/>
  <c r="AF5" i="18" s="1"/>
  <c r="AF5" i="20" s="1"/>
  <c r="F8" i="23"/>
  <c r="C8" i="18" s="1"/>
  <c r="C8" i="20" s="1"/>
  <c r="C11" i="20" s="1"/>
  <c r="S8" i="23"/>
  <c r="P8" i="18" s="1"/>
  <c r="P8" i="19" s="1"/>
  <c r="T8" i="23"/>
  <c r="Q8" i="18" s="1"/>
  <c r="Q8" i="20" s="1"/>
  <c r="Q11" i="20" s="1"/>
  <c r="L5" i="23"/>
  <c r="I5" i="18" s="1"/>
  <c r="I5" i="20" s="1"/>
  <c r="AB5" i="23"/>
  <c r="Y5" i="18" s="1"/>
  <c r="Y5" i="20" s="1"/>
  <c r="D5" i="23"/>
  <c r="A5" i="18" s="1"/>
  <c r="A5" i="20" s="1"/>
  <c r="U5" i="23"/>
  <c r="R5" i="18" s="1"/>
  <c r="AK5" i="23"/>
  <c r="AH5" i="18" s="1"/>
  <c r="AH5" i="19" s="1"/>
  <c r="AH5" i="21" s="1"/>
  <c r="AH5" i="22" s="1"/>
  <c r="N5" i="23"/>
  <c r="K5" i="18" s="1"/>
  <c r="K5" i="20" s="1"/>
  <c r="AD5" i="23"/>
  <c r="AA5" i="18" s="1"/>
  <c r="AA5" i="20" s="1"/>
  <c r="K5" i="23"/>
  <c r="H5" i="18" s="1"/>
  <c r="H5" i="19" s="1"/>
  <c r="H5" i="21" s="1"/>
  <c r="H5" i="22" s="1"/>
  <c r="Q8" i="23"/>
  <c r="N8" i="18" s="1"/>
  <c r="N8" i="20" s="1"/>
  <c r="N11" i="20" s="1"/>
  <c r="J8" i="23"/>
  <c r="G8" i="18" s="1"/>
  <c r="G8" i="20" s="1"/>
  <c r="G11" i="20" s="1"/>
  <c r="G8" i="23"/>
  <c r="D8" i="18" s="1"/>
  <c r="D8" i="20" s="1"/>
  <c r="D11" i="20" s="1"/>
  <c r="AM8" i="23"/>
  <c r="AJ8" i="18" s="1"/>
  <c r="AJ8" i="23"/>
  <c r="AG8" i="18" s="1"/>
  <c r="AG8" i="20" s="1"/>
  <c r="AG11" i="20" s="1"/>
  <c r="C26" i="19"/>
  <c r="D26" i="19" s="1"/>
  <c r="E26" i="19" s="1"/>
  <c r="F26" i="19" s="1"/>
  <c r="G26" i="19" s="1"/>
  <c r="H26" i="19" s="1"/>
  <c r="I26" i="19" s="1"/>
  <c r="J26" i="19" s="1"/>
  <c r="K26" i="19" s="1"/>
  <c r="L26" i="19" s="1"/>
  <c r="M26" i="19" s="1"/>
  <c r="N26" i="19" s="1"/>
  <c r="O26" i="19" s="1"/>
  <c r="P26" i="19" s="1"/>
  <c r="Q26" i="19" s="1"/>
  <c r="R26" i="19" s="1"/>
  <c r="S26" i="19" s="1"/>
  <c r="T26" i="19" s="1"/>
  <c r="U26" i="19" s="1"/>
  <c r="V26" i="19" s="1"/>
  <c r="W26" i="19" s="1"/>
  <c r="X26" i="19" s="1"/>
  <c r="Y26" i="19" s="1"/>
  <c r="Z26" i="19" s="1"/>
  <c r="AA26" i="19" s="1"/>
  <c r="AB26" i="19" s="1"/>
  <c r="AC26" i="19" s="1"/>
  <c r="AD26" i="19" s="1"/>
  <c r="AE26" i="19" s="1"/>
  <c r="AF26" i="19" s="1"/>
  <c r="AG26" i="19" s="1"/>
  <c r="AH26" i="19" s="1"/>
  <c r="AI26" i="19" s="1"/>
  <c r="AJ26" i="19" s="1"/>
  <c r="AK26" i="19" s="1"/>
  <c r="AL26" i="19" s="1"/>
  <c r="C26" i="20"/>
  <c r="D26" i="20" s="1"/>
  <c r="E26" i="20" s="1"/>
  <c r="F26" i="20" s="1"/>
  <c r="G26" i="20" s="1"/>
  <c r="H26" i="20" s="1"/>
  <c r="I26" i="20" s="1"/>
  <c r="J26" i="20" s="1"/>
  <c r="K26" i="20" s="1"/>
  <c r="L26" i="20" s="1"/>
  <c r="M26" i="20" s="1"/>
  <c r="N26" i="20" s="1"/>
  <c r="O26" i="20" s="1"/>
  <c r="P26" i="20" s="1"/>
  <c r="Q26" i="20" s="1"/>
  <c r="R26" i="20" s="1"/>
  <c r="S26" i="20" s="1"/>
  <c r="T26" i="20" s="1"/>
  <c r="U26" i="20" s="1"/>
  <c r="V26" i="20" s="1"/>
  <c r="W26" i="20" s="1"/>
  <c r="X26" i="20" s="1"/>
  <c r="Y26" i="20" s="1"/>
  <c r="Z26" i="20" s="1"/>
  <c r="AA26" i="20" s="1"/>
  <c r="AB26" i="20" s="1"/>
  <c r="AC26" i="20" s="1"/>
  <c r="AD26" i="20" s="1"/>
  <c r="AE26" i="20" s="1"/>
  <c r="AF26" i="20" s="1"/>
  <c r="AG26" i="20" s="1"/>
  <c r="AH26" i="20" s="1"/>
  <c r="AI26" i="20" s="1"/>
  <c r="AJ26" i="20" s="1"/>
  <c r="AK26" i="20" s="1"/>
  <c r="AL26" i="20" s="1"/>
  <c r="D46" i="21"/>
  <c r="C46" i="22"/>
  <c r="C28" i="21"/>
  <c r="C28" i="22" s="1"/>
  <c r="C22" i="20"/>
  <c r="D22" i="20" s="1"/>
  <c r="E22" i="20" s="1"/>
  <c r="F22" i="20" s="1"/>
  <c r="G22" i="20" s="1"/>
  <c r="H22" i="20" s="1"/>
  <c r="I22" i="20" s="1"/>
  <c r="J22" i="20" s="1"/>
  <c r="K22" i="20" s="1"/>
  <c r="L22" i="20" s="1"/>
  <c r="M22" i="20" s="1"/>
  <c r="N22" i="20" s="1"/>
  <c r="O22" i="20" s="1"/>
  <c r="P22" i="20" s="1"/>
  <c r="Q22" i="20" s="1"/>
  <c r="R22" i="20" s="1"/>
  <c r="S22" i="20" s="1"/>
  <c r="T22" i="20" s="1"/>
  <c r="U22" i="20" s="1"/>
  <c r="V22" i="20" s="1"/>
  <c r="W22" i="20" s="1"/>
  <c r="X22" i="20" s="1"/>
  <c r="Y22" i="20" s="1"/>
  <c r="Z22" i="20" s="1"/>
  <c r="AA22" i="20" s="1"/>
  <c r="AB22" i="20" s="1"/>
  <c r="AC22" i="20" s="1"/>
  <c r="AD22" i="20" s="1"/>
  <c r="AE22" i="20" s="1"/>
  <c r="AF22" i="20" s="1"/>
  <c r="AG22" i="20" s="1"/>
  <c r="AH22" i="20" s="1"/>
  <c r="AI22" i="20" s="1"/>
  <c r="AJ22" i="20" s="1"/>
  <c r="AK22" i="20" s="1"/>
  <c r="AL22" i="20" s="1"/>
  <c r="K13" i="17"/>
  <c r="AO16" i="11" s="1"/>
  <c r="I8" i="23"/>
  <c r="F8" i="18" s="1"/>
  <c r="F8" i="20" s="1"/>
  <c r="F11" i="20" s="1"/>
  <c r="Y8" i="23"/>
  <c r="V8" i="18" s="1"/>
  <c r="V8" i="20" s="1"/>
  <c r="V11" i="20" s="1"/>
  <c r="AO8" i="23"/>
  <c r="AL8" i="18" s="1"/>
  <c r="R8" i="23"/>
  <c r="O8" i="18" s="1"/>
  <c r="O8" i="20" s="1"/>
  <c r="O11" i="20" s="1"/>
  <c r="AH8" i="23"/>
  <c r="AE8" i="18" s="1"/>
  <c r="AE11" i="18" s="1"/>
  <c r="O8" i="23"/>
  <c r="L8" i="18" s="1"/>
  <c r="L11" i="18" s="1"/>
  <c r="AE8" i="23"/>
  <c r="AB8" i="18" s="1"/>
  <c r="AB8" i="20" s="1"/>
  <c r="AB11" i="20" s="1"/>
  <c r="L8" i="23"/>
  <c r="I8" i="18" s="1"/>
  <c r="I8" i="20" s="1"/>
  <c r="I11" i="20" s="1"/>
  <c r="AB8" i="23"/>
  <c r="Y8" i="18" s="1"/>
  <c r="Y11" i="18" s="1"/>
  <c r="U8" i="23"/>
  <c r="R8" i="18" s="1"/>
  <c r="R11" i="18" s="1"/>
  <c r="AK8" i="23"/>
  <c r="AH8" i="18" s="1"/>
  <c r="AH11" i="18" s="1"/>
  <c r="N8" i="23"/>
  <c r="K8" i="18" s="1"/>
  <c r="K11" i="18" s="1"/>
  <c r="AD8" i="23"/>
  <c r="AA8" i="18" s="1"/>
  <c r="AA8" i="19" s="1"/>
  <c r="K8" i="23"/>
  <c r="H8" i="18" s="1"/>
  <c r="H8" i="20" s="1"/>
  <c r="H11" i="20" s="1"/>
  <c r="AA8" i="23"/>
  <c r="X8" i="18" s="1"/>
  <c r="X11" i="18" s="1"/>
  <c r="H8" i="23"/>
  <c r="E8" i="18" s="1"/>
  <c r="E8" i="20" s="1"/>
  <c r="E11" i="20" s="1"/>
  <c r="X8" i="23"/>
  <c r="U8" i="18" s="1"/>
  <c r="U11" i="18" s="1"/>
  <c r="Q6" i="19"/>
  <c r="Q10" i="18"/>
  <c r="W6" i="20"/>
  <c r="W6" i="19"/>
  <c r="W10" i="18"/>
  <c r="W39" i="18"/>
  <c r="D33" i="22"/>
  <c r="E33" i="21"/>
  <c r="E21" i="22"/>
  <c r="F21" i="21"/>
  <c r="E22" i="22"/>
  <c r="F22" i="21"/>
  <c r="C36" i="22"/>
  <c r="D36" i="21"/>
  <c r="C40" i="21"/>
  <c r="X10" i="18"/>
  <c r="U6" i="19"/>
  <c r="U39" i="18"/>
  <c r="K6" i="20"/>
  <c r="K39" i="18"/>
  <c r="T9" i="20"/>
  <c r="F43" i="22"/>
  <c r="G43" i="21"/>
  <c r="D35" i="22"/>
  <c r="E35" i="21"/>
  <c r="D23" i="22"/>
  <c r="E23" i="21"/>
  <c r="O7" i="20"/>
  <c r="O7" i="19"/>
  <c r="O7" i="21" s="1"/>
  <c r="O7" i="22" s="1"/>
  <c r="AE7" i="20"/>
  <c r="AE7" i="19"/>
  <c r="AE7" i="21" s="1"/>
  <c r="AE7" i="22" s="1"/>
  <c r="AE36" i="18"/>
  <c r="L7" i="20"/>
  <c r="L7" i="19"/>
  <c r="L7" i="21" s="1"/>
  <c r="L7" i="22" s="1"/>
  <c r="L53" i="18"/>
  <c r="L106" i="18" s="1"/>
  <c r="L58" i="18"/>
  <c r="L54" i="18"/>
  <c r="L107" i="18" s="1"/>
  <c r="L55" i="18"/>
  <c r="L108" i="18" s="1"/>
  <c r="AB7" i="20"/>
  <c r="AB7" i="19"/>
  <c r="AB7" i="21" s="1"/>
  <c r="AB7" i="22" s="1"/>
  <c r="I7" i="20"/>
  <c r="I7" i="19"/>
  <c r="I7" i="21" s="1"/>
  <c r="I7" i="22" s="1"/>
  <c r="Y7" i="20"/>
  <c r="Y7" i="19"/>
  <c r="Y7" i="21" s="1"/>
  <c r="Y7" i="22" s="1"/>
  <c r="F7" i="20"/>
  <c r="F7" i="19"/>
  <c r="F7" i="21" s="1"/>
  <c r="F7" i="22" s="1"/>
  <c r="V7" i="20"/>
  <c r="V7" i="19"/>
  <c r="V7" i="21" s="1"/>
  <c r="V7" i="22" s="1"/>
  <c r="S5" i="20"/>
  <c r="P5" i="19"/>
  <c r="P5" i="21" s="1"/>
  <c r="P5" i="22" s="1"/>
  <c r="AE6" i="19"/>
  <c r="AE10" i="18"/>
  <c r="AE39" i="18"/>
  <c r="E45" i="22"/>
  <c r="F45" i="21"/>
  <c r="U9" i="20"/>
  <c r="U9" i="19"/>
  <c r="U9" i="21" s="1"/>
  <c r="U9" i="22" s="1"/>
  <c r="R9" i="19"/>
  <c r="R9" i="21" s="1"/>
  <c r="R9" i="22" s="1"/>
  <c r="X9" i="20"/>
  <c r="X9" i="19"/>
  <c r="X9" i="21" s="1"/>
  <c r="X9" i="22" s="1"/>
  <c r="D24" i="22"/>
  <c r="E24" i="21"/>
  <c r="C25" i="22"/>
  <c r="D25" i="21"/>
  <c r="E19" i="22"/>
  <c r="F19" i="21"/>
  <c r="E14" i="21"/>
  <c r="E14" i="22" s="1"/>
  <c r="E14" i="20"/>
  <c r="E14" i="19"/>
  <c r="F14" i="18"/>
  <c r="C7" i="20"/>
  <c r="C7" i="19"/>
  <c r="C7" i="21" s="1"/>
  <c r="C7" i="22" s="1"/>
  <c r="C37" i="18"/>
  <c r="S7" i="20"/>
  <c r="S7" i="19"/>
  <c r="S7" i="21" s="1"/>
  <c r="S7" i="22" s="1"/>
  <c r="AI7" i="20"/>
  <c r="AI7" i="19"/>
  <c r="AI7" i="21" s="1"/>
  <c r="AI7" i="22" s="1"/>
  <c r="P7" i="20"/>
  <c r="P7" i="19"/>
  <c r="P7" i="21" s="1"/>
  <c r="P7" i="22" s="1"/>
  <c r="P52" i="18"/>
  <c r="P57" i="18"/>
  <c r="P36" i="18"/>
  <c r="P35" i="18"/>
  <c r="AF7" i="20"/>
  <c r="AF7" i="19"/>
  <c r="AF7" i="21" s="1"/>
  <c r="AF7" i="22" s="1"/>
  <c r="M7" i="20"/>
  <c r="M7" i="19"/>
  <c r="M7" i="21" s="1"/>
  <c r="M7" i="22" s="1"/>
  <c r="M58" i="18"/>
  <c r="M37" i="18"/>
  <c r="M56" i="18"/>
  <c r="AC7" i="20"/>
  <c r="AC7" i="19"/>
  <c r="AC7" i="21" s="1"/>
  <c r="AC7" i="22" s="1"/>
  <c r="AC57" i="18"/>
  <c r="AC58" i="18"/>
  <c r="AC54" i="18"/>
  <c r="AC41" i="18"/>
  <c r="AC40" i="18"/>
  <c r="AC38" i="18"/>
  <c r="AC36" i="18"/>
  <c r="AC55" i="18"/>
  <c r="AC56" i="18"/>
  <c r="AC52" i="18"/>
  <c r="J7" i="20"/>
  <c r="J7" i="19"/>
  <c r="J7" i="21" s="1"/>
  <c r="J7" i="22" s="1"/>
  <c r="J57" i="18"/>
  <c r="J54" i="18"/>
  <c r="J53" i="18"/>
  <c r="J52" i="18"/>
  <c r="J41" i="18"/>
  <c r="J37" i="18"/>
  <c r="Z7" i="20"/>
  <c r="Z7" i="19"/>
  <c r="Z7" i="21" s="1"/>
  <c r="Z7" i="22" s="1"/>
  <c r="Z55" i="18"/>
  <c r="Z41" i="18"/>
  <c r="E5" i="20"/>
  <c r="E5" i="19"/>
  <c r="E5" i="21" s="1"/>
  <c r="E5" i="22" s="1"/>
  <c r="AK5" i="20"/>
  <c r="AK5" i="19"/>
  <c r="AK5" i="21" s="1"/>
  <c r="AK5" i="22" s="1"/>
  <c r="D13" i="21"/>
  <c r="D46" i="18"/>
  <c r="D47" i="18"/>
  <c r="P8" i="20"/>
  <c r="P11" i="20" s="1"/>
  <c r="M8" i="20"/>
  <c r="M11" i="20" s="1"/>
  <c r="D34" i="22"/>
  <c r="E34" i="21"/>
  <c r="Y6" i="19"/>
  <c r="AC6" i="20"/>
  <c r="AC6" i="19"/>
  <c r="AC39" i="18"/>
  <c r="AC10" i="18"/>
  <c r="F9" i="20"/>
  <c r="F9" i="19"/>
  <c r="F9" i="21" s="1"/>
  <c r="F9" i="22" s="1"/>
  <c r="O9" i="20"/>
  <c r="O9" i="19"/>
  <c r="O9" i="21" s="1"/>
  <c r="O9" i="22" s="1"/>
  <c r="AE9" i="20"/>
  <c r="L9" i="20"/>
  <c r="C37" i="22"/>
  <c r="D37" i="21"/>
  <c r="D85" i="20"/>
  <c r="C27" i="22"/>
  <c r="D27" i="21"/>
  <c r="E20" i="22"/>
  <c r="F20" i="21"/>
  <c r="G7" i="20"/>
  <c r="G7" i="19"/>
  <c r="G7" i="21" s="1"/>
  <c r="G7" i="22" s="1"/>
  <c r="G56" i="18"/>
  <c r="G52" i="18"/>
  <c r="G53" i="18"/>
  <c r="G55" i="18"/>
  <c r="G41" i="18"/>
  <c r="G38" i="18"/>
  <c r="G37" i="18"/>
  <c r="G35" i="18"/>
  <c r="W7" i="20"/>
  <c r="W7" i="19"/>
  <c r="W7" i="21" s="1"/>
  <c r="W7" i="22" s="1"/>
  <c r="W56" i="18"/>
  <c r="W52" i="18"/>
  <c r="W57" i="18"/>
  <c r="W53" i="18"/>
  <c r="W58" i="18"/>
  <c r="W54" i="18"/>
  <c r="W55" i="18"/>
  <c r="W41" i="18"/>
  <c r="W40" i="18"/>
  <c r="W38" i="18"/>
  <c r="W37" i="18"/>
  <c r="W36" i="18"/>
  <c r="W35" i="18"/>
  <c r="D7" i="20"/>
  <c r="D7" i="19"/>
  <c r="D7" i="21" s="1"/>
  <c r="D7" i="22" s="1"/>
  <c r="T7" i="20"/>
  <c r="T7" i="19"/>
  <c r="T7" i="21" s="1"/>
  <c r="T7" i="22" s="1"/>
  <c r="AJ7" i="20"/>
  <c r="AJ7" i="19"/>
  <c r="AJ7" i="21" s="1"/>
  <c r="AJ7" i="22" s="1"/>
  <c r="AJ58" i="18"/>
  <c r="AJ54" i="18"/>
  <c r="AJ55" i="18"/>
  <c r="AJ56" i="18"/>
  <c r="AJ52" i="18"/>
  <c r="AJ41" i="18"/>
  <c r="AJ38" i="18"/>
  <c r="AJ37" i="18"/>
  <c r="AJ36" i="18"/>
  <c r="AJ35" i="18"/>
  <c r="AJ57" i="18"/>
  <c r="AJ53" i="18"/>
  <c r="Q7" i="20"/>
  <c r="Q7" i="19"/>
  <c r="Q7" i="21" s="1"/>
  <c r="Q7" i="22" s="1"/>
  <c r="Q56" i="18"/>
  <c r="Q52" i="18"/>
  <c r="Q57" i="18"/>
  <c r="Q53" i="18"/>
  <c r="Q41" i="18"/>
  <c r="Q38" i="18"/>
  <c r="Q37" i="18"/>
  <c r="Q36" i="18"/>
  <c r="Q35" i="18"/>
  <c r="Q58" i="18"/>
  <c r="Q54" i="18"/>
  <c r="Q55" i="18"/>
  <c r="AG7" i="20"/>
  <c r="AG7" i="19"/>
  <c r="AG7" i="21" s="1"/>
  <c r="AG7" i="22" s="1"/>
  <c r="N7" i="20"/>
  <c r="N7" i="19"/>
  <c r="N7" i="21" s="1"/>
  <c r="N7" i="22" s="1"/>
  <c r="AD7" i="20"/>
  <c r="AD7" i="19"/>
  <c r="AD7" i="21" s="1"/>
  <c r="AD7" i="22" s="1"/>
  <c r="R5" i="20"/>
  <c r="R5" i="19"/>
  <c r="R5" i="21" s="1"/>
  <c r="R5" i="22" s="1"/>
  <c r="X5" i="20"/>
  <c r="X5" i="19"/>
  <c r="X5" i="21" s="1"/>
  <c r="X5" i="22" s="1"/>
  <c r="E32" i="22"/>
  <c r="F32" i="21"/>
  <c r="C43" i="20"/>
  <c r="C42" i="19"/>
  <c r="T8" i="19"/>
  <c r="AJ8" i="20"/>
  <c r="AJ11" i="20" s="1"/>
  <c r="AJ8" i="19"/>
  <c r="AJ11" i="18"/>
  <c r="J6" i="20"/>
  <c r="J39" i="18"/>
  <c r="J10" i="18"/>
  <c r="AJ6" i="20"/>
  <c r="AJ6" i="19"/>
  <c r="AJ10" i="18"/>
  <c r="AJ40" i="18"/>
  <c r="AJ39" i="18"/>
  <c r="G6" i="20"/>
  <c r="G40" i="18"/>
  <c r="G39" i="18"/>
  <c r="M9" i="20"/>
  <c r="M9" i="19"/>
  <c r="M9" i="21" s="1"/>
  <c r="M9" i="22" s="1"/>
  <c r="J9" i="19"/>
  <c r="J9" i="21" s="1"/>
  <c r="J9" i="22" s="1"/>
  <c r="AF9" i="19"/>
  <c r="AF9" i="21" s="1"/>
  <c r="AF9" i="22" s="1"/>
  <c r="C38" i="21"/>
  <c r="C29" i="22"/>
  <c r="C26" i="21"/>
  <c r="D29" i="21"/>
  <c r="E48" i="22"/>
  <c r="F48" i="21"/>
  <c r="K7" i="20"/>
  <c r="K7" i="19"/>
  <c r="K7" i="21" s="1"/>
  <c r="K7" i="22" s="1"/>
  <c r="K57" i="18"/>
  <c r="K41" i="18"/>
  <c r="K35" i="18"/>
  <c r="AA7" i="20"/>
  <c r="AA7" i="19"/>
  <c r="AA7" i="21" s="1"/>
  <c r="AA7" i="22" s="1"/>
  <c r="AA57" i="18"/>
  <c r="H7" i="20"/>
  <c r="H7" i="19"/>
  <c r="H7" i="21" s="1"/>
  <c r="H7" i="22" s="1"/>
  <c r="H36" i="18"/>
  <c r="X7" i="20"/>
  <c r="X7" i="19"/>
  <c r="X7" i="21" s="1"/>
  <c r="X7" i="22" s="1"/>
  <c r="X57" i="18"/>
  <c r="X53" i="18"/>
  <c r="X58" i="18"/>
  <c r="X54" i="18"/>
  <c r="X41" i="18"/>
  <c r="X37" i="18"/>
  <c r="X36" i="18"/>
  <c r="X35" i="18"/>
  <c r="X56" i="18"/>
  <c r="E7" i="20"/>
  <c r="E7" i="19"/>
  <c r="E7" i="21" s="1"/>
  <c r="E7" i="22" s="1"/>
  <c r="E55" i="18"/>
  <c r="E56" i="18"/>
  <c r="E52" i="18"/>
  <c r="E41" i="18"/>
  <c r="E38" i="18"/>
  <c r="E37" i="18"/>
  <c r="E36" i="18"/>
  <c r="E35" i="18"/>
  <c r="E57" i="18"/>
  <c r="E53" i="18"/>
  <c r="E58" i="18"/>
  <c r="E54" i="18"/>
  <c r="U7" i="20"/>
  <c r="U7" i="19"/>
  <c r="U7" i="21" s="1"/>
  <c r="U7" i="22" s="1"/>
  <c r="U55" i="18"/>
  <c r="U40" i="18"/>
  <c r="U38" i="18"/>
  <c r="U37" i="18"/>
  <c r="U53" i="18"/>
  <c r="U58" i="18"/>
  <c r="U54" i="18"/>
  <c r="AK7" i="20"/>
  <c r="AK7" i="19"/>
  <c r="AK7" i="21" s="1"/>
  <c r="AK7" i="22" s="1"/>
  <c r="AK36" i="18"/>
  <c r="R7" i="20"/>
  <c r="R7" i="19"/>
  <c r="R7" i="21" s="1"/>
  <c r="R7" i="22" s="1"/>
  <c r="R58" i="18"/>
  <c r="AH7" i="20"/>
  <c r="AH7" i="19"/>
  <c r="AH7" i="21" s="1"/>
  <c r="AH7" i="22" s="1"/>
  <c r="AH55" i="18"/>
  <c r="AH41" i="18"/>
  <c r="AH35" i="18"/>
  <c r="M5" i="20"/>
  <c r="M5" i="19"/>
  <c r="M5" i="21" s="1"/>
  <c r="M5" i="22" s="1"/>
  <c r="F5" i="20"/>
  <c r="F5" i="19"/>
  <c r="F5" i="21" s="1"/>
  <c r="F5" i="22" s="1"/>
  <c r="AE5" i="19"/>
  <c r="AE5" i="21" s="1"/>
  <c r="AE5" i="22" s="1"/>
  <c r="E47" i="22"/>
  <c r="F47" i="21"/>
  <c r="C44" i="20"/>
  <c r="C43" i="19"/>
  <c r="C13" i="22"/>
  <c r="C44" i="21"/>
  <c r="C44" i="22" s="1"/>
  <c r="C31" i="21"/>
  <c r="C31" i="22" s="1"/>
  <c r="AK8" i="20"/>
  <c r="AK11" i="20" s="1"/>
  <c r="AK8" i="19"/>
  <c r="AK11" i="18"/>
  <c r="H8" i="19" l="1"/>
  <c r="L5" i="20"/>
  <c r="Q8" i="19"/>
  <c r="Q11" i="18"/>
  <c r="P11" i="18"/>
  <c r="X8" i="19"/>
  <c r="AG58" i="18"/>
  <c r="AH5" i="20"/>
  <c r="AG38" i="18"/>
  <c r="AB39" i="18"/>
  <c r="AB40" i="18"/>
  <c r="L111" i="18"/>
  <c r="Y53" i="18"/>
  <c r="V5" i="20"/>
  <c r="R8" i="19"/>
  <c r="C25" i="19"/>
  <c r="D25" i="19" s="1"/>
  <c r="E25" i="19" s="1"/>
  <c r="F25" i="19" s="1"/>
  <c r="G25" i="19" s="1"/>
  <c r="H25" i="19" s="1"/>
  <c r="I25" i="19" s="1"/>
  <c r="J25" i="19" s="1"/>
  <c r="K25" i="19" s="1"/>
  <c r="L25" i="19" s="1"/>
  <c r="M25" i="19" s="1"/>
  <c r="N25" i="19" s="1"/>
  <c r="O25" i="19" s="1"/>
  <c r="P25" i="19" s="1"/>
  <c r="Q25" i="19" s="1"/>
  <c r="R25" i="19" s="1"/>
  <c r="S25" i="19" s="1"/>
  <c r="T25" i="19" s="1"/>
  <c r="U25" i="19" s="1"/>
  <c r="V25" i="19" s="1"/>
  <c r="W25" i="19" s="1"/>
  <c r="X25" i="19" s="1"/>
  <c r="Y25" i="19" s="1"/>
  <c r="Z25" i="19" s="1"/>
  <c r="AA25" i="19" s="1"/>
  <c r="AB25" i="19" s="1"/>
  <c r="AC25" i="19" s="1"/>
  <c r="AD25" i="19" s="1"/>
  <c r="AE25" i="19" s="1"/>
  <c r="AF25" i="19" s="1"/>
  <c r="AG25" i="19" s="1"/>
  <c r="AH25" i="19" s="1"/>
  <c r="AI25" i="19" s="1"/>
  <c r="AJ25" i="19" s="1"/>
  <c r="AK25" i="19" s="1"/>
  <c r="AL25" i="19" s="1"/>
  <c r="H58" i="18"/>
  <c r="AD41" i="18"/>
  <c r="Y37" i="18"/>
  <c r="Y58" i="18"/>
  <c r="H6" i="20"/>
  <c r="AH9" i="20"/>
  <c r="AE55" i="18"/>
  <c r="L6" i="19"/>
  <c r="AE35" i="18"/>
  <c r="AE54" i="18"/>
  <c r="AG11" i="18"/>
  <c r="AE6" i="20"/>
  <c r="L36" i="18"/>
  <c r="L62" i="18" s="1"/>
  <c r="L52" i="18"/>
  <c r="L105" i="18" s="1"/>
  <c r="AE37" i="18"/>
  <c r="AA5" i="19"/>
  <c r="AA5" i="21" s="1"/>
  <c r="AA5" i="22" s="1"/>
  <c r="L37" i="18"/>
  <c r="L90" i="18" s="1"/>
  <c r="L56" i="18"/>
  <c r="L109" i="18" s="1"/>
  <c r="AE41" i="18"/>
  <c r="AC9" i="19"/>
  <c r="AC9" i="21" s="1"/>
  <c r="AC9" i="22" s="1"/>
  <c r="L38" i="18"/>
  <c r="L91" i="18" s="1"/>
  <c r="AE57" i="18"/>
  <c r="AE53" i="19" s="1"/>
  <c r="AE72" i="21" s="1"/>
  <c r="L40" i="18"/>
  <c r="L93" i="18" s="1"/>
  <c r="AF37" i="18"/>
  <c r="AF34" i="20" s="1"/>
  <c r="V53" i="18"/>
  <c r="U8" i="19"/>
  <c r="U57" i="18"/>
  <c r="U41" i="18"/>
  <c r="H38" i="18"/>
  <c r="H91" i="18" s="1"/>
  <c r="H57" i="18"/>
  <c r="H110" i="18" s="1"/>
  <c r="S6" i="20"/>
  <c r="S10" i="20" s="1"/>
  <c r="H5" i="20"/>
  <c r="AD35" i="18"/>
  <c r="AD55" i="18"/>
  <c r="N35" i="18"/>
  <c r="N32" i="20" s="1"/>
  <c r="W5" i="19"/>
  <c r="W5" i="21" s="1"/>
  <c r="W5" i="22" s="1"/>
  <c r="P37" i="18"/>
  <c r="P56" i="18"/>
  <c r="P53" i="20" s="1"/>
  <c r="S52" i="18"/>
  <c r="Y52" i="18"/>
  <c r="Y40" i="18"/>
  <c r="AD9" i="19"/>
  <c r="AD9" i="21" s="1"/>
  <c r="AD9" i="22" s="1"/>
  <c r="E40" i="18"/>
  <c r="E93" i="18" s="1"/>
  <c r="M6" i="19"/>
  <c r="H53" i="18"/>
  <c r="H79" i="18" s="1"/>
  <c r="S6" i="19"/>
  <c r="S6" i="21" s="1"/>
  <c r="AD53" i="18"/>
  <c r="AD50" i="20" s="1"/>
  <c r="Y57" i="18"/>
  <c r="Y54" i="20" s="1"/>
  <c r="R40" i="18"/>
  <c r="U35" i="18"/>
  <c r="U52" i="18"/>
  <c r="H52" i="18"/>
  <c r="H41" i="18"/>
  <c r="H67" i="18" s="1"/>
  <c r="AD36" i="18"/>
  <c r="AD33" i="20" s="1"/>
  <c r="AD56" i="18"/>
  <c r="N41" i="18"/>
  <c r="AD5" i="20"/>
  <c r="P38" i="18"/>
  <c r="P55" i="18"/>
  <c r="P51" i="19" s="1"/>
  <c r="P70" i="21" s="1"/>
  <c r="S56" i="18"/>
  <c r="S53" i="20" s="1"/>
  <c r="K9" i="19"/>
  <c r="K9" i="21" s="1"/>
  <c r="K9" i="22" s="1"/>
  <c r="AI5" i="19"/>
  <c r="AI5" i="21" s="1"/>
  <c r="AI5" i="22" s="1"/>
  <c r="Y56" i="18"/>
  <c r="Y41" i="18"/>
  <c r="I58" i="18"/>
  <c r="I84" i="18" s="1"/>
  <c r="E6" i="20"/>
  <c r="E10" i="20" s="1"/>
  <c r="AD10" i="18"/>
  <c r="P40" i="18"/>
  <c r="Y6" i="20"/>
  <c r="Y38" i="18"/>
  <c r="Y35" i="20" s="1"/>
  <c r="R54" i="18"/>
  <c r="R51" i="20" s="1"/>
  <c r="U36" i="18"/>
  <c r="U33" i="20" s="1"/>
  <c r="U56" i="18"/>
  <c r="H56" i="18"/>
  <c r="H109" i="18" s="1"/>
  <c r="H55" i="18"/>
  <c r="H81" i="18" s="1"/>
  <c r="AD37" i="18"/>
  <c r="AD57" i="18"/>
  <c r="AD53" i="19" s="1"/>
  <c r="AD72" i="21" s="1"/>
  <c r="N55" i="18"/>
  <c r="N52" i="20" s="1"/>
  <c r="AB9" i="19"/>
  <c r="AB9" i="21" s="1"/>
  <c r="AB9" i="22" s="1"/>
  <c r="Y10" i="18"/>
  <c r="M11" i="18"/>
  <c r="S11" i="18"/>
  <c r="P54" i="18"/>
  <c r="P41" i="18"/>
  <c r="P38" i="20" s="1"/>
  <c r="Y35" i="18"/>
  <c r="Y55" i="18"/>
  <c r="Y52" i="20" s="1"/>
  <c r="AD6" i="19"/>
  <c r="P6" i="20"/>
  <c r="AC5" i="19"/>
  <c r="AC5" i="21" s="1"/>
  <c r="AC5" i="22" s="1"/>
  <c r="H37" i="18"/>
  <c r="H90" i="18" s="1"/>
  <c r="H35" i="18"/>
  <c r="H88" i="18" s="1"/>
  <c r="H54" i="18"/>
  <c r="H80" i="18" s="1"/>
  <c r="AD38" i="18"/>
  <c r="AD58" i="18"/>
  <c r="AD55" i="20" s="1"/>
  <c r="D35" i="18"/>
  <c r="D88" i="18" s="1"/>
  <c r="Y39" i="18"/>
  <c r="Y36" i="20" s="1"/>
  <c r="P58" i="18"/>
  <c r="P53" i="18"/>
  <c r="Y36" i="18"/>
  <c r="U10" i="18"/>
  <c r="H10" i="18"/>
  <c r="N40" i="18"/>
  <c r="N37" i="20" s="1"/>
  <c r="N9" i="19"/>
  <c r="N9" i="21" s="1"/>
  <c r="N9" i="22" s="1"/>
  <c r="AA8" i="20"/>
  <c r="AA11" i="20" s="1"/>
  <c r="S35" i="18"/>
  <c r="S39" i="18"/>
  <c r="W8" i="20"/>
  <c r="W11" i="20" s="1"/>
  <c r="A5" i="19"/>
  <c r="A5" i="22" s="1"/>
  <c r="T52" i="18"/>
  <c r="I9" i="20"/>
  <c r="Z8" i="20"/>
  <c r="Z11" i="20" s="1"/>
  <c r="S40" i="18"/>
  <c r="S36" i="19" s="1"/>
  <c r="S55" i="21" s="1"/>
  <c r="S57" i="18"/>
  <c r="S54" i="20" s="1"/>
  <c r="Q5" i="19"/>
  <c r="Q5" i="21" s="1"/>
  <c r="Q5" i="22" s="1"/>
  <c r="I56" i="18"/>
  <c r="I53" i="20" s="1"/>
  <c r="H11" i="18"/>
  <c r="R8" i="20"/>
  <c r="R11" i="20" s="1"/>
  <c r="R35" i="18"/>
  <c r="R32" i="20" s="1"/>
  <c r="AK52" i="18"/>
  <c r="AK49" i="20" s="1"/>
  <c r="X52" i="18"/>
  <c r="X48" i="19" s="1"/>
  <c r="X67" i="21" s="1"/>
  <c r="X55" i="18"/>
  <c r="AG39" i="18"/>
  <c r="AG36" i="20" s="1"/>
  <c r="S10" i="18"/>
  <c r="AF40" i="18"/>
  <c r="AF36" i="19" s="1"/>
  <c r="AF55" i="21" s="1"/>
  <c r="AD11" i="18"/>
  <c r="AD54" i="18"/>
  <c r="AD51" i="20" s="1"/>
  <c r="T58" i="18"/>
  <c r="G36" i="18"/>
  <c r="G57" i="18"/>
  <c r="G83" i="18" s="1"/>
  <c r="C40" i="18"/>
  <c r="C37" i="20" s="1"/>
  <c r="J8" i="19"/>
  <c r="J8" i="21" s="1"/>
  <c r="Z36" i="18"/>
  <c r="Z33" i="20" s="1"/>
  <c r="J38" i="18"/>
  <c r="J58" i="18"/>
  <c r="J84" i="18" s="1"/>
  <c r="AC37" i="18"/>
  <c r="AF57" i="18"/>
  <c r="S41" i="18"/>
  <c r="S38" i="20" s="1"/>
  <c r="AE40" i="18"/>
  <c r="AE37" i="20" s="1"/>
  <c r="I38" i="18"/>
  <c r="I34" i="19" s="1"/>
  <c r="I53" i="21" s="1"/>
  <c r="AE56" i="18"/>
  <c r="D9" i="20"/>
  <c r="D11" i="18"/>
  <c r="D50" i="18" s="1"/>
  <c r="D76" i="18" s="1"/>
  <c r="D8" i="19"/>
  <c r="D8" i="21" s="1"/>
  <c r="D41" i="18"/>
  <c r="T5" i="19"/>
  <c r="T5" i="21" s="1"/>
  <c r="T5" i="22" s="1"/>
  <c r="C53" i="18"/>
  <c r="C79" i="18" s="1"/>
  <c r="C43" i="18"/>
  <c r="AC11" i="18"/>
  <c r="S55" i="18"/>
  <c r="S52" i="20" s="1"/>
  <c r="H9" i="19"/>
  <c r="H9" i="21" s="1"/>
  <c r="H9" i="22" s="1"/>
  <c r="K8" i="19"/>
  <c r="AC8" i="19"/>
  <c r="U5" i="19"/>
  <c r="U5" i="21" s="1"/>
  <c r="U5" i="22" s="1"/>
  <c r="S36" i="18"/>
  <c r="E9" i="20"/>
  <c r="F35" i="18"/>
  <c r="F32" i="20" s="1"/>
  <c r="J40" i="18"/>
  <c r="J66" i="18" s="1"/>
  <c r="J35" i="18"/>
  <c r="J61" i="18" s="1"/>
  <c r="F55" i="18"/>
  <c r="R39" i="18"/>
  <c r="R36" i="20" s="1"/>
  <c r="C56" i="18"/>
  <c r="C82" i="18" s="1"/>
  <c r="S54" i="18"/>
  <c r="S51" i="20" s="1"/>
  <c r="O40" i="18"/>
  <c r="AH8" i="19"/>
  <c r="AH11" i="19" s="1"/>
  <c r="X38" i="18"/>
  <c r="X35" i="20" s="1"/>
  <c r="AA36" i="18"/>
  <c r="AA32" i="19" s="1"/>
  <c r="AA51" i="21" s="1"/>
  <c r="G10" i="18"/>
  <c r="W11" i="18"/>
  <c r="T53" i="18"/>
  <c r="D54" i="18"/>
  <c r="G54" i="18"/>
  <c r="G51" i="20" s="1"/>
  <c r="Y9" i="20"/>
  <c r="S8" i="19"/>
  <c r="S8" i="21" s="1"/>
  <c r="J55" i="18"/>
  <c r="J52" i="20" s="1"/>
  <c r="S37" i="18"/>
  <c r="S58" i="18"/>
  <c r="F10" i="18"/>
  <c r="J5" i="19"/>
  <c r="J5" i="21" s="1"/>
  <c r="J5" i="22" s="1"/>
  <c r="O41" i="18"/>
  <c r="AK58" i="18"/>
  <c r="X40" i="18"/>
  <c r="X37" i="20" s="1"/>
  <c r="AA41" i="18"/>
  <c r="AA38" i="20" s="1"/>
  <c r="C9" i="19"/>
  <c r="C9" i="21" s="1"/>
  <c r="C9" i="22" s="1"/>
  <c r="G6" i="19"/>
  <c r="G6" i="21" s="1"/>
  <c r="D6" i="19"/>
  <c r="D6" i="21" s="1"/>
  <c r="J6" i="19"/>
  <c r="AD52" i="18"/>
  <c r="AD49" i="20" s="1"/>
  <c r="AG52" i="18"/>
  <c r="T37" i="18"/>
  <c r="T34" i="20" s="1"/>
  <c r="D5" i="19"/>
  <c r="D5" i="21" s="1"/>
  <c r="D5" i="22" s="1"/>
  <c r="J36" i="18"/>
  <c r="J33" i="20" s="1"/>
  <c r="AC35" i="18"/>
  <c r="AC32" i="20" s="1"/>
  <c r="S38" i="18"/>
  <c r="I6" i="19"/>
  <c r="I6" i="21" s="1"/>
  <c r="AE53" i="18"/>
  <c r="AE50" i="20" s="1"/>
  <c r="O58" i="18"/>
  <c r="O55" i="20" s="1"/>
  <c r="C16" i="19"/>
  <c r="D28" i="21"/>
  <c r="E80" i="18"/>
  <c r="E107" i="18"/>
  <c r="E67" i="18"/>
  <c r="E94" i="18"/>
  <c r="E84" i="18"/>
  <c r="E111" i="18"/>
  <c r="E62" i="18"/>
  <c r="E89" i="18"/>
  <c r="E78" i="18"/>
  <c r="E105" i="18"/>
  <c r="H78" i="18"/>
  <c r="H105" i="18"/>
  <c r="H107" i="18"/>
  <c r="K67" i="18"/>
  <c r="K94" i="18"/>
  <c r="G65" i="18"/>
  <c r="G92" i="18"/>
  <c r="G61" i="18"/>
  <c r="G88" i="18"/>
  <c r="G67" i="18"/>
  <c r="G94" i="18"/>
  <c r="G79" i="18"/>
  <c r="G106" i="18"/>
  <c r="D72" i="18"/>
  <c r="D99" i="18"/>
  <c r="J78" i="18"/>
  <c r="J105" i="18"/>
  <c r="J82" i="18"/>
  <c r="J109" i="18"/>
  <c r="C63" i="18"/>
  <c r="C90" i="18"/>
  <c r="E79" i="18"/>
  <c r="E106" i="18"/>
  <c r="E63" i="18"/>
  <c r="E90" i="18"/>
  <c r="E82" i="18"/>
  <c r="E109" i="18"/>
  <c r="H84" i="18"/>
  <c r="H111" i="18"/>
  <c r="K83" i="18"/>
  <c r="K110" i="18"/>
  <c r="G66" i="18"/>
  <c r="G93" i="18"/>
  <c r="J65" i="18"/>
  <c r="J92" i="18"/>
  <c r="D67" i="18"/>
  <c r="D94" i="18"/>
  <c r="G81" i="18"/>
  <c r="G108" i="18"/>
  <c r="J63" i="18"/>
  <c r="J90" i="18"/>
  <c r="J79" i="18"/>
  <c r="J106" i="18"/>
  <c r="J83" i="18"/>
  <c r="J110" i="18"/>
  <c r="K65" i="18"/>
  <c r="K92" i="18"/>
  <c r="H66" i="18"/>
  <c r="H93" i="18"/>
  <c r="E83" i="18"/>
  <c r="E110" i="18"/>
  <c r="E64" i="18"/>
  <c r="E91" i="18"/>
  <c r="E81" i="18"/>
  <c r="E108" i="18"/>
  <c r="H106" i="18"/>
  <c r="G63" i="18"/>
  <c r="G90" i="18"/>
  <c r="G107" i="18"/>
  <c r="G78" i="18"/>
  <c r="G105" i="18"/>
  <c r="J64" i="18"/>
  <c r="J91" i="18"/>
  <c r="J80" i="18"/>
  <c r="J107" i="18"/>
  <c r="F61" i="18"/>
  <c r="F88" i="18"/>
  <c r="C77" i="18"/>
  <c r="C104" i="18"/>
  <c r="E61" i="18"/>
  <c r="E88" i="18"/>
  <c r="H62" i="18"/>
  <c r="H89" i="18"/>
  <c r="H108" i="18"/>
  <c r="K61" i="18"/>
  <c r="K88" i="18"/>
  <c r="G64" i="18"/>
  <c r="G91" i="18"/>
  <c r="G84" i="18"/>
  <c r="G111" i="18"/>
  <c r="G82" i="18"/>
  <c r="G109" i="18"/>
  <c r="D73" i="18"/>
  <c r="D100" i="18"/>
  <c r="J88" i="18"/>
  <c r="J67" i="18"/>
  <c r="J94" i="18"/>
  <c r="E66" i="18"/>
  <c r="D69" i="18"/>
  <c r="D96" i="18"/>
  <c r="F84" i="18"/>
  <c r="F111" i="18"/>
  <c r="I80" i="18"/>
  <c r="I107" i="18"/>
  <c r="J86" i="20"/>
  <c r="K86" i="20" s="1"/>
  <c r="D107" i="20"/>
  <c r="D91" i="20"/>
  <c r="D108" i="20"/>
  <c r="D92" i="20"/>
  <c r="D90" i="20"/>
  <c r="D109" i="20"/>
  <c r="D88" i="20"/>
  <c r="D110" i="20"/>
  <c r="D106" i="20"/>
  <c r="D105" i="20"/>
  <c r="D89" i="20"/>
  <c r="D87" i="20"/>
  <c r="AA9" i="20"/>
  <c r="F6" i="20"/>
  <c r="F10" i="20" s="1"/>
  <c r="V57" i="18"/>
  <c r="V53" i="19" s="1"/>
  <c r="V72" i="21" s="1"/>
  <c r="F41" i="18"/>
  <c r="AB35" i="18"/>
  <c r="AB31" i="19" s="1"/>
  <c r="H6" i="19"/>
  <c r="H6" i="21" s="1"/>
  <c r="L10" i="18"/>
  <c r="AL56" i="18"/>
  <c r="AL53" i="20" s="1"/>
  <c r="AJ5" i="19"/>
  <c r="AJ5" i="21" s="1"/>
  <c r="AJ5" i="22" s="1"/>
  <c r="AF54" i="18"/>
  <c r="AF51" i="20" s="1"/>
  <c r="V10" i="18"/>
  <c r="L8" i="20"/>
  <c r="L11" i="20" s="1"/>
  <c r="V38" i="18"/>
  <c r="V35" i="20" s="1"/>
  <c r="AB53" i="18"/>
  <c r="AB49" i="19" s="1"/>
  <c r="AB68" i="21" s="1"/>
  <c r="L35" i="18"/>
  <c r="L31" i="19" s="1"/>
  <c r="L41" i="18"/>
  <c r="L94" i="18" s="1"/>
  <c r="L57" i="18"/>
  <c r="L110" i="18" s="1"/>
  <c r="AE38" i="18"/>
  <c r="AE34" i="19" s="1"/>
  <c r="AE53" i="21" s="1"/>
  <c r="AE52" i="18"/>
  <c r="AE49" i="20" s="1"/>
  <c r="H39" i="18"/>
  <c r="H35" i="19" s="1"/>
  <c r="H54" i="21" s="1"/>
  <c r="AD39" i="18"/>
  <c r="AD36" i="20" s="1"/>
  <c r="V11" i="18"/>
  <c r="Z6" i="20"/>
  <c r="Z10" i="20" s="1"/>
  <c r="M13" i="18"/>
  <c r="M111" i="18" s="1"/>
  <c r="L64" i="18"/>
  <c r="L84" i="18"/>
  <c r="L80" i="18"/>
  <c r="L79" i="18"/>
  <c r="L81" i="18"/>
  <c r="AA6" i="20"/>
  <c r="AK40" i="18"/>
  <c r="AK37" i="20" s="1"/>
  <c r="E39" i="18"/>
  <c r="E36" i="20" s="1"/>
  <c r="X6" i="20"/>
  <c r="Z9" i="20"/>
  <c r="AD6" i="20"/>
  <c r="AD10" i="20" s="1"/>
  <c r="Q6" i="20"/>
  <c r="Q10" i="20" s="1"/>
  <c r="P10" i="18"/>
  <c r="C16" i="20"/>
  <c r="C55" i="17"/>
  <c r="AL40" i="18"/>
  <c r="AL6" i="20"/>
  <c r="AL10" i="20" s="1"/>
  <c r="AL53" i="18"/>
  <c r="AL41" i="18"/>
  <c r="AL38" i="20" s="1"/>
  <c r="L8" i="19"/>
  <c r="AL55" i="18"/>
  <c r="AL52" i="20" s="1"/>
  <c r="AL6" i="19"/>
  <c r="AL6" i="21" s="1"/>
  <c r="AL57" i="18"/>
  <c r="AL54" i="18"/>
  <c r="AL51" i="20" s="1"/>
  <c r="AL10" i="18"/>
  <c r="AL58" i="18"/>
  <c r="AL55" i="20" s="1"/>
  <c r="AL35" i="18"/>
  <c r="AL32" i="20" s="1"/>
  <c r="AL39" i="18"/>
  <c r="AL35" i="19" s="1"/>
  <c r="AL54" i="21" s="1"/>
  <c r="AL36" i="18"/>
  <c r="AL33" i="20" s="1"/>
  <c r="AL37" i="18"/>
  <c r="AL38" i="18"/>
  <c r="AL35" i="20" s="1"/>
  <c r="U8" i="20"/>
  <c r="U11" i="20" s="1"/>
  <c r="O5" i="19"/>
  <c r="O5" i="21" s="1"/>
  <c r="O5" i="22" s="1"/>
  <c r="R36" i="18"/>
  <c r="R41" i="18"/>
  <c r="R37" i="19" s="1"/>
  <c r="R56" i="21" s="1"/>
  <c r="R55" i="18"/>
  <c r="AK53" i="18"/>
  <c r="AK50" i="20" s="1"/>
  <c r="AK37" i="18"/>
  <c r="AK56" i="18"/>
  <c r="AA37" i="18"/>
  <c r="AA54" i="18"/>
  <c r="AA50" i="19" s="1"/>
  <c r="AA69" i="21" s="1"/>
  <c r="AA52" i="18"/>
  <c r="AG40" i="18"/>
  <c r="D39" i="18"/>
  <c r="D36" i="20" s="1"/>
  <c r="D6" i="20"/>
  <c r="D10" i="20" s="1"/>
  <c r="AF10" i="18"/>
  <c r="AB10" i="18"/>
  <c r="AG8" i="19"/>
  <c r="AG8" i="21" s="1"/>
  <c r="N11" i="18"/>
  <c r="I5" i="19"/>
  <c r="I5" i="21" s="1"/>
  <c r="I5" i="22" s="1"/>
  <c r="AG35" i="18"/>
  <c r="AG41" i="18"/>
  <c r="AG56" i="18"/>
  <c r="AG53" i="20" s="1"/>
  <c r="D36" i="18"/>
  <c r="D33" i="20" s="1"/>
  <c r="D52" i="18"/>
  <c r="D49" i="20" s="1"/>
  <c r="D58" i="18"/>
  <c r="V9" i="19"/>
  <c r="V9" i="21" s="1"/>
  <c r="V9" i="22" s="1"/>
  <c r="AF11" i="18"/>
  <c r="D51" i="18"/>
  <c r="D48" i="20" s="1"/>
  <c r="Z37" i="18"/>
  <c r="Z34" i="20" s="1"/>
  <c r="Z52" i="18"/>
  <c r="Z48" i="19" s="1"/>
  <c r="Z67" i="21" s="1"/>
  <c r="Z56" i="18"/>
  <c r="AF58" i="18"/>
  <c r="AF54" i="19" s="1"/>
  <c r="AF73" i="21" s="1"/>
  <c r="AF38" i="18"/>
  <c r="AF35" i="20" s="1"/>
  <c r="AF52" i="18"/>
  <c r="AF49" i="20" s="1"/>
  <c r="V39" i="18"/>
  <c r="F39" i="18"/>
  <c r="F35" i="19" s="1"/>
  <c r="F54" i="21" s="1"/>
  <c r="I10" i="18"/>
  <c r="I6" i="20"/>
  <c r="I10" i="20" s="1"/>
  <c r="AF5" i="19"/>
  <c r="AF5" i="21" s="1"/>
  <c r="AF5" i="22" s="1"/>
  <c r="Z5" i="19"/>
  <c r="Z5" i="21" s="1"/>
  <c r="Z5" i="22" s="1"/>
  <c r="AG5" i="19"/>
  <c r="AG5" i="21" s="1"/>
  <c r="AG5" i="22" s="1"/>
  <c r="V35" i="18"/>
  <c r="V32" i="20" s="1"/>
  <c r="V40" i="18"/>
  <c r="V54" i="18"/>
  <c r="V51" i="20" s="1"/>
  <c r="V58" i="18"/>
  <c r="V55" i="20" s="1"/>
  <c r="F36" i="18"/>
  <c r="F32" i="19" s="1"/>
  <c r="F51" i="21" s="1"/>
  <c r="F52" i="18"/>
  <c r="F56" i="18"/>
  <c r="F53" i="20" s="1"/>
  <c r="I53" i="18"/>
  <c r="I50" i="20" s="1"/>
  <c r="I35" i="18"/>
  <c r="I32" i="20" s="1"/>
  <c r="I41" i="18"/>
  <c r="I37" i="19" s="1"/>
  <c r="I56" i="21" s="1"/>
  <c r="AB36" i="18"/>
  <c r="AB32" i="19" s="1"/>
  <c r="AB51" i="21" s="1"/>
  <c r="AB41" i="18"/>
  <c r="AB57" i="18"/>
  <c r="AB53" i="19" s="1"/>
  <c r="AB72" i="21" s="1"/>
  <c r="AJ9" i="20"/>
  <c r="G9" i="20"/>
  <c r="Q9" i="20"/>
  <c r="R6" i="19"/>
  <c r="R10" i="19" s="1"/>
  <c r="AK6" i="19"/>
  <c r="AK6" i="21" s="1"/>
  <c r="AA11" i="18"/>
  <c r="R37" i="18"/>
  <c r="R34" i="20" s="1"/>
  <c r="R52" i="18"/>
  <c r="R49" i="20" s="1"/>
  <c r="R56" i="18"/>
  <c r="AK57" i="18"/>
  <c r="AK54" i="20" s="1"/>
  <c r="AK38" i="18"/>
  <c r="AK34" i="19" s="1"/>
  <c r="AK53" i="21" s="1"/>
  <c r="AK55" i="18"/>
  <c r="AK52" i="20" s="1"/>
  <c r="AA38" i="18"/>
  <c r="AA34" i="19" s="1"/>
  <c r="AA53" i="21" s="1"/>
  <c r="AA58" i="18"/>
  <c r="AA55" i="20" s="1"/>
  <c r="AA56" i="18"/>
  <c r="S9" i="19"/>
  <c r="S9" i="21" s="1"/>
  <c r="S9" i="22" s="1"/>
  <c r="AG6" i="19"/>
  <c r="AG6" i="21" s="1"/>
  <c r="D40" i="18"/>
  <c r="D37" i="20" s="1"/>
  <c r="AF6" i="19"/>
  <c r="AF6" i="21" s="1"/>
  <c r="AB6" i="19"/>
  <c r="AB10" i="19" s="1"/>
  <c r="N8" i="19"/>
  <c r="N8" i="21" s="1"/>
  <c r="AG55" i="18"/>
  <c r="AG51" i="19" s="1"/>
  <c r="AG70" i="21" s="1"/>
  <c r="AG36" i="18"/>
  <c r="AG53" i="18"/>
  <c r="AG50" i="20" s="1"/>
  <c r="D53" i="18"/>
  <c r="D49" i="19" s="1"/>
  <c r="D37" i="18"/>
  <c r="D33" i="19" s="1"/>
  <c r="D56" i="18"/>
  <c r="AF8" i="19"/>
  <c r="AF8" i="21" s="1"/>
  <c r="Z11" i="18"/>
  <c r="D42" i="18"/>
  <c r="Z38" i="18"/>
  <c r="Z53" i="18"/>
  <c r="Z50" i="20" s="1"/>
  <c r="Z57" i="18"/>
  <c r="Z54" i="20" s="1"/>
  <c r="AF35" i="18"/>
  <c r="AF32" i="20" s="1"/>
  <c r="AF41" i="18"/>
  <c r="AF37" i="19" s="1"/>
  <c r="AF56" i="21" s="1"/>
  <c r="AF56" i="18"/>
  <c r="AF53" i="20" s="1"/>
  <c r="AK9" i="19"/>
  <c r="AK9" i="21" s="1"/>
  <c r="AK9" i="22" s="1"/>
  <c r="V6" i="19"/>
  <c r="V6" i="21" s="1"/>
  <c r="F40" i="18"/>
  <c r="F37" i="20" s="1"/>
  <c r="I39" i="18"/>
  <c r="I35" i="19" s="1"/>
  <c r="I54" i="21" s="1"/>
  <c r="V36" i="18"/>
  <c r="V41" i="18"/>
  <c r="V38" i="20" s="1"/>
  <c r="V55" i="18"/>
  <c r="V51" i="19" s="1"/>
  <c r="V70" i="21" s="1"/>
  <c r="F37" i="18"/>
  <c r="F33" i="19" s="1"/>
  <c r="F52" i="21" s="1"/>
  <c r="F53" i="18"/>
  <c r="F57" i="18"/>
  <c r="F53" i="19" s="1"/>
  <c r="F72" i="21" s="1"/>
  <c r="I57" i="18"/>
  <c r="I36" i="18"/>
  <c r="I33" i="20" s="1"/>
  <c r="I55" i="18"/>
  <c r="AB37" i="18"/>
  <c r="AB54" i="18"/>
  <c r="AB50" i="19" s="1"/>
  <c r="AB69" i="21" s="1"/>
  <c r="AB52" i="18"/>
  <c r="AB49" i="20" s="1"/>
  <c r="AA39" i="18"/>
  <c r="R6" i="20"/>
  <c r="R10" i="20" s="1"/>
  <c r="Z39" i="18"/>
  <c r="R38" i="18"/>
  <c r="R35" i="20" s="1"/>
  <c r="R53" i="18"/>
  <c r="R57" i="18"/>
  <c r="R54" i="20" s="1"/>
  <c r="AK54" i="18"/>
  <c r="AK51" i="20" s="1"/>
  <c r="AK35" i="18"/>
  <c r="AK31" i="19" s="1"/>
  <c r="AK41" i="18"/>
  <c r="AA35" i="18"/>
  <c r="AA40" i="18"/>
  <c r="AA37" i="20" s="1"/>
  <c r="AA53" i="18"/>
  <c r="AA50" i="20" s="1"/>
  <c r="AA55" i="18"/>
  <c r="AG10" i="18"/>
  <c r="AG6" i="20"/>
  <c r="AG10" i="20" s="1"/>
  <c r="D10" i="18"/>
  <c r="D22" i="18" s="1"/>
  <c r="AF39" i="18"/>
  <c r="AF35" i="19" s="1"/>
  <c r="AF54" i="21" s="1"/>
  <c r="AF6" i="20"/>
  <c r="AF10" i="20" s="1"/>
  <c r="AB6" i="20"/>
  <c r="AB10" i="20" s="1"/>
  <c r="AG54" i="18"/>
  <c r="AG51" i="20" s="1"/>
  <c r="AG37" i="18"/>
  <c r="D57" i="18"/>
  <c r="D54" i="20" s="1"/>
  <c r="D38" i="18"/>
  <c r="D55" i="18"/>
  <c r="D51" i="19" s="1"/>
  <c r="Z35" i="18"/>
  <c r="Z40" i="18"/>
  <c r="Z37" i="20" s="1"/>
  <c r="Z54" i="18"/>
  <c r="Z50" i="19" s="1"/>
  <c r="Z69" i="21" s="1"/>
  <c r="Z58" i="18"/>
  <c r="Z55" i="20" s="1"/>
  <c r="AF36" i="18"/>
  <c r="AF32" i="19" s="1"/>
  <c r="AF51" i="21" s="1"/>
  <c r="AF53" i="18"/>
  <c r="V6" i="20"/>
  <c r="V10" i="20" s="1"/>
  <c r="F6" i="19"/>
  <c r="F6" i="21" s="1"/>
  <c r="I40" i="18"/>
  <c r="V37" i="18"/>
  <c r="V34" i="20" s="1"/>
  <c r="V52" i="18"/>
  <c r="V48" i="19" s="1"/>
  <c r="V67" i="21" s="1"/>
  <c r="F38" i="18"/>
  <c r="F35" i="20" s="1"/>
  <c r="F54" i="18"/>
  <c r="I52" i="18"/>
  <c r="I49" i="20" s="1"/>
  <c r="I37" i="18"/>
  <c r="I33" i="19" s="1"/>
  <c r="I52" i="21" s="1"/>
  <c r="AB55" i="18"/>
  <c r="AB52" i="20" s="1"/>
  <c r="AB38" i="18"/>
  <c r="AB58" i="18"/>
  <c r="AB55" i="20" s="1"/>
  <c r="AA10" i="18"/>
  <c r="AK39" i="18"/>
  <c r="AK36" i="20" s="1"/>
  <c r="Z6" i="19"/>
  <c r="Z6" i="21" s="1"/>
  <c r="H61" i="17"/>
  <c r="C29" i="19" s="1"/>
  <c r="D29" i="19" s="1"/>
  <c r="E29" i="19" s="1"/>
  <c r="F29" i="19" s="1"/>
  <c r="G29" i="19" s="1"/>
  <c r="H29" i="19" s="1"/>
  <c r="I29" i="19" s="1"/>
  <c r="J29" i="19" s="1"/>
  <c r="K29" i="19" s="1"/>
  <c r="L29" i="19" s="1"/>
  <c r="M29" i="19" s="1"/>
  <c r="N29" i="19" s="1"/>
  <c r="O29" i="19" s="1"/>
  <c r="P29" i="19" s="1"/>
  <c r="Q29" i="19" s="1"/>
  <c r="R29" i="19" s="1"/>
  <c r="S29" i="19" s="1"/>
  <c r="T29" i="19" s="1"/>
  <c r="U29" i="19" s="1"/>
  <c r="V29" i="19" s="1"/>
  <c r="W29" i="19" s="1"/>
  <c r="X29" i="19" s="1"/>
  <c r="Y29" i="19" s="1"/>
  <c r="Z29" i="19" s="1"/>
  <c r="AA29" i="19" s="1"/>
  <c r="AB29" i="19" s="1"/>
  <c r="AC29" i="19" s="1"/>
  <c r="AD29" i="19" s="1"/>
  <c r="AE29" i="19" s="1"/>
  <c r="AF29" i="19" s="1"/>
  <c r="AG29" i="19" s="1"/>
  <c r="AH29" i="19" s="1"/>
  <c r="AI29" i="19" s="1"/>
  <c r="AJ29" i="19" s="1"/>
  <c r="AK29" i="19" s="1"/>
  <c r="AL29" i="19" s="1"/>
  <c r="AE8" i="19"/>
  <c r="E11" i="18"/>
  <c r="E44" i="18" s="1"/>
  <c r="K8" i="20"/>
  <c r="K11" i="20" s="1"/>
  <c r="AB5" i="19"/>
  <c r="AB5" i="21" s="1"/>
  <c r="AB5" i="22" s="1"/>
  <c r="AH36" i="18"/>
  <c r="AH32" i="19" s="1"/>
  <c r="AH51" i="21" s="1"/>
  <c r="AH52" i="18"/>
  <c r="AH48" i="19" s="1"/>
  <c r="AH67" i="21" s="1"/>
  <c r="AH56" i="18"/>
  <c r="AH53" i="20" s="1"/>
  <c r="K36" i="18"/>
  <c r="K32" i="19" s="1"/>
  <c r="K51" i="21" s="1"/>
  <c r="K54" i="18"/>
  <c r="K52" i="18"/>
  <c r="K48" i="19" s="1"/>
  <c r="K67" i="21" s="1"/>
  <c r="T8" i="20"/>
  <c r="T11" i="20" s="1"/>
  <c r="AD8" i="19"/>
  <c r="AD8" i="21" s="1"/>
  <c r="C42" i="18"/>
  <c r="C38" i="19" s="1"/>
  <c r="N36" i="18"/>
  <c r="N52" i="18"/>
  <c r="N49" i="20" s="1"/>
  <c r="N56" i="18"/>
  <c r="T57" i="18"/>
  <c r="T53" i="19" s="1"/>
  <c r="T72" i="21" s="1"/>
  <c r="T38" i="18"/>
  <c r="T56" i="18"/>
  <c r="C10" i="18"/>
  <c r="C22" i="18" s="1"/>
  <c r="M55" i="18"/>
  <c r="M52" i="20" s="1"/>
  <c r="M38" i="18"/>
  <c r="M53" i="18"/>
  <c r="M50" i="20" s="1"/>
  <c r="C38" i="18"/>
  <c r="C55" i="18"/>
  <c r="C51" i="19" s="1"/>
  <c r="C57" i="18"/>
  <c r="O10" i="18"/>
  <c r="O35" i="18"/>
  <c r="O32" i="20" s="1"/>
  <c r="O57" i="18"/>
  <c r="O54" i="20" s="1"/>
  <c r="K40" i="18"/>
  <c r="AH10" i="18"/>
  <c r="N6" i="20"/>
  <c r="N10" i="20" s="1"/>
  <c r="T39" i="18"/>
  <c r="T36" i="20" s="1"/>
  <c r="AH57" i="18"/>
  <c r="K37" i="18"/>
  <c r="K34" i="20" s="1"/>
  <c r="K58" i="18"/>
  <c r="K54" i="19" s="1"/>
  <c r="K73" i="21" s="1"/>
  <c r="K56" i="18"/>
  <c r="K52" i="19" s="1"/>
  <c r="K71" i="21" s="1"/>
  <c r="P9" i="19"/>
  <c r="P9" i="21" s="1"/>
  <c r="P9" i="22" s="1"/>
  <c r="N37" i="18"/>
  <c r="N33" i="19" s="1"/>
  <c r="N52" i="21" s="1"/>
  <c r="N53" i="18"/>
  <c r="N57" i="18"/>
  <c r="T35" i="18"/>
  <c r="T31" i="19" s="1"/>
  <c r="T40" i="18"/>
  <c r="T37" i="20" s="1"/>
  <c r="T55" i="18"/>
  <c r="T52" i="20" s="1"/>
  <c r="C6" i="19"/>
  <c r="C6" i="21" s="1"/>
  <c r="M35" i="18"/>
  <c r="M41" i="18"/>
  <c r="M38" i="20" s="1"/>
  <c r="M57" i="18"/>
  <c r="C35" i="18"/>
  <c r="C41" i="18"/>
  <c r="C54" i="18"/>
  <c r="C50" i="19" s="1"/>
  <c r="C77" i="19" s="1"/>
  <c r="O6" i="19"/>
  <c r="O6" i="21" s="1"/>
  <c r="F11" i="18"/>
  <c r="O37" i="18"/>
  <c r="O52" i="18"/>
  <c r="W9" i="20"/>
  <c r="K10" i="18"/>
  <c r="AH40" i="18"/>
  <c r="T6" i="20"/>
  <c r="T10" i="20" s="1"/>
  <c r="M39" i="18"/>
  <c r="M36" i="20" s="1"/>
  <c r="E8" i="19"/>
  <c r="E11" i="19" s="1"/>
  <c r="AH37" i="18"/>
  <c r="AH33" i="19" s="1"/>
  <c r="AH52" i="21" s="1"/>
  <c r="AH53" i="18"/>
  <c r="AH50" i="20" s="1"/>
  <c r="AH38" i="18"/>
  <c r="AH34" i="19" s="1"/>
  <c r="AH53" i="21" s="1"/>
  <c r="AH54" i="18"/>
  <c r="AH50" i="19" s="1"/>
  <c r="AH69" i="21" s="1"/>
  <c r="AH58" i="18"/>
  <c r="AH54" i="19" s="1"/>
  <c r="AH73" i="21" s="1"/>
  <c r="K38" i="18"/>
  <c r="K34" i="19" s="1"/>
  <c r="K53" i="21" s="1"/>
  <c r="K53" i="18"/>
  <c r="K49" i="19" s="1"/>
  <c r="K68" i="21" s="1"/>
  <c r="K55" i="18"/>
  <c r="K51" i="19" s="1"/>
  <c r="K70" i="21" s="1"/>
  <c r="N38" i="18"/>
  <c r="N54" i="18"/>
  <c r="N51" i="20" s="1"/>
  <c r="N58" i="18"/>
  <c r="N54" i="19" s="1"/>
  <c r="N73" i="21" s="1"/>
  <c r="T36" i="18"/>
  <c r="T33" i="20" s="1"/>
  <c r="T41" i="18"/>
  <c r="T37" i="19" s="1"/>
  <c r="T56" i="21" s="1"/>
  <c r="T54" i="18"/>
  <c r="C39" i="18"/>
  <c r="C6" i="20"/>
  <c r="C10" i="20" s="1"/>
  <c r="M52" i="18"/>
  <c r="M36" i="18"/>
  <c r="M32" i="19" s="1"/>
  <c r="M51" i="21" s="1"/>
  <c r="M54" i="18"/>
  <c r="C36" i="18"/>
  <c r="C32" i="19" s="1"/>
  <c r="C59" i="19" s="1"/>
  <c r="C52" i="18"/>
  <c r="C48" i="19" s="1"/>
  <c r="C75" i="19" s="1"/>
  <c r="C58" i="18"/>
  <c r="O39" i="18"/>
  <c r="O35" i="19" s="1"/>
  <c r="O54" i="21" s="1"/>
  <c r="O6" i="20"/>
  <c r="O10" i="20" s="1"/>
  <c r="F8" i="19"/>
  <c r="F8" i="21" s="1"/>
  <c r="O38" i="18"/>
  <c r="O35" i="20" s="1"/>
  <c r="O56" i="18"/>
  <c r="O53" i="20" s="1"/>
  <c r="AG9" i="19"/>
  <c r="AG9" i="21" s="1"/>
  <c r="AG9" i="22" s="1"/>
  <c r="AH6" i="20"/>
  <c r="AH10" i="20" s="1"/>
  <c r="N10" i="18"/>
  <c r="M40" i="18"/>
  <c r="AI9" i="18"/>
  <c r="AI9" i="19" s="1"/>
  <c r="AI9" i="21" s="1"/>
  <c r="AI9" i="22" s="1"/>
  <c r="AL5" i="20"/>
  <c r="AL5" i="19"/>
  <c r="AL5" i="21" s="1"/>
  <c r="AL5" i="22" s="1"/>
  <c r="AI8" i="18"/>
  <c r="AI8" i="19" s="1"/>
  <c r="AI8" i="21" s="1"/>
  <c r="AI6" i="18"/>
  <c r="AI40" i="18" s="1"/>
  <c r="D16" i="18"/>
  <c r="D15" i="19"/>
  <c r="E15" i="18"/>
  <c r="D15" i="21"/>
  <c r="D15" i="22" s="1"/>
  <c r="D15" i="20"/>
  <c r="AL49" i="20"/>
  <c r="AL48" i="19"/>
  <c r="AL67" i="21" s="1"/>
  <c r="AL8" i="19"/>
  <c r="AL11" i="18"/>
  <c r="AL8" i="20"/>
  <c r="AL11" i="20" s="1"/>
  <c r="AL9" i="20"/>
  <c r="AL9" i="19"/>
  <c r="AL9" i="21" s="1"/>
  <c r="AL9" i="22" s="1"/>
  <c r="AL49" i="19"/>
  <c r="AL68" i="21" s="1"/>
  <c r="F20" i="20"/>
  <c r="O54" i="18"/>
  <c r="AH6" i="19"/>
  <c r="AH6" i="21" s="1"/>
  <c r="E10" i="18"/>
  <c r="E19" i="18" s="1"/>
  <c r="X39" i="18"/>
  <c r="N39" i="18"/>
  <c r="Q39" i="18"/>
  <c r="Q36" i="20" s="1"/>
  <c r="T6" i="19"/>
  <c r="T6" i="21" s="1"/>
  <c r="P39" i="18"/>
  <c r="L39" i="18"/>
  <c r="L35" i="19" s="1"/>
  <c r="L54" i="21" s="1"/>
  <c r="G30" i="22"/>
  <c r="H30" i="21"/>
  <c r="C47" i="19"/>
  <c r="O36" i="18"/>
  <c r="O53" i="18"/>
  <c r="AK10" i="18"/>
  <c r="M10" i="18"/>
  <c r="AB11" i="18"/>
  <c r="AE8" i="20"/>
  <c r="AE11" i="20" s="1"/>
  <c r="V8" i="19"/>
  <c r="V11" i="19" s="1"/>
  <c r="Y10" i="20"/>
  <c r="AB8" i="19"/>
  <c r="AB11" i="19" s="1"/>
  <c r="Y8" i="20"/>
  <c r="Y11" i="20" s="1"/>
  <c r="Y8" i="19"/>
  <c r="Y8" i="21" s="1"/>
  <c r="AC10" i="20"/>
  <c r="AJ10" i="20"/>
  <c r="X8" i="20"/>
  <c r="X11" i="20" s="1"/>
  <c r="AH8" i="20"/>
  <c r="AH11" i="20" s="1"/>
  <c r="G11" i="18"/>
  <c r="K5" i="19"/>
  <c r="K5" i="21" s="1"/>
  <c r="K5" i="22" s="1"/>
  <c r="Y5" i="19"/>
  <c r="Y5" i="21" s="1"/>
  <c r="Y5" i="22" s="1"/>
  <c r="C11" i="18"/>
  <c r="J8" i="20"/>
  <c r="J11" i="20" s="1"/>
  <c r="G5" i="19"/>
  <c r="G5" i="21" s="1"/>
  <c r="G5" i="22" s="1"/>
  <c r="N5" i="19"/>
  <c r="N5" i="21" s="1"/>
  <c r="N5" i="22" s="1"/>
  <c r="I11" i="18"/>
  <c r="O11" i="18"/>
  <c r="C5" i="19"/>
  <c r="C5" i="21" s="1"/>
  <c r="C5" i="22" s="1"/>
  <c r="G8" i="19"/>
  <c r="G11" i="19" s="1"/>
  <c r="C8" i="19"/>
  <c r="C11" i="19" s="1"/>
  <c r="I8" i="19"/>
  <c r="I8" i="21" s="1"/>
  <c r="O8" i="19"/>
  <c r="O11" i="19" s="1"/>
  <c r="C48" i="20"/>
  <c r="E46" i="21"/>
  <c r="D46" i="22"/>
  <c r="C29" i="20"/>
  <c r="D29" i="20" s="1"/>
  <c r="E29" i="20" s="1"/>
  <c r="F29" i="20" s="1"/>
  <c r="G29" i="20" s="1"/>
  <c r="H29" i="20" s="1"/>
  <c r="I29" i="20" s="1"/>
  <c r="J29" i="20" s="1"/>
  <c r="K29" i="20" s="1"/>
  <c r="L29" i="20" s="1"/>
  <c r="M29" i="20" s="1"/>
  <c r="N29" i="20" s="1"/>
  <c r="O29" i="20" s="1"/>
  <c r="P29" i="20" s="1"/>
  <c r="Q29" i="20" s="1"/>
  <c r="R29" i="20" s="1"/>
  <c r="S29" i="20" s="1"/>
  <c r="T29" i="20" s="1"/>
  <c r="U29" i="20" s="1"/>
  <c r="V29" i="20" s="1"/>
  <c r="W29" i="20" s="1"/>
  <c r="X29" i="20" s="1"/>
  <c r="Y29" i="20" s="1"/>
  <c r="Z29" i="20" s="1"/>
  <c r="AA29" i="20" s="1"/>
  <c r="AB29" i="20" s="1"/>
  <c r="AC29" i="20" s="1"/>
  <c r="AD29" i="20" s="1"/>
  <c r="AE29" i="20" s="1"/>
  <c r="AF29" i="20" s="1"/>
  <c r="AG29" i="20" s="1"/>
  <c r="AH29" i="20" s="1"/>
  <c r="AI29" i="20" s="1"/>
  <c r="AJ29" i="20" s="1"/>
  <c r="AK29" i="20" s="1"/>
  <c r="AL29" i="20" s="1"/>
  <c r="C59" i="17"/>
  <c r="F47" i="22"/>
  <c r="G47" i="21"/>
  <c r="AH52" i="20"/>
  <c r="AH51" i="19"/>
  <c r="AH70" i="21" s="1"/>
  <c r="AK8" i="21"/>
  <c r="AK11" i="19"/>
  <c r="C62" i="21"/>
  <c r="AK50" i="19"/>
  <c r="AK69" i="21" s="1"/>
  <c r="U50" i="20"/>
  <c r="U49" i="19"/>
  <c r="U68" i="21" s="1"/>
  <c r="U49" i="20"/>
  <c r="U48" i="19"/>
  <c r="U67" i="21" s="1"/>
  <c r="E54" i="20"/>
  <c r="E53" i="19"/>
  <c r="E72" i="21" s="1"/>
  <c r="E52" i="20"/>
  <c r="E51" i="19"/>
  <c r="E70" i="21" s="1"/>
  <c r="H37" i="19"/>
  <c r="H56" i="21" s="1"/>
  <c r="F48" i="22"/>
  <c r="G48" i="21"/>
  <c r="Q8" i="21"/>
  <c r="Q11" i="19"/>
  <c r="AH8" i="21"/>
  <c r="R50" i="19"/>
  <c r="R69" i="21" s="1"/>
  <c r="AK55" i="20"/>
  <c r="AK54" i="19"/>
  <c r="AK73" i="21" s="1"/>
  <c r="H33" i="20"/>
  <c r="H32" i="19"/>
  <c r="H51" i="21" s="1"/>
  <c r="H52" i="20"/>
  <c r="H51" i="19"/>
  <c r="H70" i="21" s="1"/>
  <c r="C38" i="22"/>
  <c r="D38" i="21"/>
  <c r="AJ37" i="20"/>
  <c r="AJ36" i="19"/>
  <c r="AJ55" i="21" s="1"/>
  <c r="AG11" i="19"/>
  <c r="AD35" i="20"/>
  <c r="AD34" i="19"/>
  <c r="AD53" i="21" s="1"/>
  <c r="AH51" i="20"/>
  <c r="AK53" i="20"/>
  <c r="AK52" i="19"/>
  <c r="AK71" i="21" s="1"/>
  <c r="U51" i="20"/>
  <c r="U50" i="19"/>
  <c r="U69" i="21" s="1"/>
  <c r="U32" i="20"/>
  <c r="U31" i="19"/>
  <c r="U37" i="20"/>
  <c r="U36" i="19"/>
  <c r="U55" i="21" s="1"/>
  <c r="U52" i="20"/>
  <c r="U51" i="19"/>
  <c r="U70" i="21" s="1"/>
  <c r="E55" i="20"/>
  <c r="E54" i="19"/>
  <c r="E73" i="21" s="1"/>
  <c r="E33" i="20"/>
  <c r="E32" i="19"/>
  <c r="E51" i="21" s="1"/>
  <c r="E49" i="20"/>
  <c r="E48" i="19"/>
  <c r="E67" i="21" s="1"/>
  <c r="X33" i="20"/>
  <c r="X32" i="19"/>
  <c r="X51" i="21" s="1"/>
  <c r="X38" i="20"/>
  <c r="X37" i="19"/>
  <c r="X56" i="21" s="1"/>
  <c r="X50" i="20"/>
  <c r="X49" i="19"/>
  <c r="X68" i="21" s="1"/>
  <c r="H49" i="20"/>
  <c r="H48" i="19"/>
  <c r="H67" i="21" s="1"/>
  <c r="H34" i="20"/>
  <c r="H51" i="20"/>
  <c r="H50" i="19"/>
  <c r="H69" i="21" s="1"/>
  <c r="AA51" i="20"/>
  <c r="AA48" i="19"/>
  <c r="AA67" i="21" s="1"/>
  <c r="D29" i="22"/>
  <c r="E29" i="21"/>
  <c r="G36" i="20"/>
  <c r="G35" i="19"/>
  <c r="G54" i="21" s="1"/>
  <c r="G10" i="20"/>
  <c r="S36" i="20"/>
  <c r="S35" i="19"/>
  <c r="S54" i="21" s="1"/>
  <c r="J10" i="20"/>
  <c r="AF10" i="19"/>
  <c r="T8" i="21"/>
  <c r="T11" i="19"/>
  <c r="C61" i="21"/>
  <c r="F32" i="22"/>
  <c r="G32" i="21"/>
  <c r="AD32" i="20"/>
  <c r="AD31" i="19"/>
  <c r="AD38" i="20"/>
  <c r="AD37" i="19"/>
  <c r="AD56" i="21" s="1"/>
  <c r="AD52" i="20"/>
  <c r="AD51" i="19"/>
  <c r="AD70" i="21" s="1"/>
  <c r="N54" i="20"/>
  <c r="N53" i="19"/>
  <c r="N72" i="21" s="1"/>
  <c r="AG52" i="20"/>
  <c r="Q55" i="20"/>
  <c r="Q54" i="19"/>
  <c r="Q73" i="21" s="1"/>
  <c r="Q35" i="20"/>
  <c r="Q34" i="19"/>
  <c r="Q53" i="21" s="1"/>
  <c r="Q49" i="20"/>
  <c r="Q48" i="19"/>
  <c r="Q67" i="21" s="1"/>
  <c r="AJ50" i="20"/>
  <c r="AJ49" i="19"/>
  <c r="AJ68" i="21" s="1"/>
  <c r="AJ34" i="20"/>
  <c r="AJ33" i="19"/>
  <c r="AJ52" i="21" s="1"/>
  <c r="AJ53" i="20"/>
  <c r="AJ52" i="19"/>
  <c r="AJ71" i="21" s="1"/>
  <c r="W33" i="20"/>
  <c r="W32" i="19"/>
  <c r="W51" i="21" s="1"/>
  <c r="W38" i="20"/>
  <c r="W37" i="19"/>
  <c r="W56" i="21" s="1"/>
  <c r="W50" i="20"/>
  <c r="W49" i="19"/>
  <c r="W68" i="21" s="1"/>
  <c r="G34" i="20"/>
  <c r="G33" i="19"/>
  <c r="G52" i="21" s="1"/>
  <c r="G49" i="20"/>
  <c r="G48" i="19"/>
  <c r="G67" i="21" s="1"/>
  <c r="AC6" i="21"/>
  <c r="AC10" i="19"/>
  <c r="Y6" i="21"/>
  <c r="Y10" i="19"/>
  <c r="M8" i="21"/>
  <c r="M11" i="19"/>
  <c r="D47" i="19"/>
  <c r="D43" i="20"/>
  <c r="D42" i="19"/>
  <c r="J35" i="20"/>
  <c r="J34" i="19"/>
  <c r="J53" i="21" s="1"/>
  <c r="J51" i="20"/>
  <c r="J50" i="19"/>
  <c r="J69" i="21" s="1"/>
  <c r="AC53" i="20"/>
  <c r="AC52" i="19"/>
  <c r="AC71" i="21" s="1"/>
  <c r="AC34" i="20"/>
  <c r="AC33" i="19"/>
  <c r="AC52" i="21" s="1"/>
  <c r="AC51" i="20"/>
  <c r="AC50" i="19"/>
  <c r="AC69" i="21" s="1"/>
  <c r="AF50" i="19"/>
  <c r="AF69" i="21" s="1"/>
  <c r="AF54" i="20"/>
  <c r="AF53" i="19"/>
  <c r="AF72" i="21" s="1"/>
  <c r="P32" i="20"/>
  <c r="P31" i="19"/>
  <c r="S34" i="20"/>
  <c r="S33" i="19"/>
  <c r="S52" i="21" s="1"/>
  <c r="S49" i="20"/>
  <c r="S48" i="19"/>
  <c r="S67" i="21" s="1"/>
  <c r="S55" i="20"/>
  <c r="S54" i="19"/>
  <c r="S73" i="21" s="1"/>
  <c r="F14" i="21"/>
  <c r="F14" i="22" s="1"/>
  <c r="F14" i="20"/>
  <c r="F14" i="19"/>
  <c r="G14" i="18"/>
  <c r="D25" i="22"/>
  <c r="E25" i="21"/>
  <c r="AE36" i="20"/>
  <c r="AE35" i="19"/>
  <c r="AE54" i="21" s="1"/>
  <c r="AE10" i="20"/>
  <c r="V50" i="20"/>
  <c r="V49" i="19"/>
  <c r="V68" i="21" s="1"/>
  <c r="V54" i="20"/>
  <c r="F31" i="19"/>
  <c r="F38" i="20"/>
  <c r="F37" i="19"/>
  <c r="F56" i="21" s="1"/>
  <c r="F51" i="19"/>
  <c r="F70" i="21" s="1"/>
  <c r="Y49" i="20"/>
  <c r="Y48" i="19"/>
  <c r="Y67" i="21" s="1"/>
  <c r="Y34" i="20"/>
  <c r="Y33" i="19"/>
  <c r="Y52" i="21" s="1"/>
  <c r="AB37" i="20"/>
  <c r="AB36" i="19"/>
  <c r="AB55" i="21" s="1"/>
  <c r="AB50" i="20"/>
  <c r="L33" i="20"/>
  <c r="L32" i="19"/>
  <c r="L51" i="21" s="1"/>
  <c r="L51" i="20"/>
  <c r="L50" i="19"/>
  <c r="L69" i="21" s="1"/>
  <c r="AE32" i="20"/>
  <c r="AE31" i="19"/>
  <c r="AE38" i="20"/>
  <c r="AE37" i="19"/>
  <c r="AE56" i="21" s="1"/>
  <c r="AE53" i="20"/>
  <c r="AE52" i="19"/>
  <c r="AE71" i="21" s="1"/>
  <c r="AA10" i="20"/>
  <c r="K6" i="21"/>
  <c r="K10" i="19"/>
  <c r="R35" i="19"/>
  <c r="R54" i="21" s="1"/>
  <c r="X10" i="20"/>
  <c r="D36" i="22"/>
  <c r="E36" i="21"/>
  <c r="F22" i="22"/>
  <c r="G22" i="21"/>
  <c r="E33" i="22"/>
  <c r="F33" i="21"/>
  <c r="W36" i="20"/>
  <c r="W35" i="19"/>
  <c r="W54" i="21" s="1"/>
  <c r="N6" i="21"/>
  <c r="N10" i="19"/>
  <c r="Q37" i="20"/>
  <c r="Q36" i="19"/>
  <c r="Q55" i="21" s="1"/>
  <c r="M10" i="20"/>
  <c r="P6" i="21"/>
  <c r="P10" i="19"/>
  <c r="AA8" i="21"/>
  <c r="AA11" i="19"/>
  <c r="U55" i="20"/>
  <c r="U54" i="19"/>
  <c r="U73" i="21" s="1"/>
  <c r="U38" i="20"/>
  <c r="U37" i="19"/>
  <c r="U56" i="21" s="1"/>
  <c r="E50" i="20"/>
  <c r="E49" i="19"/>
  <c r="E68" i="21" s="1"/>
  <c r="E34" i="20"/>
  <c r="E33" i="19"/>
  <c r="E52" i="21" s="1"/>
  <c r="E53" i="20"/>
  <c r="E52" i="19"/>
  <c r="E71" i="21" s="1"/>
  <c r="X34" i="20"/>
  <c r="X33" i="19"/>
  <c r="X52" i="21" s="1"/>
  <c r="X52" i="20"/>
  <c r="X51" i="19"/>
  <c r="X70" i="21" s="1"/>
  <c r="X54" i="20"/>
  <c r="X53" i="19"/>
  <c r="X72" i="21" s="1"/>
  <c r="H53" i="20"/>
  <c r="H52" i="19"/>
  <c r="H71" i="21" s="1"/>
  <c r="H55" i="20"/>
  <c r="H54" i="19"/>
  <c r="H73" i="21" s="1"/>
  <c r="K32" i="20"/>
  <c r="K31" i="19"/>
  <c r="K38" i="20"/>
  <c r="K37" i="19"/>
  <c r="K56" i="21" s="1"/>
  <c r="K54" i="20"/>
  <c r="K53" i="19"/>
  <c r="K72" i="21" s="1"/>
  <c r="C26" i="22"/>
  <c r="D26" i="21"/>
  <c r="G37" i="20"/>
  <c r="G36" i="19"/>
  <c r="G55" i="21" s="1"/>
  <c r="AJ6" i="21"/>
  <c r="AJ10" i="19"/>
  <c r="J36" i="20"/>
  <c r="J35" i="19"/>
  <c r="J54" i="21" s="1"/>
  <c r="AJ8" i="21"/>
  <c r="AJ11" i="19"/>
  <c r="AD53" i="20"/>
  <c r="AD52" i="19"/>
  <c r="AD71" i="21" s="1"/>
  <c r="N50" i="19"/>
  <c r="N69" i="21" s="1"/>
  <c r="AG54" i="20"/>
  <c r="AG53" i="19"/>
  <c r="AG72" i="21" s="1"/>
  <c r="Q32" i="20"/>
  <c r="Q31" i="19"/>
  <c r="Q38" i="20"/>
  <c r="Q37" i="19"/>
  <c r="Q56" i="21" s="1"/>
  <c r="Q53" i="20"/>
  <c r="Q52" i="19"/>
  <c r="Q71" i="21" s="1"/>
  <c r="AJ54" i="20"/>
  <c r="AJ53" i="19"/>
  <c r="AJ72" i="21" s="1"/>
  <c r="AJ35" i="20"/>
  <c r="AJ34" i="19"/>
  <c r="AJ53" i="21" s="1"/>
  <c r="AJ52" i="20"/>
  <c r="AJ51" i="19"/>
  <c r="AJ70" i="21" s="1"/>
  <c r="D34" i="20"/>
  <c r="W34" i="20"/>
  <c r="W33" i="19"/>
  <c r="W52" i="21" s="1"/>
  <c r="W52" i="20"/>
  <c r="W51" i="19"/>
  <c r="W70" i="21" s="1"/>
  <c r="W54" i="20"/>
  <c r="W53" i="19"/>
  <c r="W72" i="21" s="1"/>
  <c r="G35" i="20"/>
  <c r="G34" i="19"/>
  <c r="G53" i="21" s="1"/>
  <c r="G55" i="20"/>
  <c r="G54" i="19"/>
  <c r="G73" i="21" s="1"/>
  <c r="G53" i="20"/>
  <c r="G52" i="19"/>
  <c r="G71" i="21" s="1"/>
  <c r="E85" i="20"/>
  <c r="AC8" i="21"/>
  <c r="AC11" i="19"/>
  <c r="D49" i="18"/>
  <c r="J38" i="20"/>
  <c r="J37" i="19"/>
  <c r="J56" i="21" s="1"/>
  <c r="AC52" i="20"/>
  <c r="AC51" i="19"/>
  <c r="AC70" i="21" s="1"/>
  <c r="AC35" i="20"/>
  <c r="AC34" i="19"/>
  <c r="AC53" i="21" s="1"/>
  <c r="AC55" i="20"/>
  <c r="AC54" i="19"/>
  <c r="AC73" i="21" s="1"/>
  <c r="M37" i="19"/>
  <c r="M56" i="21" s="1"/>
  <c r="AF55" i="20"/>
  <c r="AF48" i="19"/>
  <c r="AF67" i="21" s="1"/>
  <c r="P33" i="20"/>
  <c r="P32" i="19"/>
  <c r="P51" i="21" s="1"/>
  <c r="P50" i="20"/>
  <c r="P49" i="19"/>
  <c r="P68" i="21" s="1"/>
  <c r="P52" i="20"/>
  <c r="S35" i="20"/>
  <c r="S34" i="19"/>
  <c r="S53" i="21" s="1"/>
  <c r="S50" i="20"/>
  <c r="S49" i="19"/>
  <c r="S68" i="21" s="1"/>
  <c r="C32" i="20"/>
  <c r="C31" i="19"/>
  <c r="C58" i="19" s="1"/>
  <c r="V50" i="19"/>
  <c r="V69" i="21" s="1"/>
  <c r="F52" i="19"/>
  <c r="F71" i="21" s="1"/>
  <c r="Y53" i="20"/>
  <c r="Y52" i="19"/>
  <c r="Y71" i="21" s="1"/>
  <c r="Y51" i="20"/>
  <c r="Y50" i="19"/>
  <c r="Y69" i="21" s="1"/>
  <c r="I49" i="19"/>
  <c r="I68" i="21" s="1"/>
  <c r="AB33" i="20"/>
  <c r="L34" i="20"/>
  <c r="L33" i="19"/>
  <c r="L52" i="21" s="1"/>
  <c r="L55" i="20"/>
  <c r="L54" i="19"/>
  <c r="L73" i="21" s="1"/>
  <c r="L53" i="20"/>
  <c r="AE33" i="20"/>
  <c r="AE32" i="19"/>
  <c r="AE51" i="21" s="1"/>
  <c r="AE52" i="20"/>
  <c r="AE51" i="19"/>
  <c r="AE70" i="21" s="1"/>
  <c r="O49" i="20"/>
  <c r="O48" i="19"/>
  <c r="O67" i="21" s="1"/>
  <c r="E23" i="22"/>
  <c r="F23" i="21"/>
  <c r="G43" i="22"/>
  <c r="H43" i="21"/>
  <c r="K36" i="20"/>
  <c r="K35" i="19"/>
  <c r="K54" i="21" s="1"/>
  <c r="K10" i="20"/>
  <c r="AH10" i="19"/>
  <c r="AK36" i="19"/>
  <c r="AK55" i="21" s="1"/>
  <c r="U36" i="20"/>
  <c r="U35" i="19"/>
  <c r="U54" i="21" s="1"/>
  <c r="H36" i="20"/>
  <c r="H10" i="20"/>
  <c r="Q6" i="21"/>
  <c r="Q10" i="19"/>
  <c r="P10" i="20"/>
  <c r="L6" i="21"/>
  <c r="L10" i="19"/>
  <c r="U8" i="21"/>
  <c r="U11" i="19"/>
  <c r="AH32" i="20"/>
  <c r="AH31" i="19"/>
  <c r="U34" i="20"/>
  <c r="U33" i="19"/>
  <c r="U52" i="21" s="1"/>
  <c r="E35" i="20"/>
  <c r="E34" i="19"/>
  <c r="E53" i="21" s="1"/>
  <c r="H32" i="20"/>
  <c r="H31" i="19"/>
  <c r="K33" i="20"/>
  <c r="AG35" i="19"/>
  <c r="AG54" i="21" s="1"/>
  <c r="AJ36" i="20"/>
  <c r="AJ35" i="19"/>
  <c r="AJ54" i="21" s="1"/>
  <c r="AB36" i="20"/>
  <c r="AB35" i="19"/>
  <c r="AB54" i="21" s="1"/>
  <c r="W8" i="21"/>
  <c r="W11" i="19"/>
  <c r="C40" i="20"/>
  <c r="AD34" i="20"/>
  <c r="AD33" i="19"/>
  <c r="AD52" i="21" s="1"/>
  <c r="AD49" i="19"/>
  <c r="AD68" i="21" s="1"/>
  <c r="AD54" i="20"/>
  <c r="N38" i="20"/>
  <c r="N37" i="19"/>
  <c r="N56" i="21" s="1"/>
  <c r="AG55" i="20"/>
  <c r="AG54" i="19"/>
  <c r="AG73" i="21" s="1"/>
  <c r="AG35" i="20"/>
  <c r="AG34" i="19"/>
  <c r="AG53" i="21" s="1"/>
  <c r="AG49" i="20"/>
  <c r="AG48" i="19"/>
  <c r="AG67" i="21" s="1"/>
  <c r="Q52" i="20"/>
  <c r="Q51" i="19"/>
  <c r="Q70" i="21" s="1"/>
  <c r="Q33" i="20"/>
  <c r="Q32" i="19"/>
  <c r="Q51" i="21" s="1"/>
  <c r="Q50" i="20"/>
  <c r="Q49" i="19"/>
  <c r="Q68" i="21" s="1"/>
  <c r="AJ32" i="20"/>
  <c r="AJ31" i="19"/>
  <c r="AJ38" i="20"/>
  <c r="AJ37" i="19"/>
  <c r="AJ56" i="21" s="1"/>
  <c r="AJ51" i="20"/>
  <c r="AJ50" i="19"/>
  <c r="AJ69" i="21" s="1"/>
  <c r="T50" i="20"/>
  <c r="T49" i="19"/>
  <c r="T68" i="21" s="1"/>
  <c r="T33" i="19"/>
  <c r="T52" i="21" s="1"/>
  <c r="T49" i="20"/>
  <c r="T48" i="19"/>
  <c r="T67" i="21" s="1"/>
  <c r="T55" i="20"/>
  <c r="T54" i="19"/>
  <c r="T73" i="21" s="1"/>
  <c r="D53" i="19"/>
  <c r="D32" i="18"/>
  <c r="D52" i="20"/>
  <c r="W35" i="20"/>
  <c r="W34" i="19"/>
  <c r="W53" i="21" s="1"/>
  <c r="W51" i="20"/>
  <c r="W50" i="19"/>
  <c r="W69" i="21" s="1"/>
  <c r="W49" i="20"/>
  <c r="W48" i="19"/>
  <c r="W67" i="21" s="1"/>
  <c r="G32" i="20"/>
  <c r="G31" i="19"/>
  <c r="G38" i="20"/>
  <c r="G37" i="19"/>
  <c r="G56" i="21" s="1"/>
  <c r="G50" i="20"/>
  <c r="G49" i="19"/>
  <c r="G68" i="21" s="1"/>
  <c r="C41" i="21"/>
  <c r="C36" i="19"/>
  <c r="C63" i="19" s="1"/>
  <c r="E34" i="22"/>
  <c r="F34" i="21"/>
  <c r="P8" i="21"/>
  <c r="P11" i="19"/>
  <c r="Z8" i="21"/>
  <c r="Z11" i="19"/>
  <c r="D40" i="20"/>
  <c r="D39" i="19"/>
  <c r="Z54" i="19"/>
  <c r="Z73" i="21" s="1"/>
  <c r="J49" i="20"/>
  <c r="J48" i="19"/>
  <c r="J67" i="21" s="1"/>
  <c r="J53" i="20"/>
  <c r="J52" i="19"/>
  <c r="J71" i="21" s="1"/>
  <c r="AC31" i="19"/>
  <c r="AC37" i="20"/>
  <c r="AC36" i="19"/>
  <c r="AC55" i="21" s="1"/>
  <c r="AC50" i="20"/>
  <c r="AC49" i="19"/>
  <c r="AC68" i="21" s="1"/>
  <c r="M33" i="20"/>
  <c r="AF31" i="19"/>
  <c r="AF38" i="20"/>
  <c r="P51" i="20"/>
  <c r="P50" i="19"/>
  <c r="P69" i="21" s="1"/>
  <c r="P34" i="20"/>
  <c r="P33" i="19"/>
  <c r="P52" i="21" s="1"/>
  <c r="P54" i="20"/>
  <c r="P53" i="19"/>
  <c r="P72" i="21" s="1"/>
  <c r="S32" i="20"/>
  <c r="S31" i="19"/>
  <c r="S37" i="20"/>
  <c r="S53" i="19"/>
  <c r="S72" i="21" s="1"/>
  <c r="C33" i="20"/>
  <c r="F19" i="22"/>
  <c r="G19" i="21"/>
  <c r="E24" i="22"/>
  <c r="F24" i="21"/>
  <c r="F45" i="22"/>
  <c r="G45" i="21"/>
  <c r="AE8" i="21"/>
  <c r="AE11" i="19"/>
  <c r="F11" i="19"/>
  <c r="V52" i="20"/>
  <c r="F54" i="20"/>
  <c r="Y50" i="20"/>
  <c r="Y49" i="19"/>
  <c r="Y68" i="21" s="1"/>
  <c r="Y32" i="20"/>
  <c r="Y31" i="19"/>
  <c r="Y37" i="20"/>
  <c r="Y36" i="19"/>
  <c r="Y55" i="21" s="1"/>
  <c r="Y55" i="20"/>
  <c r="Y54" i="19"/>
  <c r="Y73" i="21" s="1"/>
  <c r="AB34" i="20"/>
  <c r="AB33" i="19"/>
  <c r="AB52" i="21" s="1"/>
  <c r="L52" i="20"/>
  <c r="L51" i="19"/>
  <c r="L70" i="21" s="1"/>
  <c r="L35" i="20"/>
  <c r="L34" i="19"/>
  <c r="L53" i="21" s="1"/>
  <c r="L50" i="20"/>
  <c r="L49" i="19"/>
  <c r="L68" i="21" s="1"/>
  <c r="AE34" i="20"/>
  <c r="AE33" i="19"/>
  <c r="AE52" i="21" s="1"/>
  <c r="AE54" i="20"/>
  <c r="AE51" i="20"/>
  <c r="AE50" i="19"/>
  <c r="AE69" i="21" s="1"/>
  <c r="U6" i="21"/>
  <c r="U10" i="19"/>
  <c r="E37" i="20"/>
  <c r="E36" i="19"/>
  <c r="E55" i="21" s="1"/>
  <c r="H37" i="20"/>
  <c r="H36" i="19"/>
  <c r="H55" i="21" s="1"/>
  <c r="C40" i="22"/>
  <c r="D40" i="21"/>
  <c r="F21" i="22"/>
  <c r="G21" i="21"/>
  <c r="W6" i="21"/>
  <c r="W10" i="19"/>
  <c r="AD37" i="20"/>
  <c r="AD36" i="19"/>
  <c r="AD55" i="21" s="1"/>
  <c r="Z10" i="19"/>
  <c r="P37" i="20"/>
  <c r="P36" i="19"/>
  <c r="P55" i="21" s="1"/>
  <c r="L36" i="20"/>
  <c r="L10" i="20"/>
  <c r="AH38" i="20"/>
  <c r="AH37" i="19"/>
  <c r="AH56" i="21" s="1"/>
  <c r="H8" i="21"/>
  <c r="H11" i="19"/>
  <c r="R8" i="21"/>
  <c r="R11" i="19"/>
  <c r="R53" i="19"/>
  <c r="R72" i="21" s="1"/>
  <c r="X53" i="20"/>
  <c r="X52" i="19"/>
  <c r="X71" i="21" s="1"/>
  <c r="X51" i="20"/>
  <c r="X50" i="19"/>
  <c r="X69" i="21" s="1"/>
  <c r="H50" i="20"/>
  <c r="H49" i="19"/>
  <c r="H68" i="21" s="1"/>
  <c r="AA51" i="19"/>
  <c r="AA70" i="21" s="1"/>
  <c r="X8" i="21"/>
  <c r="X11" i="19"/>
  <c r="AH49" i="19"/>
  <c r="AH68" i="21" s="1"/>
  <c r="R37" i="20"/>
  <c r="R36" i="19"/>
  <c r="R55" i="21" s="1"/>
  <c r="R55" i="20"/>
  <c r="R54" i="19"/>
  <c r="R73" i="21" s="1"/>
  <c r="AK33" i="20"/>
  <c r="AK32" i="19"/>
  <c r="AK51" i="21" s="1"/>
  <c r="U54" i="20"/>
  <c r="U53" i="19"/>
  <c r="U72" i="21" s="1"/>
  <c r="U35" i="20"/>
  <c r="U34" i="19"/>
  <c r="U53" i="21" s="1"/>
  <c r="U53" i="20"/>
  <c r="U52" i="19"/>
  <c r="U71" i="21" s="1"/>
  <c r="E51" i="20"/>
  <c r="E50" i="19"/>
  <c r="E69" i="21" s="1"/>
  <c r="E32" i="20"/>
  <c r="E31" i="19"/>
  <c r="E38" i="20"/>
  <c r="E37" i="19"/>
  <c r="E56" i="21" s="1"/>
  <c r="X32" i="20"/>
  <c r="X31" i="19"/>
  <c r="X55" i="20"/>
  <c r="X54" i="19"/>
  <c r="X73" i="21" s="1"/>
  <c r="AA33" i="20"/>
  <c r="AA54" i="20"/>
  <c r="AA53" i="19"/>
  <c r="AA72" i="21" s="1"/>
  <c r="K33" i="19"/>
  <c r="K52" i="21" s="1"/>
  <c r="N48" i="19"/>
  <c r="N67" i="21" s="1"/>
  <c r="AG52" i="19"/>
  <c r="AG71" i="21" s="1"/>
  <c r="Q51" i="20"/>
  <c r="Q50" i="19"/>
  <c r="Q69" i="21" s="1"/>
  <c r="Q34" i="20"/>
  <c r="Q33" i="19"/>
  <c r="Q52" i="21" s="1"/>
  <c r="Q54" i="20"/>
  <c r="Q53" i="19"/>
  <c r="Q72" i="21" s="1"/>
  <c r="AJ33" i="20"/>
  <c r="AJ32" i="19"/>
  <c r="AJ51" i="21" s="1"/>
  <c r="AJ49" i="20"/>
  <c r="AJ48" i="19"/>
  <c r="AJ67" i="21" s="1"/>
  <c r="AJ55" i="20"/>
  <c r="AJ54" i="19"/>
  <c r="AJ73" i="21" s="1"/>
  <c r="D38" i="20"/>
  <c r="D37" i="19"/>
  <c r="W32" i="20"/>
  <c r="W31" i="19"/>
  <c r="W37" i="20"/>
  <c r="W36" i="19"/>
  <c r="W55" i="21" s="1"/>
  <c r="W55" i="20"/>
  <c r="W54" i="19"/>
  <c r="W73" i="21" s="1"/>
  <c r="W53" i="20"/>
  <c r="W52" i="19"/>
  <c r="W71" i="21" s="1"/>
  <c r="G32" i="19"/>
  <c r="G51" i="21" s="1"/>
  <c r="G52" i="20"/>
  <c r="G51" i="19"/>
  <c r="G70" i="21" s="1"/>
  <c r="G54" i="20"/>
  <c r="G53" i="19"/>
  <c r="G72" i="21" s="1"/>
  <c r="F20" i="22"/>
  <c r="G20" i="21"/>
  <c r="D27" i="22"/>
  <c r="E27" i="21"/>
  <c r="D37" i="22"/>
  <c r="E37" i="21"/>
  <c r="AC36" i="20"/>
  <c r="AC35" i="19"/>
  <c r="AC54" i="21" s="1"/>
  <c r="E13" i="21"/>
  <c r="E13" i="20"/>
  <c r="E13" i="19"/>
  <c r="E51" i="18"/>
  <c r="E47" i="18"/>
  <c r="E43" i="18"/>
  <c r="E42" i="18"/>
  <c r="E45" i="18"/>
  <c r="E46" i="18"/>
  <c r="D44" i="18"/>
  <c r="D44" i="20"/>
  <c r="D43" i="19"/>
  <c r="D13" i="22"/>
  <c r="D31" i="21"/>
  <c r="D31" i="22" s="1"/>
  <c r="D44" i="21"/>
  <c r="D44" i="22" s="1"/>
  <c r="Z38" i="20"/>
  <c r="Z37" i="19"/>
  <c r="Z56" i="21" s="1"/>
  <c r="Z52" i="20"/>
  <c r="Z51" i="19"/>
  <c r="Z70" i="21" s="1"/>
  <c r="J34" i="20"/>
  <c r="J33" i="19"/>
  <c r="J52" i="21" s="1"/>
  <c r="J50" i="20"/>
  <c r="J49" i="19"/>
  <c r="J68" i="21" s="1"/>
  <c r="J54" i="20"/>
  <c r="J53" i="19"/>
  <c r="J72" i="21" s="1"/>
  <c r="AC49" i="20"/>
  <c r="AC48" i="19"/>
  <c r="AC67" i="21" s="1"/>
  <c r="AC33" i="20"/>
  <c r="AC32" i="19"/>
  <c r="AC51" i="21" s="1"/>
  <c r="AC38" i="20"/>
  <c r="AC37" i="19"/>
  <c r="AC56" i="21" s="1"/>
  <c r="AC54" i="20"/>
  <c r="AC53" i="19"/>
  <c r="AC72" i="21" s="1"/>
  <c r="M53" i="20"/>
  <c r="M52" i="19"/>
  <c r="M71" i="21" s="1"/>
  <c r="M34" i="20"/>
  <c r="M33" i="19"/>
  <c r="M52" i="21" s="1"/>
  <c r="M55" i="20"/>
  <c r="M54" i="19"/>
  <c r="M73" i="21" s="1"/>
  <c r="AF50" i="20"/>
  <c r="AF49" i="19"/>
  <c r="AF68" i="21" s="1"/>
  <c r="AF52" i="20"/>
  <c r="AF51" i="19"/>
  <c r="AF70" i="21" s="1"/>
  <c r="P55" i="20"/>
  <c r="P54" i="19"/>
  <c r="P73" i="21" s="1"/>
  <c r="P35" i="20"/>
  <c r="P34" i="19"/>
  <c r="P53" i="21" s="1"/>
  <c r="P49" i="20"/>
  <c r="P48" i="19"/>
  <c r="P67" i="21" s="1"/>
  <c r="C34" i="20"/>
  <c r="C33" i="19"/>
  <c r="C60" i="19" s="1"/>
  <c r="C50" i="20"/>
  <c r="C49" i="19"/>
  <c r="C76" i="19" s="1"/>
  <c r="AE6" i="21"/>
  <c r="AE10" i="19"/>
  <c r="V33" i="19"/>
  <c r="V52" i="21" s="1"/>
  <c r="V49" i="20"/>
  <c r="V53" i="20"/>
  <c r="V52" i="19"/>
  <c r="V71" i="21" s="1"/>
  <c r="F50" i="19"/>
  <c r="F69" i="21" s="1"/>
  <c r="F55" i="20"/>
  <c r="F54" i="19"/>
  <c r="F73" i="21" s="1"/>
  <c r="Y33" i="20"/>
  <c r="Y32" i="19"/>
  <c r="Y51" i="21" s="1"/>
  <c r="Y38" i="20"/>
  <c r="Y37" i="19"/>
  <c r="Y56" i="21" s="1"/>
  <c r="I48" i="19"/>
  <c r="I67" i="21" s="1"/>
  <c r="I34" i="20"/>
  <c r="I51" i="20"/>
  <c r="I50" i="19"/>
  <c r="I69" i="21" s="1"/>
  <c r="AB51" i="19"/>
  <c r="AB70" i="21" s="1"/>
  <c r="AB54" i="19"/>
  <c r="AB73" i="21" s="1"/>
  <c r="AB53" i="20"/>
  <c r="AB52" i="19"/>
  <c r="AB71" i="21" s="1"/>
  <c r="L38" i="20"/>
  <c r="L37" i="19"/>
  <c r="L56" i="21" s="1"/>
  <c r="L54" i="20"/>
  <c r="L53" i="19"/>
  <c r="L72" i="21" s="1"/>
  <c r="AE35" i="20"/>
  <c r="AE48" i="19"/>
  <c r="AE67" i="21" s="1"/>
  <c r="AE55" i="20"/>
  <c r="AE54" i="19"/>
  <c r="AE73" i="21" s="1"/>
  <c r="O33" i="20"/>
  <c r="O32" i="19"/>
  <c r="O51" i="21" s="1"/>
  <c r="O52" i="20"/>
  <c r="O51" i="19"/>
  <c r="O70" i="21" s="1"/>
  <c r="E35" i="22"/>
  <c r="F35" i="21"/>
  <c r="AA6" i="21"/>
  <c r="AA10" i="19"/>
  <c r="AH36" i="20"/>
  <c r="AH35" i="19"/>
  <c r="AH54" i="21" s="1"/>
  <c r="AK10" i="20"/>
  <c r="U10" i="20"/>
  <c r="E6" i="21"/>
  <c r="E10" i="19"/>
  <c r="X6" i="21"/>
  <c r="X10" i="19"/>
  <c r="C42" i="21"/>
  <c r="W10" i="20"/>
  <c r="AD6" i="21"/>
  <c r="AD10" i="19"/>
  <c r="Q35" i="19"/>
  <c r="Q54" i="21" s="1"/>
  <c r="M6" i="21"/>
  <c r="M10" i="19"/>
  <c r="L37" i="20"/>
  <c r="L36" i="19"/>
  <c r="L55" i="21" s="1"/>
  <c r="F34" i="20" l="1"/>
  <c r="J32" i="20"/>
  <c r="V34" i="19"/>
  <c r="V53" i="21" s="1"/>
  <c r="T54" i="20"/>
  <c r="G110" i="18"/>
  <c r="R6" i="21"/>
  <c r="D19" i="18"/>
  <c r="AB48" i="19"/>
  <c r="AB67" i="21" s="1"/>
  <c r="V8" i="21"/>
  <c r="AF11" i="19"/>
  <c r="J51" i="19"/>
  <c r="J70" i="21" s="1"/>
  <c r="G8" i="21"/>
  <c r="AB32" i="20"/>
  <c r="J54" i="19"/>
  <c r="J73" i="21" s="1"/>
  <c r="AB6" i="21"/>
  <c r="I31" i="19"/>
  <c r="J31" i="19"/>
  <c r="J108" i="18"/>
  <c r="AK53" i="19"/>
  <c r="AK72" i="21" s="1"/>
  <c r="I91" i="18"/>
  <c r="C66" i="18"/>
  <c r="H61" i="18"/>
  <c r="L89" i="18"/>
  <c r="J81" i="18"/>
  <c r="I109" i="18"/>
  <c r="AG10" i="19"/>
  <c r="AA37" i="19"/>
  <c r="AA56" i="21" s="1"/>
  <c r="R34" i="19"/>
  <c r="R53" i="21" s="1"/>
  <c r="AL52" i="19"/>
  <c r="AL71" i="21" s="1"/>
  <c r="I82" i="18"/>
  <c r="C93" i="18"/>
  <c r="J36" i="19"/>
  <c r="J55" i="21" s="1"/>
  <c r="I36" i="20"/>
  <c r="M51" i="19"/>
  <c r="M70" i="21" s="1"/>
  <c r="J55" i="20"/>
  <c r="X36" i="19"/>
  <c r="X55" i="21" s="1"/>
  <c r="J37" i="20"/>
  <c r="Y34" i="19"/>
  <c r="Y53" i="21" s="1"/>
  <c r="R48" i="19"/>
  <c r="R67" i="21" s="1"/>
  <c r="R67" i="22" s="1"/>
  <c r="O53" i="19"/>
  <c r="O72" i="21" s="1"/>
  <c r="L48" i="19"/>
  <c r="L67" i="21" s="1"/>
  <c r="P52" i="19"/>
  <c r="P71" i="21" s="1"/>
  <c r="AD54" i="19"/>
  <c r="AD73" i="21" s="1"/>
  <c r="AD50" i="19"/>
  <c r="AD69" i="21" s="1"/>
  <c r="S10" i="19"/>
  <c r="X34" i="19"/>
  <c r="X53" i="21" s="1"/>
  <c r="AB54" i="20"/>
  <c r="L49" i="20"/>
  <c r="L78" i="18"/>
  <c r="Y51" i="19"/>
  <c r="Y70" i="21" s="1"/>
  <c r="F34" i="19"/>
  <c r="F53" i="21" s="1"/>
  <c r="K53" i="20"/>
  <c r="Z49" i="19"/>
  <c r="Z68" i="21" s="1"/>
  <c r="AK49" i="19"/>
  <c r="AK68" i="21" s="1"/>
  <c r="AL32" i="19"/>
  <c r="AL51" i="21" s="1"/>
  <c r="AL51" i="22" s="1"/>
  <c r="R31" i="19"/>
  <c r="F33" i="20"/>
  <c r="C52" i="20"/>
  <c r="AG49" i="19"/>
  <c r="AG68" i="21" s="1"/>
  <c r="AA49" i="19"/>
  <c r="AA68" i="21" s="1"/>
  <c r="D61" i="18"/>
  <c r="AK32" i="20"/>
  <c r="L66" i="18"/>
  <c r="H64" i="18"/>
  <c r="T10" i="19"/>
  <c r="T36" i="19"/>
  <c r="T55" i="21" s="1"/>
  <c r="E8" i="21"/>
  <c r="L63" i="18"/>
  <c r="AB51" i="20"/>
  <c r="AF34" i="19"/>
  <c r="AF53" i="21" s="1"/>
  <c r="U32" i="19"/>
  <c r="U51" i="21" s="1"/>
  <c r="P37" i="19"/>
  <c r="P56" i="21" s="1"/>
  <c r="AF33" i="19"/>
  <c r="AF52" i="21" s="1"/>
  <c r="N36" i="19"/>
  <c r="N55" i="21" s="1"/>
  <c r="N55" i="22" s="1"/>
  <c r="C53" i="20"/>
  <c r="Y35" i="19"/>
  <c r="Y54" i="21" s="1"/>
  <c r="N11" i="19"/>
  <c r="D10" i="19"/>
  <c r="S52" i="19"/>
  <c r="S71" i="21" s="1"/>
  <c r="S71" i="22" s="1"/>
  <c r="S11" i="19"/>
  <c r="AL10" i="19"/>
  <c r="J111" i="18"/>
  <c r="C109" i="18"/>
  <c r="Y53" i="19"/>
  <c r="Y72" i="21" s="1"/>
  <c r="D11" i="19"/>
  <c r="S51" i="19"/>
  <c r="S70" i="21" s="1"/>
  <c r="S70" i="22" s="1"/>
  <c r="N51" i="19"/>
  <c r="N70" i="21" s="1"/>
  <c r="N70" i="22" s="1"/>
  <c r="O54" i="19"/>
  <c r="O73" i="21" s="1"/>
  <c r="AE36" i="19"/>
  <c r="AE55" i="21" s="1"/>
  <c r="H83" i="18"/>
  <c r="J93" i="18"/>
  <c r="H63" i="18"/>
  <c r="AD35" i="19"/>
  <c r="AD54" i="21" s="1"/>
  <c r="AD32" i="19"/>
  <c r="AD51" i="21" s="1"/>
  <c r="X49" i="20"/>
  <c r="H53" i="19"/>
  <c r="H72" i="21" s="1"/>
  <c r="H54" i="20"/>
  <c r="L52" i="19"/>
  <c r="L71" i="21" s="1"/>
  <c r="L71" i="22" s="1"/>
  <c r="AB8" i="21"/>
  <c r="H33" i="19"/>
  <c r="H52" i="21" s="1"/>
  <c r="L82" i="18"/>
  <c r="H82" i="18"/>
  <c r="T35" i="19"/>
  <c r="T54" i="21" s="1"/>
  <c r="T54" i="22" s="1"/>
  <c r="I32" i="19"/>
  <c r="I51" i="21" s="1"/>
  <c r="I51" i="22" s="1"/>
  <c r="Y11" i="19"/>
  <c r="AF52" i="19"/>
  <c r="AF71" i="21" s="1"/>
  <c r="D20" i="18"/>
  <c r="D26" i="18" s="1"/>
  <c r="AE49" i="19"/>
  <c r="AE68" i="21" s="1"/>
  <c r="AG50" i="19"/>
  <c r="AG69" i="21" s="1"/>
  <c r="H10" i="19"/>
  <c r="I54" i="19"/>
  <c r="I73" i="21" s="1"/>
  <c r="I73" i="22" s="1"/>
  <c r="F36" i="20"/>
  <c r="H38" i="20"/>
  <c r="AH52" i="19"/>
  <c r="AH71" i="21" s="1"/>
  <c r="D103" i="18"/>
  <c r="D31" i="19"/>
  <c r="D58" i="19" s="1"/>
  <c r="F10" i="19"/>
  <c r="N31" i="19"/>
  <c r="D23" i="18"/>
  <c r="D24" i="18" s="1"/>
  <c r="C51" i="20"/>
  <c r="I55" i="20"/>
  <c r="Z49" i="20"/>
  <c r="C10" i="19"/>
  <c r="D48" i="19"/>
  <c r="D75" i="19" s="1"/>
  <c r="D32" i="20"/>
  <c r="V37" i="19"/>
  <c r="V56" i="21" s="1"/>
  <c r="AK51" i="19"/>
  <c r="AK70" i="21" s="1"/>
  <c r="AK48" i="19"/>
  <c r="AK67" i="21" s="1"/>
  <c r="AK67" i="22" s="1"/>
  <c r="D46" i="19"/>
  <c r="D65" i="21" s="1"/>
  <c r="I111" i="18"/>
  <c r="S37" i="19"/>
  <c r="S56" i="21" s="1"/>
  <c r="O34" i="19"/>
  <c r="O53" i="21" s="1"/>
  <c r="V31" i="19"/>
  <c r="T32" i="19"/>
  <c r="T51" i="21" s="1"/>
  <c r="T51" i="22" s="1"/>
  <c r="H34" i="19"/>
  <c r="H53" i="21" s="1"/>
  <c r="H53" i="22" s="1"/>
  <c r="AK35" i="19"/>
  <c r="AK54" i="21" s="1"/>
  <c r="K52" i="20"/>
  <c r="G10" i="19"/>
  <c r="AL34" i="19"/>
  <c r="AL53" i="21" s="1"/>
  <c r="AL53" i="22" s="1"/>
  <c r="H94" i="18"/>
  <c r="H35" i="20"/>
  <c r="N34" i="20"/>
  <c r="I53" i="19"/>
  <c r="I72" i="21" s="1"/>
  <c r="I72" i="22" s="1"/>
  <c r="I54" i="20"/>
  <c r="Z35" i="20"/>
  <c r="Z34" i="19"/>
  <c r="Z53" i="21" s="1"/>
  <c r="AB38" i="20"/>
  <c r="AB37" i="19"/>
  <c r="AB56" i="21" s="1"/>
  <c r="L8" i="21"/>
  <c r="L11" i="19"/>
  <c r="AL36" i="20"/>
  <c r="T51" i="20"/>
  <c r="T50" i="19"/>
  <c r="T69" i="21" s="1"/>
  <c r="T69" i="22" s="1"/>
  <c r="D38" i="19"/>
  <c r="D65" i="19" s="1"/>
  <c r="D39" i="20"/>
  <c r="AG31" i="19"/>
  <c r="AG32" i="20"/>
  <c r="D35" i="20"/>
  <c r="D34" i="19"/>
  <c r="D53" i="21" s="1"/>
  <c r="D53" i="20"/>
  <c r="D52" i="19"/>
  <c r="D79" i="19" s="1"/>
  <c r="D55" i="20"/>
  <c r="D54" i="19"/>
  <c r="D81" i="19" s="1"/>
  <c r="AA34" i="20"/>
  <c r="AA33" i="19"/>
  <c r="AA52" i="21" s="1"/>
  <c r="AL37" i="20"/>
  <c r="AL36" i="19"/>
  <c r="AL55" i="21" s="1"/>
  <c r="AL55" i="22" s="1"/>
  <c r="I64" i="18"/>
  <c r="AA53" i="20"/>
  <c r="AA52" i="19"/>
  <c r="AA71" i="21" s="1"/>
  <c r="AA71" i="22" s="1"/>
  <c r="AG38" i="20"/>
  <c r="AG37" i="19"/>
  <c r="AG56" i="21" s="1"/>
  <c r="AG37" i="20"/>
  <c r="AG36" i="19"/>
  <c r="AG55" i="21" s="1"/>
  <c r="Z51" i="20"/>
  <c r="AA36" i="19"/>
  <c r="AA55" i="21" s="1"/>
  <c r="AA55" i="22" s="1"/>
  <c r="Z36" i="19"/>
  <c r="Z55" i="21" s="1"/>
  <c r="AA54" i="19"/>
  <c r="AA73" i="21" s="1"/>
  <c r="AA73" i="22" s="1"/>
  <c r="R33" i="19"/>
  <c r="R52" i="21" s="1"/>
  <c r="G80" i="18"/>
  <c r="J6" i="21"/>
  <c r="J6" i="22" s="1"/>
  <c r="J10" i="19"/>
  <c r="D50" i="19"/>
  <c r="D77" i="19" s="1"/>
  <c r="D80" i="18"/>
  <c r="S33" i="20"/>
  <c r="S32" i="19"/>
  <c r="S51" i="21" s="1"/>
  <c r="S51" i="22" s="1"/>
  <c r="F36" i="19"/>
  <c r="F55" i="21" s="1"/>
  <c r="F55" i="22" s="1"/>
  <c r="Z33" i="19"/>
  <c r="Z52" i="21" s="1"/>
  <c r="Z52" i="22" s="1"/>
  <c r="K35" i="20"/>
  <c r="D35" i="19"/>
  <c r="I10" i="19"/>
  <c r="Z32" i="19"/>
  <c r="Z51" i="21" s="1"/>
  <c r="Z51" i="22" s="1"/>
  <c r="E35" i="19"/>
  <c r="E54" i="21" s="1"/>
  <c r="E54" i="22" s="1"/>
  <c r="G50" i="19"/>
  <c r="G69" i="21" s="1"/>
  <c r="G69" i="22" s="1"/>
  <c r="AL50" i="19"/>
  <c r="AL69" i="21" s="1"/>
  <c r="Z36" i="20"/>
  <c r="Z35" i="19"/>
  <c r="Z54" i="21" s="1"/>
  <c r="AG33" i="20"/>
  <c r="AG32" i="19"/>
  <c r="AG51" i="21" s="1"/>
  <c r="AG51" i="22" s="1"/>
  <c r="C55" i="20"/>
  <c r="C54" i="19"/>
  <c r="C81" i="19" s="1"/>
  <c r="T53" i="20"/>
  <c r="T52" i="19"/>
  <c r="T71" i="21" s="1"/>
  <c r="T71" i="22" s="1"/>
  <c r="AA31" i="19"/>
  <c r="AA50" i="21" s="1"/>
  <c r="AA32" i="20"/>
  <c r="O38" i="20"/>
  <c r="O37" i="19"/>
  <c r="O56" i="21" s="1"/>
  <c r="O56" i="22" s="1"/>
  <c r="O37" i="20"/>
  <c r="O36" i="19"/>
  <c r="O55" i="21" s="1"/>
  <c r="S50" i="19"/>
  <c r="S69" i="21" s="1"/>
  <c r="D51" i="20"/>
  <c r="A5" i="21"/>
  <c r="V54" i="19"/>
  <c r="V73" i="21" s="1"/>
  <c r="V10" i="19"/>
  <c r="AD48" i="19"/>
  <c r="AD67" i="21" s="1"/>
  <c r="AD67" i="22" s="1"/>
  <c r="I35" i="20"/>
  <c r="R38" i="20"/>
  <c r="D107" i="18"/>
  <c r="D28" i="22"/>
  <c r="E28" i="21"/>
  <c r="F28" i="21" s="1"/>
  <c r="J62" i="18"/>
  <c r="J32" i="19"/>
  <c r="J51" i="21" s="1"/>
  <c r="J89" i="18"/>
  <c r="F81" i="18"/>
  <c r="F108" i="18"/>
  <c r="F52" i="20"/>
  <c r="K8" i="21"/>
  <c r="K11" i="21" s="1"/>
  <c r="K11" i="22" s="1"/>
  <c r="K11" i="19"/>
  <c r="G62" i="18"/>
  <c r="G89" i="18"/>
  <c r="G33" i="20"/>
  <c r="R52" i="20"/>
  <c r="R51" i="19"/>
  <c r="R70" i="21" s="1"/>
  <c r="L88" i="18"/>
  <c r="L61" i="18"/>
  <c r="L32" i="20"/>
  <c r="C39" i="19"/>
  <c r="C66" i="19" s="1"/>
  <c r="C69" i="18"/>
  <c r="C96" i="18"/>
  <c r="AF37" i="20"/>
  <c r="J11" i="19"/>
  <c r="AK35" i="20"/>
  <c r="I52" i="19"/>
  <c r="I71" i="21" s="1"/>
  <c r="I71" i="22" s="1"/>
  <c r="C106" i="18"/>
  <c r="C52" i="19"/>
  <c r="C79" i="19" s="1"/>
  <c r="M49" i="19"/>
  <c r="M68" i="21" s="1"/>
  <c r="M68" i="22" s="1"/>
  <c r="D48" i="18"/>
  <c r="D45" i="20" s="1"/>
  <c r="D36" i="19"/>
  <c r="D55" i="21" s="1"/>
  <c r="D47" i="20"/>
  <c r="L83" i="18"/>
  <c r="D45" i="18"/>
  <c r="D71" i="18" s="1"/>
  <c r="C74" i="19"/>
  <c r="C92" i="21" s="1"/>
  <c r="M108" i="18"/>
  <c r="AI8" i="20"/>
  <c r="AI11" i="20" s="1"/>
  <c r="C39" i="20"/>
  <c r="M105" i="18"/>
  <c r="M88" i="18"/>
  <c r="M91" i="18"/>
  <c r="M93" i="18"/>
  <c r="M107" i="18"/>
  <c r="M92" i="18"/>
  <c r="M110" i="18"/>
  <c r="M89" i="18"/>
  <c r="M94" i="18"/>
  <c r="M106" i="18"/>
  <c r="M90" i="18"/>
  <c r="M109" i="18"/>
  <c r="E68" i="18"/>
  <c r="E95" i="18"/>
  <c r="E77" i="18"/>
  <c r="E104" i="18"/>
  <c r="D75" i="18"/>
  <c r="D102" i="18"/>
  <c r="D70" i="18"/>
  <c r="D97" i="18"/>
  <c r="E70" i="18"/>
  <c r="E97" i="18"/>
  <c r="O49" i="19"/>
  <c r="O68" i="21" s="1"/>
  <c r="O68" i="22" s="1"/>
  <c r="C84" i="18"/>
  <c r="C111" i="18"/>
  <c r="K64" i="18"/>
  <c r="K91" i="18"/>
  <c r="C80" i="18"/>
  <c r="C107" i="18"/>
  <c r="K63" i="18"/>
  <c r="K90" i="18"/>
  <c r="I78" i="18"/>
  <c r="I105" i="18"/>
  <c r="D83" i="18"/>
  <c r="D110" i="18"/>
  <c r="F83" i="18"/>
  <c r="F110" i="18"/>
  <c r="D68" i="18"/>
  <c r="D95" i="18"/>
  <c r="D63" i="18"/>
  <c r="D90" i="18"/>
  <c r="D66" i="18"/>
  <c r="D93" i="18"/>
  <c r="F82" i="18"/>
  <c r="F109" i="18"/>
  <c r="F65" i="18"/>
  <c r="F92" i="18"/>
  <c r="D77" i="18"/>
  <c r="D104" i="18"/>
  <c r="D78" i="18"/>
  <c r="D105" i="18"/>
  <c r="AL31" i="19"/>
  <c r="AL50" i="21" s="1"/>
  <c r="AL50" i="22" s="1"/>
  <c r="AL37" i="19"/>
  <c r="AL56" i="21" s="1"/>
  <c r="AL56" i="22" s="1"/>
  <c r="E72" i="18"/>
  <c r="E99" i="18"/>
  <c r="E69" i="18"/>
  <c r="E96" i="18"/>
  <c r="E71" i="18"/>
  <c r="E98" i="18"/>
  <c r="E73" i="18"/>
  <c r="E100" i="18"/>
  <c r="L65" i="18"/>
  <c r="L92" i="18"/>
  <c r="C62" i="18"/>
  <c r="C89" i="18"/>
  <c r="K81" i="18"/>
  <c r="K108" i="18"/>
  <c r="C61" i="18"/>
  <c r="C88" i="18"/>
  <c r="C65" i="18"/>
  <c r="C92" i="18"/>
  <c r="K79" i="18"/>
  <c r="K106" i="18"/>
  <c r="K84" i="18"/>
  <c r="K111" i="18"/>
  <c r="C64" i="18"/>
  <c r="C91" i="18"/>
  <c r="K62" i="18"/>
  <c r="K89" i="18"/>
  <c r="I63" i="18"/>
  <c r="I90" i="18"/>
  <c r="D64" i="18"/>
  <c r="D91" i="18"/>
  <c r="I83" i="18"/>
  <c r="I110" i="18"/>
  <c r="F66" i="18"/>
  <c r="F93" i="18"/>
  <c r="D82" i="18"/>
  <c r="D109" i="18"/>
  <c r="I79" i="18"/>
  <c r="I106" i="18"/>
  <c r="D84" i="18"/>
  <c r="D111" i="18"/>
  <c r="D65" i="18"/>
  <c r="D92" i="18"/>
  <c r="E65" i="18"/>
  <c r="E92" i="18"/>
  <c r="C78" i="18"/>
  <c r="C105" i="18"/>
  <c r="C67" i="18"/>
  <c r="C94" i="18"/>
  <c r="K66" i="18"/>
  <c r="K93" i="18"/>
  <c r="C83" i="18"/>
  <c r="C110" i="18"/>
  <c r="K78" i="18"/>
  <c r="K105" i="18"/>
  <c r="F80" i="18"/>
  <c r="F107" i="18"/>
  <c r="I66" i="18"/>
  <c r="I93" i="18"/>
  <c r="I81" i="18"/>
  <c r="I108" i="18"/>
  <c r="F79" i="18"/>
  <c r="F106" i="18"/>
  <c r="D79" i="18"/>
  <c r="D106" i="18"/>
  <c r="I67" i="18"/>
  <c r="I94" i="18"/>
  <c r="F78" i="18"/>
  <c r="F105" i="18"/>
  <c r="D62" i="18"/>
  <c r="D89" i="18"/>
  <c r="AL50" i="20"/>
  <c r="L67" i="18"/>
  <c r="K82" i="18"/>
  <c r="K109" i="18"/>
  <c r="C81" i="18"/>
  <c r="C108" i="18"/>
  <c r="C68" i="18"/>
  <c r="C95" i="18"/>
  <c r="K80" i="18"/>
  <c r="K107" i="18"/>
  <c r="F64" i="18"/>
  <c r="F91" i="18"/>
  <c r="D81" i="18"/>
  <c r="D108" i="18"/>
  <c r="I62" i="18"/>
  <c r="I89" i="18"/>
  <c r="F63" i="18"/>
  <c r="F90" i="18"/>
  <c r="I65" i="18"/>
  <c r="I92" i="18"/>
  <c r="I61" i="18"/>
  <c r="I88" i="18"/>
  <c r="F62" i="18"/>
  <c r="F89" i="18"/>
  <c r="AL51" i="19"/>
  <c r="AL70" i="21" s="1"/>
  <c r="AL70" i="22" s="1"/>
  <c r="H65" i="18"/>
  <c r="H92" i="18"/>
  <c r="F67" i="18"/>
  <c r="F94" i="18"/>
  <c r="C78" i="19"/>
  <c r="E110" i="20"/>
  <c r="E108" i="20"/>
  <c r="E92" i="20"/>
  <c r="E109" i="20"/>
  <c r="E105" i="20"/>
  <c r="E89" i="20"/>
  <c r="E88" i="20"/>
  <c r="E87" i="20"/>
  <c r="E107" i="20"/>
  <c r="E91" i="20"/>
  <c r="E90" i="20"/>
  <c r="E106" i="20"/>
  <c r="C65" i="19"/>
  <c r="C69" i="19"/>
  <c r="C69" i="20" s="1"/>
  <c r="C125" i="20" s="1"/>
  <c r="C152" i="20" s="1"/>
  <c r="AI6" i="19"/>
  <c r="AI6" i="21" s="1"/>
  <c r="AI6" i="22" s="1"/>
  <c r="E23" i="18"/>
  <c r="N13" i="18"/>
  <c r="N107" i="18" s="1"/>
  <c r="M64" i="18"/>
  <c r="M78" i="18"/>
  <c r="M79" i="18"/>
  <c r="M80" i="18"/>
  <c r="M81" i="18"/>
  <c r="M82" i="18"/>
  <c r="M62" i="18"/>
  <c r="M63" i="18"/>
  <c r="M65" i="18"/>
  <c r="M66" i="18"/>
  <c r="M67" i="18"/>
  <c r="M61" i="18"/>
  <c r="M83" i="18"/>
  <c r="M84" i="18"/>
  <c r="D62" i="19"/>
  <c r="D60" i="19"/>
  <c r="D74" i="19"/>
  <c r="D69" i="19"/>
  <c r="D76" i="19"/>
  <c r="D80" i="19"/>
  <c r="D66" i="19"/>
  <c r="D64" i="19"/>
  <c r="D78" i="19"/>
  <c r="D70" i="19"/>
  <c r="C70" i="19"/>
  <c r="C70" i="20" s="1"/>
  <c r="C126" i="20" s="1"/>
  <c r="C153" i="20" s="1"/>
  <c r="F51" i="20"/>
  <c r="AF33" i="20"/>
  <c r="E49" i="18"/>
  <c r="E46" i="20" s="1"/>
  <c r="E48" i="18"/>
  <c r="E45" i="20" s="1"/>
  <c r="AA52" i="20"/>
  <c r="C49" i="20"/>
  <c r="AH49" i="20"/>
  <c r="I38" i="20"/>
  <c r="C37" i="19"/>
  <c r="C64" i="19" s="1"/>
  <c r="M31" i="19"/>
  <c r="M50" i="21" s="1"/>
  <c r="AI11" i="19"/>
  <c r="D50" i="20"/>
  <c r="T38" i="20"/>
  <c r="N34" i="19"/>
  <c r="N53" i="21" s="1"/>
  <c r="AF36" i="20"/>
  <c r="AA35" i="20"/>
  <c r="C53" i="19"/>
  <c r="C80" i="19" s="1"/>
  <c r="M34" i="19"/>
  <c r="M53" i="21" s="1"/>
  <c r="Z52" i="19"/>
  <c r="Z71" i="21" s="1"/>
  <c r="Z71" i="22" s="1"/>
  <c r="T32" i="20"/>
  <c r="AA49" i="20"/>
  <c r="AH55" i="20"/>
  <c r="N32" i="19"/>
  <c r="N51" i="21" s="1"/>
  <c r="N51" i="22" s="1"/>
  <c r="AH34" i="20"/>
  <c r="K49" i="20"/>
  <c r="E32" i="18"/>
  <c r="E22" i="18"/>
  <c r="AL33" i="19"/>
  <c r="AL52" i="21" s="1"/>
  <c r="AL53" i="19"/>
  <c r="AL72" i="21" s="1"/>
  <c r="AB34" i="19"/>
  <c r="AB53" i="21" s="1"/>
  <c r="AB53" i="22" s="1"/>
  <c r="AK10" i="19"/>
  <c r="K36" i="19"/>
  <c r="K55" i="21" s="1"/>
  <c r="K55" i="22" s="1"/>
  <c r="I51" i="19"/>
  <c r="I70" i="21" s="1"/>
  <c r="I70" i="22" s="1"/>
  <c r="F49" i="19"/>
  <c r="F68" i="21" s="1"/>
  <c r="F68" i="22" s="1"/>
  <c r="V32" i="19"/>
  <c r="V51" i="21" s="1"/>
  <c r="I36" i="19"/>
  <c r="I55" i="21" s="1"/>
  <c r="M48" i="19"/>
  <c r="M67" i="21" s="1"/>
  <c r="M67" i="22" s="1"/>
  <c r="Z31" i="19"/>
  <c r="Z50" i="21" s="1"/>
  <c r="R49" i="19"/>
  <c r="R68" i="21" s="1"/>
  <c r="AA35" i="19"/>
  <c r="AA54" i="21" s="1"/>
  <c r="AA54" i="22" s="1"/>
  <c r="F48" i="19"/>
  <c r="F67" i="21" s="1"/>
  <c r="F67" i="22" s="1"/>
  <c r="V36" i="19"/>
  <c r="V55" i="21" s="1"/>
  <c r="V55" i="22" s="1"/>
  <c r="C38" i="20"/>
  <c r="M32" i="20"/>
  <c r="AG33" i="19"/>
  <c r="AG52" i="21" s="1"/>
  <c r="AG52" i="22" s="1"/>
  <c r="N35" i="20"/>
  <c r="R52" i="19"/>
  <c r="R71" i="21" s="1"/>
  <c r="R71" i="22" s="1"/>
  <c r="AH36" i="19"/>
  <c r="AH55" i="21" s="1"/>
  <c r="AH55" i="22" s="1"/>
  <c r="O33" i="19"/>
  <c r="O52" i="21" s="1"/>
  <c r="O52" i="22" s="1"/>
  <c r="V35" i="19"/>
  <c r="V54" i="21" s="1"/>
  <c r="V54" i="22" s="1"/>
  <c r="C54" i="20"/>
  <c r="M35" i="20"/>
  <c r="Z53" i="20"/>
  <c r="AK33" i="19"/>
  <c r="AK52" i="21" s="1"/>
  <c r="AK52" i="22" s="1"/>
  <c r="R32" i="19"/>
  <c r="R51" i="21" s="1"/>
  <c r="N33" i="20"/>
  <c r="AH53" i="19"/>
  <c r="AH72" i="21" s="1"/>
  <c r="AH72" i="22" s="1"/>
  <c r="AK37" i="19"/>
  <c r="AK56" i="21" s="1"/>
  <c r="AK56" i="22" s="1"/>
  <c r="AL34" i="20"/>
  <c r="AL54" i="19"/>
  <c r="AL73" i="21" s="1"/>
  <c r="AL73" i="22" s="1"/>
  <c r="AL54" i="20"/>
  <c r="T34" i="19"/>
  <c r="T53" i="21" s="1"/>
  <c r="E20" i="18"/>
  <c r="E26" i="18" s="1"/>
  <c r="AB35" i="20"/>
  <c r="E50" i="18"/>
  <c r="E47" i="20" s="1"/>
  <c r="T35" i="20"/>
  <c r="K37" i="20"/>
  <c r="I52" i="20"/>
  <c r="F50" i="20"/>
  <c r="V33" i="20"/>
  <c r="I37" i="20"/>
  <c r="M49" i="20"/>
  <c r="Z32" i="20"/>
  <c r="R50" i="20"/>
  <c r="AA36" i="20"/>
  <c r="F49" i="20"/>
  <c r="V37" i="20"/>
  <c r="Z53" i="19"/>
  <c r="Z72" i="21" s="1"/>
  <c r="AG34" i="20"/>
  <c r="R53" i="20"/>
  <c r="AH37" i="20"/>
  <c r="O34" i="20"/>
  <c r="V36" i="20"/>
  <c r="D32" i="19"/>
  <c r="D59" i="19" s="1"/>
  <c r="AK34" i="20"/>
  <c r="R33" i="20"/>
  <c r="AH54" i="20"/>
  <c r="AK38" i="20"/>
  <c r="M35" i="19"/>
  <c r="M54" i="21" s="1"/>
  <c r="M54" i="22" s="1"/>
  <c r="T51" i="19"/>
  <c r="T70" i="21" s="1"/>
  <c r="O31" i="19"/>
  <c r="O50" i="21" s="1"/>
  <c r="N53" i="20"/>
  <c r="K51" i="20"/>
  <c r="O50" i="20"/>
  <c r="P35" i="19"/>
  <c r="P54" i="21" s="1"/>
  <c r="P54" i="22" s="1"/>
  <c r="N35" i="19"/>
  <c r="N54" i="21" s="1"/>
  <c r="P36" i="20"/>
  <c r="O50" i="19"/>
  <c r="O69" i="21" s="1"/>
  <c r="N36" i="20"/>
  <c r="O51" i="20"/>
  <c r="I11" i="19"/>
  <c r="C8" i="21"/>
  <c r="C8" i="22" s="1"/>
  <c r="AH33" i="20"/>
  <c r="M36" i="19"/>
  <c r="M55" i="21" s="1"/>
  <c r="M50" i="19"/>
  <c r="M69" i="21" s="1"/>
  <c r="C20" i="18"/>
  <c r="C26" i="18" s="1"/>
  <c r="X35" i="19"/>
  <c r="X54" i="21" s="1"/>
  <c r="X54" i="22" s="1"/>
  <c r="O36" i="20"/>
  <c r="M53" i="19"/>
  <c r="M72" i="21" s="1"/>
  <c r="C35" i="19"/>
  <c r="C62" i="19" s="1"/>
  <c r="N55" i="20"/>
  <c r="C34" i="19"/>
  <c r="C61" i="19" s="1"/>
  <c r="N49" i="19"/>
  <c r="N68" i="21" s="1"/>
  <c r="K50" i="20"/>
  <c r="AH35" i="20"/>
  <c r="K55" i="20"/>
  <c r="C19" i="18"/>
  <c r="K50" i="19"/>
  <c r="K69" i="21" s="1"/>
  <c r="M37" i="20"/>
  <c r="M51" i="20"/>
  <c r="X36" i="20"/>
  <c r="M54" i="20"/>
  <c r="C36" i="20"/>
  <c r="O10" i="19"/>
  <c r="C35" i="20"/>
  <c r="N50" i="20"/>
  <c r="AD11" i="19"/>
  <c r="N52" i="19"/>
  <c r="N71" i="21" s="1"/>
  <c r="N71" i="22" s="1"/>
  <c r="O52" i="19"/>
  <c r="O71" i="21" s="1"/>
  <c r="O71" i="22" s="1"/>
  <c r="AI37" i="20"/>
  <c r="AI36" i="19"/>
  <c r="AI55" i="21" s="1"/>
  <c r="AI55" i="22" s="1"/>
  <c r="AL8" i="21"/>
  <c r="AL11" i="19"/>
  <c r="E15" i="19"/>
  <c r="F15" i="18"/>
  <c r="E15" i="21"/>
  <c r="E15" i="22" s="1"/>
  <c r="E16" i="18"/>
  <c r="E15" i="20"/>
  <c r="AI11" i="18"/>
  <c r="AL6" i="22"/>
  <c r="AL10" i="21"/>
  <c r="AL10" i="22" s="1"/>
  <c r="AI6" i="20"/>
  <c r="AI10" i="20" s="1"/>
  <c r="AI53" i="18"/>
  <c r="AI56" i="18"/>
  <c r="AI37" i="18"/>
  <c r="AI10" i="18"/>
  <c r="AI58" i="18"/>
  <c r="AI52" i="18"/>
  <c r="AI36" i="18"/>
  <c r="AI39" i="18"/>
  <c r="AI54" i="18"/>
  <c r="AI41" i="18"/>
  <c r="AI35" i="18"/>
  <c r="AI57" i="18"/>
  <c r="AI55" i="18"/>
  <c r="AI38" i="18"/>
  <c r="AL71" i="22"/>
  <c r="AL67" i="22"/>
  <c r="D16" i="20"/>
  <c r="D16" i="19"/>
  <c r="D16" i="21"/>
  <c r="D16" i="22" s="1"/>
  <c r="AL68" i="22"/>
  <c r="AL54" i="22"/>
  <c r="AL69" i="22"/>
  <c r="AI9" i="20"/>
  <c r="G20" i="20"/>
  <c r="C66" i="21"/>
  <c r="I30" i="21"/>
  <c r="H30" i="22"/>
  <c r="C48" i="18"/>
  <c r="C49" i="18"/>
  <c r="C45" i="18"/>
  <c r="C44" i="18"/>
  <c r="C50" i="18"/>
  <c r="O8" i="21"/>
  <c r="O8" i="22" s="1"/>
  <c r="C23" i="18"/>
  <c r="C24" i="18" s="1"/>
  <c r="C32" i="18"/>
  <c r="E46" i="22"/>
  <c r="F46" i="21"/>
  <c r="I52" i="22"/>
  <c r="Y72" i="22"/>
  <c r="P73" i="22"/>
  <c r="AC56" i="22"/>
  <c r="J68" i="22"/>
  <c r="G72" i="22"/>
  <c r="M6" i="22"/>
  <c r="M10" i="21"/>
  <c r="M10" i="22" s="1"/>
  <c r="X6" i="22"/>
  <c r="X10" i="21"/>
  <c r="X10" i="22" s="1"/>
  <c r="AE53" i="22"/>
  <c r="I69" i="22"/>
  <c r="F53" i="22"/>
  <c r="C68" i="21"/>
  <c r="C52" i="21"/>
  <c r="AF51" i="22"/>
  <c r="AC72" i="22"/>
  <c r="Z56" i="22"/>
  <c r="E43" i="20"/>
  <c r="E42" i="19"/>
  <c r="E42" i="20"/>
  <c r="E41" i="19"/>
  <c r="E48" i="20"/>
  <c r="E47" i="19"/>
  <c r="Y54" i="22"/>
  <c r="E27" i="22"/>
  <c r="F27" i="21"/>
  <c r="W71" i="22"/>
  <c r="Q72" i="22"/>
  <c r="K71" i="22"/>
  <c r="H72" i="22"/>
  <c r="U72" i="22"/>
  <c r="AH68" i="22"/>
  <c r="Z6" i="22"/>
  <c r="Z10" i="21"/>
  <c r="Z10" i="22" s="1"/>
  <c r="L55" i="22"/>
  <c r="AA6" i="22"/>
  <c r="AA10" i="21"/>
  <c r="AA10" i="22" s="1"/>
  <c r="O70" i="22"/>
  <c r="AE67" i="22"/>
  <c r="L50" i="21"/>
  <c r="AB70" i="22"/>
  <c r="Y56" i="22"/>
  <c r="F69" i="22"/>
  <c r="V52" i="22"/>
  <c r="V8" i="22"/>
  <c r="V11" i="21"/>
  <c r="V11" i="22" s="1"/>
  <c r="L8" i="22"/>
  <c r="L11" i="21"/>
  <c r="L11" i="22" s="1"/>
  <c r="I6" i="22"/>
  <c r="I10" i="21"/>
  <c r="I10" i="22" s="1"/>
  <c r="P67" i="22"/>
  <c r="AF68" i="22"/>
  <c r="M71" i="22"/>
  <c r="AC67" i="22"/>
  <c r="Z70" i="22"/>
  <c r="D41" i="20"/>
  <c r="D40" i="19"/>
  <c r="D67" i="19" s="1"/>
  <c r="E45" i="19"/>
  <c r="E25" i="18"/>
  <c r="G51" i="22"/>
  <c r="W50" i="21"/>
  <c r="AJ51" i="22"/>
  <c r="AG71" i="22"/>
  <c r="N8" i="22"/>
  <c r="N11" i="21"/>
  <c r="N11" i="22" s="1"/>
  <c r="AG55" i="22"/>
  <c r="AA51" i="22"/>
  <c r="E56" i="22"/>
  <c r="U53" i="22"/>
  <c r="R55" i="22"/>
  <c r="X8" i="22"/>
  <c r="X11" i="21"/>
  <c r="X11" i="22" s="1"/>
  <c r="R72" i="22"/>
  <c r="H8" i="22"/>
  <c r="H11" i="21"/>
  <c r="H11" i="22" s="1"/>
  <c r="AD55" i="22"/>
  <c r="D40" i="22"/>
  <c r="E40" i="21"/>
  <c r="L68" i="22"/>
  <c r="AB69" i="22"/>
  <c r="Y68" i="22"/>
  <c r="V70" i="22"/>
  <c r="S55" i="22"/>
  <c r="AF71" i="22"/>
  <c r="M51" i="22"/>
  <c r="AC50" i="21"/>
  <c r="Z73" i="22"/>
  <c r="C41" i="22"/>
  <c r="D41" i="21"/>
  <c r="W67" i="22"/>
  <c r="D72" i="21"/>
  <c r="T68" i="22"/>
  <c r="Q68" i="22"/>
  <c r="AG53" i="22"/>
  <c r="N50" i="21"/>
  <c r="W8" i="22"/>
  <c r="W11" i="21"/>
  <c r="W11" i="22" s="1"/>
  <c r="AB54" i="22"/>
  <c r="AG54" i="22"/>
  <c r="X53" i="22"/>
  <c r="AH50" i="21"/>
  <c r="C74" i="20"/>
  <c r="C130" i="20" s="1"/>
  <c r="C157" i="20" s="1"/>
  <c r="Z54" i="22"/>
  <c r="AD54" i="22"/>
  <c r="H54" i="22"/>
  <c r="AK55" i="22"/>
  <c r="K54" i="22"/>
  <c r="AE70" i="22"/>
  <c r="L73" i="22"/>
  <c r="AB51" i="22"/>
  <c r="Y69" i="22"/>
  <c r="S53" i="22"/>
  <c r="P70" i="22"/>
  <c r="AF53" i="22"/>
  <c r="J70" i="22"/>
  <c r="Z68" i="22"/>
  <c r="J8" i="22"/>
  <c r="J11" i="21"/>
  <c r="J11" i="22" s="1"/>
  <c r="AI8" i="22"/>
  <c r="AI11" i="21"/>
  <c r="AI11" i="22" s="1"/>
  <c r="AC8" i="22"/>
  <c r="AC11" i="21"/>
  <c r="AC11" i="22" s="1"/>
  <c r="G73" i="22"/>
  <c r="W52" i="22"/>
  <c r="AJ53" i="22"/>
  <c r="Q50" i="21"/>
  <c r="N73" i="22"/>
  <c r="AJ6" i="22"/>
  <c r="AJ10" i="21"/>
  <c r="AJ10" i="22" s="1"/>
  <c r="D26" i="22"/>
  <c r="E26" i="21"/>
  <c r="X52" i="22"/>
  <c r="E68" i="22"/>
  <c r="AK70" i="22"/>
  <c r="P6" i="22"/>
  <c r="P10" i="21"/>
  <c r="P10" i="22" s="1"/>
  <c r="W54" i="22"/>
  <c r="G22" i="22"/>
  <c r="H22" i="21"/>
  <c r="R54" i="22"/>
  <c r="L86" i="20"/>
  <c r="L67" i="22"/>
  <c r="AB55" i="22"/>
  <c r="F70" i="22"/>
  <c r="V68" i="22"/>
  <c r="F54" i="22"/>
  <c r="AE54" i="22"/>
  <c r="S67" i="22"/>
  <c r="AF72" i="22"/>
  <c r="AC71" i="22"/>
  <c r="D61" i="21"/>
  <c r="AC6" i="22"/>
  <c r="AC10" i="21"/>
  <c r="AC10" i="22" s="1"/>
  <c r="G67" i="22"/>
  <c r="W56" i="22"/>
  <c r="AJ71" i="22"/>
  <c r="Q53" i="22"/>
  <c r="AG70" i="22"/>
  <c r="AD70" i="22"/>
  <c r="G32" i="22"/>
  <c r="H32" i="21"/>
  <c r="AG6" i="22"/>
  <c r="AG10" i="21"/>
  <c r="AG10" i="22" s="1"/>
  <c r="K70" i="22"/>
  <c r="AA69" i="22"/>
  <c r="H67" i="22"/>
  <c r="E67" i="22"/>
  <c r="U55" i="22"/>
  <c r="E8" i="22"/>
  <c r="E11" i="21"/>
  <c r="E11" i="22" s="1"/>
  <c r="T72" i="22"/>
  <c r="AD73" i="22"/>
  <c r="J10" i="21"/>
  <c r="J10" i="22" s="1"/>
  <c r="G6" i="22"/>
  <c r="G10" i="21"/>
  <c r="G10" i="22" s="1"/>
  <c r="K73" i="22"/>
  <c r="X55" i="22"/>
  <c r="Q8" i="22"/>
  <c r="Q11" i="21"/>
  <c r="Q11" i="22" s="1"/>
  <c r="K67" i="22"/>
  <c r="E72" i="22"/>
  <c r="AK69" i="22"/>
  <c r="C42" i="22"/>
  <c r="D42" i="21"/>
  <c r="C39" i="21"/>
  <c r="AE73" i="22"/>
  <c r="L56" i="22"/>
  <c r="I67" i="22"/>
  <c r="F73" i="22"/>
  <c r="V67" i="22"/>
  <c r="AE6" i="22"/>
  <c r="AE10" i="21"/>
  <c r="AE10" i="22" s="1"/>
  <c r="S56" i="22"/>
  <c r="AF70" i="22"/>
  <c r="M52" i="22"/>
  <c r="AC51" i="22"/>
  <c r="J52" i="22"/>
  <c r="E39" i="20"/>
  <c r="E38" i="19"/>
  <c r="E40" i="20"/>
  <c r="E39" i="19"/>
  <c r="E13" i="22"/>
  <c r="E44" i="21"/>
  <c r="E44" i="22" s="1"/>
  <c r="E31" i="21"/>
  <c r="E31" i="22" s="1"/>
  <c r="E37" i="22"/>
  <c r="F37" i="21"/>
  <c r="G20" i="22"/>
  <c r="H20" i="21"/>
  <c r="G70" i="22"/>
  <c r="W55" i="22"/>
  <c r="AJ67" i="22"/>
  <c r="Q69" i="22"/>
  <c r="AD69" i="22"/>
  <c r="AA72" i="22"/>
  <c r="X50" i="21"/>
  <c r="U71" i="22"/>
  <c r="R73" i="22"/>
  <c r="AA70" i="22"/>
  <c r="X71" i="22"/>
  <c r="P55" i="22"/>
  <c r="N54" i="22"/>
  <c r="U6" i="22"/>
  <c r="U10" i="21"/>
  <c r="U10" i="22" s="1"/>
  <c r="AE52" i="22"/>
  <c r="AB67" i="22"/>
  <c r="Y50" i="21"/>
  <c r="F52" i="22"/>
  <c r="O55" i="22"/>
  <c r="F24" i="22"/>
  <c r="G24" i="21"/>
  <c r="P69" i="22"/>
  <c r="AC55" i="22"/>
  <c r="J51" i="22"/>
  <c r="G50" i="21"/>
  <c r="D70" i="21"/>
  <c r="T52" i="22"/>
  <c r="AJ50" i="21"/>
  <c r="AG67" i="22"/>
  <c r="N56" i="22"/>
  <c r="AD52" i="22"/>
  <c r="S6" i="22"/>
  <c r="S10" i="21"/>
  <c r="S10" i="22" s="1"/>
  <c r="AJ54" i="22"/>
  <c r="H50" i="21"/>
  <c r="AK50" i="21"/>
  <c r="Q6" i="22"/>
  <c r="Q10" i="21"/>
  <c r="Q10" i="22" s="1"/>
  <c r="U54" i="22"/>
  <c r="AH6" i="22"/>
  <c r="AH10" i="21"/>
  <c r="AH10" i="22" s="1"/>
  <c r="H43" i="22"/>
  <c r="I43" i="21"/>
  <c r="O53" i="22"/>
  <c r="AB56" i="22"/>
  <c r="I68" i="22"/>
  <c r="F71" i="22"/>
  <c r="V69" i="22"/>
  <c r="I8" i="22"/>
  <c r="I11" i="21"/>
  <c r="I11" i="22" s="1"/>
  <c r="I54" i="22"/>
  <c r="AF67" i="22"/>
  <c r="M56" i="22"/>
  <c r="AC70" i="22"/>
  <c r="D21" i="18"/>
  <c r="D25" i="18"/>
  <c r="D27" i="18" s="1"/>
  <c r="D28" i="18" s="1"/>
  <c r="D31" i="18" s="1"/>
  <c r="E28" i="22"/>
  <c r="G71" i="22"/>
  <c r="W70" i="22"/>
  <c r="D68" i="21"/>
  <c r="AJ70" i="22"/>
  <c r="Q56" i="22"/>
  <c r="AG69" i="22"/>
  <c r="AD71" i="22"/>
  <c r="J54" i="22"/>
  <c r="K50" i="21"/>
  <c r="H73" i="22"/>
  <c r="X70" i="22"/>
  <c r="E52" i="22"/>
  <c r="U73" i="22"/>
  <c r="N6" i="22"/>
  <c r="N10" i="21"/>
  <c r="N10" i="22" s="1"/>
  <c r="H6" i="22"/>
  <c r="H10" i="21"/>
  <c r="H10" i="22" s="1"/>
  <c r="AK54" i="22"/>
  <c r="O72" i="22"/>
  <c r="AE50" i="21"/>
  <c r="AB68" i="22"/>
  <c r="I53" i="22"/>
  <c r="Y67" i="22"/>
  <c r="V72" i="22"/>
  <c r="O6" i="22"/>
  <c r="O10" i="21"/>
  <c r="O10" i="22" s="1"/>
  <c r="G14" i="21"/>
  <c r="G14" i="22" s="1"/>
  <c r="G14" i="20"/>
  <c r="G14" i="19"/>
  <c r="H14" i="18"/>
  <c r="C70" i="21"/>
  <c r="S73" i="22"/>
  <c r="P50" i="21"/>
  <c r="AC52" i="22"/>
  <c r="J53" i="22"/>
  <c r="W68" i="22"/>
  <c r="D67" i="21"/>
  <c r="T50" i="21"/>
  <c r="Q67" i="22"/>
  <c r="N52" i="22"/>
  <c r="AD8" i="22"/>
  <c r="AD11" i="21"/>
  <c r="AD11" i="22" s="1"/>
  <c r="T8" i="22"/>
  <c r="T11" i="21"/>
  <c r="T11" i="22" s="1"/>
  <c r="AB6" i="22"/>
  <c r="AB10" i="21"/>
  <c r="AB10" i="22" s="1"/>
  <c r="E29" i="22"/>
  <c r="F29" i="21"/>
  <c r="AA67" i="22"/>
  <c r="H52" i="22"/>
  <c r="X51" i="22"/>
  <c r="U70" i="22"/>
  <c r="AK71" i="22"/>
  <c r="R56" i="22"/>
  <c r="AH53" i="22"/>
  <c r="AJ55" i="22"/>
  <c r="D38" i="22"/>
  <c r="E38" i="21"/>
  <c r="H51" i="22"/>
  <c r="R50" i="21"/>
  <c r="G48" i="22"/>
  <c r="H48" i="21"/>
  <c r="E70" i="22"/>
  <c r="C62" i="22"/>
  <c r="C116" i="21"/>
  <c r="C143" i="21" s="1"/>
  <c r="AK8" i="22"/>
  <c r="AK11" i="21"/>
  <c r="AK11" i="22" s="1"/>
  <c r="G47" i="22"/>
  <c r="H47" i="21"/>
  <c r="F22" i="18"/>
  <c r="Q54" i="22"/>
  <c r="E6" i="22"/>
  <c r="E10" i="21"/>
  <c r="E10" i="22" s="1"/>
  <c r="F35" i="22"/>
  <c r="G35" i="21"/>
  <c r="L72" i="22"/>
  <c r="S69" i="22"/>
  <c r="E41" i="20"/>
  <c r="E40" i="19"/>
  <c r="E44" i="20"/>
  <c r="E43" i="19"/>
  <c r="AC54" i="22"/>
  <c r="W73" i="22"/>
  <c r="D56" i="21"/>
  <c r="AJ73" i="22"/>
  <c r="Q52" i="22"/>
  <c r="N67" i="22"/>
  <c r="D8" i="22"/>
  <c r="D11" i="21"/>
  <c r="D11" i="22" s="1"/>
  <c r="K52" i="22"/>
  <c r="X73" i="22"/>
  <c r="E69" i="22"/>
  <c r="AK51" i="22"/>
  <c r="X69" i="22"/>
  <c r="R8" i="22"/>
  <c r="R11" i="21"/>
  <c r="R11" i="22" s="1"/>
  <c r="AH56" i="22"/>
  <c r="L54" i="22"/>
  <c r="G21" i="22"/>
  <c r="H21" i="21"/>
  <c r="E55" i="22"/>
  <c r="AE72" i="22"/>
  <c r="L70" i="22"/>
  <c r="Y55" i="22"/>
  <c r="F8" i="22"/>
  <c r="F11" i="21"/>
  <c r="F11" i="22" s="1"/>
  <c r="AE8" i="22"/>
  <c r="AE11" i="21"/>
  <c r="AE11" i="22" s="1"/>
  <c r="Y8" i="22"/>
  <c r="Y11" i="21"/>
  <c r="Y11" i="22" s="1"/>
  <c r="S72" i="22"/>
  <c r="P52" i="22"/>
  <c r="AF50" i="21"/>
  <c r="AC68" i="22"/>
  <c r="J67" i="22"/>
  <c r="Z55" i="22"/>
  <c r="D57" i="21"/>
  <c r="F34" i="22"/>
  <c r="G34" i="21"/>
  <c r="C55" i="21"/>
  <c r="G56" i="22"/>
  <c r="W53" i="22"/>
  <c r="T67" i="22"/>
  <c r="AJ56" i="22"/>
  <c r="Q70" i="22"/>
  <c r="AD68" i="22"/>
  <c r="J55" i="22"/>
  <c r="U52" i="22"/>
  <c r="O67" i="22"/>
  <c r="AE51" i="22"/>
  <c r="AB72" i="22"/>
  <c r="I50" i="21"/>
  <c r="Y71" i="22"/>
  <c r="V73" i="22"/>
  <c r="F20" i="18"/>
  <c r="F26" i="18" s="1"/>
  <c r="AE55" i="22"/>
  <c r="C69" i="21"/>
  <c r="C50" i="21"/>
  <c r="S68" i="22"/>
  <c r="P51" i="22"/>
  <c r="AC53" i="22"/>
  <c r="J50" i="21"/>
  <c r="D46" i="20"/>
  <c r="D45" i="19"/>
  <c r="D72" i="19" s="1"/>
  <c r="W72" i="22"/>
  <c r="D52" i="21"/>
  <c r="Q71" i="22"/>
  <c r="G8" i="22"/>
  <c r="G11" i="21"/>
  <c r="G11" i="22" s="1"/>
  <c r="AJ8" i="22"/>
  <c r="AJ11" i="21"/>
  <c r="AJ11" i="22" s="1"/>
  <c r="AF54" i="22"/>
  <c r="G55" i="22"/>
  <c r="K56" i="22"/>
  <c r="AA53" i="22"/>
  <c r="X72" i="22"/>
  <c r="E71" i="22"/>
  <c r="U51" i="22"/>
  <c r="AK72" i="22"/>
  <c r="AA8" i="22"/>
  <c r="AA11" i="21"/>
  <c r="AA11" i="22" s="1"/>
  <c r="Q55" i="22"/>
  <c r="F33" i="22"/>
  <c r="G33" i="21"/>
  <c r="E36" i="22"/>
  <c r="F36" i="21"/>
  <c r="K6" i="22"/>
  <c r="K10" i="21"/>
  <c r="K10" i="22" s="1"/>
  <c r="AE56" i="22"/>
  <c r="L51" i="22"/>
  <c r="Y52" i="22"/>
  <c r="F50" i="21"/>
  <c r="E25" i="22"/>
  <c r="F25" i="21"/>
  <c r="P56" i="22"/>
  <c r="AF69" i="22"/>
  <c r="AC69" i="22"/>
  <c r="J69" i="22"/>
  <c r="D42" i="20"/>
  <c r="D41" i="19"/>
  <c r="D68" i="19" s="1"/>
  <c r="S8" i="22"/>
  <c r="S11" i="21"/>
  <c r="S11" i="22" s="1"/>
  <c r="M8" i="22"/>
  <c r="M11" i="21"/>
  <c r="M11" i="22" s="1"/>
  <c r="Y6" i="22"/>
  <c r="Y10" i="21"/>
  <c r="Y10" i="22" s="1"/>
  <c r="C6" i="22"/>
  <c r="C10" i="21"/>
  <c r="C10" i="22" s="1"/>
  <c r="G52" i="22"/>
  <c r="D73" i="21"/>
  <c r="T55" i="22"/>
  <c r="AJ68" i="22"/>
  <c r="AG68" i="22"/>
  <c r="AD50" i="21"/>
  <c r="S54" i="22"/>
  <c r="K53" i="22"/>
  <c r="H69" i="22"/>
  <c r="X56" i="22"/>
  <c r="E73" i="22"/>
  <c r="U69" i="22"/>
  <c r="R70" i="22"/>
  <c r="AH69" i="22"/>
  <c r="AG8" i="22"/>
  <c r="AG11" i="21"/>
  <c r="AG11" i="22" s="1"/>
  <c r="D54" i="21"/>
  <c r="H70" i="22"/>
  <c r="R69" i="22"/>
  <c r="AH8" i="22"/>
  <c r="AH11" i="21"/>
  <c r="AH11" i="22" s="1"/>
  <c r="H56" i="22"/>
  <c r="U68" i="22"/>
  <c r="AH71" i="22"/>
  <c r="AH54" i="22"/>
  <c r="O51" i="22"/>
  <c r="AB73" i="22"/>
  <c r="V71" i="22"/>
  <c r="M73" i="22"/>
  <c r="D62" i="21"/>
  <c r="F13" i="21"/>
  <c r="F13" i="20"/>
  <c r="F13" i="19"/>
  <c r="F51" i="18"/>
  <c r="F50" i="18"/>
  <c r="F49" i="18"/>
  <c r="F48" i="18"/>
  <c r="F47" i="18"/>
  <c r="F46" i="18"/>
  <c r="F45" i="18"/>
  <c r="F44" i="18"/>
  <c r="F43" i="18"/>
  <c r="F42" i="18"/>
  <c r="F19" i="18"/>
  <c r="F25" i="18" s="1"/>
  <c r="F32" i="18"/>
  <c r="AD6" i="22"/>
  <c r="AD10" i="21"/>
  <c r="AD10" i="22" s="1"/>
  <c r="AB71" i="22"/>
  <c r="Y51" i="22"/>
  <c r="C71" i="21"/>
  <c r="P53" i="22"/>
  <c r="J72" i="22"/>
  <c r="AF8" i="22"/>
  <c r="AF11" i="21"/>
  <c r="AF11" i="22" s="1"/>
  <c r="AG50" i="21"/>
  <c r="E50" i="21"/>
  <c r="H68" i="22"/>
  <c r="AH51" i="22"/>
  <c r="W6" i="22"/>
  <c r="W10" i="21"/>
  <c r="W10" i="22" s="1"/>
  <c r="H55" i="22"/>
  <c r="AK6" i="22"/>
  <c r="AK10" i="21"/>
  <c r="AK10" i="22" s="1"/>
  <c r="AE69" i="22"/>
  <c r="L53" i="22"/>
  <c r="AB52" i="22"/>
  <c r="Y73" i="22"/>
  <c r="F72" i="22"/>
  <c r="V56" i="22"/>
  <c r="F6" i="22"/>
  <c r="F10" i="21"/>
  <c r="F10" i="22" s="1"/>
  <c r="G45" i="22"/>
  <c r="H45" i="21"/>
  <c r="G19" i="22"/>
  <c r="H19" i="21"/>
  <c r="C67" i="21"/>
  <c r="C51" i="21"/>
  <c r="S50" i="21"/>
  <c r="P72" i="22"/>
  <c r="AF56" i="22"/>
  <c r="J71" i="22"/>
  <c r="Z69" i="22"/>
  <c r="D58" i="21"/>
  <c r="Z8" i="22"/>
  <c r="Z11" i="21"/>
  <c r="Z11" i="22" s="1"/>
  <c r="P8" i="22"/>
  <c r="P11" i="21"/>
  <c r="P11" i="22" s="1"/>
  <c r="G68" i="22"/>
  <c r="W69" i="22"/>
  <c r="T73" i="22"/>
  <c r="AJ69" i="22"/>
  <c r="Q51" i="22"/>
  <c r="AG73" i="22"/>
  <c r="AD72" i="22"/>
  <c r="AF55" i="22"/>
  <c r="D6" i="22"/>
  <c r="D10" i="21"/>
  <c r="D10" i="22" s="1"/>
  <c r="K51" i="22"/>
  <c r="E53" i="22"/>
  <c r="AH67" i="22"/>
  <c r="U8" i="22"/>
  <c r="U11" i="21"/>
  <c r="U11" i="22" s="1"/>
  <c r="L6" i="22"/>
  <c r="L10" i="21"/>
  <c r="L10" i="22" s="1"/>
  <c r="T6" i="22"/>
  <c r="T10" i="21"/>
  <c r="T10" i="22" s="1"/>
  <c r="R6" i="22"/>
  <c r="R10" i="21"/>
  <c r="R10" i="22" s="1"/>
  <c r="F23" i="22"/>
  <c r="G23" i="21"/>
  <c r="O73" i="22"/>
  <c r="AE68" i="22"/>
  <c r="L52" i="22"/>
  <c r="I56" i="22"/>
  <c r="Y53" i="22"/>
  <c r="F51" i="22"/>
  <c r="V50" i="21"/>
  <c r="F23" i="18"/>
  <c r="V6" i="22"/>
  <c r="V10" i="21"/>
  <c r="V10" i="22" s="1"/>
  <c r="O54" i="22"/>
  <c r="P68" i="22"/>
  <c r="AF73" i="22"/>
  <c r="AC73" i="22"/>
  <c r="J56" i="22"/>
  <c r="Z53" i="22"/>
  <c r="D111" i="20"/>
  <c r="F85" i="20"/>
  <c r="G53" i="22"/>
  <c r="D71" i="21"/>
  <c r="T56" i="22"/>
  <c r="AJ72" i="22"/>
  <c r="AG72" i="22"/>
  <c r="N69" i="22"/>
  <c r="AD51" i="22"/>
  <c r="K72" i="22"/>
  <c r="H71" i="22"/>
  <c r="X67" i="22"/>
  <c r="U56" i="22"/>
  <c r="AK53" i="22"/>
  <c r="R52" i="22"/>
  <c r="AE71" i="22"/>
  <c r="L69" i="22"/>
  <c r="AB50" i="21"/>
  <c r="Y70" i="22"/>
  <c r="F56" i="22"/>
  <c r="V53" i="22"/>
  <c r="AB8" i="22"/>
  <c r="AB11" i="21"/>
  <c r="AB11" i="22" s="1"/>
  <c r="S52" i="22"/>
  <c r="P71" i="22"/>
  <c r="AF52" i="22"/>
  <c r="M70" i="22"/>
  <c r="J73" i="22"/>
  <c r="Z67" i="22"/>
  <c r="D66" i="21"/>
  <c r="W51" i="22"/>
  <c r="AJ52" i="22"/>
  <c r="Q73" i="22"/>
  <c r="N72" i="22"/>
  <c r="AD56" i="22"/>
  <c r="C61" i="22"/>
  <c r="C115" i="21"/>
  <c r="C142" i="21" s="1"/>
  <c r="AF6" i="22"/>
  <c r="AF10" i="21"/>
  <c r="AF10" i="22" s="1"/>
  <c r="G54" i="22"/>
  <c r="K68" i="22"/>
  <c r="AA52" i="22"/>
  <c r="X68" i="22"/>
  <c r="E51" i="22"/>
  <c r="U50" i="21"/>
  <c r="AK68" i="22"/>
  <c r="AH73" i="22"/>
  <c r="AG56" i="22"/>
  <c r="AD53" i="22"/>
  <c r="C57" i="21"/>
  <c r="AA56" i="22"/>
  <c r="AK73" i="22"/>
  <c r="AH52" i="22"/>
  <c r="AA68" i="22"/>
  <c r="U67" i="22"/>
  <c r="R53" i="22"/>
  <c r="AH70" i="22"/>
  <c r="K8" i="22" l="1"/>
  <c r="E44" i="19"/>
  <c r="C101" i="19"/>
  <c r="D50" i="21"/>
  <c r="D98" i="18"/>
  <c r="D112" i="18" s="1"/>
  <c r="D113" i="18" s="1"/>
  <c r="D114" i="18" s="1"/>
  <c r="D73" i="19"/>
  <c r="AI10" i="21"/>
  <c r="AI10" i="22" s="1"/>
  <c r="C73" i="21"/>
  <c r="C127" i="21" s="1"/>
  <c r="C154" i="21" s="1"/>
  <c r="E27" i="18"/>
  <c r="E28" i="18" s="1"/>
  <c r="E31" i="18" s="1"/>
  <c r="C58" i="21"/>
  <c r="D101" i="18"/>
  <c r="D51" i="21"/>
  <c r="D105" i="21" s="1"/>
  <c r="D132" i="21" s="1"/>
  <c r="D74" i="18"/>
  <c r="D85" i="18" s="1"/>
  <c r="E21" i="18"/>
  <c r="D44" i="19"/>
  <c r="D71" i="19" s="1"/>
  <c r="C72" i="21"/>
  <c r="D63" i="19"/>
  <c r="D90" i="19" s="1"/>
  <c r="C56" i="21"/>
  <c r="C110" i="21" s="1"/>
  <c r="C137" i="21" s="1"/>
  <c r="D69" i="21"/>
  <c r="D123" i="21" s="1"/>
  <c r="D150" i="21" s="1"/>
  <c r="D61" i="19"/>
  <c r="D79" i="21" s="1"/>
  <c r="E24" i="18"/>
  <c r="F70" i="18"/>
  <c r="F97" i="18"/>
  <c r="F74" i="18"/>
  <c r="F101" i="18"/>
  <c r="C75" i="18"/>
  <c r="C102" i="18"/>
  <c r="E75" i="18"/>
  <c r="E102" i="18"/>
  <c r="N89" i="18"/>
  <c r="N106" i="18"/>
  <c r="N92" i="18"/>
  <c r="N105" i="18"/>
  <c r="N90" i="18"/>
  <c r="F71" i="18"/>
  <c r="F98" i="18"/>
  <c r="F75" i="18"/>
  <c r="F102" i="18"/>
  <c r="C76" i="18"/>
  <c r="C103" i="18"/>
  <c r="C74" i="18"/>
  <c r="C101" i="18"/>
  <c r="N108" i="18"/>
  <c r="N88" i="18"/>
  <c r="N93" i="18"/>
  <c r="N94" i="18"/>
  <c r="N111" i="18"/>
  <c r="F68" i="18"/>
  <c r="F95" i="18"/>
  <c r="F72" i="18"/>
  <c r="F99" i="18"/>
  <c r="F76" i="18"/>
  <c r="F103" i="18"/>
  <c r="C70" i="18"/>
  <c r="C97" i="18"/>
  <c r="E76" i="18"/>
  <c r="E103" i="18"/>
  <c r="N109" i="18"/>
  <c r="N110" i="18"/>
  <c r="F69" i="18"/>
  <c r="F96" i="18"/>
  <c r="F73" i="18"/>
  <c r="F100" i="18"/>
  <c r="F77" i="18"/>
  <c r="F104" i="18"/>
  <c r="C71" i="18"/>
  <c r="C98" i="18"/>
  <c r="E74" i="18"/>
  <c r="E101" i="18"/>
  <c r="N91" i="18"/>
  <c r="F109" i="20"/>
  <c r="F105" i="20"/>
  <c r="F89" i="20"/>
  <c r="F88" i="20"/>
  <c r="F87" i="20"/>
  <c r="F110" i="20"/>
  <c r="F106" i="20"/>
  <c r="F90" i="20"/>
  <c r="F92" i="20"/>
  <c r="F91" i="20"/>
  <c r="F108" i="20"/>
  <c r="F107" i="20"/>
  <c r="I55" i="22"/>
  <c r="AL52" i="22"/>
  <c r="C120" i="21"/>
  <c r="C147" i="21" s="1"/>
  <c r="C174" i="21" s="1"/>
  <c r="C93" i="22" s="1"/>
  <c r="K69" i="22"/>
  <c r="R51" i="22"/>
  <c r="R68" i="22"/>
  <c r="V51" i="22"/>
  <c r="N68" i="22"/>
  <c r="M72" i="22"/>
  <c r="M69" i="22"/>
  <c r="O69" i="22"/>
  <c r="T70" i="22"/>
  <c r="Z72" i="22"/>
  <c r="T53" i="22"/>
  <c r="M53" i="22"/>
  <c r="N53" i="22"/>
  <c r="M55" i="22"/>
  <c r="AL72" i="22"/>
  <c r="C97" i="19"/>
  <c r="AI10" i="19"/>
  <c r="O11" i="21"/>
  <c r="O11" i="22" s="1"/>
  <c r="E46" i="19"/>
  <c r="E73" i="19" s="1"/>
  <c r="O13" i="18"/>
  <c r="N65" i="18"/>
  <c r="N66" i="18"/>
  <c r="N67" i="18"/>
  <c r="N79" i="18"/>
  <c r="N81" i="18"/>
  <c r="N62" i="18"/>
  <c r="N63" i="18"/>
  <c r="N64" i="18"/>
  <c r="N80" i="18"/>
  <c r="N84" i="18"/>
  <c r="N78" i="18"/>
  <c r="N61" i="18"/>
  <c r="N83" i="18"/>
  <c r="N82" i="18"/>
  <c r="E66" i="19"/>
  <c r="E60" i="19"/>
  <c r="E78" i="21" s="1"/>
  <c r="E70" i="19"/>
  <c r="E72" i="19"/>
  <c r="E77" i="19"/>
  <c r="E104" i="19" s="1"/>
  <c r="E80" i="19"/>
  <c r="E107" i="19" s="1"/>
  <c r="E61" i="19"/>
  <c r="E63" i="19"/>
  <c r="E74" i="19"/>
  <c r="E68" i="19"/>
  <c r="E58" i="19"/>
  <c r="E59" i="19"/>
  <c r="E67" i="19"/>
  <c r="E64" i="19"/>
  <c r="E82" i="21" s="1"/>
  <c r="E78" i="19"/>
  <c r="E78" i="20" s="1"/>
  <c r="E134" i="20" s="1"/>
  <c r="E161" i="20" s="1"/>
  <c r="E75" i="19"/>
  <c r="E102" i="19" s="1"/>
  <c r="E69" i="19"/>
  <c r="E62" i="19"/>
  <c r="E71" i="19"/>
  <c r="E65" i="19"/>
  <c r="E81" i="19"/>
  <c r="E99" i="21" s="1"/>
  <c r="E76" i="19"/>
  <c r="E103" i="19" s="1"/>
  <c r="E79" i="19"/>
  <c r="E97" i="21" s="1"/>
  <c r="C87" i="21"/>
  <c r="C169" i="21" s="1"/>
  <c r="C88" i="22" s="1"/>
  <c r="C96" i="19"/>
  <c r="C53" i="21"/>
  <c r="C53" i="22" s="1"/>
  <c r="C11" i="21"/>
  <c r="C11" i="22" s="1"/>
  <c r="C88" i="21"/>
  <c r="C170" i="21" s="1"/>
  <c r="C89" i="22" s="1"/>
  <c r="C54" i="21"/>
  <c r="E105" i="21"/>
  <c r="E132" i="21" s="1"/>
  <c r="C66" i="22"/>
  <c r="E127" i="21"/>
  <c r="E154" i="21" s="1"/>
  <c r="C25" i="18"/>
  <c r="C27" i="18" s="1"/>
  <c r="C28" i="18" s="1"/>
  <c r="C31" i="18" s="1"/>
  <c r="C21" i="18"/>
  <c r="AI35" i="20"/>
  <c r="AI34" i="19"/>
  <c r="AI53" i="21" s="1"/>
  <c r="AI38" i="20"/>
  <c r="AI37" i="19"/>
  <c r="AI56" i="21" s="1"/>
  <c r="AI49" i="20"/>
  <c r="AI48" i="19"/>
  <c r="AI67" i="21" s="1"/>
  <c r="AI53" i="20"/>
  <c r="AI52" i="19"/>
  <c r="AI71" i="21" s="1"/>
  <c r="F15" i="19"/>
  <c r="F16" i="18"/>
  <c r="G15" i="18"/>
  <c r="F15" i="21"/>
  <c r="F15" i="22" s="1"/>
  <c r="F15" i="20"/>
  <c r="AI52" i="20"/>
  <c r="AI51" i="19"/>
  <c r="AI70" i="21" s="1"/>
  <c r="AI50" i="19"/>
  <c r="AI69" i="21" s="1"/>
  <c r="AI51" i="20"/>
  <c r="AI55" i="20"/>
  <c r="AI54" i="19"/>
  <c r="AI73" i="21" s="1"/>
  <c r="AI50" i="20"/>
  <c r="AI49" i="19"/>
  <c r="AI68" i="21" s="1"/>
  <c r="AI54" i="20"/>
  <c r="AI53" i="19"/>
  <c r="AI72" i="21" s="1"/>
  <c r="AI35" i="19"/>
  <c r="AI54" i="21" s="1"/>
  <c r="AI36" i="20"/>
  <c r="E16" i="19"/>
  <c r="E16" i="21"/>
  <c r="E16" i="22" s="1"/>
  <c r="E16" i="20"/>
  <c r="AL8" i="22"/>
  <c r="AL11" i="21"/>
  <c r="AL11" i="22" s="1"/>
  <c r="AI31" i="19"/>
  <c r="AI50" i="21" s="1"/>
  <c r="AI32" i="20"/>
  <c r="AI33" i="20"/>
  <c r="AI32" i="19"/>
  <c r="AI51" i="21" s="1"/>
  <c r="AI34" i="20"/>
  <c r="AI33" i="19"/>
  <c r="AI52" i="21" s="1"/>
  <c r="H20" i="20"/>
  <c r="I30" i="22"/>
  <c r="J30" i="21"/>
  <c r="E123" i="21"/>
  <c r="E150" i="21" s="1"/>
  <c r="E124" i="21"/>
  <c r="E151" i="21" s="1"/>
  <c r="E125" i="21"/>
  <c r="E152" i="21" s="1"/>
  <c r="C41" i="20"/>
  <c r="C40" i="19"/>
  <c r="C67" i="19" s="1"/>
  <c r="C42" i="20"/>
  <c r="C41" i="19"/>
  <c r="C68" i="19" s="1"/>
  <c r="C46" i="20"/>
  <c r="C45" i="19"/>
  <c r="C72" i="19" s="1"/>
  <c r="C46" i="19"/>
  <c r="C73" i="19" s="1"/>
  <c r="C47" i="20"/>
  <c r="C45" i="20"/>
  <c r="C44" i="19"/>
  <c r="C71" i="19" s="1"/>
  <c r="E108" i="21"/>
  <c r="E135" i="21" s="1"/>
  <c r="E109" i="21"/>
  <c r="E136" i="21" s="1"/>
  <c r="E106" i="21"/>
  <c r="E133" i="21" s="1"/>
  <c r="E107" i="21"/>
  <c r="E134" i="21" s="1"/>
  <c r="F46" i="22"/>
  <c r="G46" i="21"/>
  <c r="E126" i="21"/>
  <c r="E153" i="21" s="1"/>
  <c r="E122" i="21"/>
  <c r="E149" i="21" s="1"/>
  <c r="E121" i="21"/>
  <c r="E148" i="21" s="1"/>
  <c r="E85" i="18"/>
  <c r="E56" i="20"/>
  <c r="D56" i="20"/>
  <c r="U50" i="22"/>
  <c r="D66" i="22"/>
  <c r="D120" i="21"/>
  <c r="D147" i="21" s="1"/>
  <c r="E111" i="20"/>
  <c r="S50" i="22"/>
  <c r="C67" i="22"/>
  <c r="C121" i="21"/>
  <c r="C148" i="21" s="1"/>
  <c r="G13" i="21"/>
  <c r="G13" i="20"/>
  <c r="G13" i="19"/>
  <c r="G48" i="18"/>
  <c r="G44" i="18"/>
  <c r="G49" i="18"/>
  <c r="G45" i="18"/>
  <c r="G50" i="18"/>
  <c r="G46" i="18"/>
  <c r="G51" i="18"/>
  <c r="G47" i="18"/>
  <c r="G43" i="18"/>
  <c r="G42" i="18"/>
  <c r="G19" i="18"/>
  <c r="G25" i="18" s="1"/>
  <c r="G32" i="18"/>
  <c r="G23" i="18"/>
  <c r="G20" i="18"/>
  <c r="G26" i="18" s="1"/>
  <c r="G22" i="18"/>
  <c r="F41" i="20"/>
  <c r="F40" i="19"/>
  <c r="F45" i="20"/>
  <c r="F44" i="19"/>
  <c r="D62" i="22"/>
  <c r="D116" i="21"/>
  <c r="D143" i="21" s="1"/>
  <c r="D65" i="22"/>
  <c r="D119" i="21"/>
  <c r="D146" i="21" s="1"/>
  <c r="D54" i="22"/>
  <c r="D108" i="21"/>
  <c r="D135" i="21" s="1"/>
  <c r="D99" i="21"/>
  <c r="D81" i="20"/>
  <c r="D137" i="20" s="1"/>
  <c r="D164" i="20" s="1"/>
  <c r="D108" i="19"/>
  <c r="D76" i="21" s="1"/>
  <c r="F25" i="22"/>
  <c r="G25" i="21"/>
  <c r="F36" i="22"/>
  <c r="G36" i="21"/>
  <c r="J50" i="22"/>
  <c r="C81" i="21"/>
  <c r="C63" i="20"/>
  <c r="C119" i="20" s="1"/>
  <c r="C146" i="20" s="1"/>
  <c r="C90" i="19"/>
  <c r="D83" i="21"/>
  <c r="D65" i="20"/>
  <c r="D121" i="20" s="1"/>
  <c r="D148" i="20" s="1"/>
  <c r="D92" i="19"/>
  <c r="D67" i="22"/>
  <c r="D121" i="21"/>
  <c r="D148" i="21" s="1"/>
  <c r="C96" i="21"/>
  <c r="C78" i="20"/>
  <c r="C134" i="20" s="1"/>
  <c r="C161" i="20" s="1"/>
  <c r="C105" i="19"/>
  <c r="D68" i="22"/>
  <c r="D122" i="21"/>
  <c r="D149" i="21" s="1"/>
  <c r="H50" i="22"/>
  <c r="G50" i="22"/>
  <c r="D50" i="22"/>
  <c r="D104" i="21"/>
  <c r="D131" i="21" s="1"/>
  <c r="H20" i="22"/>
  <c r="I20" i="21"/>
  <c r="E57" i="21"/>
  <c r="D51" i="22"/>
  <c r="AH50" i="22"/>
  <c r="N50" i="22"/>
  <c r="O50" i="22"/>
  <c r="E64" i="21"/>
  <c r="D59" i="21"/>
  <c r="C68" i="22"/>
  <c r="C122" i="21"/>
  <c r="C149" i="21" s="1"/>
  <c r="D92" i="21"/>
  <c r="D74" i="20"/>
  <c r="D130" i="20" s="1"/>
  <c r="D157" i="20" s="1"/>
  <c r="D101" i="19"/>
  <c r="G23" i="22"/>
  <c r="H23" i="21"/>
  <c r="C83" i="21"/>
  <c r="C65" i="20"/>
  <c r="C121" i="20" s="1"/>
  <c r="C148" i="20" s="1"/>
  <c r="C92" i="19"/>
  <c r="C80" i="21"/>
  <c r="C62" i="20"/>
  <c r="C118" i="20" s="1"/>
  <c r="C145" i="20" s="1"/>
  <c r="C89" i="19"/>
  <c r="D84" i="21"/>
  <c r="D66" i="20"/>
  <c r="D122" i="20" s="1"/>
  <c r="D149" i="20" s="1"/>
  <c r="D93" i="19"/>
  <c r="C99" i="21"/>
  <c r="C81" i="20"/>
  <c r="C137" i="20" s="1"/>
  <c r="C164" i="20" s="1"/>
  <c r="C108" i="19"/>
  <c r="C58" i="20" s="1"/>
  <c r="H45" i="22"/>
  <c r="I45" i="21"/>
  <c r="AG50" i="22"/>
  <c r="C97" i="21"/>
  <c r="C79" i="20"/>
  <c r="C135" i="20" s="1"/>
  <c r="C162" i="20" s="1"/>
  <c r="C106" i="19"/>
  <c r="F27" i="18"/>
  <c r="F28" i="18" s="1"/>
  <c r="F21" i="18"/>
  <c r="F42" i="20"/>
  <c r="F41" i="19"/>
  <c r="F46" i="20"/>
  <c r="F45" i="19"/>
  <c r="D73" i="22"/>
  <c r="D127" i="21"/>
  <c r="D154" i="21" s="1"/>
  <c r="F50" i="22"/>
  <c r="D64" i="21"/>
  <c r="C95" i="21"/>
  <c r="C77" i="20"/>
  <c r="C133" i="20" s="1"/>
  <c r="C160" i="20" s="1"/>
  <c r="C104" i="19"/>
  <c r="C55" i="22"/>
  <c r="C109" i="21"/>
  <c r="C136" i="21" s="1"/>
  <c r="D57" i="22"/>
  <c r="D111" i="21"/>
  <c r="D138" i="21" s="1"/>
  <c r="AF50" i="22"/>
  <c r="D82" i="21"/>
  <c r="D64" i="20"/>
  <c r="D120" i="20" s="1"/>
  <c r="D147" i="20" s="1"/>
  <c r="D91" i="19"/>
  <c r="E59" i="21"/>
  <c r="H47" i="22"/>
  <c r="I47" i="21"/>
  <c r="R50" i="22"/>
  <c r="E38" i="22"/>
  <c r="F38" i="21"/>
  <c r="D55" i="22"/>
  <c r="D109" i="21"/>
  <c r="D136" i="21" s="1"/>
  <c r="C70" i="22"/>
  <c r="C124" i="21"/>
  <c r="C151" i="21" s="1"/>
  <c r="H14" i="21"/>
  <c r="H14" i="22" s="1"/>
  <c r="H14" i="20"/>
  <c r="H14" i="19"/>
  <c r="I14" i="18"/>
  <c r="I43" i="22"/>
  <c r="J43" i="21"/>
  <c r="AJ50" i="22"/>
  <c r="D96" i="21"/>
  <c r="D78" i="20"/>
  <c r="D134" i="20" s="1"/>
  <c r="D161" i="20" s="1"/>
  <c r="D105" i="19"/>
  <c r="X50" i="22"/>
  <c r="E58" i="21"/>
  <c r="H32" i="22"/>
  <c r="I32" i="21"/>
  <c r="D87" i="21"/>
  <c r="D69" i="20"/>
  <c r="D125" i="20" s="1"/>
  <c r="D152" i="20" s="1"/>
  <c r="D96" i="19"/>
  <c r="M86" i="20"/>
  <c r="H22" i="22"/>
  <c r="I22" i="21"/>
  <c r="Q50" i="22"/>
  <c r="D53" i="22"/>
  <c r="D107" i="21"/>
  <c r="D134" i="21" s="1"/>
  <c r="D41" i="22"/>
  <c r="E41" i="21"/>
  <c r="E40" i="22"/>
  <c r="F40" i="21"/>
  <c r="AA50" i="22"/>
  <c r="C78" i="21"/>
  <c r="C60" i="20"/>
  <c r="C116" i="20" s="1"/>
  <c r="C143" i="20" s="1"/>
  <c r="C87" i="19"/>
  <c r="D97" i="21"/>
  <c r="D79" i="20"/>
  <c r="D135" i="20" s="1"/>
  <c r="D162" i="20" s="1"/>
  <c r="D106" i="19"/>
  <c r="C84" i="21"/>
  <c r="C66" i="20"/>
  <c r="C122" i="20" s="1"/>
  <c r="C149" i="20" s="1"/>
  <c r="C93" i="19"/>
  <c r="D58" i="22"/>
  <c r="D112" i="21"/>
  <c r="D139" i="21" s="1"/>
  <c r="C51" i="22"/>
  <c r="C105" i="21"/>
  <c r="C132" i="21" s="1"/>
  <c r="C73" i="22"/>
  <c r="E63" i="21"/>
  <c r="C71" i="22"/>
  <c r="C125" i="21"/>
  <c r="C152" i="21" s="1"/>
  <c r="F39" i="20"/>
  <c r="F38" i="19"/>
  <c r="F43" i="20"/>
  <c r="F42" i="19"/>
  <c r="F47" i="20"/>
  <c r="F46" i="19"/>
  <c r="F13" i="22"/>
  <c r="F44" i="21"/>
  <c r="F44" i="22" s="1"/>
  <c r="F31" i="21"/>
  <c r="AD50" i="22"/>
  <c r="G33" i="22"/>
  <c r="H33" i="21"/>
  <c r="D78" i="21"/>
  <c r="D87" i="19"/>
  <c r="D60" i="20"/>
  <c r="D116" i="20" s="1"/>
  <c r="D143" i="20" s="1"/>
  <c r="C50" i="22"/>
  <c r="C104" i="21"/>
  <c r="C131" i="21" s="1"/>
  <c r="C69" i="22"/>
  <c r="C123" i="21"/>
  <c r="C150" i="21" s="1"/>
  <c r="I50" i="22"/>
  <c r="G34" i="22"/>
  <c r="H34" i="21"/>
  <c r="D56" i="22"/>
  <c r="D110" i="21"/>
  <c r="D137" i="21" s="1"/>
  <c r="E62" i="21"/>
  <c r="F24" i="18"/>
  <c r="H48" i="22"/>
  <c r="I48" i="21"/>
  <c r="F29" i="22"/>
  <c r="G29" i="21"/>
  <c r="T50" i="22"/>
  <c r="D63" i="21"/>
  <c r="P50" i="22"/>
  <c r="C79" i="21"/>
  <c r="C61" i="20"/>
  <c r="C117" i="20" s="1"/>
  <c r="C144" i="20" s="1"/>
  <c r="C88" i="19"/>
  <c r="C98" i="21"/>
  <c r="C80" i="20"/>
  <c r="C136" i="20" s="1"/>
  <c r="C163" i="20" s="1"/>
  <c r="C107" i="19"/>
  <c r="AE50" i="22"/>
  <c r="K50" i="22"/>
  <c r="AK50" i="22"/>
  <c r="D70" i="22"/>
  <c r="D124" i="21"/>
  <c r="D151" i="21" s="1"/>
  <c r="Z50" i="22"/>
  <c r="G24" i="22"/>
  <c r="H24" i="21"/>
  <c r="C39" i="22"/>
  <c r="D39" i="21"/>
  <c r="D61" i="22"/>
  <c r="D115" i="21"/>
  <c r="D142" i="21" s="1"/>
  <c r="E26" i="22"/>
  <c r="F26" i="21"/>
  <c r="D98" i="21"/>
  <c r="D107" i="19"/>
  <c r="D80" i="20"/>
  <c r="D136" i="20" s="1"/>
  <c r="D163" i="20" s="1"/>
  <c r="W50" i="22"/>
  <c r="L50" i="22"/>
  <c r="D95" i="21"/>
  <c r="D77" i="20"/>
  <c r="D133" i="20" s="1"/>
  <c r="D160" i="20" s="1"/>
  <c r="D104" i="19"/>
  <c r="E61" i="21"/>
  <c r="C52" i="22"/>
  <c r="C106" i="21"/>
  <c r="C133" i="21" s="1"/>
  <c r="C57" i="22"/>
  <c r="C111" i="21"/>
  <c r="C138" i="21" s="1"/>
  <c r="AB50" i="22"/>
  <c r="D71" i="22"/>
  <c r="D125" i="21"/>
  <c r="D152" i="21" s="1"/>
  <c r="G85" i="20"/>
  <c r="V50" i="22"/>
  <c r="C58" i="22"/>
  <c r="C112" i="21"/>
  <c r="C139" i="21" s="1"/>
  <c r="C93" i="21"/>
  <c r="C75" i="20"/>
  <c r="C131" i="20" s="1"/>
  <c r="C158" i="20" s="1"/>
  <c r="C102" i="19"/>
  <c r="H19" i="22"/>
  <c r="I19" i="21"/>
  <c r="E50" i="22"/>
  <c r="E104" i="21"/>
  <c r="E131" i="21" s="1"/>
  <c r="F40" i="20"/>
  <c r="F39" i="19"/>
  <c r="F44" i="20"/>
  <c r="F43" i="19"/>
  <c r="F48" i="20"/>
  <c r="F47" i="19"/>
  <c r="D88" i="21"/>
  <c r="D70" i="20"/>
  <c r="D126" i="20" s="1"/>
  <c r="D153" i="20" s="1"/>
  <c r="D97" i="19"/>
  <c r="D91" i="21"/>
  <c r="D73" i="20"/>
  <c r="D129" i="20" s="1"/>
  <c r="D156" i="20" s="1"/>
  <c r="D100" i="19"/>
  <c r="D80" i="21"/>
  <c r="D62" i="20"/>
  <c r="D118" i="20" s="1"/>
  <c r="D145" i="20" s="1"/>
  <c r="D89" i="19"/>
  <c r="D60" i="21"/>
  <c r="D52" i="22"/>
  <c r="D106" i="21"/>
  <c r="D133" i="21" s="1"/>
  <c r="C82" i="21"/>
  <c r="C64" i="20"/>
  <c r="C120" i="20" s="1"/>
  <c r="C147" i="20" s="1"/>
  <c r="C91" i="19"/>
  <c r="H21" i="22"/>
  <c r="I21" i="21"/>
  <c r="G35" i="22"/>
  <c r="H35" i="21"/>
  <c r="D93" i="21"/>
  <c r="D75" i="20"/>
  <c r="D131" i="20" s="1"/>
  <c r="D158" i="20" s="1"/>
  <c r="D102" i="19"/>
  <c r="C72" i="22"/>
  <c r="C126" i="21"/>
  <c r="C153" i="21" s="1"/>
  <c r="D94" i="21"/>
  <c r="D76" i="20"/>
  <c r="D132" i="20" s="1"/>
  <c r="D159" i="20" s="1"/>
  <c r="D103" i="19"/>
  <c r="F28" i="22"/>
  <c r="G28" i="21"/>
  <c r="Y50" i="22"/>
  <c r="D55" i="19"/>
  <c r="F37" i="22"/>
  <c r="G37" i="21"/>
  <c r="D42" i="22"/>
  <c r="E42" i="21"/>
  <c r="M50" i="22"/>
  <c r="D72" i="22"/>
  <c r="D126" i="21"/>
  <c r="D153" i="21" s="1"/>
  <c r="AC50" i="22"/>
  <c r="E110" i="21"/>
  <c r="E137" i="21" s="1"/>
  <c r="D69" i="22"/>
  <c r="F27" i="22"/>
  <c r="G27" i="21"/>
  <c r="E66" i="21"/>
  <c r="E60" i="21"/>
  <c r="C94" i="21"/>
  <c r="C76" i="20"/>
  <c r="C132" i="20" s="1"/>
  <c r="C159" i="20" s="1"/>
  <c r="C103" i="19"/>
  <c r="E55" i="19" l="1"/>
  <c r="D63" i="20"/>
  <c r="D119" i="20" s="1"/>
  <c r="D146" i="20" s="1"/>
  <c r="E65" i="21"/>
  <c r="C56" i="22"/>
  <c r="D81" i="21"/>
  <c r="D88" i="19"/>
  <c r="C107" i="21"/>
  <c r="C134" i="21" s="1"/>
  <c r="C161" i="21" s="1"/>
  <c r="C80" i="22" s="1"/>
  <c r="C107" i="22" s="1"/>
  <c r="C133" i="22" s="1"/>
  <c r="D61" i="20"/>
  <c r="D117" i="20" s="1"/>
  <c r="D144" i="20" s="1"/>
  <c r="C112" i="18"/>
  <c r="C113" i="18" s="1"/>
  <c r="F112" i="18"/>
  <c r="F113" i="18" s="1"/>
  <c r="F114" i="18" s="1"/>
  <c r="E112" i="18"/>
  <c r="E113" i="18" s="1"/>
  <c r="E114" i="18" s="1"/>
  <c r="G69" i="18"/>
  <c r="G96" i="18"/>
  <c r="G76" i="18"/>
  <c r="G103" i="18"/>
  <c r="G74" i="18"/>
  <c r="G101" i="18"/>
  <c r="G73" i="18"/>
  <c r="G100" i="18"/>
  <c r="G71" i="18"/>
  <c r="G98" i="18"/>
  <c r="G77" i="18"/>
  <c r="G104" i="18"/>
  <c r="G75" i="18"/>
  <c r="G102" i="18"/>
  <c r="O111" i="18"/>
  <c r="O93" i="18"/>
  <c r="O108" i="18"/>
  <c r="O94" i="18"/>
  <c r="O107" i="18"/>
  <c r="O90" i="18"/>
  <c r="O89" i="18"/>
  <c r="O106" i="18"/>
  <c r="O109" i="18"/>
  <c r="O88" i="18"/>
  <c r="O110" i="18"/>
  <c r="O91" i="18"/>
  <c r="O105" i="18"/>
  <c r="O92" i="18"/>
  <c r="G68" i="18"/>
  <c r="G95" i="18"/>
  <c r="G72" i="18"/>
  <c r="G99" i="18"/>
  <c r="G70" i="18"/>
  <c r="G97" i="18"/>
  <c r="G110" i="20"/>
  <c r="G109" i="20"/>
  <c r="G108" i="20"/>
  <c r="G107" i="20"/>
  <c r="G106" i="20"/>
  <c r="G105" i="20"/>
  <c r="G92" i="20"/>
  <c r="G91" i="20"/>
  <c r="G90" i="20"/>
  <c r="G88" i="20"/>
  <c r="G89" i="20"/>
  <c r="G87" i="20"/>
  <c r="AI52" i="22"/>
  <c r="AI54" i="22"/>
  <c r="AI69" i="22"/>
  <c r="AI71" i="22"/>
  <c r="AI56" i="22"/>
  <c r="AI50" i="22"/>
  <c r="AI72" i="22"/>
  <c r="AI73" i="22"/>
  <c r="AI70" i="22"/>
  <c r="C54" i="22"/>
  <c r="AI51" i="22"/>
  <c r="AI67" i="22"/>
  <c r="AI53" i="22"/>
  <c r="AI68" i="22"/>
  <c r="P13" i="18"/>
  <c r="O62" i="18"/>
  <c r="O66" i="18"/>
  <c r="O63" i="18"/>
  <c r="O64" i="18"/>
  <c r="O65" i="18"/>
  <c r="O67" i="18"/>
  <c r="O78" i="18"/>
  <c r="O82" i="18"/>
  <c r="O83" i="18"/>
  <c r="O84" i="18"/>
  <c r="O81" i="18"/>
  <c r="O80" i="18"/>
  <c r="O79" i="18"/>
  <c r="O61" i="18"/>
  <c r="F59" i="19"/>
  <c r="F63" i="19"/>
  <c r="F67" i="19"/>
  <c r="F75" i="19"/>
  <c r="F93" i="21" s="1"/>
  <c r="F70" i="19"/>
  <c r="F76" i="19"/>
  <c r="F60" i="19"/>
  <c r="F87" i="19" s="1"/>
  <c r="F64" i="19"/>
  <c r="F68" i="19"/>
  <c r="F79" i="19"/>
  <c r="F81" i="19"/>
  <c r="F99" i="21" s="1"/>
  <c r="F77" i="19"/>
  <c r="F61" i="19"/>
  <c r="F65" i="19"/>
  <c r="F72" i="19"/>
  <c r="F58" i="19"/>
  <c r="F73" i="19"/>
  <c r="F78" i="19"/>
  <c r="F96" i="21" s="1"/>
  <c r="F62" i="19"/>
  <c r="F66" i="19"/>
  <c r="F71" i="19"/>
  <c r="F69" i="19"/>
  <c r="F74" i="19"/>
  <c r="F80" i="19"/>
  <c r="C85" i="19"/>
  <c r="D85" i="19"/>
  <c r="D58" i="20"/>
  <c r="D114" i="20" s="1"/>
  <c r="C76" i="21"/>
  <c r="E29" i="18"/>
  <c r="E30" i="18" s="1"/>
  <c r="C108" i="21"/>
  <c r="E181" i="21"/>
  <c r="E100" i="22" s="1"/>
  <c r="E108" i="19"/>
  <c r="E81" i="20"/>
  <c r="E137" i="20" s="1"/>
  <c r="E164" i="20" s="1"/>
  <c r="E60" i="20"/>
  <c r="E116" i="20" s="1"/>
  <c r="E143" i="20" s="1"/>
  <c r="C120" i="22"/>
  <c r="C146" i="22" s="1"/>
  <c r="E77" i="20"/>
  <c r="E133" i="20" s="1"/>
  <c r="E160" i="20" s="1"/>
  <c r="E105" i="19"/>
  <c r="E95" i="21"/>
  <c r="E177" i="21" s="1"/>
  <c r="E96" i="22" s="1"/>
  <c r="E79" i="20"/>
  <c r="E135" i="20" s="1"/>
  <c r="E162" i="20" s="1"/>
  <c r="E106" i="19"/>
  <c r="E75" i="20"/>
  <c r="E131" i="20" s="1"/>
  <c r="E158" i="20" s="1"/>
  <c r="E91" i="19"/>
  <c r="E96" i="21"/>
  <c r="E178" i="21" s="1"/>
  <c r="E97" i="22" s="1"/>
  <c r="E76" i="20"/>
  <c r="E132" i="20" s="1"/>
  <c r="E159" i="20" s="1"/>
  <c r="E93" i="21"/>
  <c r="E175" i="21" s="1"/>
  <c r="E94" i="22" s="1"/>
  <c r="E64" i="20"/>
  <c r="E120" i="20" s="1"/>
  <c r="E147" i="20" s="1"/>
  <c r="E98" i="21"/>
  <c r="E80" i="20"/>
  <c r="E136" i="20" s="1"/>
  <c r="E163" i="20" s="1"/>
  <c r="E87" i="19"/>
  <c r="E89" i="19"/>
  <c r="E80" i="21"/>
  <c r="E62" i="20"/>
  <c r="E118" i="20" s="1"/>
  <c r="E145" i="20" s="1"/>
  <c r="E88" i="19"/>
  <c r="E79" i="21"/>
  <c r="E61" i="20"/>
  <c r="E117" i="20" s="1"/>
  <c r="E144" i="20" s="1"/>
  <c r="E81" i="21"/>
  <c r="E90" i="19"/>
  <c r="E63" i="20"/>
  <c r="E119" i="20" s="1"/>
  <c r="E146" i="20" s="1"/>
  <c r="E94" i="21"/>
  <c r="E176" i="21" s="1"/>
  <c r="E95" i="22" s="1"/>
  <c r="H15" i="18"/>
  <c r="G15" i="21"/>
  <c r="G15" i="22" s="1"/>
  <c r="G15" i="20"/>
  <c r="G15" i="19"/>
  <c r="G16" i="18"/>
  <c r="F16" i="19"/>
  <c r="F16" i="21"/>
  <c r="F16" i="22" s="1"/>
  <c r="F16" i="20"/>
  <c r="I20" i="20"/>
  <c r="E164" i="21"/>
  <c r="E83" i="22" s="1"/>
  <c r="E179" i="21"/>
  <c r="E98" i="22" s="1"/>
  <c r="E160" i="21"/>
  <c r="E79" i="22" s="1"/>
  <c r="C115" i="22"/>
  <c r="C141" i="22" s="1"/>
  <c r="K30" i="21"/>
  <c r="J30" i="22"/>
  <c r="C116" i="22"/>
  <c r="C142" i="22" s="1"/>
  <c r="C64" i="21"/>
  <c r="C85" i="18"/>
  <c r="C56" i="20"/>
  <c r="C63" i="21"/>
  <c r="C55" i="19"/>
  <c r="C59" i="21"/>
  <c r="C65" i="21"/>
  <c r="C60" i="21"/>
  <c r="D165" i="21"/>
  <c r="D84" i="22" s="1"/>
  <c r="D111" i="22" s="1"/>
  <c r="D137" i="22" s="1"/>
  <c r="C180" i="21"/>
  <c r="C99" i="22" s="1"/>
  <c r="C126" i="22" s="1"/>
  <c r="C152" i="22" s="1"/>
  <c r="D160" i="21"/>
  <c r="D79" i="22" s="1"/>
  <c r="D106" i="22" s="1"/>
  <c r="D132" i="22" s="1"/>
  <c r="G46" i="22"/>
  <c r="H46" i="21"/>
  <c r="D161" i="21"/>
  <c r="D80" i="22" s="1"/>
  <c r="D107" i="22" s="1"/>
  <c r="D133" i="22" s="1"/>
  <c r="D180" i="21"/>
  <c r="D99" i="22" s="1"/>
  <c r="D126" i="22" s="1"/>
  <c r="D152" i="22" s="1"/>
  <c r="C165" i="21"/>
  <c r="C84" i="22" s="1"/>
  <c r="C111" i="22" s="1"/>
  <c r="C137" i="22" s="1"/>
  <c r="C178" i="21"/>
  <c r="C97" i="22" s="1"/>
  <c r="C124" i="22" s="1"/>
  <c r="C150" i="22" s="1"/>
  <c r="D177" i="21"/>
  <c r="D96" i="22" s="1"/>
  <c r="D123" i="22" s="1"/>
  <c r="D149" i="22" s="1"/>
  <c r="D169" i="21"/>
  <c r="D88" i="22" s="1"/>
  <c r="D166" i="21"/>
  <c r="D85" i="22" s="1"/>
  <c r="D112" i="22" s="1"/>
  <c r="D138" i="22" s="1"/>
  <c r="D178" i="21"/>
  <c r="D97" i="22" s="1"/>
  <c r="D124" i="22" s="1"/>
  <c r="D150" i="22" s="1"/>
  <c r="D170" i="21"/>
  <c r="D89" i="22" s="1"/>
  <c r="F85" i="18"/>
  <c r="C160" i="21"/>
  <c r="C79" i="22" s="1"/>
  <c r="C106" i="22" s="1"/>
  <c r="C132" i="22" s="1"/>
  <c r="D164" i="21"/>
  <c r="D83" i="22" s="1"/>
  <c r="D110" i="22" s="1"/>
  <c r="D136" i="22" s="1"/>
  <c r="C163" i="21"/>
  <c r="C82" i="22" s="1"/>
  <c r="C109" i="22" s="1"/>
  <c r="C135" i="22" s="1"/>
  <c r="D181" i="21"/>
  <c r="D100" i="22" s="1"/>
  <c r="D127" i="22" s="1"/>
  <c r="D153" i="22" s="1"/>
  <c r="C166" i="21"/>
  <c r="C85" i="22" s="1"/>
  <c r="C112" i="22" s="1"/>
  <c r="C138" i="22" s="1"/>
  <c r="D179" i="21"/>
  <c r="D98" i="22" s="1"/>
  <c r="D125" i="22" s="1"/>
  <c r="D151" i="22" s="1"/>
  <c r="C177" i="21"/>
  <c r="C96" i="22" s="1"/>
  <c r="C123" i="22" s="1"/>
  <c r="C149" i="22" s="1"/>
  <c r="C179" i="21"/>
  <c r="C98" i="22" s="1"/>
  <c r="C125" i="22" s="1"/>
  <c r="C151" i="22" s="1"/>
  <c r="C181" i="21"/>
  <c r="C100" i="22" s="1"/>
  <c r="C127" i="22" s="1"/>
  <c r="C153" i="22" s="1"/>
  <c r="D163" i="21"/>
  <c r="D82" i="22" s="1"/>
  <c r="D109" i="22" s="1"/>
  <c r="D135" i="22" s="1"/>
  <c r="D176" i="21"/>
  <c r="D95" i="22" s="1"/>
  <c r="D122" i="22" s="1"/>
  <c r="D148" i="22" s="1"/>
  <c r="G24" i="18"/>
  <c r="G27" i="18"/>
  <c r="G28" i="18" s="1"/>
  <c r="C164" i="21"/>
  <c r="C83" i="22" s="1"/>
  <c r="C110" i="22" s="1"/>
  <c r="C136" i="22" s="1"/>
  <c r="D174" i="21"/>
  <c r="D93" i="22" s="1"/>
  <c r="D120" i="22" s="1"/>
  <c r="D146" i="22" s="1"/>
  <c r="E86" i="21"/>
  <c r="E68" i="20"/>
  <c r="E124" i="20" s="1"/>
  <c r="E151" i="20" s="1"/>
  <c r="E95" i="19"/>
  <c r="E92" i="21"/>
  <c r="E74" i="20"/>
  <c r="E130" i="20" s="1"/>
  <c r="E157" i="20" s="1"/>
  <c r="E101" i="19"/>
  <c r="E103" i="21"/>
  <c r="I19" i="22"/>
  <c r="J19" i="21"/>
  <c r="F111" i="20"/>
  <c r="H85" i="20"/>
  <c r="G29" i="22"/>
  <c r="H29" i="21"/>
  <c r="C103" i="21"/>
  <c r="F61" i="21"/>
  <c r="F56" i="20"/>
  <c r="E89" i="21"/>
  <c r="E71" i="20"/>
  <c r="E127" i="20" s="1"/>
  <c r="E154" i="20" s="1"/>
  <c r="E98" i="19"/>
  <c r="I32" i="22"/>
  <c r="J32" i="21"/>
  <c r="E58" i="22"/>
  <c r="E112" i="21"/>
  <c r="E139" i="21" s="1"/>
  <c r="J43" i="22"/>
  <c r="K43" i="21"/>
  <c r="E59" i="22"/>
  <c r="E113" i="21"/>
  <c r="E140" i="21" s="1"/>
  <c r="D85" i="21"/>
  <c r="D67" i="20"/>
  <c r="D123" i="20" s="1"/>
  <c r="D150" i="20" s="1"/>
  <c r="D94" i="19"/>
  <c r="E90" i="21"/>
  <c r="E72" i="20"/>
  <c r="E128" i="20" s="1"/>
  <c r="E155" i="20" s="1"/>
  <c r="E99" i="19"/>
  <c r="E83" i="21"/>
  <c r="E65" i="20"/>
  <c r="E92" i="19"/>
  <c r="D173" i="21"/>
  <c r="D92" i="22" s="1"/>
  <c r="F63" i="21"/>
  <c r="G44" i="20"/>
  <c r="G43" i="19"/>
  <c r="G47" i="20"/>
  <c r="G46" i="19"/>
  <c r="G27" i="22"/>
  <c r="H27" i="21"/>
  <c r="F62" i="21"/>
  <c r="E60" i="22"/>
  <c r="E114" i="21"/>
  <c r="E141" i="21" s="1"/>
  <c r="F66" i="21"/>
  <c r="E74" i="21"/>
  <c r="E74" i="22" s="1"/>
  <c r="E42" i="22"/>
  <c r="F42" i="21"/>
  <c r="G28" i="22"/>
  <c r="H28" i="21"/>
  <c r="E66" i="22"/>
  <c r="E120" i="21"/>
  <c r="E147" i="21" s="1"/>
  <c r="F58" i="21"/>
  <c r="E87" i="21"/>
  <c r="E69" i="20"/>
  <c r="E125" i="20" s="1"/>
  <c r="E152" i="20" s="1"/>
  <c r="E96" i="19"/>
  <c r="H24" i="22"/>
  <c r="I24" i="21"/>
  <c r="E88" i="21"/>
  <c r="E70" i="20"/>
  <c r="E126" i="20" s="1"/>
  <c r="E153" i="20" s="1"/>
  <c r="E97" i="19"/>
  <c r="F31" i="22"/>
  <c r="G31" i="21"/>
  <c r="F123" i="21"/>
  <c r="F150" i="21" s="1"/>
  <c r="F109" i="21"/>
  <c r="F136" i="21" s="1"/>
  <c r="F127" i="21"/>
  <c r="F154" i="21" s="1"/>
  <c r="F106" i="21"/>
  <c r="F133" i="21" s="1"/>
  <c r="F125" i="21"/>
  <c r="F152" i="21" s="1"/>
  <c r="F121" i="21"/>
  <c r="F148" i="21" s="1"/>
  <c r="F124" i="21"/>
  <c r="F151" i="21" s="1"/>
  <c r="F105" i="21"/>
  <c r="F132" i="21" s="1"/>
  <c r="F110" i="21"/>
  <c r="F137" i="21" s="1"/>
  <c r="F107" i="21"/>
  <c r="F134" i="21" s="1"/>
  <c r="F108" i="21"/>
  <c r="F135" i="21" s="1"/>
  <c r="F122" i="21"/>
  <c r="F149" i="21" s="1"/>
  <c r="F126" i="21"/>
  <c r="F153" i="21" s="1"/>
  <c r="F65" i="21"/>
  <c r="E63" i="22"/>
  <c r="E117" i="21"/>
  <c r="E144" i="21" s="1"/>
  <c r="F40" i="22"/>
  <c r="G40" i="21"/>
  <c r="I22" i="22"/>
  <c r="J22" i="21"/>
  <c r="N86" i="20"/>
  <c r="I47" i="22"/>
  <c r="J47" i="21"/>
  <c r="F104" i="21"/>
  <c r="F131" i="21" s="1"/>
  <c r="F31" i="18"/>
  <c r="I45" i="22"/>
  <c r="J45" i="21"/>
  <c r="D59" i="22"/>
  <c r="D113" i="21"/>
  <c r="D140" i="21" s="1"/>
  <c r="E64" i="22"/>
  <c r="E118" i="21"/>
  <c r="E145" i="21" s="1"/>
  <c r="E57" i="22"/>
  <c r="E111" i="21"/>
  <c r="E138" i="21" s="1"/>
  <c r="D74" i="21"/>
  <c r="D74" i="22" s="1"/>
  <c r="G36" i="22"/>
  <c r="H36" i="21"/>
  <c r="G21" i="18"/>
  <c r="G48" i="20"/>
  <c r="G47" i="19"/>
  <c r="H13" i="21"/>
  <c r="H13" i="20"/>
  <c r="H13" i="19"/>
  <c r="H49" i="18"/>
  <c r="H45" i="18"/>
  <c r="H50" i="18"/>
  <c r="H46" i="18"/>
  <c r="H51" i="18"/>
  <c r="H47" i="18"/>
  <c r="H43" i="18"/>
  <c r="H42" i="18"/>
  <c r="H19" i="18"/>
  <c r="H25" i="18" s="1"/>
  <c r="H48" i="18"/>
  <c r="H44" i="18"/>
  <c r="H22" i="18"/>
  <c r="H32" i="18"/>
  <c r="H23" i="18"/>
  <c r="H20" i="18"/>
  <c r="H26" i="18" s="1"/>
  <c r="I21" i="22"/>
  <c r="J21" i="21"/>
  <c r="E61" i="22"/>
  <c r="E115" i="21"/>
  <c r="E142" i="21" s="1"/>
  <c r="D39" i="22"/>
  <c r="E39" i="21"/>
  <c r="D89" i="21"/>
  <c r="D71" i="20"/>
  <c r="D127" i="20" s="1"/>
  <c r="D154" i="20" s="1"/>
  <c r="D98" i="19"/>
  <c r="I48" i="22"/>
  <c r="J48" i="21"/>
  <c r="E62" i="22"/>
  <c r="E116" i="21"/>
  <c r="E143" i="21" s="1"/>
  <c r="H34" i="22"/>
  <c r="I34" i="21"/>
  <c r="H33" i="22"/>
  <c r="I33" i="21"/>
  <c r="I14" i="21"/>
  <c r="I14" i="22" s="1"/>
  <c r="I14" i="20"/>
  <c r="I14" i="19"/>
  <c r="J14" i="18"/>
  <c r="D90" i="21"/>
  <c r="D72" i="20"/>
  <c r="D128" i="20" s="1"/>
  <c r="D155" i="20" s="1"/>
  <c r="D99" i="19"/>
  <c r="F60" i="21"/>
  <c r="H23" i="22"/>
  <c r="I23" i="21"/>
  <c r="C176" i="21"/>
  <c r="C95" i="22" s="1"/>
  <c r="C122" i="22" s="1"/>
  <c r="C148" i="22" s="1"/>
  <c r="E91" i="21"/>
  <c r="E73" i="20"/>
  <c r="E129" i="20" s="1"/>
  <c r="E156" i="20" s="1"/>
  <c r="E100" i="19"/>
  <c r="D103" i="21"/>
  <c r="D162" i="21"/>
  <c r="D81" i="22" s="1"/>
  <c r="D108" i="22" s="1"/>
  <c r="D134" i="22" s="1"/>
  <c r="G39" i="20"/>
  <c r="G38" i="19"/>
  <c r="G42" i="20"/>
  <c r="G41" i="19"/>
  <c r="G41" i="20"/>
  <c r="G40" i="19"/>
  <c r="D86" i="21"/>
  <c r="D68" i="20"/>
  <c r="D124" i="20" s="1"/>
  <c r="D151" i="20" s="1"/>
  <c r="D95" i="19"/>
  <c r="G37" i="22"/>
  <c r="H37" i="21"/>
  <c r="H35" i="22"/>
  <c r="I35" i="21"/>
  <c r="D60" i="22"/>
  <c r="D114" i="21"/>
  <c r="D141" i="21" s="1"/>
  <c r="F26" i="22"/>
  <c r="G26" i="21"/>
  <c r="D63" i="22"/>
  <c r="D117" i="21"/>
  <c r="D144" i="21" s="1"/>
  <c r="F57" i="21"/>
  <c r="F55" i="19"/>
  <c r="E41" i="22"/>
  <c r="F41" i="21"/>
  <c r="E84" i="21"/>
  <c r="E66" i="20"/>
  <c r="E122" i="20" s="1"/>
  <c r="E149" i="20" s="1"/>
  <c r="E93" i="19"/>
  <c r="F38" i="22"/>
  <c r="G38" i="21"/>
  <c r="E85" i="21"/>
  <c r="E67" i="20"/>
  <c r="E123" i="20" s="1"/>
  <c r="E150" i="20" s="1"/>
  <c r="E94" i="19"/>
  <c r="D64" i="22"/>
  <c r="D118" i="21"/>
  <c r="D145" i="21" s="1"/>
  <c r="F64" i="21"/>
  <c r="E65" i="22"/>
  <c r="E119" i="21"/>
  <c r="E146" i="21" s="1"/>
  <c r="I20" i="22"/>
  <c r="J20" i="21"/>
  <c r="D175" i="21"/>
  <c r="D94" i="22" s="1"/>
  <c r="D121" i="22" s="1"/>
  <c r="D147" i="22" s="1"/>
  <c r="G25" i="22"/>
  <c r="H25" i="21"/>
  <c r="F59" i="21"/>
  <c r="G40" i="20"/>
  <c r="G39" i="19"/>
  <c r="G43" i="20"/>
  <c r="G42" i="19"/>
  <c r="G46" i="20"/>
  <c r="G45" i="19"/>
  <c r="G45" i="20"/>
  <c r="G44" i="19"/>
  <c r="G13" i="22"/>
  <c r="G44" i="21"/>
  <c r="G44" i="22" s="1"/>
  <c r="C175" i="21"/>
  <c r="C94" i="22" s="1"/>
  <c r="C121" i="22" s="1"/>
  <c r="C147" i="22" s="1"/>
  <c r="BI45" i="11"/>
  <c r="E122" i="22" l="1"/>
  <c r="E148" i="22" s="1"/>
  <c r="E124" i="22"/>
  <c r="E150" i="22" s="1"/>
  <c r="E125" i="22"/>
  <c r="E151" i="22" s="1"/>
  <c r="E123" i="22"/>
  <c r="E149" i="22" s="1"/>
  <c r="E121" i="22"/>
  <c r="E147" i="22" s="1"/>
  <c r="H77" i="18"/>
  <c r="H104" i="18"/>
  <c r="H75" i="18"/>
  <c r="H102" i="18"/>
  <c r="C114" i="18"/>
  <c r="H68" i="18"/>
  <c r="H95" i="18"/>
  <c r="H72" i="18"/>
  <c r="H99" i="18"/>
  <c r="H76" i="18"/>
  <c r="H103" i="18"/>
  <c r="H70" i="18"/>
  <c r="H97" i="18"/>
  <c r="H69" i="18"/>
  <c r="H96" i="18"/>
  <c r="H74" i="18"/>
  <c r="H101" i="18"/>
  <c r="H73" i="18"/>
  <c r="H100" i="18"/>
  <c r="H71" i="18"/>
  <c r="H98" i="18"/>
  <c r="P106" i="18"/>
  <c r="P107" i="18"/>
  <c r="P105" i="18"/>
  <c r="P94" i="18"/>
  <c r="P108" i="18"/>
  <c r="P90" i="18"/>
  <c r="P109" i="18"/>
  <c r="P110" i="18"/>
  <c r="P89" i="18"/>
  <c r="P93" i="18"/>
  <c r="P91" i="18"/>
  <c r="P88" i="18"/>
  <c r="P111" i="18"/>
  <c r="P92" i="18"/>
  <c r="G112" i="18"/>
  <c r="H110" i="20"/>
  <c r="H106" i="20"/>
  <c r="H90" i="20"/>
  <c r="H107" i="20"/>
  <c r="H91" i="20"/>
  <c r="H92" i="20"/>
  <c r="H88" i="20"/>
  <c r="H89" i="20"/>
  <c r="H105" i="20"/>
  <c r="H109" i="20"/>
  <c r="H108" i="20"/>
  <c r="H87" i="20"/>
  <c r="I92" i="20"/>
  <c r="I106" i="20"/>
  <c r="I105" i="20"/>
  <c r="I107" i="20"/>
  <c r="I89" i="20"/>
  <c r="I90" i="20"/>
  <c r="I91" i="20"/>
  <c r="I88" i="20"/>
  <c r="I109" i="20"/>
  <c r="I108" i="20"/>
  <c r="I87" i="20"/>
  <c r="I110" i="20"/>
  <c r="E155" i="21"/>
  <c r="D155" i="21"/>
  <c r="C135" i="21"/>
  <c r="C162" i="21" s="1"/>
  <c r="C81" i="22" s="1"/>
  <c r="C108" i="22" s="1"/>
  <c r="C134" i="22" s="1"/>
  <c r="Q13" i="18"/>
  <c r="P62" i="18"/>
  <c r="P63" i="18"/>
  <c r="P64" i="18"/>
  <c r="P65" i="18"/>
  <c r="P66" i="18"/>
  <c r="P67" i="18"/>
  <c r="P82" i="18"/>
  <c r="P81" i="18"/>
  <c r="P79" i="18"/>
  <c r="P61" i="18"/>
  <c r="P78" i="18"/>
  <c r="P83" i="18"/>
  <c r="P84" i="18"/>
  <c r="P80" i="18"/>
  <c r="G60" i="19"/>
  <c r="G69" i="19"/>
  <c r="G73" i="19"/>
  <c r="G77" i="19"/>
  <c r="G64" i="19"/>
  <c r="G62" i="19"/>
  <c r="G59" i="19"/>
  <c r="G70" i="19"/>
  <c r="G74" i="19"/>
  <c r="G78" i="19"/>
  <c r="G65" i="19"/>
  <c r="G68" i="19"/>
  <c r="G63" i="19"/>
  <c r="G71" i="19"/>
  <c r="G75" i="19"/>
  <c r="G79" i="19"/>
  <c r="G66" i="19"/>
  <c r="G81" i="19"/>
  <c r="G67" i="19"/>
  <c r="G72" i="19"/>
  <c r="G76" i="19"/>
  <c r="G80" i="19"/>
  <c r="G61" i="19"/>
  <c r="G58" i="19"/>
  <c r="E76" i="21"/>
  <c r="E158" i="21" s="1"/>
  <c r="E85" i="19"/>
  <c r="E58" i="20"/>
  <c r="E114" i="20" s="1"/>
  <c r="E141" i="20" s="1"/>
  <c r="E162" i="21"/>
  <c r="E81" i="22" s="1"/>
  <c r="E108" i="22" s="1"/>
  <c r="E134" i="22" s="1"/>
  <c r="F60" i="20"/>
  <c r="F116" i="20" s="1"/>
  <c r="F143" i="20" s="1"/>
  <c r="E161" i="21"/>
  <c r="E80" i="22" s="1"/>
  <c r="E107" i="22" s="1"/>
  <c r="E133" i="22" s="1"/>
  <c r="E180" i="21"/>
  <c r="E99" i="22" s="1"/>
  <c r="E126" i="22" s="1"/>
  <c r="E152" i="22" s="1"/>
  <c r="E163" i="21"/>
  <c r="E82" i="22" s="1"/>
  <c r="E109" i="22" s="1"/>
  <c r="E135" i="22" s="1"/>
  <c r="F78" i="20"/>
  <c r="F134" i="20" s="1"/>
  <c r="F161" i="20" s="1"/>
  <c r="F78" i="21"/>
  <c r="F160" i="21" s="1"/>
  <c r="F79" i="22" s="1"/>
  <c r="F102" i="19"/>
  <c r="F75" i="20"/>
  <c r="F131" i="20" s="1"/>
  <c r="F158" i="20" s="1"/>
  <c r="F105" i="19"/>
  <c r="F88" i="19"/>
  <c r="F79" i="21"/>
  <c r="F61" i="20"/>
  <c r="F117" i="20" s="1"/>
  <c r="F144" i="20" s="1"/>
  <c r="F77" i="20"/>
  <c r="F133" i="20" s="1"/>
  <c r="F160" i="20" s="1"/>
  <c r="F104" i="19"/>
  <c r="F95" i="21"/>
  <c r="G16" i="21"/>
  <c r="G16" i="22" s="1"/>
  <c r="G16" i="20"/>
  <c r="G16" i="19"/>
  <c r="H15" i="20"/>
  <c r="H15" i="19"/>
  <c r="I15" i="18"/>
  <c r="H16" i="18"/>
  <c r="H15" i="21"/>
  <c r="H15" i="22" s="1"/>
  <c r="F82" i="21"/>
  <c r="F64" i="20"/>
  <c r="F120" i="20" s="1"/>
  <c r="F147" i="20" s="1"/>
  <c r="F91" i="19"/>
  <c r="F106" i="19"/>
  <c r="F97" i="21"/>
  <c r="F79" i="20"/>
  <c r="F135" i="20" s="1"/>
  <c r="F162" i="20" s="1"/>
  <c r="F81" i="20"/>
  <c r="F137" i="20" s="1"/>
  <c r="F164" i="20" s="1"/>
  <c r="F108" i="19"/>
  <c r="F76" i="20"/>
  <c r="F132" i="20" s="1"/>
  <c r="F159" i="20" s="1"/>
  <c r="F103" i="19"/>
  <c r="F94" i="21"/>
  <c r="F90" i="19"/>
  <c r="F81" i="21"/>
  <c r="F63" i="20"/>
  <c r="F119" i="20" s="1"/>
  <c r="F146" i="20" s="1"/>
  <c r="F98" i="21"/>
  <c r="F80" i="20"/>
  <c r="F136" i="20" s="1"/>
  <c r="F163" i="20" s="1"/>
  <c r="F107" i="19"/>
  <c r="F62" i="20"/>
  <c r="F118" i="20" s="1"/>
  <c r="F145" i="20" s="1"/>
  <c r="F89" i="19"/>
  <c r="F80" i="21"/>
  <c r="J20" i="20"/>
  <c r="F175" i="21"/>
  <c r="F94" i="22" s="1"/>
  <c r="F178" i="21"/>
  <c r="F97" i="22" s="1"/>
  <c r="D119" i="22"/>
  <c r="D145" i="22" s="1"/>
  <c r="D115" i="22"/>
  <c r="D141" i="22" s="1"/>
  <c r="D116" i="22"/>
  <c r="D142" i="22" s="1"/>
  <c r="L30" i="21"/>
  <c r="K30" i="22"/>
  <c r="F181" i="21"/>
  <c r="F100" i="22" s="1"/>
  <c r="C68" i="20"/>
  <c r="C124" i="20" s="1"/>
  <c r="C151" i="20" s="1"/>
  <c r="C86" i="21"/>
  <c r="C95" i="19"/>
  <c r="C59" i="22"/>
  <c r="C113" i="21"/>
  <c r="C140" i="21" s="1"/>
  <c r="C74" i="21"/>
  <c r="C74" i="22" s="1"/>
  <c r="C89" i="21"/>
  <c r="C71" i="20"/>
  <c r="C127" i="20" s="1"/>
  <c r="C154" i="20" s="1"/>
  <c r="C98" i="19"/>
  <c r="C64" i="22"/>
  <c r="C118" i="21"/>
  <c r="C145" i="21" s="1"/>
  <c r="C119" i="21"/>
  <c r="C146" i="21" s="1"/>
  <c r="C65" i="22"/>
  <c r="C117" i="21"/>
  <c r="C144" i="21" s="1"/>
  <c r="C63" i="22"/>
  <c r="C114" i="21"/>
  <c r="C141" i="21" s="1"/>
  <c r="C60" i="22"/>
  <c r="C85" i="21"/>
  <c r="C67" i="20"/>
  <c r="C94" i="19"/>
  <c r="C99" i="19"/>
  <c r="C90" i="21"/>
  <c r="C72" i="20"/>
  <c r="C128" i="20" s="1"/>
  <c r="C155" i="20" s="1"/>
  <c r="C91" i="21"/>
  <c r="C100" i="19"/>
  <c r="C73" i="20"/>
  <c r="C129" i="20" s="1"/>
  <c r="C156" i="20" s="1"/>
  <c r="E106" i="22"/>
  <c r="E132" i="22" s="1"/>
  <c r="E110" i="22"/>
  <c r="E136" i="22" s="1"/>
  <c r="E127" i="22"/>
  <c r="E153" i="22" s="1"/>
  <c r="H46" i="22"/>
  <c r="I46" i="21"/>
  <c r="E169" i="21"/>
  <c r="E88" i="22" s="1"/>
  <c r="E172" i="21"/>
  <c r="E91" i="22" s="1"/>
  <c r="D172" i="21"/>
  <c r="D91" i="22" s="1"/>
  <c r="D118" i="22" s="1"/>
  <c r="D144" i="22" s="1"/>
  <c r="D167" i="21"/>
  <c r="D86" i="22" s="1"/>
  <c r="D113" i="22" s="1"/>
  <c r="D139" i="22" s="1"/>
  <c r="E171" i="21"/>
  <c r="E90" i="22" s="1"/>
  <c r="E170" i="21"/>
  <c r="E89" i="22" s="1"/>
  <c r="E173" i="21"/>
  <c r="E92" i="22" s="1"/>
  <c r="G111" i="20"/>
  <c r="D128" i="21"/>
  <c r="E128" i="21"/>
  <c r="E174" i="21"/>
  <c r="E93" i="22" s="1"/>
  <c r="E120" i="22" s="1"/>
  <c r="E146" i="22" s="1"/>
  <c r="G85" i="18"/>
  <c r="E168" i="21"/>
  <c r="E87" i="22" s="1"/>
  <c r="H37" i="22"/>
  <c r="I37" i="21"/>
  <c r="G59" i="21"/>
  <c r="G58" i="21"/>
  <c r="H25" i="22"/>
  <c r="I25" i="21"/>
  <c r="G38" i="22"/>
  <c r="H38" i="21"/>
  <c r="D171" i="21"/>
  <c r="D90" i="22" s="1"/>
  <c r="D117" i="22" s="1"/>
  <c r="D143" i="22" s="1"/>
  <c r="G57" i="21"/>
  <c r="G55" i="19"/>
  <c r="H41" i="20"/>
  <c r="H40" i="19"/>
  <c r="H47" i="20"/>
  <c r="H46" i="19"/>
  <c r="G63" i="21"/>
  <c r="G64" i="21"/>
  <c r="G61" i="21"/>
  <c r="D158" i="21"/>
  <c r="F64" i="22"/>
  <c r="F118" i="21"/>
  <c r="F145" i="21" s="1"/>
  <c r="F41" i="22"/>
  <c r="G41" i="21"/>
  <c r="D141" i="20"/>
  <c r="G56" i="20"/>
  <c r="F86" i="21"/>
  <c r="F68" i="20"/>
  <c r="F124" i="20" s="1"/>
  <c r="F151" i="20" s="1"/>
  <c r="F95" i="19"/>
  <c r="I33" i="22"/>
  <c r="J33" i="21"/>
  <c r="J48" i="22"/>
  <c r="K48" i="21"/>
  <c r="J21" i="22"/>
  <c r="K21" i="21"/>
  <c r="H24" i="18"/>
  <c r="H45" i="20"/>
  <c r="H44" i="19"/>
  <c r="H21" i="18"/>
  <c r="H48" i="20"/>
  <c r="H47" i="19"/>
  <c r="H46" i="20"/>
  <c r="H45" i="19"/>
  <c r="H13" i="22"/>
  <c r="H44" i="21"/>
  <c r="H44" i="22" s="1"/>
  <c r="J47" i="22"/>
  <c r="K47" i="21"/>
  <c r="I24" i="22"/>
  <c r="J24" i="21"/>
  <c r="F58" i="22"/>
  <c r="F112" i="21"/>
  <c r="F139" i="21" s="1"/>
  <c r="G65" i="21"/>
  <c r="J19" i="22"/>
  <c r="K19" i="21"/>
  <c r="F59" i="22"/>
  <c r="F113" i="21"/>
  <c r="F140" i="21" s="1"/>
  <c r="F90" i="21"/>
  <c r="F72" i="20"/>
  <c r="F128" i="20" s="1"/>
  <c r="F155" i="20" s="1"/>
  <c r="F99" i="19"/>
  <c r="D168" i="21"/>
  <c r="D87" i="22" s="1"/>
  <c r="D114" i="22" s="1"/>
  <c r="D140" i="22" s="1"/>
  <c r="F85" i="21"/>
  <c r="F67" i="20"/>
  <c r="F123" i="20" s="1"/>
  <c r="F150" i="20" s="1"/>
  <c r="F94" i="19"/>
  <c r="J20" i="22"/>
  <c r="K20" i="21"/>
  <c r="F57" i="22"/>
  <c r="F111" i="21"/>
  <c r="F138" i="21" s="1"/>
  <c r="F74" i="21"/>
  <c r="F74" i="22" s="1"/>
  <c r="G26" i="22"/>
  <c r="H26" i="21"/>
  <c r="I23" i="22"/>
  <c r="J23" i="21"/>
  <c r="F60" i="22"/>
  <c r="F114" i="21"/>
  <c r="F141" i="21" s="1"/>
  <c r="H27" i="18"/>
  <c r="H39" i="20"/>
  <c r="H38" i="19"/>
  <c r="G40" i="22"/>
  <c r="H40" i="21"/>
  <c r="G31" i="22"/>
  <c r="H31" i="21"/>
  <c r="G105" i="21"/>
  <c r="G132" i="21" s="1"/>
  <c r="G127" i="21"/>
  <c r="G154" i="21" s="1"/>
  <c r="G106" i="21"/>
  <c r="G133" i="21" s="1"/>
  <c r="G122" i="21"/>
  <c r="G149" i="21" s="1"/>
  <c r="G124" i="21"/>
  <c r="G151" i="21" s="1"/>
  <c r="G110" i="21"/>
  <c r="G137" i="21" s="1"/>
  <c r="G108" i="21"/>
  <c r="G135" i="21" s="1"/>
  <c r="G107" i="21"/>
  <c r="G134" i="21" s="1"/>
  <c r="G123" i="21"/>
  <c r="G150" i="21" s="1"/>
  <c r="G126" i="21"/>
  <c r="G153" i="21" s="1"/>
  <c r="G121" i="21"/>
  <c r="G148" i="21" s="1"/>
  <c r="G125" i="21"/>
  <c r="G152" i="21" s="1"/>
  <c r="G109" i="21"/>
  <c r="G136" i="21" s="1"/>
  <c r="G104" i="21"/>
  <c r="G131" i="21" s="1"/>
  <c r="H28" i="22"/>
  <c r="I28" i="21"/>
  <c r="F89" i="21"/>
  <c r="F71" i="20"/>
  <c r="F127" i="20" s="1"/>
  <c r="F154" i="20" s="1"/>
  <c r="F98" i="19"/>
  <c r="E167" i="21"/>
  <c r="E86" i="22" s="1"/>
  <c r="E166" i="21"/>
  <c r="E85" i="22" s="1"/>
  <c r="E112" i="22" s="1"/>
  <c r="E138" i="22" s="1"/>
  <c r="AJ85" i="20"/>
  <c r="J14" i="21"/>
  <c r="J14" i="22" s="1"/>
  <c r="J14" i="20"/>
  <c r="J14" i="19"/>
  <c r="K14" i="18"/>
  <c r="I13" i="21"/>
  <c r="I13" i="20"/>
  <c r="I13" i="19"/>
  <c r="I50" i="18"/>
  <c r="I46" i="18"/>
  <c r="I51" i="18"/>
  <c r="I47" i="18"/>
  <c r="I43" i="18"/>
  <c r="I42" i="18"/>
  <c r="I19" i="18"/>
  <c r="I48" i="18"/>
  <c r="I44" i="18"/>
  <c r="I49" i="18"/>
  <c r="I45" i="18"/>
  <c r="I22" i="18"/>
  <c r="I32" i="18"/>
  <c r="I23" i="18"/>
  <c r="I20" i="18"/>
  <c r="I26" i="18" s="1"/>
  <c r="H40" i="20"/>
  <c r="H39" i="19"/>
  <c r="H43" i="20"/>
  <c r="H42" i="19"/>
  <c r="H36" i="22"/>
  <c r="I36" i="21"/>
  <c r="J45" i="22"/>
  <c r="K45" i="21"/>
  <c r="F103" i="21"/>
  <c r="O86" i="20"/>
  <c r="F91" i="21"/>
  <c r="F73" i="20"/>
  <c r="F129" i="20" s="1"/>
  <c r="F156" i="20" s="1"/>
  <c r="F100" i="19"/>
  <c r="F92" i="21"/>
  <c r="F74" i="20"/>
  <c r="F130" i="20" s="1"/>
  <c r="F157" i="20" s="1"/>
  <c r="F101" i="19"/>
  <c r="F88" i="21"/>
  <c r="F70" i="20"/>
  <c r="F126" i="20" s="1"/>
  <c r="F153" i="20" s="1"/>
  <c r="F97" i="19"/>
  <c r="H27" i="22"/>
  <c r="I27" i="21"/>
  <c r="F63" i="22"/>
  <c r="F117" i="21"/>
  <c r="F144" i="21" s="1"/>
  <c r="K43" i="22"/>
  <c r="L43" i="21"/>
  <c r="F87" i="21"/>
  <c r="F69" i="20"/>
  <c r="F125" i="20" s="1"/>
  <c r="F152" i="20" s="1"/>
  <c r="F96" i="19"/>
  <c r="H29" i="22"/>
  <c r="I29" i="21"/>
  <c r="I35" i="22"/>
  <c r="J35" i="21"/>
  <c r="G60" i="21"/>
  <c r="F83" i="21"/>
  <c r="F65" i="20"/>
  <c r="F92" i="19"/>
  <c r="I34" i="22"/>
  <c r="J34" i="21"/>
  <c r="E39" i="22"/>
  <c r="F39" i="21"/>
  <c r="H44" i="20"/>
  <c r="H43" i="19"/>
  <c r="H42" i="20"/>
  <c r="H41" i="19"/>
  <c r="G66" i="21"/>
  <c r="E165" i="21"/>
  <c r="E84" i="22" s="1"/>
  <c r="E111" i="22" s="1"/>
  <c r="E137" i="22" s="1"/>
  <c r="J22" i="22"/>
  <c r="K22" i="21"/>
  <c r="F65" i="22"/>
  <c r="F119" i="21"/>
  <c r="F146" i="21" s="1"/>
  <c r="C158" i="21"/>
  <c r="F84" i="21"/>
  <c r="F66" i="20"/>
  <c r="F122" i="20" s="1"/>
  <c r="F149" i="20" s="1"/>
  <c r="F93" i="19"/>
  <c r="F42" i="22"/>
  <c r="G42" i="21"/>
  <c r="F66" i="22"/>
  <c r="F120" i="21"/>
  <c r="F147" i="21" s="1"/>
  <c r="F62" i="22"/>
  <c r="F116" i="21"/>
  <c r="F143" i="21" s="1"/>
  <c r="G62" i="21"/>
  <c r="E121" i="20"/>
  <c r="J32" i="22"/>
  <c r="K32" i="21"/>
  <c r="F61" i="22"/>
  <c r="F115" i="21"/>
  <c r="F142" i="21" s="1"/>
  <c r="G31" i="18"/>
  <c r="F121" i="22" l="1"/>
  <c r="F147" i="22" s="1"/>
  <c r="F124" i="22"/>
  <c r="F150" i="22" s="1"/>
  <c r="I71" i="18"/>
  <c r="I98" i="18"/>
  <c r="I77" i="18"/>
  <c r="I104" i="18"/>
  <c r="H112" i="18"/>
  <c r="H113" i="18" s="1"/>
  <c r="H114" i="18" s="1"/>
  <c r="I75" i="18"/>
  <c r="I102" i="18"/>
  <c r="I72" i="18"/>
  <c r="I99" i="18"/>
  <c r="I70" i="18"/>
  <c r="I97" i="18"/>
  <c r="I69" i="18"/>
  <c r="I96" i="18"/>
  <c r="I76" i="18"/>
  <c r="I103" i="18"/>
  <c r="Q105" i="18"/>
  <c r="Q93" i="18"/>
  <c r="Q106" i="18"/>
  <c r="Q90" i="18"/>
  <c r="Q88" i="18"/>
  <c r="Q110" i="18"/>
  <c r="Q111" i="18"/>
  <c r="Q94" i="18"/>
  <c r="Q91" i="18"/>
  <c r="Q109" i="18"/>
  <c r="Q89" i="18"/>
  <c r="Q107" i="18"/>
  <c r="Q108" i="18"/>
  <c r="Q92" i="18"/>
  <c r="G113" i="18"/>
  <c r="I68" i="18"/>
  <c r="I95" i="18"/>
  <c r="I74" i="18"/>
  <c r="I101" i="18"/>
  <c r="I73" i="18"/>
  <c r="I100" i="18"/>
  <c r="J108" i="20"/>
  <c r="J87" i="20"/>
  <c r="J91" i="20"/>
  <c r="J92" i="20"/>
  <c r="J109" i="20"/>
  <c r="J90" i="20"/>
  <c r="J89" i="20"/>
  <c r="J105" i="20"/>
  <c r="J107" i="20"/>
  <c r="J88" i="20"/>
  <c r="J110" i="20"/>
  <c r="J106" i="20"/>
  <c r="C155" i="21"/>
  <c r="F155" i="21"/>
  <c r="R13" i="18"/>
  <c r="Q63" i="18"/>
  <c r="Q67" i="18"/>
  <c r="Q78" i="18"/>
  <c r="Q79" i="18"/>
  <c r="Q80" i="18"/>
  <c r="Q81" i="18"/>
  <c r="Q82" i="18"/>
  <c r="Q62" i="18"/>
  <c r="Q64" i="18"/>
  <c r="Q65" i="18"/>
  <c r="Q66" i="18"/>
  <c r="Q61" i="18"/>
  <c r="Q84" i="18"/>
  <c r="Q83" i="18"/>
  <c r="H61" i="19"/>
  <c r="H88" i="19" s="1"/>
  <c r="H63" i="19"/>
  <c r="H81" i="21" s="1"/>
  <c r="H59" i="19"/>
  <c r="H72" i="19"/>
  <c r="H77" i="19"/>
  <c r="H95" i="21" s="1"/>
  <c r="H70" i="19"/>
  <c r="H60" i="19"/>
  <c r="H65" i="19"/>
  <c r="H69" i="19"/>
  <c r="H76" i="19"/>
  <c r="H94" i="21" s="1"/>
  <c r="H78" i="19"/>
  <c r="H71" i="19"/>
  <c r="H64" i="19"/>
  <c r="H91" i="19" s="1"/>
  <c r="H66" i="19"/>
  <c r="H73" i="19"/>
  <c r="H80" i="19"/>
  <c r="H80" i="20" s="1"/>
  <c r="H136" i="20" s="1"/>
  <c r="H163" i="20" s="1"/>
  <c r="H79" i="19"/>
  <c r="H79" i="20" s="1"/>
  <c r="H135" i="20" s="1"/>
  <c r="H162" i="20" s="1"/>
  <c r="H75" i="19"/>
  <c r="H68" i="19"/>
  <c r="H67" i="19"/>
  <c r="H62" i="19"/>
  <c r="H80" i="21" s="1"/>
  <c r="H74" i="19"/>
  <c r="H58" i="19"/>
  <c r="H81" i="19"/>
  <c r="H108" i="19" s="1"/>
  <c r="F85" i="19"/>
  <c r="F58" i="20"/>
  <c r="F114" i="20" s="1"/>
  <c r="F141" i="20" s="1"/>
  <c r="F76" i="21"/>
  <c r="F158" i="21" s="1"/>
  <c r="H104" i="21"/>
  <c r="H131" i="21" s="1"/>
  <c r="H106" i="21"/>
  <c r="H133" i="21" s="1"/>
  <c r="H122" i="21"/>
  <c r="H149" i="21" s="1"/>
  <c r="H109" i="21"/>
  <c r="H136" i="21" s="1"/>
  <c r="H108" i="21"/>
  <c r="H135" i="21" s="1"/>
  <c r="H124" i="21"/>
  <c r="H151" i="21" s="1"/>
  <c r="H110" i="21"/>
  <c r="H137" i="21" s="1"/>
  <c r="H107" i="21"/>
  <c r="H134" i="21" s="1"/>
  <c r="H123" i="21"/>
  <c r="H150" i="21" s="1"/>
  <c r="H127" i="21"/>
  <c r="H154" i="21" s="1"/>
  <c r="H121" i="21"/>
  <c r="H148" i="21" s="1"/>
  <c r="H125" i="21"/>
  <c r="H152" i="21" s="1"/>
  <c r="H105" i="21"/>
  <c r="H132" i="21" s="1"/>
  <c r="H126" i="21"/>
  <c r="H153" i="21" s="1"/>
  <c r="F162" i="21"/>
  <c r="F81" i="22" s="1"/>
  <c r="F108" i="22" s="1"/>
  <c r="F134" i="22" s="1"/>
  <c r="F161" i="21"/>
  <c r="F80" i="22" s="1"/>
  <c r="F107" i="22" s="1"/>
  <c r="F133" i="22" s="1"/>
  <c r="F177" i="21"/>
  <c r="F96" i="22" s="1"/>
  <c r="F123" i="22" s="1"/>
  <c r="F149" i="22" s="1"/>
  <c r="F180" i="21"/>
  <c r="F99" i="22" s="1"/>
  <c r="F126" i="22" s="1"/>
  <c r="F152" i="22" s="1"/>
  <c r="F179" i="21"/>
  <c r="F98" i="22" s="1"/>
  <c r="F125" i="22" s="1"/>
  <c r="F151" i="22" s="1"/>
  <c r="F163" i="21"/>
  <c r="F82" i="22" s="1"/>
  <c r="F109" i="22" s="1"/>
  <c r="F135" i="22" s="1"/>
  <c r="F164" i="21"/>
  <c r="F83" i="22" s="1"/>
  <c r="F110" i="22" s="1"/>
  <c r="F136" i="22" s="1"/>
  <c r="F176" i="21"/>
  <c r="F95" i="22" s="1"/>
  <c r="F122" i="22" s="1"/>
  <c r="F148" i="22" s="1"/>
  <c r="G95" i="21"/>
  <c r="G77" i="20"/>
  <c r="G133" i="20" s="1"/>
  <c r="G160" i="20" s="1"/>
  <c r="G104" i="19"/>
  <c r="J15" i="18"/>
  <c r="I17" i="18"/>
  <c r="I15" i="21"/>
  <c r="I15" i="22" s="1"/>
  <c r="I15" i="20"/>
  <c r="I15" i="19"/>
  <c r="G96" i="21"/>
  <c r="G78" i="20"/>
  <c r="G134" i="20" s="1"/>
  <c r="G161" i="20" s="1"/>
  <c r="G105" i="19"/>
  <c r="G89" i="19"/>
  <c r="G80" i="21"/>
  <c r="G62" i="20"/>
  <c r="G118" i="20" s="1"/>
  <c r="G145" i="20" s="1"/>
  <c r="G87" i="19"/>
  <c r="G78" i="21"/>
  <c r="G60" i="20"/>
  <c r="G116" i="20" s="1"/>
  <c r="G143" i="20" s="1"/>
  <c r="G82" i="21"/>
  <c r="G64" i="20"/>
  <c r="G120" i="20" s="1"/>
  <c r="G147" i="20" s="1"/>
  <c r="G91" i="19"/>
  <c r="G97" i="21"/>
  <c r="G79" i="20"/>
  <c r="G135" i="20" s="1"/>
  <c r="G162" i="20" s="1"/>
  <c r="G106" i="19"/>
  <c r="G102" i="19"/>
  <c r="G93" i="21"/>
  <c r="G175" i="21" s="1"/>
  <c r="G94" i="22" s="1"/>
  <c r="G75" i="20"/>
  <c r="G131" i="20" s="1"/>
  <c r="G158" i="20" s="1"/>
  <c r="G88" i="19"/>
  <c r="G79" i="21"/>
  <c r="G61" i="20"/>
  <c r="G117" i="20" s="1"/>
  <c r="G144" i="20" s="1"/>
  <c r="G90" i="19"/>
  <c r="G81" i="21"/>
  <c r="G63" i="20"/>
  <c r="G119" i="20" s="1"/>
  <c r="G146" i="20" s="1"/>
  <c r="G80" i="20"/>
  <c r="G136" i="20" s="1"/>
  <c r="G163" i="20" s="1"/>
  <c r="G107" i="19"/>
  <c r="G98" i="21"/>
  <c r="G76" i="20"/>
  <c r="G132" i="20" s="1"/>
  <c r="G159" i="20" s="1"/>
  <c r="G103" i="19"/>
  <c r="G94" i="21"/>
  <c r="G81" i="20"/>
  <c r="G137" i="20" s="1"/>
  <c r="G164" i="20" s="1"/>
  <c r="G108" i="19"/>
  <c r="G99" i="21"/>
  <c r="H16" i="21"/>
  <c r="H16" i="22" s="1"/>
  <c r="H16" i="20"/>
  <c r="H16" i="19"/>
  <c r="I111" i="20"/>
  <c r="K20" i="20"/>
  <c r="E114" i="22"/>
  <c r="E140" i="22" s="1"/>
  <c r="E117" i="22"/>
  <c r="E143" i="22" s="1"/>
  <c r="E115" i="22"/>
  <c r="E141" i="22" s="1"/>
  <c r="L30" i="22"/>
  <c r="M30" i="21"/>
  <c r="E113" i="22"/>
  <c r="E139" i="22" s="1"/>
  <c r="E119" i="22"/>
  <c r="E145" i="22" s="1"/>
  <c r="E116" i="22"/>
  <c r="E142" i="22" s="1"/>
  <c r="E118" i="22"/>
  <c r="E144" i="22" s="1"/>
  <c r="C168" i="21"/>
  <c r="C87" i="22" s="1"/>
  <c r="C114" i="22" s="1"/>
  <c r="C140" i="22" s="1"/>
  <c r="C173" i="21"/>
  <c r="C92" i="22" s="1"/>
  <c r="C119" i="22" s="1"/>
  <c r="C145" i="22" s="1"/>
  <c r="C171" i="21"/>
  <c r="C90" i="22" s="1"/>
  <c r="C117" i="22" s="1"/>
  <c r="C143" i="22" s="1"/>
  <c r="F173" i="21"/>
  <c r="F92" i="22" s="1"/>
  <c r="C123" i="20"/>
  <c r="C172" i="21"/>
  <c r="C91" i="22" s="1"/>
  <c r="C118" i="22" s="1"/>
  <c r="C144" i="22" s="1"/>
  <c r="C128" i="21"/>
  <c r="H85" i="18"/>
  <c r="F106" i="22"/>
  <c r="F132" i="22" s="1"/>
  <c r="F127" i="22"/>
  <c r="F153" i="22" s="1"/>
  <c r="I46" i="22"/>
  <c r="J46" i="21"/>
  <c r="F169" i="21"/>
  <c r="F88" i="22" s="1"/>
  <c r="F170" i="21"/>
  <c r="F89" i="22" s="1"/>
  <c r="F174" i="21"/>
  <c r="F93" i="22" s="1"/>
  <c r="F120" i="22" s="1"/>
  <c r="F146" i="22" s="1"/>
  <c r="F171" i="21"/>
  <c r="F90" i="22" s="1"/>
  <c r="F168" i="21"/>
  <c r="F87" i="22" s="1"/>
  <c r="I24" i="18"/>
  <c r="C77" i="22"/>
  <c r="C104" i="22" s="1"/>
  <c r="C130" i="22" s="1"/>
  <c r="K22" i="22"/>
  <c r="L22" i="21"/>
  <c r="G92" i="21"/>
  <c r="G74" i="20"/>
  <c r="G130" i="20" s="1"/>
  <c r="G157" i="20" s="1"/>
  <c r="G101" i="19"/>
  <c r="J34" i="22"/>
  <c r="K34" i="21"/>
  <c r="G60" i="22"/>
  <c r="G114" i="21"/>
  <c r="G141" i="21" s="1"/>
  <c r="L43" i="22"/>
  <c r="M43" i="21"/>
  <c r="F128" i="21"/>
  <c r="I42" i="20"/>
  <c r="I41" i="19"/>
  <c r="I41" i="20"/>
  <c r="I40" i="19"/>
  <c r="I44" i="20"/>
  <c r="I43" i="19"/>
  <c r="I47" i="20"/>
  <c r="I46" i="19"/>
  <c r="K14" i="21"/>
  <c r="K14" i="22" s="1"/>
  <c r="K14" i="20"/>
  <c r="K14" i="19"/>
  <c r="L14" i="18"/>
  <c r="H56" i="20"/>
  <c r="K20" i="22"/>
  <c r="L20" i="21"/>
  <c r="K19" i="22"/>
  <c r="L19" i="21"/>
  <c r="G91" i="21"/>
  <c r="G73" i="20"/>
  <c r="G129" i="20" s="1"/>
  <c r="G156" i="20" s="1"/>
  <c r="G100" i="19"/>
  <c r="J24" i="22"/>
  <c r="K24" i="21"/>
  <c r="K47" i="22"/>
  <c r="L47" i="21"/>
  <c r="H64" i="21"/>
  <c r="H63" i="21"/>
  <c r="F172" i="21"/>
  <c r="F91" i="22" s="1"/>
  <c r="G64" i="22"/>
  <c r="G118" i="21"/>
  <c r="G145" i="21" s="1"/>
  <c r="H59" i="21"/>
  <c r="G58" i="22"/>
  <c r="G112" i="21"/>
  <c r="G139" i="21" s="1"/>
  <c r="G66" i="22"/>
  <c r="G120" i="21"/>
  <c r="G147" i="21" s="1"/>
  <c r="J35" i="22"/>
  <c r="K35" i="21"/>
  <c r="E77" i="22"/>
  <c r="E104" i="22" s="1"/>
  <c r="E130" i="22" s="1"/>
  <c r="P86" i="20"/>
  <c r="K45" i="22"/>
  <c r="L45" i="21"/>
  <c r="I46" i="20"/>
  <c r="I45" i="19"/>
  <c r="I45" i="20"/>
  <c r="I44" i="19"/>
  <c r="I21" i="18"/>
  <c r="I48" i="20"/>
  <c r="I47" i="19"/>
  <c r="I28" i="22"/>
  <c r="J28" i="21"/>
  <c r="H28" i="18"/>
  <c r="H26" i="22"/>
  <c r="I26" i="21"/>
  <c r="F165" i="21"/>
  <c r="F84" i="22" s="1"/>
  <c r="F111" i="22" s="1"/>
  <c r="F137" i="22" s="1"/>
  <c r="F167" i="21"/>
  <c r="F86" i="22" s="1"/>
  <c r="G65" i="22"/>
  <c r="G119" i="21"/>
  <c r="G146" i="21" s="1"/>
  <c r="F166" i="21"/>
  <c r="F85" i="22" s="1"/>
  <c r="F112" i="22" s="1"/>
  <c r="F138" i="22" s="1"/>
  <c r="K48" i="22"/>
  <c r="L48" i="21"/>
  <c r="G87" i="21"/>
  <c r="G69" i="20"/>
  <c r="G125" i="20" s="1"/>
  <c r="G152" i="20" s="1"/>
  <c r="G96" i="19"/>
  <c r="G89" i="21"/>
  <c r="G71" i="20"/>
  <c r="G127" i="20" s="1"/>
  <c r="G154" i="20" s="1"/>
  <c r="G98" i="19"/>
  <c r="H65" i="21"/>
  <c r="G83" i="21"/>
  <c r="G65" i="20"/>
  <c r="G92" i="19"/>
  <c r="I25" i="22"/>
  <c r="J25" i="21"/>
  <c r="G85" i="21"/>
  <c r="G67" i="20"/>
  <c r="G123" i="20" s="1"/>
  <c r="G150" i="20" s="1"/>
  <c r="G94" i="19"/>
  <c r="E148" i="20"/>
  <c r="K32" i="22"/>
  <c r="L32" i="21"/>
  <c r="G42" i="22"/>
  <c r="H42" i="21"/>
  <c r="H62" i="21"/>
  <c r="F39" i="22"/>
  <c r="G39" i="21"/>
  <c r="F121" i="20"/>
  <c r="I27" i="22"/>
  <c r="J27" i="21"/>
  <c r="H58" i="21"/>
  <c r="I25" i="18"/>
  <c r="I27" i="18" s="1"/>
  <c r="I28" i="18" s="1"/>
  <c r="I39" i="20"/>
  <c r="I38" i="19"/>
  <c r="I13" i="22"/>
  <c r="I44" i="21"/>
  <c r="I44" i="22" s="1"/>
  <c r="AK85" i="20"/>
  <c r="H40" i="22"/>
  <c r="I40" i="21"/>
  <c r="G41" i="22"/>
  <c r="H41" i="21"/>
  <c r="G61" i="22"/>
  <c r="G115" i="21"/>
  <c r="G142" i="21" s="1"/>
  <c r="G63" i="22"/>
  <c r="G117" i="21"/>
  <c r="G144" i="21" s="1"/>
  <c r="G59" i="22"/>
  <c r="G113" i="21"/>
  <c r="G140" i="21" s="1"/>
  <c r="G88" i="21"/>
  <c r="G70" i="20"/>
  <c r="G126" i="20" s="1"/>
  <c r="G153" i="20" s="1"/>
  <c r="G97" i="19"/>
  <c r="G62" i="22"/>
  <c r="G116" i="21"/>
  <c r="G143" i="21" s="1"/>
  <c r="H60" i="21"/>
  <c r="G86" i="21"/>
  <c r="G68" i="20"/>
  <c r="G124" i="20" s="1"/>
  <c r="G151" i="20" s="1"/>
  <c r="G95" i="19"/>
  <c r="I29" i="22"/>
  <c r="J29" i="21"/>
  <c r="I36" i="22"/>
  <c r="J36" i="21"/>
  <c r="H61" i="21"/>
  <c r="J13" i="21"/>
  <c r="J13" i="20"/>
  <c r="J13" i="19"/>
  <c r="J51" i="18"/>
  <c r="J50" i="18"/>
  <c r="J49" i="18"/>
  <c r="J48" i="18"/>
  <c r="J47" i="18"/>
  <c r="J46" i="18"/>
  <c r="J45" i="18"/>
  <c r="J44" i="18"/>
  <c r="J43" i="18"/>
  <c r="J42" i="18"/>
  <c r="J19" i="18"/>
  <c r="J22" i="18"/>
  <c r="J32" i="18"/>
  <c r="J20" i="18"/>
  <c r="J23" i="18"/>
  <c r="I40" i="20"/>
  <c r="I39" i="19"/>
  <c r="I43" i="20"/>
  <c r="I42" i="19"/>
  <c r="H111" i="20"/>
  <c r="H31" i="22"/>
  <c r="I31" i="21"/>
  <c r="H57" i="21"/>
  <c r="H55" i="19"/>
  <c r="J23" i="22"/>
  <c r="K23" i="21"/>
  <c r="H66" i="21"/>
  <c r="K21" i="22"/>
  <c r="L21" i="21"/>
  <c r="J33" i="22"/>
  <c r="K33" i="21"/>
  <c r="D77" i="22"/>
  <c r="D104" i="22" s="1"/>
  <c r="D130" i="22" s="1"/>
  <c r="G90" i="21"/>
  <c r="G72" i="20"/>
  <c r="G128" i="20" s="1"/>
  <c r="G155" i="20" s="1"/>
  <c r="G99" i="19"/>
  <c r="G57" i="22"/>
  <c r="G111" i="21"/>
  <c r="G138" i="21" s="1"/>
  <c r="G74" i="21"/>
  <c r="G74" i="22" s="1"/>
  <c r="H38" i="22"/>
  <c r="I38" i="21"/>
  <c r="G84" i="21"/>
  <c r="G66" i="20"/>
  <c r="G122" i="20" s="1"/>
  <c r="G149" i="20" s="1"/>
  <c r="G93" i="19"/>
  <c r="I37" i="22"/>
  <c r="J37" i="21"/>
  <c r="G121" i="22" l="1"/>
  <c r="G147" i="22" s="1"/>
  <c r="J68" i="18"/>
  <c r="J95" i="18"/>
  <c r="J72" i="18"/>
  <c r="J99" i="18"/>
  <c r="J76" i="18"/>
  <c r="J103" i="18"/>
  <c r="J73" i="18"/>
  <c r="J100" i="18"/>
  <c r="I112" i="18"/>
  <c r="G114" i="18"/>
  <c r="J77" i="18"/>
  <c r="J104" i="18"/>
  <c r="J74" i="18"/>
  <c r="J101" i="18"/>
  <c r="R93" i="18"/>
  <c r="R92" i="18"/>
  <c r="R111" i="18"/>
  <c r="R88" i="18"/>
  <c r="R107" i="18"/>
  <c r="R109" i="18"/>
  <c r="R89" i="18"/>
  <c r="R91" i="18"/>
  <c r="R105" i="18"/>
  <c r="R110" i="18"/>
  <c r="R90" i="18"/>
  <c r="R106" i="18"/>
  <c r="R94" i="18"/>
  <c r="R108" i="18"/>
  <c r="J69" i="18"/>
  <c r="J96" i="18"/>
  <c r="J70" i="18"/>
  <c r="J97" i="18"/>
  <c r="J71" i="18"/>
  <c r="J98" i="18"/>
  <c r="J75" i="18"/>
  <c r="J102" i="18"/>
  <c r="G155" i="21"/>
  <c r="K110" i="20"/>
  <c r="K106" i="20"/>
  <c r="K90" i="20"/>
  <c r="K109" i="20"/>
  <c r="K105" i="20"/>
  <c r="K89" i="20"/>
  <c r="K108" i="20"/>
  <c r="K92" i="20"/>
  <c r="K88" i="20"/>
  <c r="K107" i="20"/>
  <c r="K91" i="20"/>
  <c r="K87" i="20"/>
  <c r="H118" i="21"/>
  <c r="H145" i="21" s="1"/>
  <c r="H116" i="21"/>
  <c r="H143" i="21" s="1"/>
  <c r="H115" i="21"/>
  <c r="H142" i="21" s="1"/>
  <c r="H114" i="21"/>
  <c r="H141" i="21" s="1"/>
  <c r="H120" i="21"/>
  <c r="H147" i="21" s="1"/>
  <c r="H111" i="21"/>
  <c r="H138" i="21" s="1"/>
  <c r="H112" i="21"/>
  <c r="H139" i="21" s="1"/>
  <c r="H119" i="21"/>
  <c r="H146" i="21" s="1"/>
  <c r="H113" i="21"/>
  <c r="H140" i="21" s="1"/>
  <c r="H117" i="21"/>
  <c r="H144" i="21" s="1"/>
  <c r="S13" i="18"/>
  <c r="R64" i="18"/>
  <c r="R79" i="18"/>
  <c r="R62" i="18"/>
  <c r="R63" i="18"/>
  <c r="R65" i="18"/>
  <c r="R66" i="18"/>
  <c r="R67" i="18"/>
  <c r="R80" i="18"/>
  <c r="R78" i="18"/>
  <c r="R83" i="18"/>
  <c r="R82" i="18"/>
  <c r="R81" i="18"/>
  <c r="R84" i="18"/>
  <c r="R61" i="18"/>
  <c r="I62" i="19"/>
  <c r="I62" i="20" s="1"/>
  <c r="I118" i="20" s="1"/>
  <c r="I145" i="20" s="1"/>
  <c r="I63" i="19"/>
  <c r="I81" i="21" s="1"/>
  <c r="I68" i="19"/>
  <c r="I69" i="19"/>
  <c r="I75" i="19"/>
  <c r="I75" i="20" s="1"/>
  <c r="I131" i="20" s="1"/>
  <c r="I158" i="20" s="1"/>
  <c r="I79" i="19"/>
  <c r="I61" i="19"/>
  <c r="I88" i="19" s="1"/>
  <c r="I64" i="19"/>
  <c r="I64" i="20" s="1"/>
  <c r="I120" i="20" s="1"/>
  <c r="I147" i="20" s="1"/>
  <c r="I70" i="19"/>
  <c r="I73" i="19"/>
  <c r="I76" i="19"/>
  <c r="I94" i="21" s="1"/>
  <c r="I80" i="19"/>
  <c r="I80" i="20" s="1"/>
  <c r="I136" i="20" s="1"/>
  <c r="I163" i="20" s="1"/>
  <c r="I65" i="19"/>
  <c r="I66" i="19"/>
  <c r="I74" i="19"/>
  <c r="I77" i="19"/>
  <c r="I95" i="21" s="1"/>
  <c r="I72" i="19"/>
  <c r="I58" i="19"/>
  <c r="I60" i="19"/>
  <c r="I87" i="19" s="1"/>
  <c r="I67" i="19"/>
  <c r="I59" i="19"/>
  <c r="I81" i="19"/>
  <c r="I99" i="21" s="1"/>
  <c r="I78" i="19"/>
  <c r="I105" i="19" s="1"/>
  <c r="I71" i="19"/>
  <c r="H76" i="21"/>
  <c r="G85" i="19"/>
  <c r="G58" i="20"/>
  <c r="G114" i="20" s="1"/>
  <c r="G141" i="20" s="1"/>
  <c r="G76" i="21"/>
  <c r="G158" i="21" s="1"/>
  <c r="H79" i="21"/>
  <c r="H161" i="21" s="1"/>
  <c r="H80" i="22" s="1"/>
  <c r="H85" i="19"/>
  <c r="H58" i="20"/>
  <c r="H114" i="20" s="1"/>
  <c r="G179" i="21"/>
  <c r="G98" i="22" s="1"/>
  <c r="G125" i="22" s="1"/>
  <c r="G151" i="22" s="1"/>
  <c r="J26" i="18"/>
  <c r="J25" i="18"/>
  <c r="H99" i="21"/>
  <c r="H181" i="21" s="1"/>
  <c r="H100" i="22" s="1"/>
  <c r="H61" i="20"/>
  <c r="H117" i="20" s="1"/>
  <c r="H144" i="20" s="1"/>
  <c r="H81" i="20"/>
  <c r="H137" i="20" s="1"/>
  <c r="H164" i="20" s="1"/>
  <c r="H89" i="19"/>
  <c r="H104" i="19"/>
  <c r="H62" i="20"/>
  <c r="H118" i="20" s="1"/>
  <c r="H145" i="20" s="1"/>
  <c r="H76" i="20"/>
  <c r="H132" i="20" s="1"/>
  <c r="H159" i="20" s="1"/>
  <c r="H77" i="20"/>
  <c r="H133" i="20" s="1"/>
  <c r="H160" i="20" s="1"/>
  <c r="H103" i="19"/>
  <c r="G163" i="21"/>
  <c r="G82" i="22" s="1"/>
  <c r="G109" i="22" s="1"/>
  <c r="G135" i="22" s="1"/>
  <c r="G162" i="21"/>
  <c r="G81" i="22" s="1"/>
  <c r="G108" i="22" s="1"/>
  <c r="G134" i="22" s="1"/>
  <c r="G178" i="21"/>
  <c r="G97" i="22" s="1"/>
  <c r="G124" i="22" s="1"/>
  <c r="G150" i="22" s="1"/>
  <c r="G180" i="21"/>
  <c r="G99" i="22" s="1"/>
  <c r="G126" i="22" s="1"/>
  <c r="G152" i="22" s="1"/>
  <c r="H82" i="21"/>
  <c r="H164" i="21" s="1"/>
  <c r="H83" i="22" s="1"/>
  <c r="G177" i="21"/>
  <c r="G96" i="22" s="1"/>
  <c r="G123" i="22" s="1"/>
  <c r="G149" i="22" s="1"/>
  <c r="G164" i="21"/>
  <c r="G83" i="22" s="1"/>
  <c r="G110" i="22" s="1"/>
  <c r="G136" i="22" s="1"/>
  <c r="H64" i="20"/>
  <c r="H120" i="20" s="1"/>
  <c r="H147" i="20" s="1"/>
  <c r="G161" i="21"/>
  <c r="G80" i="22" s="1"/>
  <c r="G107" i="22" s="1"/>
  <c r="G133" i="22" s="1"/>
  <c r="H63" i="20"/>
  <c r="H119" i="20" s="1"/>
  <c r="H146" i="20" s="1"/>
  <c r="G160" i="21"/>
  <c r="G79" i="22" s="1"/>
  <c r="G106" i="22" s="1"/>
  <c r="G132" i="22" s="1"/>
  <c r="H97" i="21"/>
  <c r="H179" i="21" s="1"/>
  <c r="H98" i="22" s="1"/>
  <c r="H106" i="19"/>
  <c r="H90" i="19"/>
  <c r="G181" i="21"/>
  <c r="G100" i="22" s="1"/>
  <c r="G127" i="22" s="1"/>
  <c r="G153" i="22" s="1"/>
  <c r="G176" i="21"/>
  <c r="G95" i="22" s="1"/>
  <c r="G122" i="22" s="1"/>
  <c r="G148" i="22" s="1"/>
  <c r="H107" i="19"/>
  <c r="H98" i="21"/>
  <c r="H105" i="19"/>
  <c r="H96" i="21"/>
  <c r="H78" i="20"/>
  <c r="H134" i="20" s="1"/>
  <c r="H161" i="20" s="1"/>
  <c r="H93" i="21"/>
  <c r="H75" i="20"/>
  <c r="H131" i="20" s="1"/>
  <c r="H158" i="20" s="1"/>
  <c r="H102" i="19"/>
  <c r="H87" i="19"/>
  <c r="H78" i="21"/>
  <c r="H60" i="20"/>
  <c r="H116" i="20" s="1"/>
  <c r="H143" i="20" s="1"/>
  <c r="I17" i="19"/>
  <c r="I17" i="21"/>
  <c r="I17" i="22" s="1"/>
  <c r="I17" i="20"/>
  <c r="J17" i="18"/>
  <c r="J15" i="21"/>
  <c r="J15" i="22" s="1"/>
  <c r="J15" i="20"/>
  <c r="J15" i="19"/>
  <c r="K15" i="18"/>
  <c r="J111" i="20"/>
  <c r="L20" i="20"/>
  <c r="G170" i="21"/>
  <c r="G89" i="22" s="1"/>
  <c r="H163" i="21"/>
  <c r="H82" i="22" s="1"/>
  <c r="H176" i="21"/>
  <c r="H95" i="22" s="1"/>
  <c r="F118" i="22"/>
  <c r="F144" i="22" s="1"/>
  <c r="F114" i="22"/>
  <c r="F140" i="22" s="1"/>
  <c r="F115" i="22"/>
  <c r="F141" i="22" s="1"/>
  <c r="F117" i="22"/>
  <c r="F143" i="22" s="1"/>
  <c r="F113" i="22"/>
  <c r="F139" i="22" s="1"/>
  <c r="F116" i="22"/>
  <c r="F142" i="22" s="1"/>
  <c r="F119" i="22"/>
  <c r="F145" i="22" s="1"/>
  <c r="M30" i="22"/>
  <c r="N30" i="21"/>
  <c r="C167" i="21"/>
  <c r="C150" i="20"/>
  <c r="I85" i="18"/>
  <c r="H177" i="21"/>
  <c r="H96" i="22" s="1"/>
  <c r="G128" i="21"/>
  <c r="J46" i="22"/>
  <c r="K46" i="21"/>
  <c r="G173" i="21"/>
  <c r="G92" i="22" s="1"/>
  <c r="G169" i="21"/>
  <c r="G88" i="22" s="1"/>
  <c r="G167" i="21"/>
  <c r="G86" i="22" s="1"/>
  <c r="G165" i="21"/>
  <c r="G84" i="22" s="1"/>
  <c r="G111" i="22" s="1"/>
  <c r="G137" i="22" s="1"/>
  <c r="G171" i="21"/>
  <c r="G90" i="22" s="1"/>
  <c r="H162" i="21"/>
  <c r="H81" i="22" s="1"/>
  <c r="G174" i="21"/>
  <c r="G93" i="22" s="1"/>
  <c r="G120" i="22" s="1"/>
  <c r="G146" i="22" s="1"/>
  <c r="G166" i="21"/>
  <c r="G85" i="22" s="1"/>
  <c r="G112" i="22" s="1"/>
  <c r="G138" i="22" s="1"/>
  <c r="G168" i="21"/>
  <c r="G87" i="22" s="1"/>
  <c r="H66" i="22"/>
  <c r="K23" i="22"/>
  <c r="L23" i="21"/>
  <c r="H83" i="21"/>
  <c r="H65" i="20"/>
  <c r="H121" i="20" s="1"/>
  <c r="H148" i="20" s="1"/>
  <c r="H92" i="19"/>
  <c r="I58" i="21"/>
  <c r="J39" i="20"/>
  <c r="J38" i="19"/>
  <c r="J43" i="20"/>
  <c r="J42" i="19"/>
  <c r="J47" i="20"/>
  <c r="J46" i="19"/>
  <c r="J13" i="22"/>
  <c r="J44" i="21"/>
  <c r="J44" i="22" s="1"/>
  <c r="H86" i="21"/>
  <c r="H68" i="20"/>
  <c r="H124" i="20" s="1"/>
  <c r="H151" i="20" s="1"/>
  <c r="H95" i="19"/>
  <c r="I31" i="18"/>
  <c r="H88" i="21"/>
  <c r="H70" i="20"/>
  <c r="H126" i="20" s="1"/>
  <c r="H153" i="20" s="1"/>
  <c r="H97" i="19"/>
  <c r="L32" i="22"/>
  <c r="M32" i="21"/>
  <c r="G121" i="20"/>
  <c r="H31" i="18"/>
  <c r="H29" i="18"/>
  <c r="H30" i="18" s="1"/>
  <c r="H59" i="22"/>
  <c r="H64" i="22"/>
  <c r="L19" i="22"/>
  <c r="M19" i="21"/>
  <c r="L14" i="21"/>
  <c r="L14" i="22" s="1"/>
  <c r="L14" i="20"/>
  <c r="L14" i="19"/>
  <c r="M14" i="18"/>
  <c r="I65" i="21"/>
  <c r="M43" i="22"/>
  <c r="N43" i="21"/>
  <c r="L22" i="22"/>
  <c r="M22" i="21"/>
  <c r="I38" i="22"/>
  <c r="J38" i="21"/>
  <c r="L21" i="22"/>
  <c r="M21" i="21"/>
  <c r="I31" i="22"/>
  <c r="J31" i="21"/>
  <c r="I123" i="21"/>
  <c r="I150" i="21" s="1"/>
  <c r="I109" i="21"/>
  <c r="I136" i="21" s="1"/>
  <c r="I110" i="21"/>
  <c r="I137" i="21" s="1"/>
  <c r="I124" i="21"/>
  <c r="I151" i="21" s="1"/>
  <c r="I107" i="21"/>
  <c r="I134" i="21" s="1"/>
  <c r="I122" i="21"/>
  <c r="I149" i="21" s="1"/>
  <c r="I106" i="21"/>
  <c r="I133" i="21" s="1"/>
  <c r="I126" i="21"/>
  <c r="I153" i="21" s="1"/>
  <c r="I108" i="21"/>
  <c r="I135" i="21" s="1"/>
  <c r="I125" i="21"/>
  <c r="I152" i="21" s="1"/>
  <c r="I121" i="21"/>
  <c r="I148" i="21" s="1"/>
  <c r="I127" i="21"/>
  <c r="I154" i="21" s="1"/>
  <c r="I105" i="21"/>
  <c r="I132" i="21" s="1"/>
  <c r="I104" i="21"/>
  <c r="I131" i="21" s="1"/>
  <c r="I61" i="21"/>
  <c r="J40" i="20"/>
  <c r="J39" i="19"/>
  <c r="J44" i="20"/>
  <c r="J43" i="19"/>
  <c r="J48" i="20"/>
  <c r="J47" i="19"/>
  <c r="H87" i="21"/>
  <c r="H69" i="20"/>
  <c r="H125" i="20" s="1"/>
  <c r="H152" i="20" s="1"/>
  <c r="H96" i="19"/>
  <c r="J29" i="22"/>
  <c r="K29" i="21"/>
  <c r="H60" i="22"/>
  <c r="H84" i="21"/>
  <c r="H66" i="20"/>
  <c r="H122" i="20" s="1"/>
  <c r="H149" i="20" s="1"/>
  <c r="H93" i="19"/>
  <c r="F148" i="20"/>
  <c r="H62" i="22"/>
  <c r="L48" i="22"/>
  <c r="M48" i="21"/>
  <c r="I26" i="22"/>
  <c r="J26" i="21"/>
  <c r="L45" i="22"/>
  <c r="M45" i="21"/>
  <c r="H89" i="21"/>
  <c r="H71" i="20"/>
  <c r="H127" i="20" s="1"/>
  <c r="H154" i="20" s="1"/>
  <c r="H98" i="19"/>
  <c r="K24" i="22"/>
  <c r="L24" i="21"/>
  <c r="H57" i="22"/>
  <c r="H74" i="21"/>
  <c r="H74" i="22" s="1"/>
  <c r="K13" i="21"/>
  <c r="K13" i="20"/>
  <c r="K13" i="19"/>
  <c r="K51" i="18"/>
  <c r="K47" i="18"/>
  <c r="K43" i="18"/>
  <c r="K48" i="18"/>
  <c r="K44" i="18"/>
  <c r="K49" i="18"/>
  <c r="K45" i="18"/>
  <c r="K50" i="18"/>
  <c r="K46" i="18"/>
  <c r="K42" i="18"/>
  <c r="K19" i="18"/>
  <c r="K22" i="18"/>
  <c r="K32" i="18"/>
  <c r="K23" i="18"/>
  <c r="K20" i="18"/>
  <c r="J41" i="20"/>
  <c r="J40" i="19"/>
  <c r="J45" i="20"/>
  <c r="J44" i="19"/>
  <c r="H61" i="22"/>
  <c r="AL85" i="20"/>
  <c r="I57" i="21"/>
  <c r="I55" i="19"/>
  <c r="H58" i="22"/>
  <c r="J27" i="22"/>
  <c r="K27" i="21"/>
  <c r="G39" i="22"/>
  <c r="H39" i="21"/>
  <c r="H42" i="22"/>
  <c r="I42" i="21"/>
  <c r="H91" i="21"/>
  <c r="H73" i="20"/>
  <c r="H129" i="20" s="1"/>
  <c r="H156" i="20" s="1"/>
  <c r="H100" i="19"/>
  <c r="I66" i="21"/>
  <c r="K35" i="22"/>
  <c r="L35" i="21"/>
  <c r="G172" i="21"/>
  <c r="G91" i="22" s="1"/>
  <c r="H63" i="22"/>
  <c r="L20" i="22"/>
  <c r="M20" i="21"/>
  <c r="J37" i="22"/>
  <c r="K37" i="21"/>
  <c r="K33" i="22"/>
  <c r="L33" i="21"/>
  <c r="H92" i="21"/>
  <c r="H74" i="20"/>
  <c r="H130" i="20" s="1"/>
  <c r="H157" i="20" s="1"/>
  <c r="H101" i="19"/>
  <c r="J24" i="18"/>
  <c r="J21" i="18"/>
  <c r="J42" i="20"/>
  <c r="J41" i="19"/>
  <c r="J46" i="20"/>
  <c r="J45" i="19"/>
  <c r="J36" i="22"/>
  <c r="K36" i="21"/>
  <c r="H41" i="22"/>
  <c r="I41" i="21"/>
  <c r="I40" i="22"/>
  <c r="J40" i="21"/>
  <c r="I56" i="20"/>
  <c r="F77" i="22"/>
  <c r="F104" i="22" s="1"/>
  <c r="F130" i="22" s="1"/>
  <c r="J25" i="22"/>
  <c r="K25" i="21"/>
  <c r="H65" i="22"/>
  <c r="J28" i="22"/>
  <c r="K28" i="21"/>
  <c r="I63" i="21"/>
  <c r="I64" i="21"/>
  <c r="Q86" i="20"/>
  <c r="H85" i="21"/>
  <c r="H67" i="20"/>
  <c r="H123" i="20" s="1"/>
  <c r="H150" i="20" s="1"/>
  <c r="H94" i="19"/>
  <c r="H90" i="21"/>
  <c r="H72" i="20"/>
  <c r="H128" i="20" s="1"/>
  <c r="H155" i="20" s="1"/>
  <c r="H99" i="19"/>
  <c r="L47" i="22"/>
  <c r="M47" i="21"/>
  <c r="I62" i="21"/>
  <c r="I59" i="21"/>
  <c r="I60" i="21"/>
  <c r="K34" i="22"/>
  <c r="L34" i="21"/>
  <c r="I60" i="20" l="1"/>
  <c r="I116" i="20" s="1"/>
  <c r="I143" i="20" s="1"/>
  <c r="H123" i="22"/>
  <c r="H149" i="22" s="1"/>
  <c r="H125" i="22"/>
  <c r="H151" i="22" s="1"/>
  <c r="H127" i="22"/>
  <c r="H153" i="22" s="1"/>
  <c r="H122" i="22"/>
  <c r="H148" i="22" s="1"/>
  <c r="K77" i="18"/>
  <c r="K104" i="18"/>
  <c r="K74" i="18"/>
  <c r="K101" i="18"/>
  <c r="K71" i="18"/>
  <c r="K98" i="18"/>
  <c r="K69" i="18"/>
  <c r="K96" i="18"/>
  <c r="S106" i="18"/>
  <c r="S93" i="18"/>
  <c r="S111" i="18"/>
  <c r="S108" i="18"/>
  <c r="S89" i="18"/>
  <c r="S91" i="18"/>
  <c r="S110" i="18"/>
  <c r="S92" i="18"/>
  <c r="S109" i="18"/>
  <c r="S88" i="18"/>
  <c r="S107" i="18"/>
  <c r="S105" i="18"/>
  <c r="S94" i="18"/>
  <c r="S90" i="18"/>
  <c r="K68" i="18"/>
  <c r="K95" i="18"/>
  <c r="K75" i="18"/>
  <c r="K102" i="18"/>
  <c r="K73" i="18"/>
  <c r="K100" i="18"/>
  <c r="K72" i="18"/>
  <c r="K99" i="18"/>
  <c r="J112" i="18"/>
  <c r="J113" i="18" s="1"/>
  <c r="J114" i="18" s="1"/>
  <c r="K70" i="18"/>
  <c r="K97" i="18"/>
  <c r="K76" i="18"/>
  <c r="K103" i="18"/>
  <c r="I113" i="18"/>
  <c r="L109" i="20"/>
  <c r="L90" i="20"/>
  <c r="L87" i="20"/>
  <c r="L105" i="20"/>
  <c r="L92" i="20"/>
  <c r="L108" i="20"/>
  <c r="L110" i="20"/>
  <c r="L91" i="20"/>
  <c r="L107" i="20"/>
  <c r="L106" i="20"/>
  <c r="L89" i="20"/>
  <c r="L88" i="20"/>
  <c r="H155" i="21"/>
  <c r="T13" i="18"/>
  <c r="S65" i="18"/>
  <c r="S79" i="18"/>
  <c r="S62" i="18"/>
  <c r="S63" i="18"/>
  <c r="S64" i="18"/>
  <c r="S81" i="18"/>
  <c r="S83" i="18"/>
  <c r="S84" i="18"/>
  <c r="S66" i="18"/>
  <c r="S67" i="18"/>
  <c r="S80" i="18"/>
  <c r="S61" i="18"/>
  <c r="S78" i="18"/>
  <c r="S82" i="18"/>
  <c r="J59" i="19"/>
  <c r="J63" i="19"/>
  <c r="J90" i="19" s="1"/>
  <c r="J67" i="19"/>
  <c r="J74" i="19"/>
  <c r="J75" i="19"/>
  <c r="J102" i="19" s="1"/>
  <c r="J79" i="19"/>
  <c r="J97" i="21" s="1"/>
  <c r="J60" i="19"/>
  <c r="J78" i="21" s="1"/>
  <c r="J64" i="19"/>
  <c r="J91" i="19" s="1"/>
  <c r="J68" i="19"/>
  <c r="J78" i="19"/>
  <c r="J76" i="19"/>
  <c r="J76" i="20" s="1"/>
  <c r="J132" i="20" s="1"/>
  <c r="J159" i="20" s="1"/>
  <c r="J80" i="19"/>
  <c r="J61" i="19"/>
  <c r="J61" i="20" s="1"/>
  <c r="J117" i="20" s="1"/>
  <c r="J144" i="20" s="1"/>
  <c r="J65" i="19"/>
  <c r="J71" i="19"/>
  <c r="J58" i="19"/>
  <c r="J76" i="21" s="1"/>
  <c r="J77" i="19"/>
  <c r="J77" i="20" s="1"/>
  <c r="J133" i="20" s="1"/>
  <c r="J160" i="20" s="1"/>
  <c r="J73" i="19"/>
  <c r="J62" i="19"/>
  <c r="J89" i="19" s="1"/>
  <c r="J66" i="19"/>
  <c r="J70" i="19"/>
  <c r="J69" i="19"/>
  <c r="J72" i="19"/>
  <c r="J81" i="19"/>
  <c r="K26" i="18"/>
  <c r="I98" i="21"/>
  <c r="I180" i="21" s="1"/>
  <c r="I99" i="22" s="1"/>
  <c r="J27" i="18"/>
  <c r="J28" i="18" s="1"/>
  <c r="J31" i="18" s="1"/>
  <c r="I63" i="20"/>
  <c r="I119" i="20" s="1"/>
  <c r="I146" i="20" s="1"/>
  <c r="K25" i="18"/>
  <c r="I78" i="20"/>
  <c r="I134" i="20" s="1"/>
  <c r="I161" i="20" s="1"/>
  <c r="I96" i="21"/>
  <c r="I178" i="21" s="1"/>
  <c r="I97" i="22" s="1"/>
  <c r="I93" i="21"/>
  <c r="I79" i="21"/>
  <c r="I161" i="21" s="1"/>
  <c r="I80" i="22" s="1"/>
  <c r="I102" i="19"/>
  <c r="I107" i="19"/>
  <c r="I61" i="20"/>
  <c r="I117" i="20" s="1"/>
  <c r="I144" i="20" s="1"/>
  <c r="I78" i="21"/>
  <c r="I160" i="21" s="1"/>
  <c r="I79" i="22" s="1"/>
  <c r="I82" i="21"/>
  <c r="I164" i="21" s="1"/>
  <c r="I83" i="22" s="1"/>
  <c r="I103" i="19"/>
  <c r="I76" i="20"/>
  <c r="I132" i="20" s="1"/>
  <c r="I159" i="20" s="1"/>
  <c r="I90" i="19"/>
  <c r="I80" i="21"/>
  <c r="I162" i="21" s="1"/>
  <c r="I81" i="22" s="1"/>
  <c r="I108" i="19"/>
  <c r="I104" i="19"/>
  <c r="I81" i="20"/>
  <c r="I137" i="20" s="1"/>
  <c r="I164" i="20" s="1"/>
  <c r="I91" i="19"/>
  <c r="I77" i="20"/>
  <c r="I133" i="20" s="1"/>
  <c r="I160" i="20" s="1"/>
  <c r="H175" i="21"/>
  <c r="H94" i="22" s="1"/>
  <c r="H121" i="22" s="1"/>
  <c r="H147" i="22" s="1"/>
  <c r="H180" i="21"/>
  <c r="H99" i="22" s="1"/>
  <c r="H126" i="22" s="1"/>
  <c r="H152" i="22" s="1"/>
  <c r="I89" i="19"/>
  <c r="H178" i="21"/>
  <c r="H97" i="22" s="1"/>
  <c r="H124" i="22" s="1"/>
  <c r="H150" i="22" s="1"/>
  <c r="H160" i="21"/>
  <c r="H79" i="22" s="1"/>
  <c r="H106" i="22" s="1"/>
  <c r="H132" i="22" s="1"/>
  <c r="I97" i="21"/>
  <c r="I79" i="20"/>
  <c r="I135" i="20" s="1"/>
  <c r="I162" i="20" s="1"/>
  <c r="I106" i="19"/>
  <c r="K15" i="21"/>
  <c r="K15" i="22" s="1"/>
  <c r="K17" i="18"/>
  <c r="K15" i="20"/>
  <c r="K15" i="19"/>
  <c r="L15" i="18"/>
  <c r="J17" i="20"/>
  <c r="J17" i="19"/>
  <c r="J17" i="21"/>
  <c r="J17" i="22" s="1"/>
  <c r="J78" i="20"/>
  <c r="J134" i="20" s="1"/>
  <c r="J161" i="20" s="1"/>
  <c r="J108" i="19"/>
  <c r="M20" i="20"/>
  <c r="K111" i="20"/>
  <c r="H109" i="22"/>
  <c r="H135" i="22" s="1"/>
  <c r="G116" i="22"/>
  <c r="G142" i="22" s="1"/>
  <c r="G118" i="22"/>
  <c r="G144" i="22" s="1"/>
  <c r="G115" i="22"/>
  <c r="G141" i="22" s="1"/>
  <c r="N30" i="22"/>
  <c r="O30" i="21"/>
  <c r="G113" i="22"/>
  <c r="G139" i="22" s="1"/>
  <c r="G119" i="22"/>
  <c r="G145" i="22" s="1"/>
  <c r="G114" i="22"/>
  <c r="G140" i="22" s="1"/>
  <c r="G117" i="22"/>
  <c r="G143" i="22" s="1"/>
  <c r="C86" i="22"/>
  <c r="C113" i="22" s="1"/>
  <c r="C139" i="22" s="1"/>
  <c r="H110" i="22"/>
  <c r="H136" i="22" s="1"/>
  <c r="H107" i="22"/>
  <c r="H133" i="22" s="1"/>
  <c r="H108" i="22"/>
  <c r="H134" i="22" s="1"/>
  <c r="L46" i="21"/>
  <c r="K46" i="22"/>
  <c r="H169" i="21"/>
  <c r="H88" i="22" s="1"/>
  <c r="H170" i="21"/>
  <c r="H89" i="22" s="1"/>
  <c r="H165" i="21"/>
  <c r="H84" i="22" s="1"/>
  <c r="H111" i="22" s="1"/>
  <c r="H137" i="22" s="1"/>
  <c r="H166" i="21"/>
  <c r="H85" i="22" s="1"/>
  <c r="H112" i="22" s="1"/>
  <c r="H138" i="22" s="1"/>
  <c r="J85" i="18"/>
  <c r="H171" i="21"/>
  <c r="H90" i="22" s="1"/>
  <c r="H128" i="21"/>
  <c r="H173" i="21"/>
  <c r="H92" i="22" s="1"/>
  <c r="H174" i="21"/>
  <c r="H93" i="22" s="1"/>
  <c r="H120" i="22" s="1"/>
  <c r="H146" i="22" s="1"/>
  <c r="H168" i="21"/>
  <c r="H87" i="22" s="1"/>
  <c r="L34" i="22"/>
  <c r="M34" i="21"/>
  <c r="I60" i="22"/>
  <c r="I114" i="21"/>
  <c r="I141" i="21" s="1"/>
  <c r="I62" i="22"/>
  <c r="I116" i="21"/>
  <c r="I143" i="21" s="1"/>
  <c r="I89" i="21"/>
  <c r="I71" i="20"/>
  <c r="I127" i="20" s="1"/>
  <c r="I154" i="20" s="1"/>
  <c r="I98" i="19"/>
  <c r="K25" i="22"/>
  <c r="L25" i="21"/>
  <c r="J40" i="22"/>
  <c r="K40" i="21"/>
  <c r="L33" i="22"/>
  <c r="M33" i="21"/>
  <c r="L35" i="22"/>
  <c r="M35" i="21"/>
  <c r="I83" i="21"/>
  <c r="I65" i="20"/>
  <c r="I121" i="20" s="1"/>
  <c r="I148" i="20" s="1"/>
  <c r="I92" i="19"/>
  <c r="K39" i="20"/>
  <c r="K38" i="19"/>
  <c r="K42" i="20"/>
  <c r="K41" i="19"/>
  <c r="K45" i="20"/>
  <c r="K44" i="19"/>
  <c r="K44" i="20"/>
  <c r="K43" i="19"/>
  <c r="M48" i="22"/>
  <c r="N48" i="21"/>
  <c r="K29" i="22"/>
  <c r="L29" i="21"/>
  <c r="J58" i="21"/>
  <c r="I176" i="21"/>
  <c r="I95" i="22" s="1"/>
  <c r="I163" i="21"/>
  <c r="I82" i="22" s="1"/>
  <c r="H158" i="21"/>
  <c r="M19" i="22"/>
  <c r="N19" i="21"/>
  <c r="M32" i="22"/>
  <c r="N32" i="21"/>
  <c r="J65" i="21"/>
  <c r="H141" i="20"/>
  <c r="I41" i="22"/>
  <c r="J41" i="21"/>
  <c r="K36" i="22"/>
  <c r="L36" i="21"/>
  <c r="J60" i="21"/>
  <c r="M20" i="22"/>
  <c r="N20" i="21"/>
  <c r="H39" i="22"/>
  <c r="I39" i="21"/>
  <c r="J59" i="21"/>
  <c r="K43" i="20"/>
  <c r="K42" i="19"/>
  <c r="K46" i="20"/>
  <c r="K45" i="19"/>
  <c r="K48" i="20"/>
  <c r="K47" i="19"/>
  <c r="K13" i="22"/>
  <c r="K44" i="21"/>
  <c r="K44" i="22" s="1"/>
  <c r="J62" i="21"/>
  <c r="I177" i="21"/>
  <c r="I96" i="22" s="1"/>
  <c r="M21" i="22"/>
  <c r="N21" i="21"/>
  <c r="M22" i="22"/>
  <c r="N22" i="21"/>
  <c r="I91" i="21"/>
  <c r="I73" i="20"/>
  <c r="I129" i="20" s="1"/>
  <c r="I156" i="20" s="1"/>
  <c r="I100" i="19"/>
  <c r="H167" i="21"/>
  <c r="H86" i="22" s="1"/>
  <c r="I84" i="21"/>
  <c r="I66" i="20"/>
  <c r="I122" i="20" s="1"/>
  <c r="I149" i="20" s="1"/>
  <c r="I93" i="19"/>
  <c r="L23" i="22"/>
  <c r="M23" i="21"/>
  <c r="I85" i="21"/>
  <c r="I67" i="20"/>
  <c r="I123" i="20" s="1"/>
  <c r="I150" i="20" s="1"/>
  <c r="I94" i="19"/>
  <c r="M47" i="22"/>
  <c r="N47" i="21"/>
  <c r="R86" i="20"/>
  <c r="I63" i="22"/>
  <c r="I117" i="21"/>
  <c r="I144" i="21" s="1"/>
  <c r="I59" i="22"/>
  <c r="I113" i="21"/>
  <c r="I140" i="21" s="1"/>
  <c r="I90" i="21"/>
  <c r="I72" i="20"/>
  <c r="I128" i="20" s="1"/>
  <c r="I155" i="20" s="1"/>
  <c r="I99" i="19"/>
  <c r="K28" i="22"/>
  <c r="L28" i="21"/>
  <c r="J64" i="21"/>
  <c r="K37" i="22"/>
  <c r="L37" i="21"/>
  <c r="I92" i="21"/>
  <c r="I74" i="20"/>
  <c r="I130" i="20" s="1"/>
  <c r="I157" i="20" s="1"/>
  <c r="I101" i="19"/>
  <c r="I57" i="22"/>
  <c r="I111" i="21"/>
  <c r="I138" i="21" s="1"/>
  <c r="I74" i="21"/>
  <c r="I74" i="22" s="1"/>
  <c r="J63" i="21"/>
  <c r="K24" i="18"/>
  <c r="K47" i="20"/>
  <c r="K46" i="19"/>
  <c r="L13" i="21"/>
  <c r="L13" i="20"/>
  <c r="L13" i="19"/>
  <c r="L48" i="18"/>
  <c r="L44" i="18"/>
  <c r="L49" i="18"/>
  <c r="L45" i="18"/>
  <c r="L50" i="18"/>
  <c r="L46" i="18"/>
  <c r="L42" i="18"/>
  <c r="L19" i="18"/>
  <c r="L51" i="18"/>
  <c r="L47" i="18"/>
  <c r="L43" i="18"/>
  <c r="L22" i="18"/>
  <c r="L32" i="18"/>
  <c r="L20" i="18"/>
  <c r="L26" i="18" s="1"/>
  <c r="L23" i="18"/>
  <c r="L24" i="22"/>
  <c r="M24" i="21"/>
  <c r="G77" i="22"/>
  <c r="G104" i="22" s="1"/>
  <c r="G130" i="22" s="1"/>
  <c r="J26" i="22"/>
  <c r="K26" i="21"/>
  <c r="J66" i="21"/>
  <c r="I87" i="21"/>
  <c r="I69" i="20"/>
  <c r="I125" i="20" s="1"/>
  <c r="I152" i="20" s="1"/>
  <c r="I96" i="19"/>
  <c r="I181" i="21"/>
  <c r="I100" i="22" s="1"/>
  <c r="J31" i="22"/>
  <c r="K31" i="21"/>
  <c r="J124" i="21"/>
  <c r="J151" i="21" s="1"/>
  <c r="J106" i="21"/>
  <c r="J133" i="21" s="1"/>
  <c r="J127" i="21"/>
  <c r="J154" i="21" s="1"/>
  <c r="J110" i="21"/>
  <c r="J137" i="21" s="1"/>
  <c r="J105" i="21"/>
  <c r="J132" i="21" s="1"/>
  <c r="J121" i="21"/>
  <c r="J148" i="21" s="1"/>
  <c r="J107" i="21"/>
  <c r="J134" i="21" s="1"/>
  <c r="J104" i="21"/>
  <c r="J131" i="21" s="1"/>
  <c r="J108" i="21"/>
  <c r="J135" i="21" s="1"/>
  <c r="J109" i="21"/>
  <c r="J136" i="21" s="1"/>
  <c r="J123" i="21"/>
  <c r="J150" i="21" s="1"/>
  <c r="J122" i="21"/>
  <c r="J149" i="21" s="1"/>
  <c r="J125" i="21"/>
  <c r="J152" i="21" s="1"/>
  <c r="J126" i="21"/>
  <c r="J153" i="21" s="1"/>
  <c r="I65" i="22"/>
  <c r="I119" i="21"/>
  <c r="I146" i="21" s="1"/>
  <c r="J57" i="21"/>
  <c r="J55" i="19"/>
  <c r="I58" i="22"/>
  <c r="I112" i="21"/>
  <c r="I139" i="21" s="1"/>
  <c r="I86" i="21"/>
  <c r="I68" i="20"/>
  <c r="I124" i="20" s="1"/>
  <c r="I151" i="20" s="1"/>
  <c r="I95" i="19"/>
  <c r="I88" i="21"/>
  <c r="I70" i="20"/>
  <c r="I126" i="20" s="1"/>
  <c r="I153" i="20" s="1"/>
  <c r="I97" i="19"/>
  <c r="I64" i="22"/>
  <c r="I118" i="21"/>
  <c r="I145" i="21" s="1"/>
  <c r="I66" i="22"/>
  <c r="I120" i="21"/>
  <c r="I147" i="21" s="1"/>
  <c r="I42" i="22"/>
  <c r="J42" i="21"/>
  <c r="K27" i="22"/>
  <c r="L27" i="21"/>
  <c r="K21" i="18"/>
  <c r="K41" i="20"/>
  <c r="K40" i="19"/>
  <c r="K40" i="20"/>
  <c r="K39" i="19"/>
  <c r="M45" i="22"/>
  <c r="N45" i="21"/>
  <c r="I61" i="22"/>
  <c r="I115" i="21"/>
  <c r="I142" i="21" s="1"/>
  <c r="I175" i="21"/>
  <c r="I94" i="22" s="1"/>
  <c r="J38" i="22"/>
  <c r="K38" i="21"/>
  <c r="N43" i="22"/>
  <c r="O43" i="21"/>
  <c r="M14" i="21"/>
  <c r="M14" i="22" s="1"/>
  <c r="M14" i="20"/>
  <c r="M14" i="19"/>
  <c r="N14" i="18"/>
  <c r="H172" i="21"/>
  <c r="H91" i="22" s="1"/>
  <c r="G148" i="20"/>
  <c r="J61" i="21"/>
  <c r="J56" i="20"/>
  <c r="I127" i="22" l="1"/>
  <c r="I153" i="22" s="1"/>
  <c r="K27" i="18"/>
  <c r="K28" i="18" s="1"/>
  <c r="J93" i="21"/>
  <c r="I123" i="22"/>
  <c r="I149" i="22" s="1"/>
  <c r="I110" i="22"/>
  <c r="I136" i="22" s="1"/>
  <c r="I122" i="22"/>
  <c r="I148" i="22" s="1"/>
  <c r="I126" i="22"/>
  <c r="I152" i="22" s="1"/>
  <c r="I124" i="22"/>
  <c r="I150" i="22" s="1"/>
  <c r="I106" i="22"/>
  <c r="I132" i="22" s="1"/>
  <c r="L71" i="18"/>
  <c r="L98" i="18"/>
  <c r="K112" i="18"/>
  <c r="L69" i="18"/>
  <c r="L96" i="18"/>
  <c r="L68" i="18"/>
  <c r="L95" i="18"/>
  <c r="L75" i="18"/>
  <c r="L102" i="18"/>
  <c r="L73" i="18"/>
  <c r="L100" i="18"/>
  <c r="L72" i="18"/>
  <c r="L99" i="18"/>
  <c r="L70" i="18"/>
  <c r="L97" i="18"/>
  <c r="I114" i="18"/>
  <c r="L77" i="18"/>
  <c r="L104" i="18"/>
  <c r="L76" i="18"/>
  <c r="L103" i="18"/>
  <c r="L74" i="18"/>
  <c r="L101" i="18"/>
  <c r="T105" i="18"/>
  <c r="T106" i="18"/>
  <c r="T90" i="18"/>
  <c r="T111" i="18"/>
  <c r="T88" i="18"/>
  <c r="T92" i="18"/>
  <c r="T110" i="18"/>
  <c r="T107" i="18"/>
  <c r="T93" i="18"/>
  <c r="T109" i="18"/>
  <c r="T108" i="18"/>
  <c r="T91" i="18"/>
  <c r="T89" i="18"/>
  <c r="T94" i="18"/>
  <c r="M87" i="20"/>
  <c r="M107" i="20"/>
  <c r="M109" i="20"/>
  <c r="M110" i="20"/>
  <c r="M91" i="20"/>
  <c r="M108" i="20"/>
  <c r="M106" i="20"/>
  <c r="M89" i="20"/>
  <c r="M105" i="20"/>
  <c r="M90" i="20"/>
  <c r="M88" i="20"/>
  <c r="M92" i="20"/>
  <c r="I155" i="21"/>
  <c r="U13" i="18"/>
  <c r="T62" i="18"/>
  <c r="T63" i="18"/>
  <c r="T64" i="18"/>
  <c r="T65" i="18"/>
  <c r="T66" i="18"/>
  <c r="T67" i="18"/>
  <c r="T81" i="18"/>
  <c r="T80" i="18"/>
  <c r="T78" i="18"/>
  <c r="T82" i="18"/>
  <c r="T61" i="18"/>
  <c r="T83" i="18"/>
  <c r="T84" i="18"/>
  <c r="T79" i="18"/>
  <c r="K59" i="19"/>
  <c r="K70" i="19"/>
  <c r="K74" i="19"/>
  <c r="K78" i="19"/>
  <c r="K78" i="20" s="1"/>
  <c r="K134" i="20" s="1"/>
  <c r="K161" i="20" s="1"/>
  <c r="K61" i="19"/>
  <c r="K88" i="19" s="1"/>
  <c r="K67" i="19"/>
  <c r="K62" i="19"/>
  <c r="K62" i="20" s="1"/>
  <c r="K118" i="20" s="1"/>
  <c r="K145" i="20" s="1"/>
  <c r="K71" i="19"/>
  <c r="K75" i="19"/>
  <c r="K93" i="21" s="1"/>
  <c r="K79" i="19"/>
  <c r="K97" i="21" s="1"/>
  <c r="K63" i="19"/>
  <c r="K81" i="21" s="1"/>
  <c r="K68" i="19"/>
  <c r="K66" i="19"/>
  <c r="K72" i="19"/>
  <c r="K76" i="19"/>
  <c r="K80" i="19"/>
  <c r="K64" i="19"/>
  <c r="K91" i="19" s="1"/>
  <c r="K81" i="19"/>
  <c r="K99" i="21" s="1"/>
  <c r="K69" i="19"/>
  <c r="K73" i="19"/>
  <c r="K77" i="19"/>
  <c r="K77" i="20" s="1"/>
  <c r="K133" i="20" s="1"/>
  <c r="K160" i="20" s="1"/>
  <c r="K60" i="19"/>
  <c r="K78" i="21" s="1"/>
  <c r="K65" i="19"/>
  <c r="K58" i="19"/>
  <c r="I85" i="19"/>
  <c r="I76" i="21"/>
  <c r="I158" i="21" s="1"/>
  <c r="I58" i="20"/>
  <c r="I114" i="20" s="1"/>
  <c r="I141" i="20" s="1"/>
  <c r="J94" i="21"/>
  <c r="J106" i="19"/>
  <c r="J75" i="20"/>
  <c r="J131" i="20" s="1"/>
  <c r="J158" i="20" s="1"/>
  <c r="J62" i="20"/>
  <c r="J118" i="20" s="1"/>
  <c r="J145" i="20" s="1"/>
  <c r="J79" i="21"/>
  <c r="J161" i="21" s="1"/>
  <c r="J80" i="22" s="1"/>
  <c r="J95" i="21"/>
  <c r="J177" i="21" s="1"/>
  <c r="J96" i="22" s="1"/>
  <c r="J103" i="19"/>
  <c r="J79" i="20"/>
  <c r="J135" i="20" s="1"/>
  <c r="J162" i="20" s="1"/>
  <c r="J105" i="19"/>
  <c r="J96" i="21"/>
  <c r="J178" i="21" s="1"/>
  <c r="J97" i="22" s="1"/>
  <c r="J104" i="19"/>
  <c r="L25" i="18"/>
  <c r="L27" i="18" s="1"/>
  <c r="L28" i="18" s="1"/>
  <c r="J81" i="20"/>
  <c r="J137" i="20" s="1"/>
  <c r="J164" i="20" s="1"/>
  <c r="J99" i="21"/>
  <c r="J181" i="21" s="1"/>
  <c r="J100" i="22" s="1"/>
  <c r="J80" i="21"/>
  <c r="J162" i="21" s="1"/>
  <c r="J81" i="22" s="1"/>
  <c r="J88" i="19"/>
  <c r="J63" i="20"/>
  <c r="J119" i="20" s="1"/>
  <c r="J146" i="20" s="1"/>
  <c r="J64" i="20"/>
  <c r="J120" i="20" s="1"/>
  <c r="J147" i="20" s="1"/>
  <c r="J85" i="19"/>
  <c r="J58" i="20"/>
  <c r="J114" i="20" s="1"/>
  <c r="I179" i="21"/>
  <c r="I98" i="22" s="1"/>
  <c r="I125" i="22" s="1"/>
  <c r="I151" i="22" s="1"/>
  <c r="J82" i="21"/>
  <c r="J164" i="21" s="1"/>
  <c r="J83" i="22" s="1"/>
  <c r="J81" i="21"/>
  <c r="J163" i="21" s="1"/>
  <c r="J82" i="22" s="1"/>
  <c r="J87" i="19"/>
  <c r="J60" i="20"/>
  <c r="J116" i="20" s="1"/>
  <c r="J143" i="20" s="1"/>
  <c r="J98" i="21"/>
  <c r="J80" i="20"/>
  <c r="J136" i="20" s="1"/>
  <c r="J163" i="20" s="1"/>
  <c r="J107" i="19"/>
  <c r="K17" i="21"/>
  <c r="K17" i="22" s="1"/>
  <c r="K17" i="20"/>
  <c r="K17" i="19"/>
  <c r="L111" i="20"/>
  <c r="L15" i="21"/>
  <c r="L15" i="22" s="1"/>
  <c r="L17" i="18"/>
  <c r="L15" i="20"/>
  <c r="L15" i="19"/>
  <c r="M15" i="18"/>
  <c r="N20" i="20"/>
  <c r="H118" i="22"/>
  <c r="H144" i="22" s="1"/>
  <c r="H113" i="22"/>
  <c r="H139" i="22" s="1"/>
  <c r="H115" i="22"/>
  <c r="H141" i="22" s="1"/>
  <c r="O30" i="22"/>
  <c r="P30" i="21"/>
  <c r="H119" i="22"/>
  <c r="H145" i="22" s="1"/>
  <c r="H117" i="22"/>
  <c r="H143" i="22" s="1"/>
  <c r="H114" i="22"/>
  <c r="H140" i="22" s="1"/>
  <c r="H116" i="22"/>
  <c r="H142" i="22" s="1"/>
  <c r="K85" i="18"/>
  <c r="J160" i="21"/>
  <c r="J79" i="22" s="1"/>
  <c r="I109" i="22"/>
  <c r="I135" i="22" s="1"/>
  <c r="I107" i="22"/>
  <c r="I133" i="22" s="1"/>
  <c r="I108" i="22"/>
  <c r="I134" i="22" s="1"/>
  <c r="L46" i="22"/>
  <c r="M46" i="21"/>
  <c r="I169" i="21"/>
  <c r="I88" i="22" s="1"/>
  <c r="I172" i="21"/>
  <c r="I91" i="22" s="1"/>
  <c r="I165" i="21"/>
  <c r="I84" i="22" s="1"/>
  <c r="I111" i="22" s="1"/>
  <c r="I137" i="22" s="1"/>
  <c r="I166" i="21"/>
  <c r="I85" i="22" s="1"/>
  <c r="I112" i="22" s="1"/>
  <c r="I138" i="22" s="1"/>
  <c r="I173" i="21"/>
  <c r="I92" i="22" s="1"/>
  <c r="I171" i="21"/>
  <c r="I90" i="22" s="1"/>
  <c r="I167" i="21"/>
  <c r="I86" i="22" s="1"/>
  <c r="I113" i="22" s="1"/>
  <c r="I139" i="22" s="1"/>
  <c r="I170" i="21"/>
  <c r="I89" i="22" s="1"/>
  <c r="I174" i="21"/>
  <c r="I93" i="22" s="1"/>
  <c r="L21" i="18"/>
  <c r="O43" i="22"/>
  <c r="P43" i="21"/>
  <c r="L27" i="22"/>
  <c r="M27" i="21"/>
  <c r="J83" i="21"/>
  <c r="J65" i="20"/>
  <c r="J121" i="20" s="1"/>
  <c r="J148" i="20" s="1"/>
  <c r="J92" i="19"/>
  <c r="J179" i="21"/>
  <c r="J98" i="22" s="1"/>
  <c r="K26" i="22"/>
  <c r="L26" i="21"/>
  <c r="M24" i="22"/>
  <c r="N24" i="21"/>
  <c r="L24" i="18"/>
  <c r="L48" i="20"/>
  <c r="L47" i="19"/>
  <c r="L37" i="22"/>
  <c r="M37" i="21"/>
  <c r="N47" i="22"/>
  <c r="O47" i="21"/>
  <c r="N22" i="22"/>
  <c r="O22" i="21"/>
  <c r="J85" i="21"/>
  <c r="J67" i="20"/>
  <c r="J123" i="20" s="1"/>
  <c r="J150" i="20" s="1"/>
  <c r="J94" i="19"/>
  <c r="N20" i="22"/>
  <c r="O20" i="21"/>
  <c r="J91" i="21"/>
  <c r="J73" i="20"/>
  <c r="J129" i="20" s="1"/>
  <c r="J156" i="20" s="1"/>
  <c r="J100" i="19"/>
  <c r="I128" i="21"/>
  <c r="N48" i="22"/>
  <c r="O48" i="21"/>
  <c r="L25" i="22"/>
  <c r="M25" i="21"/>
  <c r="I168" i="21"/>
  <c r="I87" i="22" s="1"/>
  <c r="J87" i="21"/>
  <c r="J69" i="20"/>
  <c r="J125" i="20" s="1"/>
  <c r="J152" i="20" s="1"/>
  <c r="J96" i="19"/>
  <c r="J176" i="21"/>
  <c r="J95" i="22" s="1"/>
  <c r="K31" i="22"/>
  <c r="L31" i="21"/>
  <c r="K122" i="21"/>
  <c r="K149" i="21" s="1"/>
  <c r="K105" i="21"/>
  <c r="K132" i="21" s="1"/>
  <c r="K125" i="21"/>
  <c r="K152" i="21" s="1"/>
  <c r="K107" i="21"/>
  <c r="K134" i="21" s="1"/>
  <c r="K121" i="21"/>
  <c r="K148" i="21" s="1"/>
  <c r="K126" i="21"/>
  <c r="K153" i="21" s="1"/>
  <c r="K124" i="21"/>
  <c r="K151" i="21" s="1"/>
  <c r="K104" i="21"/>
  <c r="K131" i="21" s="1"/>
  <c r="K106" i="21"/>
  <c r="K133" i="21" s="1"/>
  <c r="K108" i="21"/>
  <c r="K135" i="21" s="1"/>
  <c r="K127" i="21"/>
  <c r="K154" i="21" s="1"/>
  <c r="K109" i="21"/>
  <c r="K136" i="21" s="1"/>
  <c r="K110" i="21"/>
  <c r="K137" i="21" s="1"/>
  <c r="K123" i="21"/>
  <c r="K150" i="21" s="1"/>
  <c r="J92" i="21"/>
  <c r="J74" i="20"/>
  <c r="J130" i="20" s="1"/>
  <c r="J157" i="20" s="1"/>
  <c r="J101" i="19"/>
  <c r="M13" i="21"/>
  <c r="M13" i="20"/>
  <c r="M13" i="19"/>
  <c r="M49" i="18"/>
  <c r="M45" i="18"/>
  <c r="M50" i="18"/>
  <c r="M46" i="18"/>
  <c r="M42" i="18"/>
  <c r="M19" i="18"/>
  <c r="M51" i="18"/>
  <c r="M47" i="18"/>
  <c r="M43" i="18"/>
  <c r="M48" i="18"/>
  <c r="M44" i="18"/>
  <c r="M22" i="18"/>
  <c r="M32" i="18"/>
  <c r="M23" i="18"/>
  <c r="M20" i="18"/>
  <c r="L39" i="20"/>
  <c r="L38" i="19"/>
  <c r="L42" i="20"/>
  <c r="L41" i="19"/>
  <c r="J89" i="21"/>
  <c r="J71" i="20"/>
  <c r="J127" i="20" s="1"/>
  <c r="J154" i="20" s="1"/>
  <c r="J98" i="19"/>
  <c r="L28" i="22"/>
  <c r="M28" i="21"/>
  <c r="S86" i="20"/>
  <c r="M23" i="22"/>
  <c r="N23" i="21"/>
  <c r="J59" i="22"/>
  <c r="J113" i="21"/>
  <c r="J140" i="21" s="1"/>
  <c r="J86" i="21"/>
  <c r="J68" i="20"/>
  <c r="J124" i="20" s="1"/>
  <c r="J151" i="20" s="1"/>
  <c r="J95" i="19"/>
  <c r="J41" i="22"/>
  <c r="K41" i="21"/>
  <c r="J65" i="22"/>
  <c r="J119" i="21"/>
  <c r="J146" i="21" s="1"/>
  <c r="N32" i="22"/>
  <c r="O32" i="21"/>
  <c r="N19" i="22"/>
  <c r="O19" i="21"/>
  <c r="J84" i="21"/>
  <c r="J66" i="20"/>
  <c r="J122" i="20" s="1"/>
  <c r="J149" i="20" s="1"/>
  <c r="J93" i="19"/>
  <c r="K62" i="21"/>
  <c r="K63" i="21"/>
  <c r="K60" i="21"/>
  <c r="K57" i="21"/>
  <c r="K55" i="19"/>
  <c r="M35" i="22"/>
  <c r="N35" i="21"/>
  <c r="J61" i="22"/>
  <c r="J115" i="21"/>
  <c r="J142" i="21" s="1"/>
  <c r="N14" i="21"/>
  <c r="N14" i="22" s="1"/>
  <c r="N14" i="20"/>
  <c r="N14" i="19"/>
  <c r="O14" i="18"/>
  <c r="K38" i="22"/>
  <c r="L38" i="21"/>
  <c r="K31" i="18"/>
  <c r="K29" i="18"/>
  <c r="K30" i="18" s="1"/>
  <c r="J42" i="22"/>
  <c r="K42" i="21"/>
  <c r="J57" i="22"/>
  <c r="J111" i="21"/>
  <c r="J138" i="21" s="1"/>
  <c r="J74" i="21"/>
  <c r="J74" i="22" s="1"/>
  <c r="J66" i="22"/>
  <c r="J120" i="21"/>
  <c r="J147" i="21" s="1"/>
  <c r="L40" i="20"/>
  <c r="L39" i="19"/>
  <c r="L43" i="20"/>
  <c r="L42" i="19"/>
  <c r="L46" i="20"/>
  <c r="L45" i="19"/>
  <c r="L41" i="20"/>
  <c r="L40" i="19"/>
  <c r="K65" i="21"/>
  <c r="J63" i="22"/>
  <c r="J117" i="21"/>
  <c r="J144" i="21" s="1"/>
  <c r="J90" i="21"/>
  <c r="J72" i="20"/>
  <c r="J128" i="20" s="1"/>
  <c r="J155" i="20" s="1"/>
  <c r="J99" i="19"/>
  <c r="N21" i="22"/>
  <c r="O21" i="21"/>
  <c r="J88" i="21"/>
  <c r="J70" i="20"/>
  <c r="J126" i="20" s="1"/>
  <c r="J153" i="20" s="1"/>
  <c r="J97" i="19"/>
  <c r="K66" i="21"/>
  <c r="K64" i="21"/>
  <c r="K61" i="21"/>
  <c r="I39" i="22"/>
  <c r="I121" i="22" s="1"/>
  <c r="I147" i="22" s="1"/>
  <c r="J39" i="21"/>
  <c r="J60" i="22"/>
  <c r="J114" i="21"/>
  <c r="J141" i="21" s="1"/>
  <c r="J58" i="22"/>
  <c r="J112" i="21"/>
  <c r="J139" i="21" s="1"/>
  <c r="K56" i="20"/>
  <c r="K40" i="22"/>
  <c r="L40" i="21"/>
  <c r="N45" i="22"/>
  <c r="O45" i="21"/>
  <c r="K58" i="21"/>
  <c r="K59" i="21"/>
  <c r="J175" i="21"/>
  <c r="J94" i="22" s="1"/>
  <c r="L44" i="20"/>
  <c r="L43" i="19"/>
  <c r="L47" i="20"/>
  <c r="L46" i="19"/>
  <c r="L45" i="20"/>
  <c r="L44" i="19"/>
  <c r="L13" i="22"/>
  <c r="L44" i="21"/>
  <c r="L44" i="22" s="1"/>
  <c r="J64" i="22"/>
  <c r="J118" i="21"/>
  <c r="J145" i="21" s="1"/>
  <c r="J62" i="22"/>
  <c r="J116" i="21"/>
  <c r="J143" i="21" s="1"/>
  <c r="L36" i="22"/>
  <c r="M36" i="21"/>
  <c r="H77" i="22"/>
  <c r="H104" i="22" s="1"/>
  <c r="H130" i="22" s="1"/>
  <c r="L29" i="22"/>
  <c r="M29" i="21"/>
  <c r="M33" i="22"/>
  <c r="N33" i="21"/>
  <c r="M34" i="22"/>
  <c r="N34" i="21"/>
  <c r="A6" i="17"/>
  <c r="A10" i="17"/>
  <c r="A9" i="17"/>
  <c r="A8" i="17"/>
  <c r="A7" i="17"/>
  <c r="J107" i="22" l="1"/>
  <c r="J133" i="22" s="1"/>
  <c r="J106" i="22"/>
  <c r="J132" i="22" s="1"/>
  <c r="J109" i="22"/>
  <c r="J135" i="22" s="1"/>
  <c r="J108" i="22"/>
  <c r="J134" i="22" s="1"/>
  <c r="J125" i="22"/>
  <c r="J151" i="22" s="1"/>
  <c r="J110" i="22"/>
  <c r="J136" i="22" s="1"/>
  <c r="J127" i="22"/>
  <c r="J153" i="22" s="1"/>
  <c r="J124" i="22"/>
  <c r="J150" i="22" s="1"/>
  <c r="M70" i="18"/>
  <c r="M97" i="18"/>
  <c r="M77" i="18"/>
  <c r="M104" i="18"/>
  <c r="M76" i="18"/>
  <c r="M103" i="18"/>
  <c r="U91" i="18"/>
  <c r="U88" i="18"/>
  <c r="U90" i="18"/>
  <c r="U109" i="18"/>
  <c r="U105" i="18"/>
  <c r="U93" i="18"/>
  <c r="U111" i="18"/>
  <c r="U108" i="18"/>
  <c r="U89" i="18"/>
  <c r="U110" i="18"/>
  <c r="U107" i="18"/>
  <c r="U94" i="18"/>
  <c r="U92" i="18"/>
  <c r="U106" i="18"/>
  <c r="L112" i="18"/>
  <c r="L113" i="18" s="1"/>
  <c r="L114" i="18" s="1"/>
  <c r="K113" i="18"/>
  <c r="M74" i="18"/>
  <c r="M101" i="18"/>
  <c r="M69" i="18"/>
  <c r="M96" i="18"/>
  <c r="M68" i="18"/>
  <c r="M95" i="18"/>
  <c r="M75" i="18"/>
  <c r="M102" i="18"/>
  <c r="M71" i="18"/>
  <c r="M98" i="18"/>
  <c r="M73" i="18"/>
  <c r="M100" i="18"/>
  <c r="M72" i="18"/>
  <c r="M99" i="18"/>
  <c r="N109" i="20"/>
  <c r="N88" i="20"/>
  <c r="N110" i="20"/>
  <c r="N107" i="20"/>
  <c r="N87" i="20"/>
  <c r="N90" i="20"/>
  <c r="N91" i="20"/>
  <c r="N108" i="20"/>
  <c r="N106" i="20"/>
  <c r="N89" i="20"/>
  <c r="N92" i="20"/>
  <c r="N105" i="20"/>
  <c r="J155" i="21"/>
  <c r="J180" i="21"/>
  <c r="J99" i="22" s="1"/>
  <c r="J126" i="22" s="1"/>
  <c r="J152" i="22" s="1"/>
  <c r="V13" i="18"/>
  <c r="U62" i="18"/>
  <c r="U66" i="18"/>
  <c r="U78" i="18"/>
  <c r="U79" i="18"/>
  <c r="U80" i="18"/>
  <c r="U81" i="18"/>
  <c r="U82" i="18"/>
  <c r="U67" i="18"/>
  <c r="U63" i="18"/>
  <c r="U64" i="18"/>
  <c r="U65" i="18"/>
  <c r="U61" i="18"/>
  <c r="U83" i="18"/>
  <c r="U84" i="18"/>
  <c r="L60" i="19"/>
  <c r="L62" i="19"/>
  <c r="L65" i="19"/>
  <c r="L79" i="19"/>
  <c r="L74" i="19"/>
  <c r="L78" i="19"/>
  <c r="L78" i="20" s="1"/>
  <c r="L134" i="20" s="1"/>
  <c r="L161" i="20" s="1"/>
  <c r="L59" i="19"/>
  <c r="L72" i="19"/>
  <c r="L66" i="19"/>
  <c r="L73" i="19"/>
  <c r="L69" i="19"/>
  <c r="L81" i="19"/>
  <c r="L99" i="21" s="1"/>
  <c r="L63" i="19"/>
  <c r="L90" i="19" s="1"/>
  <c r="L61" i="19"/>
  <c r="L79" i="21" s="1"/>
  <c r="L71" i="19"/>
  <c r="L58" i="19"/>
  <c r="L76" i="19"/>
  <c r="L70" i="19"/>
  <c r="L67" i="19"/>
  <c r="L64" i="19"/>
  <c r="L75" i="19"/>
  <c r="L93" i="21" s="1"/>
  <c r="L68" i="19"/>
  <c r="L77" i="19"/>
  <c r="L104" i="19" s="1"/>
  <c r="L80" i="19"/>
  <c r="L80" i="20" s="1"/>
  <c r="L136" i="20" s="1"/>
  <c r="L163" i="20" s="1"/>
  <c r="K75" i="20"/>
  <c r="K131" i="20" s="1"/>
  <c r="K158" i="20" s="1"/>
  <c r="K96" i="21"/>
  <c r="M25" i="18"/>
  <c r="M26" i="18"/>
  <c r="K80" i="21"/>
  <c r="K162" i="21" s="1"/>
  <c r="K81" i="22" s="1"/>
  <c r="K63" i="20"/>
  <c r="K119" i="20" s="1"/>
  <c r="K146" i="20" s="1"/>
  <c r="K79" i="20"/>
  <c r="K135" i="20" s="1"/>
  <c r="K162" i="20" s="1"/>
  <c r="K105" i="19"/>
  <c r="K104" i="19"/>
  <c r="K89" i="19"/>
  <c r="K90" i="19"/>
  <c r="K102" i="19"/>
  <c r="K82" i="21"/>
  <c r="K164" i="21" s="1"/>
  <c r="K83" i="22" s="1"/>
  <c r="K87" i="19"/>
  <c r="K64" i="20"/>
  <c r="K120" i="20" s="1"/>
  <c r="K147" i="20" s="1"/>
  <c r="K60" i="20"/>
  <c r="K116" i="20" s="1"/>
  <c r="K143" i="20" s="1"/>
  <c r="K95" i="21"/>
  <c r="K106" i="19"/>
  <c r="K108" i="19"/>
  <c r="K58" i="20" s="1"/>
  <c r="K114" i="20" s="1"/>
  <c r="K141" i="20" s="1"/>
  <c r="K81" i="20"/>
  <c r="K137" i="20" s="1"/>
  <c r="K164" i="20" s="1"/>
  <c r="K61" i="20"/>
  <c r="K117" i="20" s="1"/>
  <c r="K144" i="20" s="1"/>
  <c r="K79" i="21"/>
  <c r="K161" i="21" s="1"/>
  <c r="K80" i="22" s="1"/>
  <c r="L17" i="20"/>
  <c r="L17" i="19"/>
  <c r="L17" i="21"/>
  <c r="L17" i="22" s="1"/>
  <c r="M15" i="19"/>
  <c r="N15" i="18"/>
  <c r="M15" i="21"/>
  <c r="M15" i="22" s="1"/>
  <c r="M17" i="18"/>
  <c r="M15" i="20"/>
  <c r="K103" i="19"/>
  <c r="K94" i="21"/>
  <c r="K76" i="20"/>
  <c r="K132" i="20" s="1"/>
  <c r="K159" i="20" s="1"/>
  <c r="K98" i="21"/>
  <c r="K80" i="20"/>
  <c r="K136" i="20" s="1"/>
  <c r="K163" i="20" s="1"/>
  <c r="K107" i="19"/>
  <c r="M111" i="20"/>
  <c r="O20" i="20"/>
  <c r="K160" i="21"/>
  <c r="K79" i="22" s="1"/>
  <c r="K175" i="21"/>
  <c r="K94" i="22" s="1"/>
  <c r="K163" i="21"/>
  <c r="K82" i="22" s="1"/>
  <c r="K181" i="21"/>
  <c r="K100" i="22" s="1"/>
  <c r="K179" i="21"/>
  <c r="K98" i="22" s="1"/>
  <c r="I119" i="22"/>
  <c r="I145" i="22" s="1"/>
  <c r="I118" i="22"/>
  <c r="I144" i="22" s="1"/>
  <c r="P30" i="22"/>
  <c r="Q30" i="21"/>
  <c r="I117" i="22"/>
  <c r="I143" i="22" s="1"/>
  <c r="I115" i="22"/>
  <c r="I141" i="22" s="1"/>
  <c r="I114" i="22"/>
  <c r="I140" i="22" s="1"/>
  <c r="I116" i="22"/>
  <c r="I142" i="22" s="1"/>
  <c r="I120" i="22"/>
  <c r="I146" i="22" s="1"/>
  <c r="N46" i="21"/>
  <c r="M46" i="22"/>
  <c r="J171" i="21"/>
  <c r="J90" i="22" s="1"/>
  <c r="J165" i="21"/>
  <c r="J84" i="22" s="1"/>
  <c r="J170" i="21"/>
  <c r="J89" i="22" s="1"/>
  <c r="J169" i="21"/>
  <c r="J88" i="22" s="1"/>
  <c r="J174" i="21"/>
  <c r="J93" i="22" s="1"/>
  <c r="J167" i="21"/>
  <c r="J86" i="22" s="1"/>
  <c r="J128" i="21"/>
  <c r="L85" i="18"/>
  <c r="J168" i="21"/>
  <c r="J87" i="22" s="1"/>
  <c r="J172" i="21"/>
  <c r="J91" i="22" s="1"/>
  <c r="J173" i="21"/>
  <c r="J92" i="22" s="1"/>
  <c r="J166" i="21"/>
  <c r="J85" i="22" s="1"/>
  <c r="M29" i="22"/>
  <c r="N29" i="21"/>
  <c r="N33" i="22"/>
  <c r="O33" i="21"/>
  <c r="N34" i="22"/>
  <c r="O34" i="21"/>
  <c r="I77" i="22"/>
  <c r="I104" i="22" s="1"/>
  <c r="I130" i="22" s="1"/>
  <c r="L63" i="21"/>
  <c r="L65" i="21"/>
  <c r="K59" i="22"/>
  <c r="K113" i="21"/>
  <c r="K140" i="21" s="1"/>
  <c r="K64" i="22"/>
  <c r="K118" i="21"/>
  <c r="K145" i="21" s="1"/>
  <c r="K65" i="22"/>
  <c r="K119" i="21"/>
  <c r="K146" i="21" s="1"/>
  <c r="N35" i="22"/>
  <c r="O35" i="21"/>
  <c r="K57" i="22"/>
  <c r="K111" i="21"/>
  <c r="K138" i="21" s="1"/>
  <c r="K74" i="21"/>
  <c r="K74" i="22" s="1"/>
  <c r="K63" i="22"/>
  <c r="K117" i="21"/>
  <c r="K144" i="21" s="1"/>
  <c r="O19" i="22"/>
  <c r="P19" i="21"/>
  <c r="N23" i="22"/>
  <c r="O23" i="21"/>
  <c r="M48" i="20"/>
  <c r="M47" i="19"/>
  <c r="M21" i="18"/>
  <c r="M13" i="22"/>
  <c r="M44" i="21"/>
  <c r="M44" i="22" s="1"/>
  <c r="O48" i="22"/>
  <c r="P48" i="21"/>
  <c r="L66" i="21"/>
  <c r="K84" i="21"/>
  <c r="K66" i="20"/>
  <c r="K122" i="20" s="1"/>
  <c r="K149" i="20" s="1"/>
  <c r="K93" i="19"/>
  <c r="K87" i="21"/>
  <c r="K69" i="20"/>
  <c r="K125" i="20" s="1"/>
  <c r="K152" i="20" s="1"/>
  <c r="K96" i="19"/>
  <c r="K92" i="21"/>
  <c r="K74" i="20"/>
  <c r="K130" i="20" s="1"/>
  <c r="K157" i="20" s="1"/>
  <c r="K101" i="19"/>
  <c r="K42" i="22"/>
  <c r="L42" i="21"/>
  <c r="K86" i="21"/>
  <c r="K68" i="20"/>
  <c r="K124" i="20" s="1"/>
  <c r="K151" i="20" s="1"/>
  <c r="K95" i="19"/>
  <c r="K88" i="21"/>
  <c r="K70" i="20"/>
  <c r="K126" i="20" s="1"/>
  <c r="K153" i="20" s="1"/>
  <c r="K97" i="19"/>
  <c r="N13" i="21"/>
  <c r="N13" i="20"/>
  <c r="N13" i="19"/>
  <c r="N51" i="18"/>
  <c r="N50" i="18"/>
  <c r="N49" i="18"/>
  <c r="N48" i="18"/>
  <c r="N47" i="18"/>
  <c r="N46" i="18"/>
  <c r="N45" i="18"/>
  <c r="N44" i="18"/>
  <c r="N43" i="18"/>
  <c r="N42" i="18"/>
  <c r="N19" i="18"/>
  <c r="N22" i="18"/>
  <c r="N32" i="18"/>
  <c r="N23" i="18"/>
  <c r="N20" i="18"/>
  <c r="M39" i="20"/>
  <c r="M38" i="19"/>
  <c r="M42" i="20"/>
  <c r="M41" i="19"/>
  <c r="L31" i="18"/>
  <c r="J158" i="21"/>
  <c r="M37" i="22"/>
  <c r="N37" i="21"/>
  <c r="L26" i="22"/>
  <c r="M26" i="21"/>
  <c r="M27" i="22"/>
  <c r="N27" i="21"/>
  <c r="P43" i="22"/>
  <c r="Q43" i="21"/>
  <c r="K58" i="22"/>
  <c r="K112" i="21"/>
  <c r="K139" i="21" s="1"/>
  <c r="J39" i="22"/>
  <c r="J121" i="22" s="1"/>
  <c r="J147" i="22" s="1"/>
  <c r="K39" i="21"/>
  <c r="K61" i="22"/>
  <c r="K115" i="21"/>
  <c r="K142" i="21" s="1"/>
  <c r="K66" i="22"/>
  <c r="K120" i="21"/>
  <c r="K147" i="21" s="1"/>
  <c r="O21" i="22"/>
  <c r="P21" i="21"/>
  <c r="L58" i="21"/>
  <c r="O14" i="21"/>
  <c r="O14" i="22" s="1"/>
  <c r="O14" i="20"/>
  <c r="O14" i="19"/>
  <c r="P14" i="18"/>
  <c r="K83" i="21"/>
  <c r="K65" i="20"/>
  <c r="K92" i="19"/>
  <c r="K60" i="22"/>
  <c r="K114" i="21"/>
  <c r="K141" i="21" s="1"/>
  <c r="K62" i="22"/>
  <c r="K116" i="21"/>
  <c r="K143" i="21" s="1"/>
  <c r="O32" i="22"/>
  <c r="P32" i="21"/>
  <c r="T86" i="20"/>
  <c r="L60" i="21"/>
  <c r="L57" i="21"/>
  <c r="L55" i="19"/>
  <c r="M41" i="20"/>
  <c r="M40" i="19"/>
  <c r="M40" i="20"/>
  <c r="M39" i="19"/>
  <c r="M43" i="20"/>
  <c r="M42" i="19"/>
  <c r="M46" i="20"/>
  <c r="M45" i="19"/>
  <c r="M25" i="22"/>
  <c r="N25" i="21"/>
  <c r="M36" i="22"/>
  <c r="N36" i="21"/>
  <c r="L62" i="21"/>
  <c r="K85" i="21"/>
  <c r="K67" i="20"/>
  <c r="K123" i="20" s="1"/>
  <c r="K150" i="20" s="1"/>
  <c r="K94" i="19"/>
  <c r="O45" i="22"/>
  <c r="P45" i="21"/>
  <c r="L40" i="22"/>
  <c r="M40" i="21"/>
  <c r="K90" i="21"/>
  <c r="K72" i="20"/>
  <c r="K128" i="20" s="1"/>
  <c r="K155" i="20" s="1"/>
  <c r="K99" i="19"/>
  <c r="K91" i="21"/>
  <c r="K73" i="20"/>
  <c r="K129" i="20" s="1"/>
  <c r="K156" i="20" s="1"/>
  <c r="K100" i="19"/>
  <c r="L59" i="21"/>
  <c r="L64" i="21"/>
  <c r="L61" i="21"/>
  <c r="L38" i="22"/>
  <c r="M38" i="21"/>
  <c r="K89" i="21"/>
  <c r="K71" i="20"/>
  <c r="K127" i="20" s="1"/>
  <c r="K154" i="20" s="1"/>
  <c r="K98" i="19"/>
  <c r="K41" i="22"/>
  <c r="L41" i="21"/>
  <c r="M28" i="22"/>
  <c r="N28" i="21"/>
  <c r="L56" i="20"/>
  <c r="M24" i="18"/>
  <c r="M45" i="20"/>
  <c r="M44" i="19"/>
  <c r="M44" i="20"/>
  <c r="M43" i="19"/>
  <c r="M47" i="20"/>
  <c r="M46" i="19"/>
  <c r="L31" i="22"/>
  <c r="M31" i="21"/>
  <c r="L127" i="21"/>
  <c r="L154" i="21" s="1"/>
  <c r="L108" i="21"/>
  <c r="L135" i="21" s="1"/>
  <c r="L125" i="21"/>
  <c r="L152" i="21" s="1"/>
  <c r="L107" i="21"/>
  <c r="L134" i="21" s="1"/>
  <c r="L106" i="21"/>
  <c r="L133" i="21" s="1"/>
  <c r="L123" i="21"/>
  <c r="L150" i="21" s="1"/>
  <c r="L126" i="21"/>
  <c r="L153" i="21" s="1"/>
  <c r="L104" i="21"/>
  <c r="L131" i="21" s="1"/>
  <c r="L109" i="21"/>
  <c r="L136" i="21" s="1"/>
  <c r="L121" i="21"/>
  <c r="L148" i="21" s="1"/>
  <c r="L124" i="21"/>
  <c r="L151" i="21" s="1"/>
  <c r="L122" i="21"/>
  <c r="L149" i="21" s="1"/>
  <c r="L110" i="21"/>
  <c r="L137" i="21" s="1"/>
  <c r="L105" i="21"/>
  <c r="L132" i="21" s="1"/>
  <c r="O20" i="22"/>
  <c r="P20" i="21"/>
  <c r="J141" i="20"/>
  <c r="O22" i="22"/>
  <c r="P22" i="21"/>
  <c r="O47" i="22"/>
  <c r="P47" i="21"/>
  <c r="N24" i="22"/>
  <c r="O24" i="21"/>
  <c r="K106" i="22" l="1"/>
  <c r="K132" i="22" s="1"/>
  <c r="K127" i="22"/>
  <c r="K153" i="22" s="1"/>
  <c r="K107" i="22"/>
  <c r="K133" i="22" s="1"/>
  <c r="K109" i="22"/>
  <c r="K135" i="22" s="1"/>
  <c r="K110" i="22"/>
  <c r="K136" i="22" s="1"/>
  <c r="K108" i="22"/>
  <c r="K134" i="22" s="1"/>
  <c r="N71" i="18"/>
  <c r="N98" i="18"/>
  <c r="N75" i="18"/>
  <c r="N102" i="18"/>
  <c r="N72" i="18"/>
  <c r="N99" i="18"/>
  <c r="K114" i="18"/>
  <c r="N76" i="18"/>
  <c r="N103" i="18"/>
  <c r="N69" i="18"/>
  <c r="N96" i="18"/>
  <c r="N73" i="18"/>
  <c r="N100" i="18"/>
  <c r="N77" i="18"/>
  <c r="N104" i="18"/>
  <c r="V106" i="18"/>
  <c r="V109" i="18"/>
  <c r="V90" i="18"/>
  <c r="V107" i="18"/>
  <c r="V108" i="18"/>
  <c r="V89" i="18"/>
  <c r="V91" i="18"/>
  <c r="V94" i="18"/>
  <c r="V105" i="18"/>
  <c r="V111" i="18"/>
  <c r="V93" i="18"/>
  <c r="V110" i="18"/>
  <c r="V92" i="18"/>
  <c r="V88" i="18"/>
  <c r="M112" i="18"/>
  <c r="N68" i="18"/>
  <c r="N95" i="18"/>
  <c r="N70" i="18"/>
  <c r="N97" i="18"/>
  <c r="N74" i="18"/>
  <c r="N101" i="18"/>
  <c r="O110" i="20"/>
  <c r="O106" i="20"/>
  <c r="O90" i="20"/>
  <c r="O109" i="20"/>
  <c r="O105" i="20"/>
  <c r="O89" i="20"/>
  <c r="O108" i="20"/>
  <c r="O92" i="20"/>
  <c r="O87" i="20"/>
  <c r="O107" i="20"/>
  <c r="O91" i="20"/>
  <c r="O88" i="20"/>
  <c r="K155" i="21"/>
  <c r="W13" i="18"/>
  <c r="V63" i="18"/>
  <c r="V67" i="18"/>
  <c r="V78" i="18"/>
  <c r="V64" i="18"/>
  <c r="V65" i="18"/>
  <c r="V66" i="18"/>
  <c r="V79" i="18"/>
  <c r="V62" i="18"/>
  <c r="V82" i="18"/>
  <c r="V81" i="18"/>
  <c r="V84" i="18"/>
  <c r="V80" i="18"/>
  <c r="V61" i="18"/>
  <c r="V83" i="18"/>
  <c r="M61" i="19"/>
  <c r="M61" i="20" s="1"/>
  <c r="M117" i="20" s="1"/>
  <c r="M144" i="20" s="1"/>
  <c r="M59" i="19"/>
  <c r="M69" i="19"/>
  <c r="M76" i="19"/>
  <c r="M94" i="21" s="1"/>
  <c r="M70" i="19"/>
  <c r="M75" i="19"/>
  <c r="M93" i="21" s="1"/>
  <c r="M60" i="19"/>
  <c r="M87" i="19" s="1"/>
  <c r="M65" i="19"/>
  <c r="M73" i="19"/>
  <c r="M80" i="19"/>
  <c r="M80" i="20" s="1"/>
  <c r="M136" i="20" s="1"/>
  <c r="M163" i="20" s="1"/>
  <c r="M71" i="19"/>
  <c r="M77" i="19"/>
  <c r="M95" i="21" s="1"/>
  <c r="M64" i="19"/>
  <c r="M64" i="20" s="1"/>
  <c r="M120" i="20" s="1"/>
  <c r="M147" i="20" s="1"/>
  <c r="M66" i="19"/>
  <c r="M63" i="19"/>
  <c r="M81" i="21" s="1"/>
  <c r="M81" i="19"/>
  <c r="M58" i="19"/>
  <c r="M78" i="19"/>
  <c r="M105" i="19" s="1"/>
  <c r="M68" i="19"/>
  <c r="M62" i="19"/>
  <c r="M80" i="21" s="1"/>
  <c r="M72" i="19"/>
  <c r="M67" i="19"/>
  <c r="M74" i="19"/>
  <c r="M79" i="19"/>
  <c r="M79" i="20" s="1"/>
  <c r="M135" i="20" s="1"/>
  <c r="M162" i="20" s="1"/>
  <c r="K85" i="19"/>
  <c r="K76" i="21"/>
  <c r="K158" i="21" s="1"/>
  <c r="N26" i="18"/>
  <c r="N25" i="18"/>
  <c r="J112" i="22"/>
  <c r="J138" i="22" s="1"/>
  <c r="J111" i="22"/>
  <c r="J137" i="22" s="1"/>
  <c r="K178" i="21"/>
  <c r="K97" i="22" s="1"/>
  <c r="M27" i="18"/>
  <c r="M28" i="18" s="1"/>
  <c r="M31" i="18" s="1"/>
  <c r="L81" i="20"/>
  <c r="L137" i="20" s="1"/>
  <c r="L164" i="20" s="1"/>
  <c r="L108" i="19"/>
  <c r="L61" i="20"/>
  <c r="L117" i="20" s="1"/>
  <c r="L144" i="20" s="1"/>
  <c r="L88" i="19"/>
  <c r="K176" i="21"/>
  <c r="K95" i="22" s="1"/>
  <c r="K177" i="21"/>
  <c r="K96" i="22" s="1"/>
  <c r="L105" i="19"/>
  <c r="L77" i="20"/>
  <c r="L133" i="20" s="1"/>
  <c r="L160" i="20" s="1"/>
  <c r="L96" i="21"/>
  <c r="L178" i="21" s="1"/>
  <c r="L97" i="22" s="1"/>
  <c r="L95" i="21"/>
  <c r="L177" i="21" s="1"/>
  <c r="L96" i="22" s="1"/>
  <c r="K180" i="21"/>
  <c r="K99" i="22" s="1"/>
  <c r="K126" i="22" s="1"/>
  <c r="K152" i="22" s="1"/>
  <c r="L62" i="20"/>
  <c r="L118" i="20" s="1"/>
  <c r="L145" i="20" s="1"/>
  <c r="L80" i="21"/>
  <c r="L89" i="19"/>
  <c r="L98" i="21"/>
  <c r="L107" i="19"/>
  <c r="M17" i="21"/>
  <c r="M17" i="22" s="1"/>
  <c r="M17" i="20"/>
  <c r="M17" i="19"/>
  <c r="L103" i="19"/>
  <c r="L94" i="21"/>
  <c r="L76" i="20"/>
  <c r="L132" i="20" s="1"/>
  <c r="L159" i="20" s="1"/>
  <c r="L78" i="21"/>
  <c r="L60" i="20"/>
  <c r="L116" i="20" s="1"/>
  <c r="L143" i="20" s="1"/>
  <c r="L87" i="19"/>
  <c r="L63" i="20"/>
  <c r="L119" i="20" s="1"/>
  <c r="L146" i="20" s="1"/>
  <c r="L81" i="21"/>
  <c r="L75" i="20"/>
  <c r="L131" i="20" s="1"/>
  <c r="L158" i="20" s="1"/>
  <c r="L102" i="19"/>
  <c r="O15" i="18"/>
  <c r="N15" i="21"/>
  <c r="N15" i="22" s="1"/>
  <c r="N15" i="20"/>
  <c r="N17" i="18"/>
  <c r="N15" i="19"/>
  <c r="L64" i="20"/>
  <c r="L120" i="20" s="1"/>
  <c r="L147" i="20" s="1"/>
  <c r="L91" i="19"/>
  <c r="L82" i="21"/>
  <c r="L79" i="20"/>
  <c r="L135" i="20" s="1"/>
  <c r="L162" i="20" s="1"/>
  <c r="L106" i="19"/>
  <c r="L97" i="21"/>
  <c r="N111" i="20"/>
  <c r="P20" i="20"/>
  <c r="L161" i="21"/>
  <c r="L80" i="22" s="1"/>
  <c r="L175" i="21"/>
  <c r="L94" i="22" s="1"/>
  <c r="L181" i="21"/>
  <c r="L100" i="22" s="1"/>
  <c r="J119" i="22"/>
  <c r="J145" i="22" s="1"/>
  <c r="J115" i="22"/>
  <c r="J141" i="22" s="1"/>
  <c r="J117" i="22"/>
  <c r="J143" i="22" s="1"/>
  <c r="Q30" i="22"/>
  <c r="R30" i="21"/>
  <c r="J118" i="22"/>
  <c r="J144" i="22" s="1"/>
  <c r="J116" i="22"/>
  <c r="J142" i="22" s="1"/>
  <c r="J114" i="22"/>
  <c r="J140" i="22" s="1"/>
  <c r="J113" i="22"/>
  <c r="J139" i="22" s="1"/>
  <c r="J120" i="22"/>
  <c r="J146" i="22" s="1"/>
  <c r="J122" i="22"/>
  <c r="J148" i="22" s="1"/>
  <c r="J123" i="22"/>
  <c r="J149" i="22" s="1"/>
  <c r="O46" i="21"/>
  <c r="N46" i="22"/>
  <c r="K170" i="21"/>
  <c r="K89" i="22" s="1"/>
  <c r="K169" i="21"/>
  <c r="K88" i="22" s="1"/>
  <c r="K128" i="21"/>
  <c r="M85" i="18"/>
  <c r="K165" i="21"/>
  <c r="K84" i="22" s="1"/>
  <c r="K168" i="21"/>
  <c r="K87" i="22" s="1"/>
  <c r="K166" i="21"/>
  <c r="K85" i="22" s="1"/>
  <c r="K171" i="21"/>
  <c r="K90" i="22" s="1"/>
  <c r="K174" i="21"/>
  <c r="K93" i="22" s="1"/>
  <c r="K172" i="21"/>
  <c r="K91" i="22" s="1"/>
  <c r="K173" i="21"/>
  <c r="K92" i="22" s="1"/>
  <c r="M31" i="22"/>
  <c r="N31" i="21"/>
  <c r="M124" i="21"/>
  <c r="M151" i="21" s="1"/>
  <c r="M122" i="21"/>
  <c r="M149" i="21" s="1"/>
  <c r="M109" i="21"/>
  <c r="M136" i="21" s="1"/>
  <c r="M104" i="21"/>
  <c r="M131" i="21" s="1"/>
  <c r="M123" i="21"/>
  <c r="M150" i="21" s="1"/>
  <c r="M127" i="21"/>
  <c r="M154" i="21" s="1"/>
  <c r="M105" i="21"/>
  <c r="M132" i="21" s="1"/>
  <c r="M108" i="21"/>
  <c r="M135" i="21" s="1"/>
  <c r="M121" i="21"/>
  <c r="M148" i="21" s="1"/>
  <c r="M106" i="21"/>
  <c r="M133" i="21" s="1"/>
  <c r="M107" i="21"/>
  <c r="M134" i="21" s="1"/>
  <c r="M110" i="21"/>
  <c r="M137" i="21" s="1"/>
  <c r="M125" i="21"/>
  <c r="M152" i="21" s="1"/>
  <c r="M126" i="21"/>
  <c r="M153" i="21" s="1"/>
  <c r="L87" i="21"/>
  <c r="L69" i="20"/>
  <c r="L125" i="20" s="1"/>
  <c r="L152" i="20" s="1"/>
  <c r="L96" i="19"/>
  <c r="L85" i="21"/>
  <c r="L67" i="20"/>
  <c r="L123" i="20" s="1"/>
  <c r="L150" i="20" s="1"/>
  <c r="L94" i="19"/>
  <c r="M40" i="22"/>
  <c r="N40" i="21"/>
  <c r="U86" i="20"/>
  <c r="L84" i="21"/>
  <c r="L66" i="20"/>
  <c r="L122" i="20" s="1"/>
  <c r="L149" i="20" s="1"/>
  <c r="L93" i="19"/>
  <c r="N27" i="22"/>
  <c r="O27" i="21"/>
  <c r="N37" i="22"/>
  <c r="O37" i="21"/>
  <c r="O13" i="21"/>
  <c r="O13" i="20"/>
  <c r="O13" i="19"/>
  <c r="O50" i="18"/>
  <c r="O46" i="18"/>
  <c r="O51" i="18"/>
  <c r="O47" i="18"/>
  <c r="O43" i="18"/>
  <c r="O48" i="18"/>
  <c r="O44" i="18"/>
  <c r="O49" i="18"/>
  <c r="O45" i="18"/>
  <c r="O42" i="18"/>
  <c r="O19" i="18"/>
  <c r="O32" i="18"/>
  <c r="O22" i="18"/>
  <c r="O23" i="18"/>
  <c r="O20" i="18"/>
  <c r="N41" i="20"/>
  <c r="N40" i="19"/>
  <c r="N45" i="20"/>
  <c r="N44" i="19"/>
  <c r="L42" i="22"/>
  <c r="M42" i="21"/>
  <c r="L92" i="21"/>
  <c r="L74" i="20"/>
  <c r="L130" i="20" s="1"/>
  <c r="L157" i="20" s="1"/>
  <c r="L101" i="19"/>
  <c r="K167" i="21"/>
  <c r="K86" i="22" s="1"/>
  <c r="L89" i="21"/>
  <c r="L71" i="20"/>
  <c r="L127" i="20" s="1"/>
  <c r="L154" i="20" s="1"/>
  <c r="L98" i="19"/>
  <c r="O34" i="22"/>
  <c r="P34" i="21"/>
  <c r="N29" i="22"/>
  <c r="O29" i="21"/>
  <c r="O24" i="22"/>
  <c r="P24" i="21"/>
  <c r="P47" i="22"/>
  <c r="Q47" i="21"/>
  <c r="L41" i="22"/>
  <c r="M41" i="21"/>
  <c r="L61" i="22"/>
  <c r="L115" i="21"/>
  <c r="L142" i="21" s="1"/>
  <c r="L59" i="22"/>
  <c r="L113" i="21"/>
  <c r="L140" i="21" s="1"/>
  <c r="L88" i="21"/>
  <c r="L70" i="20"/>
  <c r="L126" i="20" s="1"/>
  <c r="L153" i="20" s="1"/>
  <c r="L97" i="19"/>
  <c r="M58" i="21"/>
  <c r="M59" i="21"/>
  <c r="L57" i="22"/>
  <c r="L111" i="21"/>
  <c r="L138" i="21" s="1"/>
  <c r="L74" i="21"/>
  <c r="L74" i="22" s="1"/>
  <c r="P32" i="22"/>
  <c r="Q32" i="21"/>
  <c r="L58" i="22"/>
  <c r="L112" i="21"/>
  <c r="L139" i="21" s="1"/>
  <c r="M60" i="21"/>
  <c r="M57" i="21"/>
  <c r="M55" i="19"/>
  <c r="N21" i="18"/>
  <c r="N42" i="20"/>
  <c r="N41" i="19"/>
  <c r="N46" i="20"/>
  <c r="N45" i="19"/>
  <c r="L66" i="22"/>
  <c r="L120" i="21"/>
  <c r="L147" i="21" s="1"/>
  <c r="L63" i="22"/>
  <c r="L117" i="21"/>
  <c r="L144" i="21" s="1"/>
  <c r="M65" i="21"/>
  <c r="M62" i="21"/>
  <c r="M63" i="21"/>
  <c r="N28" i="22"/>
  <c r="O28" i="21"/>
  <c r="M38" i="22"/>
  <c r="N38" i="21"/>
  <c r="L90" i="21"/>
  <c r="L72" i="20"/>
  <c r="L128" i="20" s="1"/>
  <c r="L155" i="20" s="1"/>
  <c r="L99" i="19"/>
  <c r="P45" i="22"/>
  <c r="Q45" i="21"/>
  <c r="L62" i="22"/>
  <c r="L116" i="21"/>
  <c r="L143" i="21" s="1"/>
  <c r="N25" i="22"/>
  <c r="O25" i="21"/>
  <c r="M64" i="21"/>
  <c r="M61" i="21"/>
  <c r="L86" i="21"/>
  <c r="L68" i="20"/>
  <c r="L124" i="20" s="1"/>
  <c r="L151" i="20" s="1"/>
  <c r="L95" i="19"/>
  <c r="P14" i="21"/>
  <c r="P14" i="22" s="1"/>
  <c r="P14" i="20"/>
  <c r="P14" i="19"/>
  <c r="Q14" i="18"/>
  <c r="P21" i="22"/>
  <c r="Q21" i="21"/>
  <c r="K39" i="22"/>
  <c r="L39" i="21"/>
  <c r="Q43" i="22"/>
  <c r="R43" i="21"/>
  <c r="M26" i="22"/>
  <c r="N26" i="21"/>
  <c r="M56" i="20"/>
  <c r="N24" i="18"/>
  <c r="N39" i="20"/>
  <c r="N38" i="19"/>
  <c r="N43" i="20"/>
  <c r="N42" i="19"/>
  <c r="N47" i="20"/>
  <c r="N46" i="19"/>
  <c r="N13" i="22"/>
  <c r="N44" i="21"/>
  <c r="N44" i="22" s="1"/>
  <c r="P48" i="22"/>
  <c r="Q48" i="21"/>
  <c r="M66" i="21"/>
  <c r="O23" i="22"/>
  <c r="P23" i="21"/>
  <c r="P19" i="22"/>
  <c r="Q19" i="21"/>
  <c r="L91" i="21"/>
  <c r="L73" i="20"/>
  <c r="L129" i="20" s="1"/>
  <c r="L156" i="20" s="1"/>
  <c r="L100" i="19"/>
  <c r="O33" i="22"/>
  <c r="P33" i="21"/>
  <c r="P22" i="22"/>
  <c r="Q22" i="21"/>
  <c r="P20" i="22"/>
  <c r="Q20" i="21"/>
  <c r="L64" i="22"/>
  <c r="L118" i="21"/>
  <c r="L145" i="21" s="1"/>
  <c r="N36" i="22"/>
  <c r="O36" i="21"/>
  <c r="L83" i="21"/>
  <c r="L65" i="20"/>
  <c r="L92" i="19"/>
  <c r="L60" i="22"/>
  <c r="L114" i="21"/>
  <c r="L141" i="21" s="1"/>
  <c r="K121" i="20"/>
  <c r="J77" i="22"/>
  <c r="J104" i="22" s="1"/>
  <c r="J130" i="22" s="1"/>
  <c r="N27" i="18"/>
  <c r="N28" i="18" s="1"/>
  <c r="N40" i="20"/>
  <c r="N39" i="19"/>
  <c r="N44" i="20"/>
  <c r="N43" i="19"/>
  <c r="N48" i="20"/>
  <c r="N47" i="19"/>
  <c r="O35" i="22"/>
  <c r="P35" i="21"/>
  <c r="L65" i="22"/>
  <c r="L119" i="21"/>
  <c r="L146" i="21" s="1"/>
  <c r="L107" i="22" l="1"/>
  <c r="L133" i="22" s="1"/>
  <c r="O75" i="18"/>
  <c r="O102" i="18"/>
  <c r="O71" i="18"/>
  <c r="O98" i="18"/>
  <c r="O69" i="18"/>
  <c r="O96" i="18"/>
  <c r="O76" i="18"/>
  <c r="O103" i="18"/>
  <c r="W107" i="18"/>
  <c r="W111" i="18"/>
  <c r="W94" i="18"/>
  <c r="W110" i="18"/>
  <c r="W105" i="18"/>
  <c r="W109" i="18"/>
  <c r="W106" i="18"/>
  <c r="W88" i="18"/>
  <c r="W91" i="18"/>
  <c r="W93" i="18"/>
  <c r="W89" i="18"/>
  <c r="W92" i="18"/>
  <c r="W108" i="18"/>
  <c r="W90" i="18"/>
  <c r="M113" i="18"/>
  <c r="O73" i="18"/>
  <c r="O100" i="18"/>
  <c r="O70" i="18"/>
  <c r="O97" i="18"/>
  <c r="O77" i="18"/>
  <c r="O104" i="18"/>
  <c r="N112" i="18"/>
  <c r="N113" i="18" s="1"/>
  <c r="N114" i="18" s="1"/>
  <c r="O68" i="18"/>
  <c r="O95" i="18"/>
  <c r="O74" i="18"/>
  <c r="O101" i="18"/>
  <c r="O72" i="18"/>
  <c r="O99" i="18"/>
  <c r="P110" i="20"/>
  <c r="P105" i="20"/>
  <c r="P91" i="20"/>
  <c r="P108" i="20"/>
  <c r="P106" i="20"/>
  <c r="P90" i="20"/>
  <c r="P92" i="20"/>
  <c r="P89" i="20"/>
  <c r="P88" i="20"/>
  <c r="P109" i="20"/>
  <c r="P87" i="20"/>
  <c r="P107" i="20"/>
  <c r="L155" i="21"/>
  <c r="X13" i="18"/>
  <c r="W64" i="18"/>
  <c r="W62" i="18"/>
  <c r="W63" i="18"/>
  <c r="W78" i="18"/>
  <c r="W65" i="18"/>
  <c r="W66" i="18"/>
  <c r="W67" i="18"/>
  <c r="W80" i="18"/>
  <c r="W83" i="18"/>
  <c r="W84" i="18"/>
  <c r="W79" i="18"/>
  <c r="W61" i="18"/>
  <c r="W81" i="18"/>
  <c r="W82" i="18"/>
  <c r="N60" i="19"/>
  <c r="N78" i="21" s="1"/>
  <c r="N64" i="19"/>
  <c r="N64" i="20" s="1"/>
  <c r="N120" i="20" s="1"/>
  <c r="N147" i="20" s="1"/>
  <c r="N68" i="19"/>
  <c r="N73" i="19"/>
  <c r="N71" i="19"/>
  <c r="N81" i="19"/>
  <c r="N108" i="19" s="1"/>
  <c r="N61" i="19"/>
  <c r="N88" i="19" s="1"/>
  <c r="N65" i="19"/>
  <c r="N70" i="19"/>
  <c r="N77" i="19"/>
  <c r="N95" i="21" s="1"/>
  <c r="N72" i="19"/>
  <c r="N79" i="19"/>
  <c r="N97" i="21" s="1"/>
  <c r="N62" i="19"/>
  <c r="N80" i="21" s="1"/>
  <c r="N66" i="19"/>
  <c r="N74" i="19"/>
  <c r="N58" i="19"/>
  <c r="N75" i="19"/>
  <c r="N102" i="19" s="1"/>
  <c r="N80" i="19"/>
  <c r="N80" i="20" s="1"/>
  <c r="N136" i="20" s="1"/>
  <c r="N163" i="20" s="1"/>
  <c r="N59" i="19"/>
  <c r="N63" i="19"/>
  <c r="N63" i="20" s="1"/>
  <c r="N119" i="20" s="1"/>
  <c r="N146" i="20" s="1"/>
  <c r="N67" i="19"/>
  <c r="N69" i="19"/>
  <c r="N78" i="19"/>
  <c r="N105" i="19" s="1"/>
  <c r="N76" i="19"/>
  <c r="N94" i="21" s="1"/>
  <c r="L180" i="21"/>
  <c r="L99" i="22" s="1"/>
  <c r="L163" i="21"/>
  <c r="L82" i="22" s="1"/>
  <c r="L109" i="22" s="1"/>
  <c r="L135" i="22" s="1"/>
  <c r="L85" i="19"/>
  <c r="L58" i="20"/>
  <c r="L114" i="20" s="1"/>
  <c r="L141" i="20" s="1"/>
  <c r="L76" i="21"/>
  <c r="L158" i="21" s="1"/>
  <c r="K111" i="22"/>
  <c r="K137" i="22" s="1"/>
  <c r="M97" i="21"/>
  <c r="M179" i="21" s="1"/>
  <c r="M98" i="22" s="1"/>
  <c r="M78" i="20"/>
  <c r="M134" i="20" s="1"/>
  <c r="M161" i="20" s="1"/>
  <c r="M60" i="20"/>
  <c r="M116" i="20" s="1"/>
  <c r="M143" i="20" s="1"/>
  <c r="M91" i="19"/>
  <c r="M82" i="21"/>
  <c r="M164" i="21" s="1"/>
  <c r="M83" i="22" s="1"/>
  <c r="M103" i="19"/>
  <c r="M79" i="21"/>
  <c r="M161" i="21" s="1"/>
  <c r="M80" i="22" s="1"/>
  <c r="M107" i="19"/>
  <c r="M98" i="21"/>
  <c r="M180" i="21" s="1"/>
  <c r="M99" i="22" s="1"/>
  <c r="M88" i="19"/>
  <c r="M75" i="20"/>
  <c r="M131" i="20" s="1"/>
  <c r="M158" i="20" s="1"/>
  <c r="M106" i="19"/>
  <c r="L164" i="21"/>
  <c r="L83" i="22" s="1"/>
  <c r="L110" i="22" s="1"/>
  <c r="L136" i="22" s="1"/>
  <c r="L176" i="21"/>
  <c r="L95" i="22" s="1"/>
  <c r="M78" i="21"/>
  <c r="M160" i="21" s="1"/>
  <c r="M79" i="22" s="1"/>
  <c r="M76" i="20"/>
  <c r="M132" i="20" s="1"/>
  <c r="M159" i="20" s="1"/>
  <c r="M96" i="21"/>
  <c r="M178" i="21" s="1"/>
  <c r="M97" i="22" s="1"/>
  <c r="M89" i="19"/>
  <c r="M104" i="19"/>
  <c r="M62" i="20"/>
  <c r="M118" i="20" s="1"/>
  <c r="M145" i="20" s="1"/>
  <c r="M77" i="20"/>
  <c r="M133" i="20" s="1"/>
  <c r="M160" i="20" s="1"/>
  <c r="L160" i="21"/>
  <c r="L79" i="22" s="1"/>
  <c r="L106" i="22" s="1"/>
  <c r="L132" i="22" s="1"/>
  <c r="L162" i="21"/>
  <c r="L81" i="22" s="1"/>
  <c r="L108" i="22" s="1"/>
  <c r="L134" i="22" s="1"/>
  <c r="M102" i="19"/>
  <c r="M90" i="19"/>
  <c r="L179" i="21"/>
  <c r="L98" i="22" s="1"/>
  <c r="N17" i="20"/>
  <c r="N17" i="19"/>
  <c r="N17" i="21"/>
  <c r="N17" i="22" s="1"/>
  <c r="O15" i="19"/>
  <c r="O17" i="18"/>
  <c r="P15" i="18"/>
  <c r="O15" i="21"/>
  <c r="O15" i="22" s="1"/>
  <c r="O15" i="20"/>
  <c r="M63" i="20"/>
  <c r="M119" i="20" s="1"/>
  <c r="M146" i="20" s="1"/>
  <c r="M99" i="21"/>
  <c r="M81" i="20"/>
  <c r="M137" i="20" s="1"/>
  <c r="M164" i="20" s="1"/>
  <c r="M108" i="19"/>
  <c r="M76" i="21" s="1"/>
  <c r="Q20" i="20"/>
  <c r="O111" i="20"/>
  <c r="K118" i="22"/>
  <c r="K144" i="22" s="1"/>
  <c r="K114" i="22"/>
  <c r="K140" i="22" s="1"/>
  <c r="K115" i="22"/>
  <c r="K141" i="22" s="1"/>
  <c r="K117" i="22"/>
  <c r="K143" i="22" s="1"/>
  <c r="K116" i="22"/>
  <c r="K142" i="22" s="1"/>
  <c r="R30" i="22"/>
  <c r="S30" i="21"/>
  <c r="K119" i="22"/>
  <c r="K145" i="22" s="1"/>
  <c r="L169" i="21"/>
  <c r="L88" i="22" s="1"/>
  <c r="K112" i="22"/>
  <c r="K138" i="22" s="1"/>
  <c r="K113" i="22"/>
  <c r="K139" i="22" s="1"/>
  <c r="K124" i="22"/>
  <c r="K150" i="22" s="1"/>
  <c r="K121" i="22"/>
  <c r="K147" i="22" s="1"/>
  <c r="K125" i="22"/>
  <c r="K151" i="22" s="1"/>
  <c r="K122" i="22"/>
  <c r="K148" i="22" s="1"/>
  <c r="K123" i="22"/>
  <c r="K149" i="22" s="1"/>
  <c r="K120" i="22"/>
  <c r="K146" i="22" s="1"/>
  <c r="O46" i="22"/>
  <c r="P46" i="21"/>
  <c r="L170" i="21"/>
  <c r="L89" i="22" s="1"/>
  <c r="L166" i="21"/>
  <c r="L85" i="22" s="1"/>
  <c r="L174" i="21"/>
  <c r="L93" i="22" s="1"/>
  <c r="L168" i="21"/>
  <c r="L87" i="22" s="1"/>
  <c r="L128" i="21"/>
  <c r="O26" i="18"/>
  <c r="N85" i="18"/>
  <c r="L165" i="21"/>
  <c r="L84" i="22" s="1"/>
  <c r="L173" i="21"/>
  <c r="L92" i="22" s="1"/>
  <c r="L167" i="21"/>
  <c r="L86" i="22" s="1"/>
  <c r="O21" i="18"/>
  <c r="L172" i="21"/>
  <c r="L91" i="22" s="1"/>
  <c r="L171" i="21"/>
  <c r="L90" i="22" s="1"/>
  <c r="M162" i="21"/>
  <c r="M81" i="22" s="1"/>
  <c r="O24" i="18"/>
  <c r="O36" i="22"/>
  <c r="P36" i="21"/>
  <c r="M87" i="21"/>
  <c r="M69" i="20"/>
  <c r="M125" i="20" s="1"/>
  <c r="M152" i="20" s="1"/>
  <c r="M96" i="19"/>
  <c r="M63" i="22"/>
  <c r="M117" i="21"/>
  <c r="M144" i="21" s="1"/>
  <c r="N66" i="21"/>
  <c r="M66" i="22"/>
  <c r="M120" i="21"/>
  <c r="M147" i="21" s="1"/>
  <c r="Q48" i="22"/>
  <c r="R48" i="21"/>
  <c r="N61" i="21"/>
  <c r="N56" i="20"/>
  <c r="M90" i="21"/>
  <c r="M72" i="20"/>
  <c r="M128" i="20" s="1"/>
  <c r="M155" i="20" s="1"/>
  <c r="M99" i="19"/>
  <c r="Q45" i="22"/>
  <c r="R45" i="21"/>
  <c r="M62" i="22"/>
  <c r="M116" i="21"/>
  <c r="M143" i="21" s="1"/>
  <c r="K77" i="22"/>
  <c r="K104" i="22" s="1"/>
  <c r="K130" i="22" s="1"/>
  <c r="N64" i="21"/>
  <c r="M57" i="22"/>
  <c r="M111" i="21"/>
  <c r="M138" i="21" s="1"/>
  <c r="M74" i="21"/>
  <c r="M74" i="22" s="1"/>
  <c r="M85" i="21"/>
  <c r="M67" i="20"/>
  <c r="M123" i="20" s="1"/>
  <c r="M150" i="20" s="1"/>
  <c r="M94" i="19"/>
  <c r="M41" i="22"/>
  <c r="N41" i="21"/>
  <c r="N59" i="21"/>
  <c r="O42" i="20"/>
  <c r="O41" i="19"/>
  <c r="O45" i="20"/>
  <c r="O44" i="19"/>
  <c r="O48" i="20"/>
  <c r="O47" i="19"/>
  <c r="O47" i="20"/>
  <c r="O46" i="19"/>
  <c r="O13" i="22"/>
  <c r="O44" i="21"/>
  <c r="O44" i="22" s="1"/>
  <c r="O37" i="22"/>
  <c r="P37" i="21"/>
  <c r="V86" i="20"/>
  <c r="N40" i="22"/>
  <c r="O40" i="21"/>
  <c r="M176" i="21"/>
  <c r="M95" i="22" s="1"/>
  <c r="M65" i="22"/>
  <c r="M119" i="21"/>
  <c r="M146" i="21" s="1"/>
  <c r="N31" i="18"/>
  <c r="N29" i="18"/>
  <c r="N30" i="18" s="1"/>
  <c r="L121" i="20"/>
  <c r="P23" i="22"/>
  <c r="Q23" i="21"/>
  <c r="N65" i="21"/>
  <c r="R43" i="22"/>
  <c r="S43" i="21"/>
  <c r="Q21" i="22"/>
  <c r="R21" i="21"/>
  <c r="M64" i="22"/>
  <c r="M118" i="21"/>
  <c r="M145" i="21" s="1"/>
  <c r="O25" i="22"/>
  <c r="P25" i="21"/>
  <c r="N38" i="22"/>
  <c r="O38" i="21"/>
  <c r="M89" i="21"/>
  <c r="M71" i="20"/>
  <c r="M127" i="20" s="1"/>
  <c r="M154" i="20" s="1"/>
  <c r="M98" i="19"/>
  <c r="M91" i="21"/>
  <c r="M73" i="20"/>
  <c r="M129" i="20" s="1"/>
  <c r="M156" i="20" s="1"/>
  <c r="M100" i="19"/>
  <c r="M86" i="21"/>
  <c r="M68" i="20"/>
  <c r="M124" i="20" s="1"/>
  <c r="M151" i="20" s="1"/>
  <c r="M95" i="19"/>
  <c r="Q32" i="22"/>
  <c r="R32" i="21"/>
  <c r="M59" i="22"/>
  <c r="M113" i="21"/>
  <c r="M140" i="21" s="1"/>
  <c r="P24" i="22"/>
  <c r="Q24" i="21"/>
  <c r="P34" i="22"/>
  <c r="Q34" i="21"/>
  <c r="M42" i="22"/>
  <c r="N42" i="21"/>
  <c r="N63" i="21"/>
  <c r="O25" i="18"/>
  <c r="O46" i="20"/>
  <c r="O45" i="19"/>
  <c r="M175" i="21"/>
  <c r="M94" i="22" s="1"/>
  <c r="M177" i="21"/>
  <c r="M96" i="22" s="1"/>
  <c r="N58" i="21"/>
  <c r="M83" i="21"/>
  <c r="M65" i="20"/>
  <c r="M121" i="20" s="1"/>
  <c r="M148" i="20" s="1"/>
  <c r="M92" i="19"/>
  <c r="M60" i="22"/>
  <c r="M114" i="21"/>
  <c r="M141" i="21" s="1"/>
  <c r="M84" i="21"/>
  <c r="M66" i="20"/>
  <c r="M122" i="20" s="1"/>
  <c r="M149" i="20" s="1"/>
  <c r="M93" i="19"/>
  <c r="O40" i="20"/>
  <c r="O39" i="19"/>
  <c r="P13" i="21"/>
  <c r="P13" i="20"/>
  <c r="P13" i="19"/>
  <c r="P51" i="18"/>
  <c r="P47" i="18"/>
  <c r="P43" i="18"/>
  <c r="P48" i="18"/>
  <c r="P44" i="18"/>
  <c r="P49" i="18"/>
  <c r="P45" i="18"/>
  <c r="P42" i="18"/>
  <c r="P19" i="18"/>
  <c r="P50" i="18"/>
  <c r="P46" i="18"/>
  <c r="P32" i="18"/>
  <c r="P22" i="18"/>
  <c r="P25" i="18" s="1"/>
  <c r="P23" i="18"/>
  <c r="P20" i="18"/>
  <c r="O27" i="22"/>
  <c r="P27" i="21"/>
  <c r="N31" i="22"/>
  <c r="O31" i="21"/>
  <c r="N109" i="21"/>
  <c r="N136" i="21" s="1"/>
  <c r="N122" i="21"/>
  <c r="N149" i="21" s="1"/>
  <c r="N123" i="21"/>
  <c r="N150" i="21" s="1"/>
  <c r="N124" i="21"/>
  <c r="N151" i="21" s="1"/>
  <c r="N108" i="21"/>
  <c r="N135" i="21" s="1"/>
  <c r="N125" i="21"/>
  <c r="N152" i="21" s="1"/>
  <c r="N127" i="21"/>
  <c r="N154" i="21" s="1"/>
  <c r="N104" i="21"/>
  <c r="N131" i="21" s="1"/>
  <c r="N110" i="21"/>
  <c r="N137" i="21" s="1"/>
  <c r="N105" i="21"/>
  <c r="N132" i="21" s="1"/>
  <c r="N126" i="21"/>
  <c r="N153" i="21" s="1"/>
  <c r="N121" i="21"/>
  <c r="N148" i="21" s="1"/>
  <c r="N107" i="21"/>
  <c r="N134" i="21" s="1"/>
  <c r="N106" i="21"/>
  <c r="N133" i="21" s="1"/>
  <c r="Q22" i="22"/>
  <c r="R22" i="21"/>
  <c r="P35" i="22"/>
  <c r="Q35" i="21"/>
  <c r="N62" i="21"/>
  <c r="K148" i="20"/>
  <c r="Q20" i="22"/>
  <c r="R20" i="21"/>
  <c r="P33" i="22"/>
  <c r="Q33" i="21"/>
  <c r="Q19" i="22"/>
  <c r="R19" i="21"/>
  <c r="M92" i="21"/>
  <c r="M74" i="20"/>
  <c r="M130" i="20" s="1"/>
  <c r="M157" i="20" s="1"/>
  <c r="M101" i="19"/>
  <c r="N57" i="21"/>
  <c r="N55" i="19"/>
  <c r="N26" i="22"/>
  <c r="O26" i="21"/>
  <c r="L39" i="22"/>
  <c r="M39" i="21"/>
  <c r="Q14" i="21"/>
  <c r="Q14" i="22" s="1"/>
  <c r="Q14" i="20"/>
  <c r="Q14" i="19"/>
  <c r="R14" i="18"/>
  <c r="M61" i="22"/>
  <c r="M115" i="21"/>
  <c r="M142" i="21" s="1"/>
  <c r="O28" i="22"/>
  <c r="P28" i="21"/>
  <c r="M88" i="21"/>
  <c r="M70" i="20"/>
  <c r="M126" i="20" s="1"/>
  <c r="M153" i="20" s="1"/>
  <c r="M97" i="19"/>
  <c r="N60" i="21"/>
  <c r="M58" i="22"/>
  <c r="M112" i="21"/>
  <c r="M139" i="21" s="1"/>
  <c r="Q47" i="22"/>
  <c r="R47" i="21"/>
  <c r="O29" i="22"/>
  <c r="P29" i="21"/>
  <c r="O39" i="20"/>
  <c r="O38" i="19"/>
  <c r="O41" i="20"/>
  <c r="O40" i="19"/>
  <c r="O44" i="20"/>
  <c r="O43" i="19"/>
  <c r="O43" i="20"/>
  <c r="O42" i="19"/>
  <c r="M163" i="21"/>
  <c r="M82" i="22" s="1"/>
  <c r="N60" i="20" l="1"/>
  <c r="N116" i="20" s="1"/>
  <c r="N143" i="20" s="1"/>
  <c r="P70" i="18"/>
  <c r="P97" i="18"/>
  <c r="P77" i="18"/>
  <c r="P104" i="18"/>
  <c r="X108" i="18"/>
  <c r="X91" i="18"/>
  <c r="X88" i="18"/>
  <c r="X89" i="18"/>
  <c r="X110" i="18"/>
  <c r="X107" i="18"/>
  <c r="X93" i="18"/>
  <c r="X94" i="18"/>
  <c r="X105" i="18"/>
  <c r="X106" i="18"/>
  <c r="X90" i="18"/>
  <c r="X109" i="18"/>
  <c r="X111" i="18"/>
  <c r="X92" i="18"/>
  <c r="P68" i="18"/>
  <c r="P95" i="18"/>
  <c r="P74" i="18"/>
  <c r="P101" i="18"/>
  <c r="M114" i="18"/>
  <c r="P72" i="18"/>
  <c r="P99" i="18"/>
  <c r="P71" i="18"/>
  <c r="P98" i="18"/>
  <c r="P69" i="18"/>
  <c r="P96" i="18"/>
  <c r="O112" i="18"/>
  <c r="O113" i="18" s="1"/>
  <c r="O114" i="18" s="1"/>
  <c r="P76" i="18"/>
  <c r="P103" i="18"/>
  <c r="P75" i="18"/>
  <c r="P102" i="18"/>
  <c r="P73" i="18"/>
  <c r="P100" i="18"/>
  <c r="Q88" i="20"/>
  <c r="Q106" i="20"/>
  <c r="Q91" i="20"/>
  <c r="Q109" i="20"/>
  <c r="Q90" i="20"/>
  <c r="Q108" i="20"/>
  <c r="Q105" i="20"/>
  <c r="Q89" i="20"/>
  <c r="Q107" i="20"/>
  <c r="Q110" i="20"/>
  <c r="Q87" i="20"/>
  <c r="Q92" i="20"/>
  <c r="M155" i="21"/>
  <c r="Y13" i="18"/>
  <c r="X62" i="18"/>
  <c r="X63" i="18"/>
  <c r="X64" i="18"/>
  <c r="X65" i="18"/>
  <c r="X66" i="18"/>
  <c r="X67" i="18"/>
  <c r="X83" i="18"/>
  <c r="X79" i="18"/>
  <c r="X81" i="18"/>
  <c r="X61" i="18"/>
  <c r="X80" i="18"/>
  <c r="X84" i="18"/>
  <c r="X78" i="18"/>
  <c r="X82" i="18"/>
  <c r="O62" i="19"/>
  <c r="O89" i="19" s="1"/>
  <c r="O70" i="19"/>
  <c r="O74" i="19"/>
  <c r="O78" i="19"/>
  <c r="O105" i="19" s="1"/>
  <c r="O59" i="19"/>
  <c r="O80" i="19"/>
  <c r="O80" i="20" s="1"/>
  <c r="O136" i="20" s="1"/>
  <c r="O163" i="20" s="1"/>
  <c r="O72" i="19"/>
  <c r="O61" i="19"/>
  <c r="O88" i="19" s="1"/>
  <c r="O71" i="19"/>
  <c r="O75" i="19"/>
  <c r="O102" i="19" s="1"/>
  <c r="O79" i="19"/>
  <c r="O66" i="19"/>
  <c r="O68" i="19"/>
  <c r="O76" i="19"/>
  <c r="O69" i="19"/>
  <c r="O73" i="19"/>
  <c r="O77" i="19"/>
  <c r="O95" i="21" s="1"/>
  <c r="O64" i="19"/>
  <c r="O64" i="20" s="1"/>
  <c r="O120" i="20" s="1"/>
  <c r="O147" i="20" s="1"/>
  <c r="O60" i="19"/>
  <c r="O81" i="19"/>
  <c r="O81" i="20" s="1"/>
  <c r="O137" i="20" s="1"/>
  <c r="O164" i="20" s="1"/>
  <c r="O65" i="19"/>
  <c r="O83" i="21" s="1"/>
  <c r="O63" i="19"/>
  <c r="O63" i="20" s="1"/>
  <c r="O119" i="20" s="1"/>
  <c r="O146" i="20" s="1"/>
  <c r="O67" i="19"/>
  <c r="O58" i="19"/>
  <c r="M58" i="20"/>
  <c r="M114" i="20" s="1"/>
  <c r="M141" i="20" s="1"/>
  <c r="M85" i="19"/>
  <c r="N104" i="19"/>
  <c r="N103" i="19"/>
  <c r="N62" i="20"/>
  <c r="N118" i="20" s="1"/>
  <c r="N145" i="20" s="1"/>
  <c r="N96" i="21"/>
  <c r="N178" i="21" s="1"/>
  <c r="N97" i="22" s="1"/>
  <c r="N93" i="21"/>
  <c r="N175" i="21" s="1"/>
  <c r="N94" i="22" s="1"/>
  <c r="N107" i="19"/>
  <c r="N78" i="20"/>
  <c r="N134" i="20" s="1"/>
  <c r="N161" i="20" s="1"/>
  <c r="N75" i="20"/>
  <c r="N131" i="20" s="1"/>
  <c r="N158" i="20" s="1"/>
  <c r="N98" i="21"/>
  <c r="N180" i="21" s="1"/>
  <c r="N99" i="22" s="1"/>
  <c r="N61" i="20"/>
  <c r="N117" i="20" s="1"/>
  <c r="N144" i="20" s="1"/>
  <c r="N87" i="19"/>
  <c r="N91" i="19"/>
  <c r="N82" i="21"/>
  <c r="N164" i="21" s="1"/>
  <c r="N83" i="22" s="1"/>
  <c r="N90" i="19"/>
  <c r="N81" i="21"/>
  <c r="N163" i="21" s="1"/>
  <c r="N82" i="22" s="1"/>
  <c r="N89" i="19"/>
  <c r="N76" i="20"/>
  <c r="N132" i="20" s="1"/>
  <c r="N159" i="20" s="1"/>
  <c r="N77" i="20"/>
  <c r="N133" i="20" s="1"/>
  <c r="N160" i="20" s="1"/>
  <c r="N81" i="20"/>
  <c r="N137" i="20" s="1"/>
  <c r="N164" i="20" s="1"/>
  <c r="N79" i="21"/>
  <c r="N161" i="21" s="1"/>
  <c r="N80" i="22" s="1"/>
  <c r="N58" i="20"/>
  <c r="N114" i="20" s="1"/>
  <c r="N141" i="20" s="1"/>
  <c r="N85" i="19"/>
  <c r="N76" i="21"/>
  <c r="N99" i="21"/>
  <c r="N181" i="21" s="1"/>
  <c r="N100" i="22" s="1"/>
  <c r="N106" i="19"/>
  <c r="M181" i="21"/>
  <c r="M100" i="22" s="1"/>
  <c r="N79" i="20"/>
  <c r="N135" i="20" s="1"/>
  <c r="N162" i="20" s="1"/>
  <c r="P15" i="20"/>
  <c r="P15" i="21"/>
  <c r="P15" i="22" s="1"/>
  <c r="P15" i="19"/>
  <c r="P17" i="18"/>
  <c r="Q15" i="18"/>
  <c r="O17" i="19"/>
  <c r="O17" i="20"/>
  <c r="O17" i="21"/>
  <c r="O17" i="22" s="1"/>
  <c r="P111" i="20"/>
  <c r="R20" i="20"/>
  <c r="P26" i="18"/>
  <c r="P27" i="18" s="1"/>
  <c r="P28" i="18" s="1"/>
  <c r="P31" i="18" s="1"/>
  <c r="L118" i="22"/>
  <c r="L144" i="22" s="1"/>
  <c r="L116" i="22"/>
  <c r="L142" i="22" s="1"/>
  <c r="L114" i="22"/>
  <c r="L140" i="22" s="1"/>
  <c r="S30" i="22"/>
  <c r="T30" i="21"/>
  <c r="L117" i="22"/>
  <c r="L143" i="22" s="1"/>
  <c r="L113" i="22"/>
  <c r="L139" i="22" s="1"/>
  <c r="L119" i="22"/>
  <c r="L145" i="22" s="1"/>
  <c r="L115" i="22"/>
  <c r="L141" i="22" s="1"/>
  <c r="N176" i="21"/>
  <c r="N95" i="22" s="1"/>
  <c r="N177" i="21"/>
  <c r="N96" i="22" s="1"/>
  <c r="O27" i="18"/>
  <c r="O28" i="18" s="1"/>
  <c r="O31" i="18" s="1"/>
  <c r="O61" i="21"/>
  <c r="O62" i="21"/>
  <c r="O59" i="21"/>
  <c r="O64" i="21"/>
  <c r="O58" i="21"/>
  <c r="O66" i="21"/>
  <c r="O63" i="21"/>
  <c r="O60" i="21"/>
  <c r="O65" i="21"/>
  <c r="L127" i="22"/>
  <c r="L153" i="22" s="1"/>
  <c r="L126" i="22"/>
  <c r="L152" i="22" s="1"/>
  <c r="L125" i="22"/>
  <c r="L151" i="22" s="1"/>
  <c r="L121" i="22"/>
  <c r="L147" i="22" s="1"/>
  <c r="L122" i="22"/>
  <c r="L148" i="22" s="1"/>
  <c r="L123" i="22"/>
  <c r="L149" i="22" s="1"/>
  <c r="L124" i="22"/>
  <c r="L150" i="22" s="1"/>
  <c r="M128" i="21"/>
  <c r="L120" i="22"/>
  <c r="L146" i="22" s="1"/>
  <c r="L112" i="22"/>
  <c r="L138" i="22" s="1"/>
  <c r="L111" i="22"/>
  <c r="L137" i="22" s="1"/>
  <c r="Q46" i="21"/>
  <c r="P46" i="22"/>
  <c r="N179" i="21"/>
  <c r="N98" i="22" s="1"/>
  <c r="N162" i="21"/>
  <c r="N81" i="22" s="1"/>
  <c r="M167" i="21"/>
  <c r="M86" i="22" s="1"/>
  <c r="M172" i="21"/>
  <c r="M91" i="22" s="1"/>
  <c r="M169" i="21"/>
  <c r="M88" i="22" s="1"/>
  <c r="O85" i="18"/>
  <c r="M170" i="21"/>
  <c r="M89" i="22" s="1"/>
  <c r="M166" i="21"/>
  <c r="M85" i="22" s="1"/>
  <c r="M171" i="21"/>
  <c r="M90" i="22" s="1"/>
  <c r="M165" i="21"/>
  <c r="M84" i="22" s="1"/>
  <c r="N160" i="21"/>
  <c r="N79" i="22" s="1"/>
  <c r="M168" i="21"/>
  <c r="M87" i="22" s="1"/>
  <c r="P21" i="18"/>
  <c r="M174" i="21"/>
  <c r="M93" i="22" s="1"/>
  <c r="Q33" i="22"/>
  <c r="R33" i="21"/>
  <c r="N62" i="22"/>
  <c r="N116" i="21"/>
  <c r="N143" i="21" s="1"/>
  <c r="O57" i="21"/>
  <c r="O55" i="19"/>
  <c r="N60" i="22"/>
  <c r="N114" i="21"/>
  <c r="N141" i="21" s="1"/>
  <c r="P28" i="22"/>
  <c r="Q28" i="21"/>
  <c r="R20" i="22"/>
  <c r="S20" i="21"/>
  <c r="R22" i="22"/>
  <c r="S22" i="21"/>
  <c r="P24" i="18"/>
  <c r="Q13" i="21"/>
  <c r="Q13" i="20"/>
  <c r="Q13" i="19"/>
  <c r="Q48" i="18"/>
  <c r="Q44" i="18"/>
  <c r="Q49" i="18"/>
  <c r="Q45" i="18"/>
  <c r="Q42" i="18"/>
  <c r="Q19" i="18"/>
  <c r="Q50" i="18"/>
  <c r="Q46" i="18"/>
  <c r="Q51" i="18"/>
  <c r="Q47" i="18"/>
  <c r="Q43" i="18"/>
  <c r="Q22" i="18"/>
  <c r="Q32" i="18"/>
  <c r="Q20" i="18"/>
  <c r="Q23" i="18"/>
  <c r="Q26" i="18" s="1"/>
  <c r="P42" i="20"/>
  <c r="P41" i="19"/>
  <c r="P45" i="20"/>
  <c r="P44" i="19"/>
  <c r="P40" i="20"/>
  <c r="P39" i="19"/>
  <c r="N89" i="21"/>
  <c r="N71" i="20"/>
  <c r="N127" i="20" s="1"/>
  <c r="N154" i="20" s="1"/>
  <c r="N98" i="19"/>
  <c r="N65" i="22"/>
  <c r="N119" i="21"/>
  <c r="N146" i="21" s="1"/>
  <c r="L148" i="20"/>
  <c r="W86" i="20"/>
  <c r="N64" i="22"/>
  <c r="N118" i="21"/>
  <c r="N145" i="21" s="1"/>
  <c r="R48" i="22"/>
  <c r="S48" i="21"/>
  <c r="P36" i="22"/>
  <c r="Q36" i="21"/>
  <c r="P29" i="22"/>
  <c r="Q29" i="21"/>
  <c r="O56" i="20"/>
  <c r="M39" i="22"/>
  <c r="N39" i="21"/>
  <c r="N83" i="21"/>
  <c r="N65" i="20"/>
  <c r="N92" i="19"/>
  <c r="R19" i="22"/>
  <c r="S19" i="21"/>
  <c r="N88" i="21"/>
  <c r="N70" i="20"/>
  <c r="N126" i="20" s="1"/>
  <c r="N153" i="20" s="1"/>
  <c r="N97" i="19"/>
  <c r="M158" i="21"/>
  <c r="P43" i="20"/>
  <c r="P42" i="19"/>
  <c r="P46" i="20"/>
  <c r="P45" i="19"/>
  <c r="P44" i="20"/>
  <c r="P43" i="19"/>
  <c r="N84" i="21"/>
  <c r="N66" i="20"/>
  <c r="N122" i="20" s="1"/>
  <c r="N149" i="20" s="1"/>
  <c r="N93" i="19"/>
  <c r="N63" i="22"/>
  <c r="N117" i="21"/>
  <c r="N144" i="21" s="1"/>
  <c r="Q24" i="22"/>
  <c r="R24" i="21"/>
  <c r="O38" i="22"/>
  <c r="P38" i="21"/>
  <c r="S43" i="22"/>
  <c r="T43" i="21"/>
  <c r="Q23" i="22"/>
  <c r="R23" i="21"/>
  <c r="M173" i="21"/>
  <c r="M92" i="22" s="1"/>
  <c r="L77" i="22"/>
  <c r="L104" i="22" s="1"/>
  <c r="L130" i="22" s="1"/>
  <c r="N85" i="21"/>
  <c r="N67" i="20"/>
  <c r="N123" i="20" s="1"/>
  <c r="N150" i="20" s="1"/>
  <c r="N94" i="19"/>
  <c r="N92" i="21"/>
  <c r="N74" i="20"/>
  <c r="N130" i="20" s="1"/>
  <c r="N157" i="20" s="1"/>
  <c r="N101" i="19"/>
  <c r="R47" i="22"/>
  <c r="S47" i="21"/>
  <c r="P27" i="22"/>
  <c r="Q27" i="21"/>
  <c r="P47" i="20"/>
  <c r="P46" i="19"/>
  <c r="P48" i="20"/>
  <c r="P47" i="19"/>
  <c r="P13" i="22"/>
  <c r="P44" i="21"/>
  <c r="P44" i="22" s="1"/>
  <c r="N58" i="22"/>
  <c r="N112" i="21"/>
  <c r="N139" i="21" s="1"/>
  <c r="N42" i="22"/>
  <c r="O42" i="21"/>
  <c r="R32" i="22"/>
  <c r="S32" i="21"/>
  <c r="O40" i="22"/>
  <c r="P40" i="21"/>
  <c r="N59" i="22"/>
  <c r="N113" i="21"/>
  <c r="N140" i="21" s="1"/>
  <c r="N41" i="22"/>
  <c r="O41" i="21"/>
  <c r="N87" i="21"/>
  <c r="N69" i="20"/>
  <c r="N125" i="20" s="1"/>
  <c r="N152" i="20" s="1"/>
  <c r="N96" i="19"/>
  <c r="N66" i="22"/>
  <c r="N120" i="21"/>
  <c r="N147" i="21" s="1"/>
  <c r="N86" i="21"/>
  <c r="N68" i="20"/>
  <c r="N124" i="20" s="1"/>
  <c r="N151" i="20" s="1"/>
  <c r="N95" i="19"/>
  <c r="R14" i="21"/>
  <c r="R14" i="22" s="1"/>
  <c r="R14" i="20"/>
  <c r="R14" i="19"/>
  <c r="S14" i="18"/>
  <c r="O26" i="22"/>
  <c r="P26" i="21"/>
  <c r="N57" i="22"/>
  <c r="N111" i="21"/>
  <c r="N138" i="21" s="1"/>
  <c r="N74" i="21"/>
  <c r="N74" i="22" s="1"/>
  <c r="Q35" i="22"/>
  <c r="R35" i="21"/>
  <c r="O31" i="22"/>
  <c r="P31" i="21"/>
  <c r="O108" i="21"/>
  <c r="O135" i="21" s="1"/>
  <c r="O107" i="21"/>
  <c r="O134" i="21" s="1"/>
  <c r="O127" i="21"/>
  <c r="O154" i="21" s="1"/>
  <c r="O124" i="21"/>
  <c r="O151" i="21" s="1"/>
  <c r="O122" i="21"/>
  <c r="O149" i="21" s="1"/>
  <c r="O109" i="21"/>
  <c r="O136" i="21" s="1"/>
  <c r="O126" i="21"/>
  <c r="O153" i="21" s="1"/>
  <c r="O106" i="21"/>
  <c r="O133" i="21" s="1"/>
  <c r="O125" i="21"/>
  <c r="O152" i="21" s="1"/>
  <c r="O105" i="21"/>
  <c r="O132" i="21" s="1"/>
  <c r="O123" i="21"/>
  <c r="O150" i="21" s="1"/>
  <c r="O110" i="21"/>
  <c r="O137" i="21" s="1"/>
  <c r="O121" i="21"/>
  <c r="O148" i="21" s="1"/>
  <c r="O104" i="21"/>
  <c r="O131" i="21" s="1"/>
  <c r="P39" i="20"/>
  <c r="P38" i="19"/>
  <c r="P41" i="20"/>
  <c r="P40" i="19"/>
  <c r="Q34" i="22"/>
  <c r="R34" i="21"/>
  <c r="P25" i="22"/>
  <c r="Q25" i="21"/>
  <c r="R21" i="22"/>
  <c r="S21" i="21"/>
  <c r="N91" i="21"/>
  <c r="N73" i="20"/>
  <c r="N129" i="20" s="1"/>
  <c r="N156" i="20" s="1"/>
  <c r="N100" i="19"/>
  <c r="P37" i="22"/>
  <c r="Q37" i="21"/>
  <c r="N90" i="21"/>
  <c r="N72" i="20"/>
  <c r="N128" i="20" s="1"/>
  <c r="N155" i="20" s="1"/>
  <c r="N99" i="19"/>
  <c r="R45" i="22"/>
  <c r="S45" i="21"/>
  <c r="N61" i="22"/>
  <c r="N115" i="21"/>
  <c r="N142" i="21" s="1"/>
  <c r="Q73" i="18" l="1"/>
  <c r="Q100" i="18"/>
  <c r="Q70" i="18"/>
  <c r="Q97" i="18"/>
  <c r="Q77" i="18"/>
  <c r="Q104" i="18"/>
  <c r="Q68" i="18"/>
  <c r="Q95" i="18"/>
  <c r="Q74" i="18"/>
  <c r="Q101" i="18"/>
  <c r="Q72" i="18"/>
  <c r="Q99" i="18"/>
  <c r="Q71" i="18"/>
  <c r="Q98" i="18"/>
  <c r="Q69" i="18"/>
  <c r="Q96" i="18"/>
  <c r="Q76" i="18"/>
  <c r="Q103" i="18"/>
  <c r="Q75" i="18"/>
  <c r="Q102" i="18"/>
  <c r="Y90" i="18"/>
  <c r="Y107" i="18"/>
  <c r="Y93" i="18"/>
  <c r="Y110" i="18"/>
  <c r="Y92" i="18"/>
  <c r="Y108" i="18"/>
  <c r="Y111" i="18"/>
  <c r="Y89" i="18"/>
  <c r="Y109" i="18"/>
  <c r="Y105" i="18"/>
  <c r="Y91" i="18"/>
  <c r="Y88" i="18"/>
  <c r="Y106" i="18"/>
  <c r="Y94" i="18"/>
  <c r="P112" i="18"/>
  <c r="P113" i="18" s="1"/>
  <c r="P114" i="18" s="1"/>
  <c r="R110" i="20"/>
  <c r="R88" i="20"/>
  <c r="R108" i="20"/>
  <c r="R106" i="20"/>
  <c r="R87" i="20"/>
  <c r="R105" i="20"/>
  <c r="R90" i="20"/>
  <c r="R107" i="20"/>
  <c r="R92" i="20"/>
  <c r="R89" i="20"/>
  <c r="R91" i="20"/>
  <c r="R109" i="20"/>
  <c r="N155" i="21"/>
  <c r="O114" i="21"/>
  <c r="O141" i="21" s="1"/>
  <c r="O120" i="21"/>
  <c r="O147" i="21" s="1"/>
  <c r="O78" i="20"/>
  <c r="O134" i="20" s="1"/>
  <c r="O161" i="20" s="1"/>
  <c r="O96" i="21"/>
  <c r="O178" i="21" s="1"/>
  <c r="O97" i="22" s="1"/>
  <c r="Z13" i="18"/>
  <c r="Y65" i="18"/>
  <c r="Y78" i="18"/>
  <c r="Y79" i="18"/>
  <c r="Y80" i="18"/>
  <c r="Y81" i="18"/>
  <c r="Y82" i="18"/>
  <c r="Y61" i="18"/>
  <c r="Y62" i="18"/>
  <c r="Y63" i="18"/>
  <c r="Y64" i="18"/>
  <c r="Y66" i="18"/>
  <c r="Y67" i="18"/>
  <c r="Y84" i="18"/>
  <c r="Y83" i="18"/>
  <c r="P59" i="19"/>
  <c r="P63" i="19"/>
  <c r="P90" i="19" s="1"/>
  <c r="P68" i="19"/>
  <c r="P74" i="19"/>
  <c r="P76" i="19"/>
  <c r="P94" i="21" s="1"/>
  <c r="P81" i="19"/>
  <c r="P99" i="21" s="1"/>
  <c r="P62" i="19"/>
  <c r="P64" i="19"/>
  <c r="P82" i="21" s="1"/>
  <c r="P71" i="19"/>
  <c r="P78" i="19"/>
  <c r="P77" i="19"/>
  <c r="P77" i="20" s="1"/>
  <c r="P133" i="20" s="1"/>
  <c r="P160" i="20" s="1"/>
  <c r="P80" i="19"/>
  <c r="P98" i="21" s="1"/>
  <c r="P66" i="19"/>
  <c r="P65" i="19"/>
  <c r="P92" i="19" s="1"/>
  <c r="P60" i="19"/>
  <c r="P78" i="21" s="1"/>
  <c r="P72" i="19"/>
  <c r="P73" i="19"/>
  <c r="P69" i="19"/>
  <c r="P61" i="19"/>
  <c r="P79" i="21" s="1"/>
  <c r="P67" i="19"/>
  <c r="P70" i="19"/>
  <c r="P75" i="19"/>
  <c r="P79" i="19"/>
  <c r="P58" i="19"/>
  <c r="O108" i="19"/>
  <c r="O99" i="21"/>
  <c r="P62" i="20"/>
  <c r="P118" i="20" s="1"/>
  <c r="P145" i="20" s="1"/>
  <c r="O104" i="19"/>
  <c r="M119" i="22"/>
  <c r="M145" i="22" s="1"/>
  <c r="O98" i="21"/>
  <c r="O180" i="21" s="1"/>
  <c r="O99" i="22" s="1"/>
  <c r="M127" i="22"/>
  <c r="M153" i="22" s="1"/>
  <c r="O80" i="21"/>
  <c r="O62" i="20"/>
  <c r="O118" i="20" s="1"/>
  <c r="O145" i="20" s="1"/>
  <c r="O77" i="20"/>
  <c r="O133" i="20" s="1"/>
  <c r="O160" i="20" s="1"/>
  <c r="O82" i="21"/>
  <c r="O79" i="21"/>
  <c r="O161" i="21" s="1"/>
  <c r="O80" i="22" s="1"/>
  <c r="O93" i="21"/>
  <c r="O175" i="21" s="1"/>
  <c r="O94" i="22" s="1"/>
  <c r="O61" i="20"/>
  <c r="O117" i="20" s="1"/>
  <c r="O144" i="20" s="1"/>
  <c r="O75" i="20"/>
  <c r="O131" i="20" s="1"/>
  <c r="O158" i="20" s="1"/>
  <c r="O107" i="19"/>
  <c r="O81" i="21"/>
  <c r="O91" i="19"/>
  <c r="O106" i="19"/>
  <c r="O97" i="21"/>
  <c r="O79" i="20"/>
  <c r="O135" i="20" s="1"/>
  <c r="O162" i="20" s="1"/>
  <c r="O58" i="20"/>
  <c r="O114" i="20" s="1"/>
  <c r="O141" i="20" s="1"/>
  <c r="O76" i="21"/>
  <c r="Q17" i="18"/>
  <c r="Q15" i="20"/>
  <c r="Q15" i="19"/>
  <c r="Q15" i="21"/>
  <c r="Q15" i="22" s="1"/>
  <c r="R15" i="18"/>
  <c r="R114" i="18" s="1"/>
  <c r="P17" i="19"/>
  <c r="P17" i="20"/>
  <c r="P17" i="21"/>
  <c r="P17" i="22" s="1"/>
  <c r="O90" i="19"/>
  <c r="O60" i="20"/>
  <c r="O116" i="20" s="1"/>
  <c r="O143" i="20" s="1"/>
  <c r="O87" i="19"/>
  <c r="O78" i="21"/>
  <c r="O103" i="19"/>
  <c r="O76" i="20"/>
  <c r="O132" i="20" s="1"/>
  <c r="O159" i="20" s="1"/>
  <c r="O94" i="21"/>
  <c r="Q111" i="20"/>
  <c r="S20" i="20"/>
  <c r="O92" i="19"/>
  <c r="O65" i="20"/>
  <c r="O121" i="20" s="1"/>
  <c r="O148" i="20" s="1"/>
  <c r="O66" i="22"/>
  <c r="O119" i="21"/>
  <c r="O146" i="21" s="1"/>
  <c r="O58" i="22"/>
  <c r="O59" i="22"/>
  <c r="O60" i="22"/>
  <c r="O62" i="22"/>
  <c r="O177" i="21"/>
  <c r="O96" i="22" s="1"/>
  <c r="O117" i="21"/>
  <c r="O144" i="21" s="1"/>
  <c r="O118" i="21"/>
  <c r="O145" i="21" s="1"/>
  <c r="O61" i="22"/>
  <c r="M117" i="22"/>
  <c r="M143" i="22" s="1"/>
  <c r="M118" i="22"/>
  <c r="M144" i="22" s="1"/>
  <c r="M114" i="22"/>
  <c r="M140" i="22" s="1"/>
  <c r="M116" i="22"/>
  <c r="M142" i="22" s="1"/>
  <c r="M115" i="22"/>
  <c r="M141" i="22" s="1"/>
  <c r="T30" i="22"/>
  <c r="U30" i="21"/>
  <c r="O115" i="21"/>
  <c r="O142" i="21" s="1"/>
  <c r="O63" i="22"/>
  <c r="O64" i="22"/>
  <c r="O112" i="21"/>
  <c r="O139" i="21" s="1"/>
  <c r="O65" i="22"/>
  <c r="O116" i="21"/>
  <c r="O143" i="21" s="1"/>
  <c r="N171" i="21"/>
  <c r="N90" i="22" s="1"/>
  <c r="O113" i="21"/>
  <c r="O140" i="21" s="1"/>
  <c r="N165" i="21"/>
  <c r="N84" i="22" s="1"/>
  <c r="O91" i="21"/>
  <c r="O73" i="20"/>
  <c r="O129" i="20" s="1"/>
  <c r="O156" i="20" s="1"/>
  <c r="O100" i="19"/>
  <c r="O98" i="19"/>
  <c r="O89" i="21"/>
  <c r="O71" i="20"/>
  <c r="O127" i="20" s="1"/>
  <c r="O154" i="20" s="1"/>
  <c r="O84" i="21"/>
  <c r="O66" i="20"/>
  <c r="O93" i="19"/>
  <c r="O88" i="21"/>
  <c r="O70" i="20"/>
  <c r="O126" i="20" s="1"/>
  <c r="O153" i="20" s="1"/>
  <c r="O97" i="19"/>
  <c r="P66" i="21"/>
  <c r="P65" i="21"/>
  <c r="M123" i="22"/>
  <c r="M149" i="22" s="1"/>
  <c r="O95" i="19"/>
  <c r="O86" i="21"/>
  <c r="O68" i="20"/>
  <c r="O124" i="20" s="1"/>
  <c r="O151" i="20" s="1"/>
  <c r="O101" i="19"/>
  <c r="O92" i="21"/>
  <c r="O74" i="20"/>
  <c r="O130" i="20" s="1"/>
  <c r="O157" i="20" s="1"/>
  <c r="O85" i="21"/>
  <c r="O67" i="20"/>
  <c r="O123" i="20" s="1"/>
  <c r="O150" i="20" s="1"/>
  <c r="O94" i="19"/>
  <c r="O69" i="20"/>
  <c r="O125" i="20" s="1"/>
  <c r="O152" i="20" s="1"/>
  <c r="O87" i="21"/>
  <c r="O96" i="19"/>
  <c r="P59" i="21"/>
  <c r="P62" i="21"/>
  <c r="P64" i="21"/>
  <c r="P61" i="21"/>
  <c r="P58" i="21"/>
  <c r="P63" i="21"/>
  <c r="P60" i="21"/>
  <c r="M120" i="22"/>
  <c r="M146" i="22" s="1"/>
  <c r="O99" i="19"/>
  <c r="O90" i="21"/>
  <c r="O72" i="20"/>
  <c r="O128" i="20" s="1"/>
  <c r="O155" i="20" s="1"/>
  <c r="M112" i="22"/>
  <c r="M138" i="22" s="1"/>
  <c r="M122" i="22"/>
  <c r="M148" i="22" s="1"/>
  <c r="M126" i="22"/>
  <c r="M152" i="22" s="1"/>
  <c r="M111" i="22"/>
  <c r="M137" i="22" s="1"/>
  <c r="M106" i="22"/>
  <c r="M132" i="22" s="1"/>
  <c r="M107" i="22"/>
  <c r="M133" i="22" s="1"/>
  <c r="M109" i="22"/>
  <c r="M135" i="22" s="1"/>
  <c r="M121" i="22"/>
  <c r="M147" i="22" s="1"/>
  <c r="M124" i="22"/>
  <c r="M150" i="22" s="1"/>
  <c r="N128" i="21"/>
  <c r="M113" i="22"/>
  <c r="M139" i="22" s="1"/>
  <c r="M125" i="22"/>
  <c r="M151" i="22" s="1"/>
  <c r="M110" i="22"/>
  <c r="M136" i="22" s="1"/>
  <c r="M108" i="22"/>
  <c r="M134" i="22" s="1"/>
  <c r="Q46" i="22"/>
  <c r="R46" i="21"/>
  <c r="N174" i="21"/>
  <c r="N93" i="22" s="1"/>
  <c r="N166" i="21"/>
  <c r="N85" i="22" s="1"/>
  <c r="N169" i="21"/>
  <c r="N88" i="22" s="1"/>
  <c r="N167" i="21"/>
  <c r="N86" i="22" s="1"/>
  <c r="N170" i="21"/>
  <c r="N89" i="22" s="1"/>
  <c r="P85" i="18"/>
  <c r="P56" i="20"/>
  <c r="N168" i="21"/>
  <c r="N87" i="22" s="1"/>
  <c r="N172" i="21"/>
  <c r="N91" i="22" s="1"/>
  <c r="R35" i="22"/>
  <c r="S35" i="21"/>
  <c r="S45" i="22"/>
  <c r="T45" i="21"/>
  <c r="Q37" i="22"/>
  <c r="R37" i="21"/>
  <c r="P31" i="22"/>
  <c r="Q31" i="21"/>
  <c r="P107" i="21"/>
  <c r="P134" i="21" s="1"/>
  <c r="P110" i="21"/>
  <c r="P137" i="21" s="1"/>
  <c r="P109" i="21"/>
  <c r="P136" i="21" s="1"/>
  <c r="P121" i="21"/>
  <c r="P148" i="21" s="1"/>
  <c r="P126" i="21"/>
  <c r="P153" i="21" s="1"/>
  <c r="P125" i="21"/>
  <c r="P152" i="21" s="1"/>
  <c r="P108" i="21"/>
  <c r="P135" i="21" s="1"/>
  <c r="P123" i="21"/>
  <c r="P150" i="21" s="1"/>
  <c r="P127" i="21"/>
  <c r="P154" i="21" s="1"/>
  <c r="P104" i="21"/>
  <c r="P131" i="21" s="1"/>
  <c r="P122" i="21"/>
  <c r="P149" i="21" s="1"/>
  <c r="P105" i="21"/>
  <c r="P132" i="21" s="1"/>
  <c r="P106" i="21"/>
  <c r="P133" i="21" s="1"/>
  <c r="P124" i="21"/>
  <c r="P151" i="21" s="1"/>
  <c r="P26" i="22"/>
  <c r="Q26" i="21"/>
  <c r="O41" i="22"/>
  <c r="P41" i="21"/>
  <c r="S32" i="22"/>
  <c r="T32" i="21"/>
  <c r="S47" i="22"/>
  <c r="T47" i="21"/>
  <c r="S19" i="22"/>
  <c r="T19" i="21"/>
  <c r="X86" i="20"/>
  <c r="N173" i="21"/>
  <c r="N92" i="22" s="1"/>
  <c r="Q24" i="18"/>
  <c r="Q44" i="20"/>
  <c r="Q43" i="19"/>
  <c r="Q43" i="20"/>
  <c r="Q42" i="19"/>
  <c r="Q46" i="20"/>
  <c r="Q45" i="19"/>
  <c r="S22" i="22"/>
  <c r="T22" i="21"/>
  <c r="S20" i="22"/>
  <c r="T20" i="21"/>
  <c r="S21" i="22"/>
  <c r="T21" i="21"/>
  <c r="R34" i="22"/>
  <c r="S34" i="21"/>
  <c r="T43" i="22"/>
  <c r="U43" i="21"/>
  <c r="R24" i="22"/>
  <c r="S24" i="21"/>
  <c r="M77" i="22"/>
  <c r="M104" i="22" s="1"/>
  <c r="M130" i="22" s="1"/>
  <c r="N39" i="22"/>
  <c r="N106" i="22" s="1"/>
  <c r="N132" i="22" s="1"/>
  <c r="O39" i="21"/>
  <c r="Q29" i="22"/>
  <c r="R29" i="21"/>
  <c r="Q25" i="18"/>
  <c r="Q27" i="18" s="1"/>
  <c r="Q28" i="18" s="1"/>
  <c r="Q48" i="20"/>
  <c r="Q47" i="19"/>
  <c r="Q47" i="20"/>
  <c r="Q46" i="19"/>
  <c r="Q21" i="18"/>
  <c r="Q13" i="22"/>
  <c r="Q44" i="21"/>
  <c r="Q44" i="22" s="1"/>
  <c r="Q28" i="22"/>
  <c r="R28" i="21"/>
  <c r="Q27" i="22"/>
  <c r="R27" i="21"/>
  <c r="Q39" i="20"/>
  <c r="Q38" i="19"/>
  <c r="Q41" i="20"/>
  <c r="Q40" i="19"/>
  <c r="R33" i="22"/>
  <c r="S33" i="21"/>
  <c r="P40" i="22"/>
  <c r="Q40" i="21"/>
  <c r="O42" i="22"/>
  <c r="P42" i="21"/>
  <c r="Q25" i="22"/>
  <c r="R25" i="21"/>
  <c r="P57" i="21"/>
  <c r="P55" i="19"/>
  <c r="N158" i="21"/>
  <c r="S14" i="21"/>
  <c r="S14" i="22" s="1"/>
  <c r="S14" i="20"/>
  <c r="S14" i="19"/>
  <c r="T14" i="18"/>
  <c r="R23" i="22"/>
  <c r="S23" i="21"/>
  <c r="P38" i="22"/>
  <c r="Q38" i="21"/>
  <c r="N121" i="20"/>
  <c r="Q36" i="22"/>
  <c r="R36" i="21"/>
  <c r="S48" i="22"/>
  <c r="T48" i="21"/>
  <c r="Q40" i="20"/>
  <c r="Q39" i="19"/>
  <c r="R13" i="21"/>
  <c r="R13" i="20"/>
  <c r="R13" i="19"/>
  <c r="R51" i="18"/>
  <c r="R50" i="18"/>
  <c r="R49" i="18"/>
  <c r="R48" i="18"/>
  <c r="R47" i="18"/>
  <c r="R46" i="18"/>
  <c r="R45" i="18"/>
  <c r="R44" i="18"/>
  <c r="R43" i="18"/>
  <c r="R42" i="18"/>
  <c r="R19" i="18"/>
  <c r="R22" i="18"/>
  <c r="R25" i="18" s="1"/>
  <c r="R32" i="18"/>
  <c r="R20" i="18"/>
  <c r="R23" i="18"/>
  <c r="R26" i="18" s="1"/>
  <c r="Q42" i="20"/>
  <c r="Q41" i="19"/>
  <c r="Q45" i="20"/>
  <c r="Q44" i="19"/>
  <c r="O57" i="22"/>
  <c r="O111" i="21"/>
  <c r="O138" i="21" s="1"/>
  <c r="O74" i="21"/>
  <c r="O74" i="22" s="1"/>
  <c r="P60" i="20" l="1"/>
  <c r="P116" i="20" s="1"/>
  <c r="P143" i="20" s="1"/>
  <c r="R71" i="18"/>
  <c r="R98" i="18"/>
  <c r="R75" i="18"/>
  <c r="R102" i="18"/>
  <c r="Z108" i="18"/>
  <c r="Z94" i="18"/>
  <c r="Z89" i="18"/>
  <c r="Z92" i="18"/>
  <c r="Z91" i="18"/>
  <c r="Z90" i="18"/>
  <c r="Z109" i="18"/>
  <c r="Z88" i="18"/>
  <c r="Z110" i="18"/>
  <c r="Z105" i="18"/>
  <c r="Z93" i="18"/>
  <c r="Z106" i="18"/>
  <c r="Z107" i="18"/>
  <c r="Z111" i="18"/>
  <c r="R68" i="18"/>
  <c r="R95" i="18"/>
  <c r="R72" i="18"/>
  <c r="R99" i="18"/>
  <c r="R76" i="18"/>
  <c r="R103" i="18"/>
  <c r="R73" i="18"/>
  <c r="R100" i="18"/>
  <c r="R69" i="18"/>
  <c r="R96" i="18"/>
  <c r="R77" i="18"/>
  <c r="R104" i="18"/>
  <c r="R70" i="18"/>
  <c r="R97" i="18"/>
  <c r="R74" i="18"/>
  <c r="R101" i="18"/>
  <c r="Q112" i="18"/>
  <c r="Q113" i="18" s="1"/>
  <c r="Q114" i="18" s="1"/>
  <c r="P87" i="19"/>
  <c r="O155" i="21"/>
  <c r="S110" i="20"/>
  <c r="S106" i="20"/>
  <c r="S90" i="20"/>
  <c r="S109" i="20"/>
  <c r="S105" i="20"/>
  <c r="S88" i="20"/>
  <c r="S108" i="20"/>
  <c r="S92" i="20"/>
  <c r="S89" i="20"/>
  <c r="S107" i="20"/>
  <c r="S91" i="20"/>
  <c r="S87" i="20"/>
  <c r="AA13" i="18"/>
  <c r="Z62" i="18"/>
  <c r="Z66" i="18"/>
  <c r="Z80" i="18"/>
  <c r="Z63" i="18"/>
  <c r="Z64" i="18"/>
  <c r="Z65" i="18"/>
  <c r="Z78" i="18"/>
  <c r="Z82" i="18"/>
  <c r="Z67" i="18"/>
  <c r="Z81" i="18"/>
  <c r="Z61" i="18"/>
  <c r="Z79" i="18"/>
  <c r="Z84" i="18"/>
  <c r="Z83" i="18"/>
  <c r="Q60" i="19"/>
  <c r="Q61" i="19"/>
  <c r="Q79" i="21" s="1"/>
  <c r="Q66" i="19"/>
  <c r="Q75" i="19"/>
  <c r="Q93" i="21" s="1"/>
  <c r="Q69" i="19"/>
  <c r="Q78" i="19"/>
  <c r="Q96" i="21" s="1"/>
  <c r="Q59" i="19"/>
  <c r="Q62" i="19"/>
  <c r="Q89" i="19" s="1"/>
  <c r="Q72" i="19"/>
  <c r="Q79" i="19"/>
  <c r="Q97" i="21" s="1"/>
  <c r="Q70" i="19"/>
  <c r="Q73" i="19"/>
  <c r="Q63" i="19"/>
  <c r="Q63" i="20" s="1"/>
  <c r="Q119" i="20" s="1"/>
  <c r="Q146" i="20" s="1"/>
  <c r="Q64" i="19"/>
  <c r="Q91" i="19" s="1"/>
  <c r="Q68" i="19"/>
  <c r="Q80" i="19"/>
  <c r="Q98" i="21" s="1"/>
  <c r="Q76" i="19"/>
  <c r="Q103" i="19" s="1"/>
  <c r="Q74" i="19"/>
  <c r="Q67" i="19"/>
  <c r="Q65" i="19"/>
  <c r="Q92" i="19" s="1"/>
  <c r="Q71" i="19"/>
  <c r="Q81" i="19"/>
  <c r="Q81" i="20" s="1"/>
  <c r="Q137" i="20" s="1"/>
  <c r="Q164" i="20" s="1"/>
  <c r="Q77" i="19"/>
  <c r="Q104" i="19" s="1"/>
  <c r="Q58" i="19"/>
  <c r="O85" i="19"/>
  <c r="O162" i="21"/>
  <c r="O81" i="22" s="1"/>
  <c r="P89" i="19"/>
  <c r="P80" i="21"/>
  <c r="P162" i="21" s="1"/>
  <c r="P81" i="22" s="1"/>
  <c r="O181" i="21"/>
  <c r="O100" i="22" s="1"/>
  <c r="N111" i="22"/>
  <c r="N137" i="22" s="1"/>
  <c r="N120" i="22"/>
  <c r="N146" i="22" s="1"/>
  <c r="O179" i="21"/>
  <c r="O98" i="22" s="1"/>
  <c r="P103" i="19"/>
  <c r="P76" i="20"/>
  <c r="P132" i="20" s="1"/>
  <c r="P159" i="20" s="1"/>
  <c r="P61" i="20"/>
  <c r="P117" i="20" s="1"/>
  <c r="P144" i="20" s="1"/>
  <c r="P88" i="19"/>
  <c r="O164" i="21"/>
  <c r="O83" i="22" s="1"/>
  <c r="O176" i="21"/>
  <c r="O95" i="22" s="1"/>
  <c r="P80" i="20"/>
  <c r="P136" i="20" s="1"/>
  <c r="P163" i="20" s="1"/>
  <c r="P107" i="19"/>
  <c r="P95" i="21"/>
  <c r="P104" i="19"/>
  <c r="P91" i="19"/>
  <c r="P64" i="20"/>
  <c r="P120" i="20" s="1"/>
  <c r="P147" i="20" s="1"/>
  <c r="P81" i="20"/>
  <c r="P137" i="20" s="1"/>
  <c r="P164" i="20" s="1"/>
  <c r="P108" i="19"/>
  <c r="P76" i="21" s="1"/>
  <c r="P97" i="21"/>
  <c r="P106" i="19"/>
  <c r="P79" i="20"/>
  <c r="P135" i="20" s="1"/>
  <c r="P162" i="20" s="1"/>
  <c r="P63" i="20"/>
  <c r="P119" i="20" s="1"/>
  <c r="P146" i="20" s="1"/>
  <c r="P81" i="21"/>
  <c r="P102" i="19"/>
  <c r="P93" i="21"/>
  <c r="P75" i="20"/>
  <c r="P131" i="20" s="1"/>
  <c r="P158" i="20" s="1"/>
  <c r="P96" i="21"/>
  <c r="P105" i="19"/>
  <c r="P78" i="20"/>
  <c r="P134" i="20" s="1"/>
  <c r="P161" i="20" s="1"/>
  <c r="O163" i="21"/>
  <c r="O82" i="22" s="1"/>
  <c r="O160" i="21"/>
  <c r="O79" i="22" s="1"/>
  <c r="R15" i="20"/>
  <c r="R31" i="18"/>
  <c r="R15" i="19"/>
  <c r="R17" i="18"/>
  <c r="S15" i="18"/>
  <c r="S114" i="18" s="1"/>
  <c r="R15" i="21"/>
  <c r="R15" i="22" s="1"/>
  <c r="Q17" i="21"/>
  <c r="Q17" i="22" s="1"/>
  <c r="Q17" i="20"/>
  <c r="Q17" i="19"/>
  <c r="P83" i="21"/>
  <c r="R111" i="20"/>
  <c r="T20" i="20"/>
  <c r="O172" i="21"/>
  <c r="O91" i="22" s="1"/>
  <c r="O118" i="22" s="1"/>
  <c r="O144" i="22" s="1"/>
  <c r="N119" i="22"/>
  <c r="N145" i="22" s="1"/>
  <c r="N118" i="22"/>
  <c r="N144" i="22" s="1"/>
  <c r="N113" i="22"/>
  <c r="N139" i="22" s="1"/>
  <c r="P65" i="20"/>
  <c r="P121" i="20" s="1"/>
  <c r="P148" i="20" s="1"/>
  <c r="O168" i="21"/>
  <c r="O87" i="22" s="1"/>
  <c r="O114" i="22" s="1"/>
  <c r="O140" i="22" s="1"/>
  <c r="O174" i="21"/>
  <c r="O93" i="22" s="1"/>
  <c r="O120" i="22" s="1"/>
  <c r="O146" i="22" s="1"/>
  <c r="O171" i="21"/>
  <c r="O90" i="22" s="1"/>
  <c r="O117" i="22" s="1"/>
  <c r="O143" i="22" s="1"/>
  <c r="P160" i="21"/>
  <c r="P79" i="22" s="1"/>
  <c r="P181" i="21"/>
  <c r="P100" i="22" s="1"/>
  <c r="P180" i="21"/>
  <c r="P99" i="22" s="1"/>
  <c r="P161" i="21"/>
  <c r="P80" i="22" s="1"/>
  <c r="P114" i="21"/>
  <c r="P141" i="21" s="1"/>
  <c r="P64" i="22"/>
  <c r="O169" i="21"/>
  <c r="O88" i="22" s="1"/>
  <c r="O115" i="22" s="1"/>
  <c r="O141" i="22" s="1"/>
  <c r="P119" i="21"/>
  <c r="P146" i="21" s="1"/>
  <c r="P63" i="22"/>
  <c r="P62" i="22"/>
  <c r="P66" i="22"/>
  <c r="P176" i="21"/>
  <c r="P95" i="22" s="1"/>
  <c r="P112" i="21"/>
  <c r="P139" i="21" s="1"/>
  <c r="P59" i="22"/>
  <c r="P164" i="21"/>
  <c r="P83" i="22" s="1"/>
  <c r="P115" i="21"/>
  <c r="P142" i="21" s="1"/>
  <c r="O173" i="21"/>
  <c r="O92" i="22" s="1"/>
  <c r="O119" i="22" s="1"/>
  <c r="O145" i="22" s="1"/>
  <c r="N116" i="22"/>
  <c r="N142" i="22" s="1"/>
  <c r="N117" i="22"/>
  <c r="N143" i="22" s="1"/>
  <c r="U30" i="22"/>
  <c r="V30" i="21"/>
  <c r="N114" i="22"/>
  <c r="N140" i="22" s="1"/>
  <c r="N115" i="22"/>
  <c r="N141" i="22" s="1"/>
  <c r="N112" i="22"/>
  <c r="N138" i="22" s="1"/>
  <c r="P61" i="22"/>
  <c r="P117" i="21"/>
  <c r="P144" i="21" s="1"/>
  <c r="P116" i="21"/>
  <c r="P143" i="21" s="1"/>
  <c r="P60" i="22"/>
  <c r="P65" i="22"/>
  <c r="O166" i="21"/>
  <c r="O85" i="22" s="1"/>
  <c r="O112" i="22" s="1"/>
  <c r="O138" i="22" s="1"/>
  <c r="P58" i="22"/>
  <c r="P118" i="21"/>
  <c r="P145" i="21" s="1"/>
  <c r="O128" i="21"/>
  <c r="P113" i="21"/>
  <c r="P140" i="21" s="1"/>
  <c r="P120" i="21"/>
  <c r="P147" i="21" s="1"/>
  <c r="O170" i="21"/>
  <c r="O89" i="22" s="1"/>
  <c r="O116" i="22" s="1"/>
  <c r="O142" i="22" s="1"/>
  <c r="O167" i="21"/>
  <c r="O86" i="22" s="1"/>
  <c r="O113" i="22" s="1"/>
  <c r="O139" i="22" s="1"/>
  <c r="Q63" i="21"/>
  <c r="Q58" i="21"/>
  <c r="Q59" i="21"/>
  <c r="P86" i="21"/>
  <c r="P68" i="20"/>
  <c r="P124" i="20" s="1"/>
  <c r="P151" i="20" s="1"/>
  <c r="P95" i="19"/>
  <c r="P84" i="21"/>
  <c r="P66" i="20"/>
  <c r="P93" i="19"/>
  <c r="P90" i="21"/>
  <c r="P72" i="20"/>
  <c r="P128" i="20" s="1"/>
  <c r="P155" i="20" s="1"/>
  <c r="P99" i="19"/>
  <c r="O122" i="20"/>
  <c r="Q60" i="21"/>
  <c r="Q65" i="21"/>
  <c r="Q66" i="21"/>
  <c r="P67" i="20"/>
  <c r="P123" i="20" s="1"/>
  <c r="P150" i="20" s="1"/>
  <c r="P94" i="19"/>
  <c r="P85" i="21"/>
  <c r="P74" i="20"/>
  <c r="P130" i="20" s="1"/>
  <c r="P157" i="20" s="1"/>
  <c r="P101" i="19"/>
  <c r="P92" i="21"/>
  <c r="Q62" i="21"/>
  <c r="P98" i="19"/>
  <c r="P89" i="21"/>
  <c r="P71" i="20"/>
  <c r="P127" i="20" s="1"/>
  <c r="P154" i="20" s="1"/>
  <c r="P87" i="21"/>
  <c r="P69" i="20"/>
  <c r="P125" i="20" s="1"/>
  <c r="P152" i="20" s="1"/>
  <c r="P96" i="19"/>
  <c r="P88" i="21"/>
  <c r="P70" i="20"/>
  <c r="P126" i="20" s="1"/>
  <c r="P153" i="20" s="1"/>
  <c r="P97" i="19"/>
  <c r="Q29" i="18"/>
  <c r="Q30" i="18" s="1"/>
  <c r="Q31" i="18"/>
  <c r="Q64" i="21"/>
  <c r="Q61" i="21"/>
  <c r="P91" i="21"/>
  <c r="P73" i="20"/>
  <c r="P129" i="20" s="1"/>
  <c r="P156" i="20" s="1"/>
  <c r="P100" i="19"/>
  <c r="N124" i="22"/>
  <c r="N150" i="22" s="1"/>
  <c r="N121" i="22"/>
  <c r="N147" i="22" s="1"/>
  <c r="N108" i="22"/>
  <c r="N134" i="22" s="1"/>
  <c r="N125" i="22"/>
  <c r="N151" i="22" s="1"/>
  <c r="N107" i="22"/>
  <c r="N133" i="22" s="1"/>
  <c r="N123" i="22"/>
  <c r="N149" i="22" s="1"/>
  <c r="N122" i="22"/>
  <c r="N148" i="22" s="1"/>
  <c r="N110" i="22"/>
  <c r="N136" i="22" s="1"/>
  <c r="N109" i="22"/>
  <c r="N135" i="22" s="1"/>
  <c r="N127" i="22"/>
  <c r="N153" i="22" s="1"/>
  <c r="N126" i="22"/>
  <c r="N152" i="22" s="1"/>
  <c r="R46" i="22"/>
  <c r="S46" i="21"/>
  <c r="O165" i="21"/>
  <c r="O84" i="22" s="1"/>
  <c r="O111" i="22" s="1"/>
  <c r="O137" i="22" s="1"/>
  <c r="Q85" i="18"/>
  <c r="R21" i="18"/>
  <c r="R47" i="20"/>
  <c r="R46" i="19"/>
  <c r="R65" i="21" s="1"/>
  <c r="N77" i="22"/>
  <c r="N104" i="22" s="1"/>
  <c r="N130" i="22" s="1"/>
  <c r="S13" i="21"/>
  <c r="S13" i="20"/>
  <c r="S13" i="19"/>
  <c r="S49" i="18"/>
  <c r="S45" i="18"/>
  <c r="S50" i="18"/>
  <c r="S46" i="18"/>
  <c r="S51" i="18"/>
  <c r="S47" i="18"/>
  <c r="S43" i="18"/>
  <c r="S48" i="18"/>
  <c r="S44" i="18"/>
  <c r="S42" i="18"/>
  <c r="S19" i="18"/>
  <c r="S32" i="18"/>
  <c r="S23" i="18"/>
  <c r="S26" i="18" s="1"/>
  <c r="S22" i="18"/>
  <c r="S20" i="18"/>
  <c r="R41" i="20"/>
  <c r="R40" i="19"/>
  <c r="R59" i="21" s="1"/>
  <c r="R45" i="20"/>
  <c r="R44" i="19"/>
  <c r="R63" i="21" s="1"/>
  <c r="R36" i="22"/>
  <c r="S36" i="21"/>
  <c r="Q38" i="22"/>
  <c r="R38" i="21"/>
  <c r="T14" i="21"/>
  <c r="T14" i="22" s="1"/>
  <c r="T14" i="20"/>
  <c r="T14" i="19"/>
  <c r="U14" i="18"/>
  <c r="S24" i="22"/>
  <c r="T24" i="21"/>
  <c r="T22" i="22"/>
  <c r="U22" i="21"/>
  <c r="Y86" i="20"/>
  <c r="R37" i="22"/>
  <c r="S37" i="21"/>
  <c r="R27" i="18"/>
  <c r="R28" i="18" s="1"/>
  <c r="R42" i="20"/>
  <c r="R41" i="19"/>
  <c r="R60" i="21" s="1"/>
  <c r="R46" i="20"/>
  <c r="R45" i="19"/>
  <c r="R64" i="21" s="1"/>
  <c r="P57" i="22"/>
  <c r="P111" i="21"/>
  <c r="P138" i="21" s="1"/>
  <c r="P74" i="21"/>
  <c r="P74" i="22" s="1"/>
  <c r="Q40" i="22"/>
  <c r="R40" i="21"/>
  <c r="S33" i="22"/>
  <c r="T33" i="21"/>
  <c r="Q57" i="21"/>
  <c r="Q55" i="19"/>
  <c r="R27" i="22"/>
  <c r="S27" i="21"/>
  <c r="R28" i="22"/>
  <c r="S28" i="21"/>
  <c r="R29" i="22"/>
  <c r="S29" i="21"/>
  <c r="S34" i="22"/>
  <c r="T34" i="21"/>
  <c r="T19" i="22"/>
  <c r="U19" i="21"/>
  <c r="T32" i="22"/>
  <c r="U32" i="21"/>
  <c r="R39" i="20"/>
  <c r="R38" i="19"/>
  <c r="R13" i="22"/>
  <c r="R44" i="21"/>
  <c r="R44" i="22" s="1"/>
  <c r="S23" i="22"/>
  <c r="T23" i="21"/>
  <c r="U43" i="22"/>
  <c r="V43" i="21"/>
  <c r="T20" i="22"/>
  <c r="U20" i="21"/>
  <c r="T45" i="22"/>
  <c r="U45" i="21"/>
  <c r="S35" i="22"/>
  <c r="T35" i="21"/>
  <c r="R43" i="20"/>
  <c r="R42" i="19"/>
  <c r="R61" i="21" s="1"/>
  <c r="T48" i="22"/>
  <c r="U48" i="21"/>
  <c r="R25" i="22"/>
  <c r="S25" i="21"/>
  <c r="Q56" i="20"/>
  <c r="R24" i="18"/>
  <c r="R40" i="20"/>
  <c r="R39" i="19"/>
  <c r="R58" i="21" s="1"/>
  <c r="R44" i="20"/>
  <c r="R43" i="19"/>
  <c r="R62" i="21" s="1"/>
  <c r="R48" i="20"/>
  <c r="R47" i="19"/>
  <c r="R66" i="21" s="1"/>
  <c r="N148" i="20"/>
  <c r="P42" i="22"/>
  <c r="Q42" i="21"/>
  <c r="O158" i="21"/>
  <c r="O39" i="22"/>
  <c r="P39" i="21"/>
  <c r="T21" i="22"/>
  <c r="U21" i="21"/>
  <c r="T47" i="22"/>
  <c r="U47" i="21"/>
  <c r="P41" i="22"/>
  <c r="Q41" i="21"/>
  <c r="Q26" i="22"/>
  <c r="R26" i="21"/>
  <c r="Q31" i="22"/>
  <c r="R31" i="21"/>
  <c r="Q124" i="21"/>
  <c r="Q151" i="21" s="1"/>
  <c r="Q107" i="21"/>
  <c r="Q134" i="21" s="1"/>
  <c r="Q122" i="21"/>
  <c r="Q149" i="21" s="1"/>
  <c r="Q104" i="21"/>
  <c r="Q131" i="21" s="1"/>
  <c r="Q123" i="21"/>
  <c r="Q150" i="21" s="1"/>
  <c r="Q110" i="21"/>
  <c r="Q137" i="21" s="1"/>
  <c r="Q106" i="21"/>
  <c r="Q133" i="21" s="1"/>
  <c r="Q127" i="21"/>
  <c r="Q154" i="21" s="1"/>
  <c r="Q125" i="21"/>
  <c r="Q152" i="21" s="1"/>
  <c r="Q108" i="21"/>
  <c r="Q135" i="21" s="1"/>
  <c r="Q105" i="21"/>
  <c r="Q132" i="21" s="1"/>
  <c r="Q126" i="21"/>
  <c r="Q153" i="21" s="1"/>
  <c r="Q109" i="21"/>
  <c r="Q136" i="21" s="1"/>
  <c r="Q121" i="21"/>
  <c r="Q148" i="21" s="1"/>
  <c r="Q61" i="20" l="1"/>
  <c r="Q117" i="20" s="1"/>
  <c r="Q144" i="20" s="1"/>
  <c r="S70" i="18"/>
  <c r="S97" i="18"/>
  <c r="S77" i="18"/>
  <c r="S104" i="18"/>
  <c r="S75" i="18"/>
  <c r="S102" i="18"/>
  <c r="AA89" i="18"/>
  <c r="AA110" i="18"/>
  <c r="AA94" i="18"/>
  <c r="AA109" i="18"/>
  <c r="AA108" i="18"/>
  <c r="AA91" i="18"/>
  <c r="AA88" i="18"/>
  <c r="AA93" i="18"/>
  <c r="AA90" i="18"/>
  <c r="AA111" i="18"/>
  <c r="AA92" i="18"/>
  <c r="AA105" i="18"/>
  <c r="AA106" i="18"/>
  <c r="AA107" i="18"/>
  <c r="R112" i="18"/>
  <c r="R113" i="18" s="1"/>
  <c r="S74" i="18"/>
  <c r="S101" i="18"/>
  <c r="S72" i="18"/>
  <c r="S99" i="18"/>
  <c r="S69" i="18"/>
  <c r="S96" i="18"/>
  <c r="S76" i="18"/>
  <c r="S103" i="18"/>
  <c r="S68" i="18"/>
  <c r="S95" i="18"/>
  <c r="S73" i="18"/>
  <c r="S100" i="18"/>
  <c r="S71" i="18"/>
  <c r="S98" i="18"/>
  <c r="Q88" i="19"/>
  <c r="P155" i="21"/>
  <c r="T107" i="20"/>
  <c r="T109" i="20"/>
  <c r="T110" i="20"/>
  <c r="T91" i="20"/>
  <c r="T106" i="20"/>
  <c r="T90" i="20"/>
  <c r="T108" i="20"/>
  <c r="T88" i="20"/>
  <c r="T89" i="20"/>
  <c r="T92" i="20"/>
  <c r="T105" i="20"/>
  <c r="T87" i="20"/>
  <c r="Q113" i="21"/>
  <c r="Q140" i="21" s="1"/>
  <c r="AB13" i="18"/>
  <c r="AA63" i="18"/>
  <c r="AA67" i="18"/>
  <c r="AA62" i="18"/>
  <c r="AA79" i="18"/>
  <c r="AA83" i="18"/>
  <c r="AA84" i="18"/>
  <c r="AA64" i="18"/>
  <c r="AA65" i="18"/>
  <c r="AA66" i="18"/>
  <c r="AA78" i="18"/>
  <c r="AA82" i="18"/>
  <c r="AA81" i="18"/>
  <c r="AA80" i="18"/>
  <c r="AA61" i="18"/>
  <c r="Q80" i="20"/>
  <c r="Q136" i="20" s="1"/>
  <c r="Q163" i="20" s="1"/>
  <c r="R59" i="19"/>
  <c r="R63" i="19"/>
  <c r="R67" i="19"/>
  <c r="R72" i="19"/>
  <c r="R75" i="19"/>
  <c r="R79" i="19"/>
  <c r="R80" i="19"/>
  <c r="R60" i="19"/>
  <c r="R64" i="19"/>
  <c r="R68" i="19"/>
  <c r="R76" i="19"/>
  <c r="R70" i="19"/>
  <c r="R81" i="19"/>
  <c r="R62" i="19"/>
  <c r="R73" i="19"/>
  <c r="R74" i="19"/>
  <c r="R61" i="19"/>
  <c r="R65" i="19"/>
  <c r="R69" i="19"/>
  <c r="R58" i="19"/>
  <c r="R77" i="19"/>
  <c r="R71" i="19"/>
  <c r="R66" i="19"/>
  <c r="R78" i="19"/>
  <c r="Q80" i="21"/>
  <c r="P85" i="19"/>
  <c r="P58" i="20"/>
  <c r="P114" i="20" s="1"/>
  <c r="P141" i="20" s="1"/>
  <c r="Q95" i="21"/>
  <c r="Q90" i="19"/>
  <c r="Q81" i="21"/>
  <c r="P175" i="21"/>
  <c r="P94" i="22" s="1"/>
  <c r="Q107" i="19"/>
  <c r="Q102" i="19"/>
  <c r="P178" i="21"/>
  <c r="P97" i="22" s="1"/>
  <c r="P179" i="21"/>
  <c r="P98" i="22" s="1"/>
  <c r="P163" i="21"/>
  <c r="P82" i="22" s="1"/>
  <c r="Q94" i="21"/>
  <c r="Q76" i="20"/>
  <c r="Q132" i="20" s="1"/>
  <c r="Q159" i="20" s="1"/>
  <c r="Q75" i="20"/>
  <c r="Q131" i="20" s="1"/>
  <c r="Q158" i="20" s="1"/>
  <c r="Q77" i="20"/>
  <c r="Q133" i="20" s="1"/>
  <c r="Q160" i="20" s="1"/>
  <c r="Q64" i="20"/>
  <c r="Q120" i="20" s="1"/>
  <c r="Q147" i="20" s="1"/>
  <c r="P177" i="21"/>
  <c r="P96" i="22" s="1"/>
  <c r="Q82" i="21"/>
  <c r="Q78" i="20"/>
  <c r="Q134" i="20" s="1"/>
  <c r="Q161" i="20" s="1"/>
  <c r="Q105" i="19"/>
  <c r="Q62" i="20"/>
  <c r="Q118" i="20" s="1"/>
  <c r="Q145" i="20" s="1"/>
  <c r="Q87" i="19"/>
  <c r="Q78" i="21"/>
  <c r="Q60" i="20"/>
  <c r="Q116" i="20" s="1"/>
  <c r="Q143" i="20" s="1"/>
  <c r="Q79" i="20"/>
  <c r="Q135" i="20" s="1"/>
  <c r="Q162" i="20" s="1"/>
  <c r="Q106" i="19"/>
  <c r="Q108" i="19"/>
  <c r="Q99" i="21"/>
  <c r="S15" i="21"/>
  <c r="S15" i="22" s="1"/>
  <c r="S31" i="18"/>
  <c r="S15" i="19"/>
  <c r="S17" i="18"/>
  <c r="T15" i="18"/>
  <c r="T114" i="18" s="1"/>
  <c r="S15" i="20"/>
  <c r="R17" i="20"/>
  <c r="R17" i="19"/>
  <c r="R17" i="21"/>
  <c r="R17" i="22" s="1"/>
  <c r="S111" i="20"/>
  <c r="U20" i="20"/>
  <c r="Q65" i="20"/>
  <c r="Q121" i="20" s="1"/>
  <c r="Q148" i="20" s="1"/>
  <c r="Q83" i="21"/>
  <c r="P168" i="21"/>
  <c r="P87" i="22" s="1"/>
  <c r="P114" i="22" s="1"/>
  <c r="P140" i="22" s="1"/>
  <c r="P166" i="21"/>
  <c r="P85" i="22" s="1"/>
  <c r="P112" i="22" s="1"/>
  <c r="P138" i="22" s="1"/>
  <c r="P169" i="21"/>
  <c r="P88" i="22" s="1"/>
  <c r="P115" i="22" s="1"/>
  <c r="P141" i="22" s="1"/>
  <c r="Q115" i="21"/>
  <c r="Q142" i="21" s="1"/>
  <c r="Q65" i="22"/>
  <c r="Q63" i="22"/>
  <c r="Q162" i="21"/>
  <c r="Q81" i="22" s="1"/>
  <c r="Q161" i="21"/>
  <c r="Q80" i="22" s="1"/>
  <c r="Q64" i="22"/>
  <c r="Q114" i="21"/>
  <c r="Q141" i="21" s="1"/>
  <c r="Q62" i="22"/>
  <c r="Q59" i="22"/>
  <c r="Q175" i="21"/>
  <c r="Q94" i="22" s="1"/>
  <c r="Q121" i="22" s="1"/>
  <c r="Q147" i="22" s="1"/>
  <c r="Q179" i="21"/>
  <c r="Q98" i="22" s="1"/>
  <c r="Q178" i="21"/>
  <c r="Q97" i="22" s="1"/>
  <c r="Q180" i="21"/>
  <c r="Q99" i="22" s="1"/>
  <c r="P173" i="21"/>
  <c r="P92" i="22" s="1"/>
  <c r="P119" i="22" s="1"/>
  <c r="P145" i="22" s="1"/>
  <c r="Q120" i="21"/>
  <c r="Q147" i="21" s="1"/>
  <c r="Q112" i="21"/>
  <c r="Q139" i="21" s="1"/>
  <c r="P165" i="21"/>
  <c r="P84" i="22" s="1"/>
  <c r="P111" i="22" s="1"/>
  <c r="P137" i="22" s="1"/>
  <c r="V30" i="22"/>
  <c r="W30" i="21"/>
  <c r="Q116" i="21"/>
  <c r="Q143" i="21" s="1"/>
  <c r="P171" i="21"/>
  <c r="P90" i="22" s="1"/>
  <c r="P117" i="22" s="1"/>
  <c r="P143" i="22" s="1"/>
  <c r="Q119" i="21"/>
  <c r="Q146" i="21" s="1"/>
  <c r="P170" i="21"/>
  <c r="P89" i="22" s="1"/>
  <c r="P116" i="22" s="1"/>
  <c r="P142" i="22" s="1"/>
  <c r="Q61" i="22"/>
  <c r="Q117" i="21"/>
  <c r="Q144" i="21" s="1"/>
  <c r="P172" i="21"/>
  <c r="P91" i="22" s="1"/>
  <c r="P118" i="22" s="1"/>
  <c r="P144" i="22" s="1"/>
  <c r="P174" i="21"/>
  <c r="P93" i="22" s="1"/>
  <c r="P120" i="22" s="1"/>
  <c r="P146" i="22" s="1"/>
  <c r="Q66" i="22"/>
  <c r="P167" i="21"/>
  <c r="P86" i="22" s="1"/>
  <c r="P113" i="22" s="1"/>
  <c r="P139" i="22" s="1"/>
  <c r="Q60" i="22"/>
  <c r="Q58" i="22"/>
  <c r="Q118" i="21"/>
  <c r="Q145" i="21" s="1"/>
  <c r="Q90" i="21"/>
  <c r="Q72" i="20"/>
  <c r="Q128" i="20" s="1"/>
  <c r="Q155" i="20" s="1"/>
  <c r="Q99" i="19"/>
  <c r="Q70" i="20"/>
  <c r="Q126" i="20" s="1"/>
  <c r="Q153" i="20" s="1"/>
  <c r="Q97" i="19"/>
  <c r="Q88" i="21"/>
  <c r="O149" i="20"/>
  <c r="Q84" i="21"/>
  <c r="Q66" i="20"/>
  <c r="Q93" i="19"/>
  <c r="Q101" i="19"/>
  <c r="Q92" i="21"/>
  <c r="Q74" i="20"/>
  <c r="Q130" i="20" s="1"/>
  <c r="Q157" i="20" s="1"/>
  <c r="Q95" i="19"/>
  <c r="Q86" i="21"/>
  <c r="Q68" i="20"/>
  <c r="Q124" i="20" s="1"/>
  <c r="Q151" i="20" s="1"/>
  <c r="P122" i="20"/>
  <c r="Q87" i="21"/>
  <c r="Q69" i="20"/>
  <c r="Q125" i="20" s="1"/>
  <c r="Q152" i="20" s="1"/>
  <c r="Q96" i="19"/>
  <c r="Q85" i="21"/>
  <c r="Q67" i="20"/>
  <c r="Q123" i="20" s="1"/>
  <c r="Q150" i="20" s="1"/>
  <c r="Q94" i="19"/>
  <c r="Q98" i="19"/>
  <c r="Q89" i="21"/>
  <c r="Q71" i="20"/>
  <c r="Q127" i="20" s="1"/>
  <c r="Q154" i="20" s="1"/>
  <c r="Q73" i="20"/>
  <c r="Q129" i="20" s="1"/>
  <c r="Q156" i="20" s="1"/>
  <c r="Q91" i="21"/>
  <c r="Q100" i="19"/>
  <c r="O121" i="22"/>
  <c r="O147" i="22" s="1"/>
  <c r="O110" i="22"/>
  <c r="O136" i="22" s="1"/>
  <c r="O125" i="22"/>
  <c r="O151" i="22" s="1"/>
  <c r="O106" i="22"/>
  <c r="O132" i="22" s="1"/>
  <c r="O109" i="22"/>
  <c r="O135" i="22" s="1"/>
  <c r="O122" i="22"/>
  <c r="O148" i="22" s="1"/>
  <c r="O124" i="22"/>
  <c r="O150" i="22" s="1"/>
  <c r="O127" i="22"/>
  <c r="O153" i="22" s="1"/>
  <c r="O107" i="22"/>
  <c r="O133" i="22" s="1"/>
  <c r="O108" i="22"/>
  <c r="O134" i="22" s="1"/>
  <c r="O126" i="22"/>
  <c r="O152" i="22" s="1"/>
  <c r="O123" i="22"/>
  <c r="O149" i="22" s="1"/>
  <c r="P128" i="21"/>
  <c r="S46" i="22"/>
  <c r="T46" i="21"/>
  <c r="R85" i="18"/>
  <c r="S24" i="18"/>
  <c r="Q42" i="22"/>
  <c r="R42" i="21"/>
  <c r="U48" i="22"/>
  <c r="V48" i="21"/>
  <c r="U45" i="22"/>
  <c r="V45" i="21"/>
  <c r="U21" i="22"/>
  <c r="V21" i="21"/>
  <c r="P39" i="22"/>
  <c r="P122" i="22" s="1"/>
  <c r="P148" i="22" s="1"/>
  <c r="Q39" i="21"/>
  <c r="R62" i="22"/>
  <c r="R116" i="21"/>
  <c r="R143" i="21" s="1"/>
  <c r="S25" i="22"/>
  <c r="T25" i="21"/>
  <c r="T23" i="22"/>
  <c r="U23" i="21"/>
  <c r="R56" i="20"/>
  <c r="T34" i="22"/>
  <c r="U34" i="21"/>
  <c r="R64" i="22"/>
  <c r="R118" i="21"/>
  <c r="R145" i="21" s="1"/>
  <c r="S36" i="22"/>
  <c r="T36" i="21"/>
  <c r="S21" i="18"/>
  <c r="T13" i="21"/>
  <c r="T13" i="20"/>
  <c r="T13" i="19"/>
  <c r="T50" i="18"/>
  <c r="T46" i="18"/>
  <c r="T51" i="18"/>
  <c r="T47" i="18"/>
  <c r="T43" i="18"/>
  <c r="T48" i="18"/>
  <c r="T44" i="18"/>
  <c r="T42" i="18"/>
  <c r="T19" i="18"/>
  <c r="T49" i="18"/>
  <c r="T45" i="18"/>
  <c r="T32" i="18"/>
  <c r="T22" i="18"/>
  <c r="T25" i="18" s="1"/>
  <c r="T20" i="18"/>
  <c r="T23" i="18"/>
  <c r="T26" i="18" s="1"/>
  <c r="R26" i="22"/>
  <c r="S26" i="21"/>
  <c r="O77" i="22"/>
  <c r="O104" i="22" s="1"/>
  <c r="O130" i="22" s="1"/>
  <c r="R66" i="22"/>
  <c r="R120" i="21"/>
  <c r="R147" i="21" s="1"/>
  <c r="R61" i="22"/>
  <c r="R115" i="21"/>
  <c r="R142" i="21" s="1"/>
  <c r="U20" i="22"/>
  <c r="V20" i="21"/>
  <c r="V43" i="22"/>
  <c r="W43" i="21"/>
  <c r="P158" i="21"/>
  <c r="U32" i="22"/>
  <c r="V32" i="21"/>
  <c r="U19" i="22"/>
  <c r="V19" i="21"/>
  <c r="S28" i="22"/>
  <c r="T28" i="21"/>
  <c r="R40" i="22"/>
  <c r="S40" i="21"/>
  <c r="Z86" i="20"/>
  <c r="S39" i="20"/>
  <c r="S38" i="19"/>
  <c r="S40" i="20"/>
  <c r="S39" i="19"/>
  <c r="S58" i="21" s="1"/>
  <c r="S43" i="20"/>
  <c r="S42" i="19"/>
  <c r="S61" i="21" s="1"/>
  <c r="S42" i="20"/>
  <c r="S41" i="19"/>
  <c r="S60" i="21" s="1"/>
  <c r="Q57" i="22"/>
  <c r="Q111" i="21"/>
  <c r="Q138" i="21" s="1"/>
  <c r="Q74" i="21"/>
  <c r="Q74" i="22" s="1"/>
  <c r="S37" i="22"/>
  <c r="T37" i="21"/>
  <c r="R38" i="22"/>
  <c r="S38" i="21"/>
  <c r="R59" i="22"/>
  <c r="R113" i="21"/>
  <c r="R140" i="21" s="1"/>
  <c r="S41" i="20"/>
  <c r="S40" i="19"/>
  <c r="S59" i="21" s="1"/>
  <c r="S44" i="20"/>
  <c r="S43" i="19"/>
  <c r="S62" i="21" s="1"/>
  <c r="S47" i="20"/>
  <c r="S46" i="19"/>
  <c r="S65" i="21" s="1"/>
  <c r="S46" i="20"/>
  <c r="S45" i="19"/>
  <c r="S64" i="21" s="1"/>
  <c r="S13" i="22"/>
  <c r="S44" i="21"/>
  <c r="S44" i="22" s="1"/>
  <c r="R65" i="22"/>
  <c r="R119" i="21"/>
  <c r="R146" i="21" s="1"/>
  <c r="R31" i="22"/>
  <c r="S31" i="21"/>
  <c r="R126" i="21"/>
  <c r="R153" i="21" s="1"/>
  <c r="R122" i="21"/>
  <c r="R149" i="21" s="1"/>
  <c r="R107" i="21"/>
  <c r="R134" i="21" s="1"/>
  <c r="R110" i="21"/>
  <c r="R137" i="21" s="1"/>
  <c r="R108" i="21"/>
  <c r="R135" i="21" s="1"/>
  <c r="R105" i="21"/>
  <c r="R132" i="21" s="1"/>
  <c r="R106" i="21"/>
  <c r="R133" i="21" s="1"/>
  <c r="R104" i="21"/>
  <c r="R131" i="21" s="1"/>
  <c r="R127" i="21"/>
  <c r="R154" i="21" s="1"/>
  <c r="R124" i="21"/>
  <c r="R151" i="21" s="1"/>
  <c r="R109" i="21"/>
  <c r="R136" i="21" s="1"/>
  <c r="R125" i="21"/>
  <c r="R152" i="21" s="1"/>
  <c r="R123" i="21"/>
  <c r="R150" i="21" s="1"/>
  <c r="R121" i="21"/>
  <c r="R148" i="21" s="1"/>
  <c r="Q41" i="22"/>
  <c r="R41" i="21"/>
  <c r="U47" i="22"/>
  <c r="V47" i="21"/>
  <c r="R58" i="22"/>
  <c r="R112" i="21"/>
  <c r="R139" i="21" s="1"/>
  <c r="T35" i="22"/>
  <c r="U35" i="21"/>
  <c r="R57" i="21"/>
  <c r="R55" i="19"/>
  <c r="S29" i="22"/>
  <c r="T29" i="21"/>
  <c r="S27" i="22"/>
  <c r="T27" i="21"/>
  <c r="T33" i="22"/>
  <c r="U33" i="21"/>
  <c r="R60" i="22"/>
  <c r="R114" i="21"/>
  <c r="R141" i="21" s="1"/>
  <c r="U22" i="22"/>
  <c r="V22" i="21"/>
  <c r="T24" i="22"/>
  <c r="U24" i="21"/>
  <c r="U14" i="21"/>
  <c r="U14" i="22" s="1"/>
  <c r="U14" i="20"/>
  <c r="U14" i="19"/>
  <c r="V14" i="18"/>
  <c r="R63" i="22"/>
  <c r="R117" i="21"/>
  <c r="R144" i="21" s="1"/>
  <c r="S25" i="18"/>
  <c r="S27" i="18" s="1"/>
  <c r="S28" i="18" s="1"/>
  <c r="S45" i="20"/>
  <c r="S44" i="19"/>
  <c r="S63" i="21" s="1"/>
  <c r="S48" i="20"/>
  <c r="S47" i="19"/>
  <c r="S66" i="21" s="1"/>
  <c r="T71" i="18" l="1"/>
  <c r="T98" i="18"/>
  <c r="T70" i="18"/>
  <c r="T97" i="18"/>
  <c r="T77" i="18"/>
  <c r="T104" i="18"/>
  <c r="T75" i="18"/>
  <c r="T102" i="18"/>
  <c r="T74" i="18"/>
  <c r="T101" i="18"/>
  <c r="T72" i="18"/>
  <c r="T99" i="18"/>
  <c r="T69" i="18"/>
  <c r="T96" i="18"/>
  <c r="T76" i="18"/>
  <c r="T103" i="18"/>
  <c r="T68" i="18"/>
  <c r="T95" i="18"/>
  <c r="T73" i="18"/>
  <c r="T100" i="18"/>
  <c r="AB92" i="18"/>
  <c r="AB93" i="18"/>
  <c r="AB109" i="18"/>
  <c r="AB108" i="18"/>
  <c r="AB106" i="18"/>
  <c r="AB111" i="18"/>
  <c r="AB89" i="18"/>
  <c r="AB107" i="18"/>
  <c r="AB88" i="18"/>
  <c r="AB105" i="18"/>
  <c r="AB110" i="18"/>
  <c r="AB90" i="18"/>
  <c r="AB94" i="18"/>
  <c r="AB91" i="18"/>
  <c r="S112" i="18"/>
  <c r="S113" i="18" s="1"/>
  <c r="Q155" i="21"/>
  <c r="U89" i="20"/>
  <c r="U105" i="20"/>
  <c r="U91" i="20"/>
  <c r="U108" i="20"/>
  <c r="U88" i="20"/>
  <c r="U90" i="20"/>
  <c r="U92" i="20"/>
  <c r="U87" i="20"/>
  <c r="U107" i="20"/>
  <c r="U109" i="20"/>
  <c r="U110" i="20"/>
  <c r="U106" i="20"/>
  <c r="P121" i="22"/>
  <c r="P147" i="22" s="1"/>
  <c r="AC13" i="18"/>
  <c r="AB62" i="18"/>
  <c r="AB63" i="18"/>
  <c r="AB64" i="18"/>
  <c r="AB65" i="18"/>
  <c r="AB66" i="18"/>
  <c r="AB67" i="18"/>
  <c r="AB84" i="18"/>
  <c r="AB78" i="18"/>
  <c r="AB80" i="18"/>
  <c r="AB61" i="18"/>
  <c r="AB79" i="18"/>
  <c r="AB83" i="18"/>
  <c r="AB81" i="18"/>
  <c r="AB82" i="18"/>
  <c r="R82" i="19"/>
  <c r="S61" i="19"/>
  <c r="S69" i="19"/>
  <c r="S73" i="19"/>
  <c r="S77" i="19"/>
  <c r="S63" i="19"/>
  <c r="S67" i="19"/>
  <c r="S60" i="19"/>
  <c r="S70" i="19"/>
  <c r="S74" i="19"/>
  <c r="S78" i="19"/>
  <c r="S62" i="19"/>
  <c r="S80" i="19"/>
  <c r="S64" i="19"/>
  <c r="S71" i="19"/>
  <c r="S75" i="19"/>
  <c r="S79" i="19"/>
  <c r="S65" i="19"/>
  <c r="S58" i="19"/>
  <c r="S68" i="19"/>
  <c r="S72" i="19"/>
  <c r="S76" i="19"/>
  <c r="S59" i="19"/>
  <c r="S66" i="19"/>
  <c r="S81" i="19"/>
  <c r="Q76" i="21"/>
  <c r="Q158" i="21" s="1"/>
  <c r="Q58" i="20"/>
  <c r="Q114" i="20" s="1"/>
  <c r="Q141" i="20" s="1"/>
  <c r="Q85" i="19"/>
  <c r="Q177" i="21"/>
  <c r="Q96" i="22" s="1"/>
  <c r="Q163" i="21"/>
  <c r="Q82" i="22" s="1"/>
  <c r="Q176" i="21"/>
  <c r="Q95" i="22" s="1"/>
  <c r="Q122" i="22" s="1"/>
  <c r="Q148" i="22" s="1"/>
  <c r="Q164" i="21"/>
  <c r="Q83" i="22" s="1"/>
  <c r="Q181" i="21"/>
  <c r="Q100" i="22" s="1"/>
  <c r="Q160" i="21"/>
  <c r="Q79" i="22" s="1"/>
  <c r="Q167" i="21"/>
  <c r="Q86" i="22" s="1"/>
  <c r="Q113" i="22" s="1"/>
  <c r="Q139" i="22" s="1"/>
  <c r="R81" i="20"/>
  <c r="R137" i="20" s="1"/>
  <c r="R164" i="20" s="1"/>
  <c r="R108" i="19"/>
  <c r="R99" i="21"/>
  <c r="R77" i="20"/>
  <c r="R133" i="20" s="1"/>
  <c r="R160" i="20" s="1"/>
  <c r="R104" i="19"/>
  <c r="R95" i="21"/>
  <c r="R94" i="21"/>
  <c r="R76" i="20"/>
  <c r="R132" i="20" s="1"/>
  <c r="R159" i="20" s="1"/>
  <c r="R103" i="19"/>
  <c r="R67" i="20"/>
  <c r="R123" i="20" s="1"/>
  <c r="R150" i="20" s="1"/>
  <c r="R85" i="21"/>
  <c r="R94" i="19"/>
  <c r="R87" i="21"/>
  <c r="R69" i="20"/>
  <c r="R125" i="20" s="1"/>
  <c r="R152" i="20" s="1"/>
  <c r="R96" i="19"/>
  <c r="R62" i="20"/>
  <c r="R118" i="20" s="1"/>
  <c r="R145" i="20" s="1"/>
  <c r="R89" i="19"/>
  <c r="R80" i="21"/>
  <c r="R70" i="20"/>
  <c r="R126" i="20" s="1"/>
  <c r="R153" i="20" s="1"/>
  <c r="R97" i="19"/>
  <c r="R88" i="21"/>
  <c r="R170" i="21" s="1"/>
  <c r="R89" i="22" s="1"/>
  <c r="R116" i="22" s="1"/>
  <c r="R142" i="22" s="1"/>
  <c r="R79" i="21"/>
  <c r="R88" i="19"/>
  <c r="R61" i="20"/>
  <c r="R117" i="20" s="1"/>
  <c r="R144" i="20" s="1"/>
  <c r="R59" i="20"/>
  <c r="R115" i="20" s="1"/>
  <c r="R142" i="20" s="1"/>
  <c r="R86" i="19"/>
  <c r="R77" i="21"/>
  <c r="R106" i="19"/>
  <c r="R97" i="21"/>
  <c r="R79" i="20"/>
  <c r="R135" i="20" s="1"/>
  <c r="R162" i="20" s="1"/>
  <c r="R60" i="20"/>
  <c r="R116" i="20" s="1"/>
  <c r="R143" i="20" s="1"/>
  <c r="R87" i="19"/>
  <c r="R78" i="21"/>
  <c r="R86" i="21"/>
  <c r="R168" i="21" s="1"/>
  <c r="R87" i="22" s="1"/>
  <c r="R114" i="22" s="1"/>
  <c r="R140" i="22" s="1"/>
  <c r="R95" i="19"/>
  <c r="R68" i="20"/>
  <c r="R124" i="20" s="1"/>
  <c r="R151" i="20" s="1"/>
  <c r="T15" i="21"/>
  <c r="T15" i="22" s="1"/>
  <c r="T15" i="20"/>
  <c r="T15" i="19"/>
  <c r="T17" i="18"/>
  <c r="T31" i="18"/>
  <c r="U15" i="18"/>
  <c r="U114" i="18" s="1"/>
  <c r="R80" i="20"/>
  <c r="R136" i="20" s="1"/>
  <c r="R163" i="20" s="1"/>
  <c r="R107" i="19"/>
  <c r="R98" i="21"/>
  <c r="R96" i="21"/>
  <c r="R78" i="20"/>
  <c r="R134" i="20" s="1"/>
  <c r="R161" i="20" s="1"/>
  <c r="R105" i="19"/>
  <c r="R73" i="20"/>
  <c r="R129" i="20" s="1"/>
  <c r="R156" i="20" s="1"/>
  <c r="R100" i="19"/>
  <c r="R91" i="21"/>
  <c r="R90" i="21"/>
  <c r="R172" i="21" s="1"/>
  <c r="R91" i="22" s="1"/>
  <c r="R118" i="22" s="1"/>
  <c r="R144" i="22" s="1"/>
  <c r="R72" i="20"/>
  <c r="R128" i="20" s="1"/>
  <c r="R155" i="20" s="1"/>
  <c r="R99" i="19"/>
  <c r="R85" i="19"/>
  <c r="R76" i="21"/>
  <c r="R58" i="20"/>
  <c r="R63" i="20"/>
  <c r="R119" i="20" s="1"/>
  <c r="R146" i="20" s="1"/>
  <c r="R90" i="19"/>
  <c r="R81" i="21"/>
  <c r="S17" i="21"/>
  <c r="S17" i="22" s="1"/>
  <c r="S17" i="19"/>
  <c r="S17" i="20"/>
  <c r="R83" i="21"/>
  <c r="R65" i="20"/>
  <c r="R121" i="20" s="1"/>
  <c r="R148" i="20" s="1"/>
  <c r="R92" i="19"/>
  <c r="R101" i="19"/>
  <c r="R92" i="21"/>
  <c r="R74" i="20"/>
  <c r="R130" i="20" s="1"/>
  <c r="R157" i="20" s="1"/>
  <c r="R82" i="21"/>
  <c r="R64" i="20"/>
  <c r="R120" i="20" s="1"/>
  <c r="R147" i="20" s="1"/>
  <c r="R91" i="19"/>
  <c r="R98" i="19"/>
  <c r="R89" i="21"/>
  <c r="R71" i="20"/>
  <c r="R127" i="20" s="1"/>
  <c r="R154" i="20" s="1"/>
  <c r="R102" i="19"/>
  <c r="R93" i="21"/>
  <c r="R75" i="20"/>
  <c r="R131" i="20" s="1"/>
  <c r="R158" i="20" s="1"/>
  <c r="R84" i="21"/>
  <c r="R66" i="20"/>
  <c r="R122" i="20" s="1"/>
  <c r="R149" i="20" s="1"/>
  <c r="R93" i="19"/>
  <c r="T111" i="20"/>
  <c r="V20" i="20"/>
  <c r="Q174" i="21"/>
  <c r="Q93" i="22" s="1"/>
  <c r="Q120" i="22" s="1"/>
  <c r="Q146" i="22" s="1"/>
  <c r="Q169" i="21"/>
  <c r="Q88" i="22" s="1"/>
  <c r="Q115" i="22" s="1"/>
  <c r="Q141" i="22" s="1"/>
  <c r="Q168" i="21"/>
  <c r="Q87" i="22" s="1"/>
  <c r="Q114" i="22" s="1"/>
  <c r="Q140" i="22" s="1"/>
  <c r="Q165" i="21"/>
  <c r="Q84" i="22" s="1"/>
  <c r="Q111" i="22" s="1"/>
  <c r="Q137" i="22" s="1"/>
  <c r="Q170" i="21"/>
  <c r="Q89" i="22" s="1"/>
  <c r="Q116" i="22" s="1"/>
  <c r="Q142" i="22" s="1"/>
  <c r="W30" i="22"/>
  <c r="X30" i="21"/>
  <c r="Q173" i="21"/>
  <c r="Q92" i="22" s="1"/>
  <c r="Q119" i="22" s="1"/>
  <c r="Q145" i="22" s="1"/>
  <c r="Q128" i="21"/>
  <c r="Q171" i="21"/>
  <c r="Q90" i="22" s="1"/>
  <c r="Q117" i="22" s="1"/>
  <c r="Q143" i="22" s="1"/>
  <c r="Q172" i="21"/>
  <c r="Q91" i="22" s="1"/>
  <c r="Q118" i="22" s="1"/>
  <c r="Q144" i="22" s="1"/>
  <c r="P149" i="20"/>
  <c r="Q122" i="20"/>
  <c r="Q166" i="21"/>
  <c r="Q85" i="22" s="1"/>
  <c r="Q112" i="22" s="1"/>
  <c r="Q138" i="22" s="1"/>
  <c r="P106" i="22"/>
  <c r="P132" i="22" s="1"/>
  <c r="P123" i="22"/>
  <c r="P149" i="22" s="1"/>
  <c r="P125" i="22"/>
  <c r="P151" i="22" s="1"/>
  <c r="P127" i="22"/>
  <c r="P153" i="22" s="1"/>
  <c r="P110" i="22"/>
  <c r="P136" i="22" s="1"/>
  <c r="P126" i="22"/>
  <c r="P152" i="22" s="1"/>
  <c r="P109" i="22"/>
  <c r="P135" i="22" s="1"/>
  <c r="P108" i="22"/>
  <c r="P134" i="22" s="1"/>
  <c r="P107" i="22"/>
  <c r="P133" i="22" s="1"/>
  <c r="P124" i="22"/>
  <c r="P150" i="22" s="1"/>
  <c r="U46" i="21"/>
  <c r="T46" i="22"/>
  <c r="S85" i="18"/>
  <c r="T24" i="18"/>
  <c r="T21" i="18"/>
  <c r="U24" i="22"/>
  <c r="V24" i="21"/>
  <c r="U35" i="22"/>
  <c r="V35" i="21"/>
  <c r="V14" i="21"/>
  <c r="V14" i="22" s="1"/>
  <c r="V14" i="20"/>
  <c r="V14" i="19"/>
  <c r="W14" i="18"/>
  <c r="V22" i="22"/>
  <c r="W22" i="21"/>
  <c r="S62" i="22"/>
  <c r="S116" i="21"/>
  <c r="S143" i="21" s="1"/>
  <c r="S59" i="22"/>
  <c r="S113" i="21"/>
  <c r="S140" i="21" s="1"/>
  <c r="S58" i="22"/>
  <c r="S112" i="21"/>
  <c r="S139" i="21" s="1"/>
  <c r="S56" i="20"/>
  <c r="AA86" i="20"/>
  <c r="T28" i="22"/>
  <c r="U28" i="21"/>
  <c r="T46" i="20"/>
  <c r="T45" i="19"/>
  <c r="T64" i="21" s="1"/>
  <c r="T47" i="20"/>
  <c r="T46" i="19"/>
  <c r="T65" i="21" s="1"/>
  <c r="T13" i="22"/>
  <c r="T44" i="21"/>
  <c r="T44" i="22" s="1"/>
  <c r="T36" i="22"/>
  <c r="U36" i="21"/>
  <c r="S66" i="22"/>
  <c r="S120" i="21"/>
  <c r="S147" i="21" s="1"/>
  <c r="S63" i="22"/>
  <c r="S117" i="21"/>
  <c r="S144" i="21" s="1"/>
  <c r="U33" i="22"/>
  <c r="V33" i="21"/>
  <c r="T29" i="22"/>
  <c r="U29" i="21"/>
  <c r="V47" i="22"/>
  <c r="W47" i="21"/>
  <c r="S64" i="22"/>
  <c r="S118" i="21"/>
  <c r="S145" i="21" s="1"/>
  <c r="S65" i="22"/>
  <c r="S119" i="21"/>
  <c r="S146" i="21" s="1"/>
  <c r="S38" i="22"/>
  <c r="T38" i="21"/>
  <c r="S60" i="22"/>
  <c r="S114" i="21"/>
  <c r="S141" i="21" s="1"/>
  <c r="S61" i="22"/>
  <c r="S115" i="21"/>
  <c r="S142" i="21" s="1"/>
  <c r="V19" i="22"/>
  <c r="W19" i="21"/>
  <c r="P77" i="22"/>
  <c r="P104" i="22" s="1"/>
  <c r="P130" i="22" s="1"/>
  <c r="W43" i="22"/>
  <c r="X43" i="21"/>
  <c r="T39" i="20"/>
  <c r="T38" i="19"/>
  <c r="T40" i="20"/>
  <c r="T39" i="19"/>
  <c r="T58" i="21" s="1"/>
  <c r="V21" i="22"/>
  <c r="W21" i="21"/>
  <c r="V45" i="22"/>
  <c r="W45" i="21"/>
  <c r="R42" i="22"/>
  <c r="S42" i="21"/>
  <c r="S40" i="22"/>
  <c r="T40" i="21"/>
  <c r="S26" i="22"/>
  <c r="T26" i="21"/>
  <c r="U13" i="21"/>
  <c r="U13" i="20"/>
  <c r="U13" i="19"/>
  <c r="U51" i="18"/>
  <c r="U47" i="18"/>
  <c r="U43" i="18"/>
  <c r="U48" i="18"/>
  <c r="U44" i="18"/>
  <c r="U42" i="18"/>
  <c r="U19" i="18"/>
  <c r="U49" i="18"/>
  <c r="U45" i="18"/>
  <c r="U50" i="18"/>
  <c r="U46" i="18"/>
  <c r="U22" i="18"/>
  <c r="U25" i="18" s="1"/>
  <c r="U32" i="18"/>
  <c r="U23" i="18"/>
  <c r="U26" i="18" s="1"/>
  <c r="U20" i="18"/>
  <c r="T41" i="20"/>
  <c r="T40" i="19"/>
  <c r="T59" i="21" s="1"/>
  <c r="T44" i="20"/>
  <c r="T43" i="19"/>
  <c r="T62" i="21" s="1"/>
  <c r="U23" i="22"/>
  <c r="V23" i="21"/>
  <c r="T25" i="22"/>
  <c r="U25" i="21"/>
  <c r="T27" i="22"/>
  <c r="U27" i="21"/>
  <c r="R57" i="22"/>
  <c r="R111" i="21"/>
  <c r="R128" i="21" s="1"/>
  <c r="R74" i="21"/>
  <c r="R74" i="22" s="1"/>
  <c r="R41" i="22"/>
  <c r="S41" i="21"/>
  <c r="S31" i="22"/>
  <c r="T31" i="21"/>
  <c r="S124" i="21"/>
  <c r="S151" i="21" s="1"/>
  <c r="S108" i="21"/>
  <c r="S135" i="21" s="1"/>
  <c r="S110" i="21"/>
  <c r="S137" i="21" s="1"/>
  <c r="S104" i="21"/>
  <c r="S131" i="21" s="1"/>
  <c r="S125" i="21"/>
  <c r="S152" i="21" s="1"/>
  <c r="S109" i="21"/>
  <c r="S136" i="21" s="1"/>
  <c r="S122" i="21"/>
  <c r="S149" i="21" s="1"/>
  <c r="S127" i="21"/>
  <c r="S154" i="21" s="1"/>
  <c r="S107" i="21"/>
  <c r="S134" i="21" s="1"/>
  <c r="S126" i="21"/>
  <c r="S153" i="21" s="1"/>
  <c r="S121" i="21"/>
  <c r="S148" i="21" s="1"/>
  <c r="S123" i="21"/>
  <c r="S150" i="21" s="1"/>
  <c r="S105" i="21"/>
  <c r="S132" i="21" s="1"/>
  <c r="S106" i="21"/>
  <c r="S133" i="21" s="1"/>
  <c r="T37" i="22"/>
  <c r="U37" i="21"/>
  <c r="S57" i="21"/>
  <c r="S55" i="19"/>
  <c r="V32" i="22"/>
  <c r="W32" i="21"/>
  <c r="V20" i="22"/>
  <c r="W20" i="21"/>
  <c r="T27" i="18"/>
  <c r="T28" i="18" s="1"/>
  <c r="T29" i="18" s="1"/>
  <c r="T30" i="18" s="1"/>
  <c r="T42" i="20"/>
  <c r="T41" i="19"/>
  <c r="T60" i="21" s="1"/>
  <c r="T45" i="20"/>
  <c r="T44" i="19"/>
  <c r="T63" i="21" s="1"/>
  <c r="T48" i="20"/>
  <c r="T47" i="19"/>
  <c r="T66" i="21" s="1"/>
  <c r="T43" i="20"/>
  <c r="T42" i="19"/>
  <c r="T61" i="21" s="1"/>
  <c r="U34" i="22"/>
  <c r="V34" i="21"/>
  <c r="Q39" i="22"/>
  <c r="Q124" i="22" s="1"/>
  <c r="Q150" i="22" s="1"/>
  <c r="R39" i="21"/>
  <c r="V48" i="22"/>
  <c r="W48" i="21"/>
  <c r="T112" i="18" l="1"/>
  <c r="T113" i="18" s="1"/>
  <c r="U75" i="18"/>
  <c r="U102" i="18"/>
  <c r="U74" i="18"/>
  <c r="U101" i="18"/>
  <c r="AC92" i="18"/>
  <c r="AC93" i="18"/>
  <c r="AC94" i="18"/>
  <c r="AC108" i="18"/>
  <c r="AC106" i="18"/>
  <c r="AC110" i="18"/>
  <c r="AC109" i="18"/>
  <c r="AC91" i="18"/>
  <c r="AC105" i="18"/>
  <c r="AC88" i="18"/>
  <c r="AC89" i="18"/>
  <c r="AC107" i="18"/>
  <c r="AC90" i="18"/>
  <c r="AC111" i="18"/>
  <c r="U72" i="18"/>
  <c r="U99" i="18"/>
  <c r="U69" i="18"/>
  <c r="U96" i="18"/>
  <c r="U76" i="18"/>
  <c r="U103" i="18"/>
  <c r="U73" i="18"/>
  <c r="U100" i="18"/>
  <c r="U68" i="18"/>
  <c r="U95" i="18"/>
  <c r="U71" i="18"/>
  <c r="U98" i="18"/>
  <c r="U70" i="18"/>
  <c r="U97" i="18"/>
  <c r="U77" i="18"/>
  <c r="U104" i="18"/>
  <c r="V109" i="20"/>
  <c r="V87" i="20"/>
  <c r="V107" i="20"/>
  <c r="V105" i="20"/>
  <c r="V110" i="20"/>
  <c r="V92" i="20"/>
  <c r="V89" i="20"/>
  <c r="V106" i="20"/>
  <c r="V91" i="20"/>
  <c r="V88" i="20"/>
  <c r="V90" i="20"/>
  <c r="V108" i="20"/>
  <c r="R138" i="21"/>
  <c r="R155" i="21" s="1"/>
  <c r="Q123" i="22"/>
  <c r="Q149" i="22" s="1"/>
  <c r="AD13" i="18"/>
  <c r="AC64" i="18"/>
  <c r="AC78" i="18"/>
  <c r="AC79" i="18"/>
  <c r="AC80" i="18"/>
  <c r="AC81" i="18"/>
  <c r="AC82" i="18"/>
  <c r="AC65" i="18"/>
  <c r="AC66" i="18"/>
  <c r="AC67" i="18"/>
  <c r="AC62" i="18"/>
  <c r="AC63" i="18"/>
  <c r="AC61" i="18"/>
  <c r="AC84" i="18"/>
  <c r="AC83" i="18"/>
  <c r="T65" i="19"/>
  <c r="T74" i="19"/>
  <c r="T69" i="19"/>
  <c r="T81" i="19"/>
  <c r="T75" i="19"/>
  <c r="T78" i="19"/>
  <c r="T60" i="19"/>
  <c r="T59" i="19"/>
  <c r="T73" i="19"/>
  <c r="T67" i="19"/>
  <c r="T76" i="19"/>
  <c r="T79" i="19"/>
  <c r="T62" i="19"/>
  <c r="T66" i="19"/>
  <c r="T63" i="19"/>
  <c r="T77" i="19"/>
  <c r="T72" i="19"/>
  <c r="T58" i="19"/>
  <c r="T61" i="19"/>
  <c r="T70" i="19"/>
  <c r="T64" i="19"/>
  <c r="T71" i="19"/>
  <c r="T80" i="19"/>
  <c r="T68" i="19"/>
  <c r="S82" i="19"/>
  <c r="R173" i="21"/>
  <c r="R92" i="22" s="1"/>
  <c r="R119" i="22" s="1"/>
  <c r="R145" i="22" s="1"/>
  <c r="R176" i="21"/>
  <c r="R95" i="22" s="1"/>
  <c r="R122" i="22" s="1"/>
  <c r="R148" i="22" s="1"/>
  <c r="R160" i="21"/>
  <c r="R79" i="22" s="1"/>
  <c r="R106" i="22" s="1"/>
  <c r="R132" i="22" s="1"/>
  <c r="R179" i="21"/>
  <c r="R98" i="22" s="1"/>
  <c r="R125" i="22" s="1"/>
  <c r="R151" i="22" s="1"/>
  <c r="R164" i="21"/>
  <c r="R83" i="22" s="1"/>
  <c r="R110" i="22" s="1"/>
  <c r="R136" i="22" s="1"/>
  <c r="R171" i="21"/>
  <c r="R90" i="22" s="1"/>
  <c r="R117" i="22" s="1"/>
  <c r="R143" i="22" s="1"/>
  <c r="R169" i="21"/>
  <c r="R88" i="22" s="1"/>
  <c r="R115" i="22" s="1"/>
  <c r="R141" i="22" s="1"/>
  <c r="R175" i="21"/>
  <c r="R94" i="22" s="1"/>
  <c r="R121" i="22" s="1"/>
  <c r="R147" i="22" s="1"/>
  <c r="R159" i="21"/>
  <c r="R78" i="22" s="1"/>
  <c r="R105" i="22" s="1"/>
  <c r="R131" i="22" s="1"/>
  <c r="R181" i="21"/>
  <c r="R100" i="22" s="1"/>
  <c r="R127" i="22" s="1"/>
  <c r="R153" i="22" s="1"/>
  <c r="R178" i="21"/>
  <c r="R97" i="22" s="1"/>
  <c r="R124" i="22" s="1"/>
  <c r="R150" i="22" s="1"/>
  <c r="R167" i="21"/>
  <c r="R86" i="22" s="1"/>
  <c r="R113" i="22" s="1"/>
  <c r="R139" i="22" s="1"/>
  <c r="R166" i="21"/>
  <c r="R85" i="22" s="1"/>
  <c r="R112" i="22" s="1"/>
  <c r="R138" i="22" s="1"/>
  <c r="R180" i="21"/>
  <c r="R99" i="22" s="1"/>
  <c r="R126" i="22" s="1"/>
  <c r="R152" i="22" s="1"/>
  <c r="R109" i="19"/>
  <c r="S106" i="19"/>
  <c r="S97" i="21"/>
  <c r="S79" i="20"/>
  <c r="S135" i="20" s="1"/>
  <c r="S162" i="20" s="1"/>
  <c r="S98" i="21"/>
  <c r="S107" i="19"/>
  <c r="S80" i="20"/>
  <c r="S136" i="20" s="1"/>
  <c r="S163" i="20" s="1"/>
  <c r="S92" i="19"/>
  <c r="S83" i="21"/>
  <c r="S65" i="20"/>
  <c r="S121" i="20" s="1"/>
  <c r="S148" i="20" s="1"/>
  <c r="S71" i="20"/>
  <c r="S127" i="20" s="1"/>
  <c r="S154" i="20" s="1"/>
  <c r="S98" i="19"/>
  <c r="S89" i="21"/>
  <c r="S95" i="21"/>
  <c r="S77" i="20"/>
  <c r="S133" i="20" s="1"/>
  <c r="S160" i="20" s="1"/>
  <c r="S104" i="19"/>
  <c r="S90" i="21"/>
  <c r="S72" i="20"/>
  <c r="S128" i="20" s="1"/>
  <c r="S155" i="20" s="1"/>
  <c r="S99" i="19"/>
  <c r="R174" i="21"/>
  <c r="R93" i="22" s="1"/>
  <c r="R120" i="22" s="1"/>
  <c r="R146" i="22" s="1"/>
  <c r="R163" i="21"/>
  <c r="R82" i="22" s="1"/>
  <c r="R109" i="22" s="1"/>
  <c r="R135" i="22" s="1"/>
  <c r="R162" i="21"/>
  <c r="R81" i="22" s="1"/>
  <c r="R108" i="22" s="1"/>
  <c r="R134" i="22" s="1"/>
  <c r="R114" i="20"/>
  <c r="R82" i="20"/>
  <c r="U15" i="19"/>
  <c r="V15" i="18"/>
  <c r="V114" i="18" s="1"/>
  <c r="U15" i="20"/>
  <c r="U31" i="18"/>
  <c r="U17" i="18"/>
  <c r="U15" i="21"/>
  <c r="U15" i="22" s="1"/>
  <c r="S88" i="21"/>
  <c r="S70" i="20"/>
  <c r="S126" i="20" s="1"/>
  <c r="S153" i="20" s="1"/>
  <c r="S97" i="19"/>
  <c r="S84" i="21"/>
  <c r="S166" i="21" s="1"/>
  <c r="S85" i="22" s="1"/>
  <c r="S112" i="22" s="1"/>
  <c r="S138" i="22" s="1"/>
  <c r="S66" i="20"/>
  <c r="S122" i="20" s="1"/>
  <c r="S149" i="20" s="1"/>
  <c r="S93" i="19"/>
  <c r="S59" i="20"/>
  <c r="S115" i="20" s="1"/>
  <c r="S142" i="20" s="1"/>
  <c r="S86" i="19"/>
  <c r="S77" i="21"/>
  <c r="S94" i="21"/>
  <c r="S76" i="20"/>
  <c r="S132" i="20" s="1"/>
  <c r="S159" i="20" s="1"/>
  <c r="S103" i="19"/>
  <c r="S96" i="19"/>
  <c r="S87" i="21"/>
  <c r="S69" i="20"/>
  <c r="S125" i="20" s="1"/>
  <c r="S152" i="20" s="1"/>
  <c r="S85" i="21"/>
  <c r="S167" i="21" s="1"/>
  <c r="S86" i="22" s="1"/>
  <c r="S113" i="22" s="1"/>
  <c r="S139" i="22" s="1"/>
  <c r="S67" i="20"/>
  <c r="S123" i="20" s="1"/>
  <c r="S150" i="20" s="1"/>
  <c r="S94" i="19"/>
  <c r="R100" i="21"/>
  <c r="R101" i="21" s="1"/>
  <c r="S100" i="19"/>
  <c r="S73" i="20"/>
  <c r="S129" i="20" s="1"/>
  <c r="S156" i="20" s="1"/>
  <c r="S91" i="21"/>
  <c r="S86" i="21"/>
  <c r="S168" i="21" s="1"/>
  <c r="S87" i="22" s="1"/>
  <c r="S114" i="22" s="1"/>
  <c r="S140" i="22" s="1"/>
  <c r="S68" i="20"/>
  <c r="S124" i="20" s="1"/>
  <c r="S151" i="20" s="1"/>
  <c r="S95" i="19"/>
  <c r="S102" i="19"/>
  <c r="S93" i="21"/>
  <c r="S75" i="20"/>
  <c r="S131" i="20" s="1"/>
  <c r="S158" i="20" s="1"/>
  <c r="S74" i="20"/>
  <c r="S130" i="20" s="1"/>
  <c r="S157" i="20" s="1"/>
  <c r="S101" i="19"/>
  <c r="S92" i="21"/>
  <c r="S78" i="21"/>
  <c r="S60" i="20"/>
  <c r="S116" i="20" s="1"/>
  <c r="S143" i="20" s="1"/>
  <c r="S87" i="19"/>
  <c r="S96" i="21"/>
  <c r="S105" i="19"/>
  <c r="S78" i="20"/>
  <c r="S134" i="20" s="1"/>
  <c r="S161" i="20" s="1"/>
  <c r="R161" i="21"/>
  <c r="R80" i="22" s="1"/>
  <c r="R107" i="22" s="1"/>
  <c r="R133" i="22" s="1"/>
  <c r="R177" i="21"/>
  <c r="R96" i="22" s="1"/>
  <c r="R123" i="22" s="1"/>
  <c r="R149" i="22" s="1"/>
  <c r="T17" i="20"/>
  <c r="T17" i="19"/>
  <c r="T17" i="21"/>
  <c r="T17" i="22" s="1"/>
  <c r="S88" i="19"/>
  <c r="S79" i="21"/>
  <c r="S61" i="20"/>
  <c r="S117" i="20" s="1"/>
  <c r="S144" i="20" s="1"/>
  <c r="S63" i="20"/>
  <c r="S119" i="20" s="1"/>
  <c r="S146" i="20" s="1"/>
  <c r="S90" i="19"/>
  <c r="S81" i="21"/>
  <c r="S89" i="19"/>
  <c r="S80" i="21"/>
  <c r="S62" i="20"/>
  <c r="S118" i="20" s="1"/>
  <c r="S145" i="20" s="1"/>
  <c r="S99" i="21"/>
  <c r="S81" i="20"/>
  <c r="S137" i="20" s="1"/>
  <c r="S164" i="20" s="1"/>
  <c r="S108" i="19"/>
  <c r="S76" i="21"/>
  <c r="S85" i="19"/>
  <c r="S58" i="20"/>
  <c r="S82" i="21"/>
  <c r="S64" i="20"/>
  <c r="S120" i="20" s="1"/>
  <c r="S147" i="20" s="1"/>
  <c r="S91" i="19"/>
  <c r="U111" i="20"/>
  <c r="W20" i="20"/>
  <c r="Y30" i="21"/>
  <c r="X30" i="22"/>
  <c r="Q149" i="20"/>
  <c r="Q127" i="22"/>
  <c r="Q153" i="22" s="1"/>
  <c r="Q109" i="22"/>
  <c r="Q135" i="22" s="1"/>
  <c r="Q108" i="22"/>
  <c r="Q134" i="22" s="1"/>
  <c r="Q125" i="22"/>
  <c r="Q151" i="22" s="1"/>
  <c r="Q106" i="22"/>
  <c r="Q132" i="22" s="1"/>
  <c r="Q110" i="22"/>
  <c r="Q136" i="22" s="1"/>
  <c r="Q107" i="22"/>
  <c r="Q133" i="22" s="1"/>
  <c r="Q126" i="22"/>
  <c r="Q152" i="22" s="1"/>
  <c r="U46" i="22"/>
  <c r="V46" i="21"/>
  <c r="T85" i="18"/>
  <c r="S57" i="22"/>
  <c r="S111" i="21"/>
  <c r="S138" i="21" s="1"/>
  <c r="S155" i="21" s="1"/>
  <c r="S74" i="21"/>
  <c r="S74" i="22" s="1"/>
  <c r="R39" i="22"/>
  <c r="S39" i="21"/>
  <c r="W32" i="22"/>
  <c r="X32" i="21"/>
  <c r="U37" i="22"/>
  <c r="V37" i="21"/>
  <c r="W20" i="22"/>
  <c r="X20" i="21"/>
  <c r="U25" i="22"/>
  <c r="V25" i="21"/>
  <c r="U24" i="18"/>
  <c r="U47" i="20"/>
  <c r="U46" i="19"/>
  <c r="U65" i="21" s="1"/>
  <c r="U46" i="20"/>
  <c r="U45" i="19"/>
  <c r="U64" i="21" s="1"/>
  <c r="U21" i="18"/>
  <c r="T40" i="22"/>
  <c r="U40" i="21"/>
  <c r="W45" i="22"/>
  <c r="X45" i="21"/>
  <c r="T57" i="21"/>
  <c r="T55" i="19"/>
  <c r="W19" i="22"/>
  <c r="X19" i="21"/>
  <c r="U29" i="22"/>
  <c r="V29" i="21"/>
  <c r="AB86" i="20"/>
  <c r="V24" i="22"/>
  <c r="W24" i="21"/>
  <c r="W48" i="22"/>
  <c r="X48" i="21"/>
  <c r="V34" i="22"/>
  <c r="W34" i="21"/>
  <c r="T61" i="22"/>
  <c r="T115" i="21"/>
  <c r="T142" i="21" s="1"/>
  <c r="T66" i="22"/>
  <c r="T120" i="21"/>
  <c r="T147" i="21" s="1"/>
  <c r="T63" i="22"/>
  <c r="T117" i="21"/>
  <c r="T144" i="21" s="1"/>
  <c r="T60" i="22"/>
  <c r="T114" i="21"/>
  <c r="T141" i="21" s="1"/>
  <c r="T31" i="22"/>
  <c r="U31" i="21"/>
  <c r="T121" i="21"/>
  <c r="T148" i="21" s="1"/>
  <c r="T123" i="21"/>
  <c r="T150" i="21" s="1"/>
  <c r="T109" i="21"/>
  <c r="T136" i="21" s="1"/>
  <c r="T104" i="21"/>
  <c r="T131" i="21" s="1"/>
  <c r="T122" i="21"/>
  <c r="T149" i="21" s="1"/>
  <c r="T105" i="21"/>
  <c r="T132" i="21" s="1"/>
  <c r="T126" i="21"/>
  <c r="T153" i="21" s="1"/>
  <c r="T110" i="21"/>
  <c r="T137" i="21" s="1"/>
  <c r="T106" i="21"/>
  <c r="T133" i="21" s="1"/>
  <c r="T127" i="21"/>
  <c r="T154" i="21" s="1"/>
  <c r="T108" i="21"/>
  <c r="T135" i="21" s="1"/>
  <c r="T125" i="21"/>
  <c r="T152" i="21" s="1"/>
  <c r="T107" i="21"/>
  <c r="T134" i="21" s="1"/>
  <c r="T124" i="21"/>
  <c r="T151" i="21" s="1"/>
  <c r="S41" i="22"/>
  <c r="T41" i="21"/>
  <c r="U27" i="22"/>
  <c r="V27" i="21"/>
  <c r="T62" i="22"/>
  <c r="T116" i="21"/>
  <c r="T143" i="21" s="1"/>
  <c r="T59" i="22"/>
  <c r="T113" i="21"/>
  <c r="T140" i="21" s="1"/>
  <c r="U27" i="18"/>
  <c r="U28" i="18" s="1"/>
  <c r="U39" i="20"/>
  <c r="U38" i="19"/>
  <c r="U40" i="20"/>
  <c r="U39" i="19"/>
  <c r="U58" i="21" s="1"/>
  <c r="U13" i="22"/>
  <c r="U44" i="21"/>
  <c r="U44" i="22" s="1"/>
  <c r="T58" i="22"/>
  <c r="T112" i="21"/>
  <c r="T139" i="21" s="1"/>
  <c r="T56" i="20"/>
  <c r="T38" i="22"/>
  <c r="U38" i="21"/>
  <c r="W47" i="22"/>
  <c r="X47" i="21"/>
  <c r="W14" i="21"/>
  <c r="W14" i="22" s="1"/>
  <c r="W14" i="20"/>
  <c r="W14" i="19"/>
  <c r="X14" i="18"/>
  <c r="X114" i="18" s="1"/>
  <c r="V23" i="22"/>
  <c r="W23" i="21"/>
  <c r="V13" i="21"/>
  <c r="V13" i="20"/>
  <c r="V13" i="19"/>
  <c r="V51" i="18"/>
  <c r="V50" i="18"/>
  <c r="V49" i="18"/>
  <c r="V48" i="18"/>
  <c r="V47" i="18"/>
  <c r="V46" i="18"/>
  <c r="V45" i="18"/>
  <c r="V44" i="18"/>
  <c r="V43" i="18"/>
  <c r="V42" i="18"/>
  <c r="V19" i="18"/>
  <c r="V26" i="18"/>
  <c r="V32" i="18"/>
  <c r="V20" i="18"/>
  <c r="V22" i="18"/>
  <c r="V23" i="18"/>
  <c r="U41" i="20"/>
  <c r="U40" i="19"/>
  <c r="U59" i="21" s="1"/>
  <c r="U44" i="20"/>
  <c r="U43" i="19"/>
  <c r="U62" i="21" s="1"/>
  <c r="T26" i="22"/>
  <c r="U26" i="21"/>
  <c r="S42" i="22"/>
  <c r="T42" i="21"/>
  <c r="W21" i="22"/>
  <c r="X21" i="21"/>
  <c r="X43" i="22"/>
  <c r="Y43" i="21"/>
  <c r="Q77" i="22"/>
  <c r="Q104" i="22" s="1"/>
  <c r="Q130" i="22" s="1"/>
  <c r="V33" i="22"/>
  <c r="W33" i="21"/>
  <c r="T65" i="22"/>
  <c r="T119" i="21"/>
  <c r="T146" i="21" s="1"/>
  <c r="U28" i="22"/>
  <c r="V28" i="21"/>
  <c r="W22" i="22"/>
  <c r="X22" i="21"/>
  <c r="V35" i="22"/>
  <c r="W35" i="21"/>
  <c r="R158" i="21"/>
  <c r="U43" i="20"/>
  <c r="U42" i="19"/>
  <c r="U61" i="21" s="1"/>
  <c r="U42" i="20"/>
  <c r="U41" i="19"/>
  <c r="U60" i="21" s="1"/>
  <c r="U45" i="20"/>
  <c r="U44" i="19"/>
  <c r="U63" i="21" s="1"/>
  <c r="U48" i="20"/>
  <c r="U47" i="19"/>
  <c r="U66" i="21" s="1"/>
  <c r="U36" i="22"/>
  <c r="V36" i="21"/>
  <c r="T64" i="22"/>
  <c r="T118" i="21"/>
  <c r="T145" i="21" s="1"/>
  <c r="R165" i="21" l="1"/>
  <c r="R84" i="22" s="1"/>
  <c r="R111" i="22" s="1"/>
  <c r="R137" i="22" s="1"/>
  <c r="V71" i="18"/>
  <c r="V98" i="18"/>
  <c r="V75" i="18"/>
  <c r="V102" i="18"/>
  <c r="V68" i="18"/>
  <c r="V95" i="18"/>
  <c r="V72" i="18"/>
  <c r="V99" i="18"/>
  <c r="V76" i="18"/>
  <c r="V103" i="18"/>
  <c r="V69" i="18"/>
  <c r="V96" i="18"/>
  <c r="V73" i="18"/>
  <c r="V100" i="18"/>
  <c r="V77" i="18"/>
  <c r="V104" i="18"/>
  <c r="V70" i="18"/>
  <c r="V97" i="18"/>
  <c r="V74" i="18"/>
  <c r="V101" i="18"/>
  <c r="AD110" i="18"/>
  <c r="AD91" i="18"/>
  <c r="AD93" i="18"/>
  <c r="AD105" i="18"/>
  <c r="AD107" i="18"/>
  <c r="AD88" i="18"/>
  <c r="AD109" i="18"/>
  <c r="AD90" i="18"/>
  <c r="AD111" i="18"/>
  <c r="AD106" i="18"/>
  <c r="AD108" i="18"/>
  <c r="AD89" i="18"/>
  <c r="AD94" i="18"/>
  <c r="AD92" i="18"/>
  <c r="U112" i="18"/>
  <c r="U113" i="18" s="1"/>
  <c r="W110" i="20"/>
  <c r="W106" i="20"/>
  <c r="W90" i="20"/>
  <c r="W109" i="20"/>
  <c r="W105" i="20"/>
  <c r="W89" i="20"/>
  <c r="W108" i="20"/>
  <c r="W92" i="20"/>
  <c r="W88" i="20"/>
  <c r="W107" i="20"/>
  <c r="W91" i="20"/>
  <c r="W87" i="20"/>
  <c r="X148" i="21"/>
  <c r="X149" i="21"/>
  <c r="AE13" i="18"/>
  <c r="AD65" i="18"/>
  <c r="AD62" i="18"/>
  <c r="AD63" i="18"/>
  <c r="AD64" i="18"/>
  <c r="AD66" i="18"/>
  <c r="AD67" i="18"/>
  <c r="AD81" i="18"/>
  <c r="AD80" i="18"/>
  <c r="AD79" i="18"/>
  <c r="AD78" i="18"/>
  <c r="AD61" i="18"/>
  <c r="AD82" i="18"/>
  <c r="AD83" i="18"/>
  <c r="AD84" i="18"/>
  <c r="T82" i="19"/>
  <c r="U59" i="19"/>
  <c r="U64" i="19"/>
  <c r="U71" i="19"/>
  <c r="U80" i="19"/>
  <c r="U69" i="19"/>
  <c r="U75" i="19"/>
  <c r="U62" i="19"/>
  <c r="U65" i="19"/>
  <c r="U70" i="19"/>
  <c r="U81" i="19"/>
  <c r="U67" i="19"/>
  <c r="U76" i="19"/>
  <c r="U66" i="19"/>
  <c r="U60" i="19"/>
  <c r="U74" i="19"/>
  <c r="U68" i="19"/>
  <c r="U72" i="19"/>
  <c r="U77" i="19"/>
  <c r="U63" i="19"/>
  <c r="U61" i="19"/>
  <c r="U78" i="19"/>
  <c r="U79" i="19"/>
  <c r="U73" i="19"/>
  <c r="U58" i="19"/>
  <c r="S177" i="21"/>
  <c r="S96" i="22" s="1"/>
  <c r="S123" i="22" s="1"/>
  <c r="S149" i="22" s="1"/>
  <c r="S178" i="21"/>
  <c r="S97" i="22" s="1"/>
  <c r="S124" i="22" s="1"/>
  <c r="S150" i="22" s="1"/>
  <c r="S164" i="21"/>
  <c r="S83" i="22" s="1"/>
  <c r="S110" i="22" s="1"/>
  <c r="S136" i="22" s="1"/>
  <c r="S180" i="21"/>
  <c r="S99" i="22" s="1"/>
  <c r="S126" i="22" s="1"/>
  <c r="S152" i="22" s="1"/>
  <c r="S176" i="21"/>
  <c r="S95" i="22" s="1"/>
  <c r="S122" i="22" s="1"/>
  <c r="S148" i="22" s="1"/>
  <c r="S163" i="21"/>
  <c r="S82" i="22" s="1"/>
  <c r="S109" i="22" s="1"/>
  <c r="S135" i="22" s="1"/>
  <c r="S174" i="21"/>
  <c r="S93" i="22" s="1"/>
  <c r="S120" i="22" s="1"/>
  <c r="S146" i="22" s="1"/>
  <c r="S173" i="21"/>
  <c r="S92" i="22" s="1"/>
  <c r="S119" i="22" s="1"/>
  <c r="S145" i="22" s="1"/>
  <c r="S179" i="21"/>
  <c r="S98" i="22" s="1"/>
  <c r="S125" i="22" s="1"/>
  <c r="S151" i="22" s="1"/>
  <c r="S171" i="21"/>
  <c r="S90" i="22" s="1"/>
  <c r="S117" i="22" s="1"/>
  <c r="S143" i="22" s="1"/>
  <c r="S172" i="21"/>
  <c r="S91" i="22" s="1"/>
  <c r="S118" i="22" s="1"/>
  <c r="S144" i="22" s="1"/>
  <c r="S169" i="21"/>
  <c r="S88" i="22" s="1"/>
  <c r="S115" i="22" s="1"/>
  <c r="S141" i="22" s="1"/>
  <c r="S175" i="21"/>
  <c r="S94" i="22" s="1"/>
  <c r="S121" i="22" s="1"/>
  <c r="S147" i="22" s="1"/>
  <c r="S170" i="21"/>
  <c r="S89" i="22" s="1"/>
  <c r="S116" i="22" s="1"/>
  <c r="S142" i="22" s="1"/>
  <c r="S159" i="21"/>
  <c r="S78" i="22" s="1"/>
  <c r="S105" i="22" s="1"/>
  <c r="S131" i="22" s="1"/>
  <c r="S160" i="21"/>
  <c r="S79" i="22" s="1"/>
  <c r="S106" i="22" s="1"/>
  <c r="S132" i="22" s="1"/>
  <c r="S181" i="21"/>
  <c r="S100" i="22" s="1"/>
  <c r="S127" i="22" s="1"/>
  <c r="S153" i="22" s="1"/>
  <c r="S161" i="21"/>
  <c r="S80" i="22" s="1"/>
  <c r="S107" i="22" s="1"/>
  <c r="S133" i="22" s="1"/>
  <c r="S162" i="21"/>
  <c r="S81" i="22" s="1"/>
  <c r="S108" i="22" s="1"/>
  <c r="S134" i="22" s="1"/>
  <c r="S109" i="19"/>
  <c r="R141" i="20"/>
  <c r="R165" i="20" s="1"/>
  <c r="R166" i="20" s="1"/>
  <c r="R138" i="20"/>
  <c r="T73" i="20"/>
  <c r="T129" i="20" s="1"/>
  <c r="T156" i="20" s="1"/>
  <c r="T91" i="21"/>
  <c r="T100" i="19"/>
  <c r="T86" i="21"/>
  <c r="T95" i="19"/>
  <c r="T68" i="20"/>
  <c r="T124" i="20" s="1"/>
  <c r="T151" i="20" s="1"/>
  <c r="T77" i="21"/>
  <c r="T59" i="20"/>
  <c r="T115" i="20" s="1"/>
  <c r="T142" i="20" s="1"/>
  <c r="T86" i="19"/>
  <c r="T67" i="20"/>
  <c r="T123" i="20" s="1"/>
  <c r="T150" i="20" s="1"/>
  <c r="T94" i="19"/>
  <c r="T85" i="21"/>
  <c r="T167" i="21" s="1"/>
  <c r="T86" i="22" s="1"/>
  <c r="T113" i="22" s="1"/>
  <c r="T139" i="22" s="1"/>
  <c r="T72" i="20"/>
  <c r="T128" i="20" s="1"/>
  <c r="T155" i="20" s="1"/>
  <c r="T99" i="19"/>
  <c r="T90" i="21"/>
  <c r="T98" i="19"/>
  <c r="T89" i="21"/>
  <c r="T171" i="21" s="1"/>
  <c r="T90" i="22" s="1"/>
  <c r="T117" i="22" s="1"/>
  <c r="T143" i="22" s="1"/>
  <c r="T71" i="20"/>
  <c r="T127" i="20" s="1"/>
  <c r="T154" i="20" s="1"/>
  <c r="S100" i="21"/>
  <c r="S101" i="21" s="1"/>
  <c r="V15" i="19"/>
  <c r="V17" i="18"/>
  <c r="V15" i="21"/>
  <c r="V15" i="22" s="1"/>
  <c r="V15" i="20"/>
  <c r="W15" i="18"/>
  <c r="W114" i="18" s="1"/>
  <c r="V31" i="18"/>
  <c r="T60" i="20"/>
  <c r="T116" i="20" s="1"/>
  <c r="T143" i="20" s="1"/>
  <c r="T78" i="21"/>
  <c r="T87" i="19"/>
  <c r="T74" i="20"/>
  <c r="T130" i="20" s="1"/>
  <c r="T157" i="20" s="1"/>
  <c r="T92" i="21"/>
  <c r="T101" i="19"/>
  <c r="T76" i="20"/>
  <c r="T132" i="20" s="1"/>
  <c r="T159" i="20" s="1"/>
  <c r="T94" i="21"/>
  <c r="T103" i="19"/>
  <c r="T75" i="20"/>
  <c r="T131" i="20" s="1"/>
  <c r="T158" i="20" s="1"/>
  <c r="T93" i="21"/>
  <c r="T102" i="19"/>
  <c r="T104" i="19"/>
  <c r="T95" i="21"/>
  <c r="T77" i="20"/>
  <c r="T133" i="20" s="1"/>
  <c r="T160" i="20" s="1"/>
  <c r="T89" i="19"/>
  <c r="T80" i="21"/>
  <c r="T62" i="20"/>
  <c r="T118" i="20" s="1"/>
  <c r="T145" i="20" s="1"/>
  <c r="U17" i="21"/>
  <c r="U17" i="22" s="1"/>
  <c r="U17" i="20"/>
  <c r="U17" i="19"/>
  <c r="T65" i="20"/>
  <c r="T121" i="20" s="1"/>
  <c r="T148" i="20" s="1"/>
  <c r="T92" i="19"/>
  <c r="T83" i="21"/>
  <c r="T82" i="21"/>
  <c r="T64" i="20"/>
  <c r="T120" i="20" s="1"/>
  <c r="T147" i="20" s="1"/>
  <c r="T91" i="19"/>
  <c r="T96" i="19"/>
  <c r="T87" i="21"/>
  <c r="T69" i="20"/>
  <c r="T125" i="20" s="1"/>
  <c r="T152" i="20" s="1"/>
  <c r="T99" i="21"/>
  <c r="T81" i="20"/>
  <c r="T137" i="20" s="1"/>
  <c r="T164" i="20" s="1"/>
  <c r="T108" i="19"/>
  <c r="T84" i="21"/>
  <c r="T166" i="21" s="1"/>
  <c r="T85" i="22" s="1"/>
  <c r="T112" i="22" s="1"/>
  <c r="T138" i="22" s="1"/>
  <c r="T66" i="20"/>
  <c r="T122" i="20" s="1"/>
  <c r="T149" i="20" s="1"/>
  <c r="T93" i="19"/>
  <c r="T81" i="21"/>
  <c r="T63" i="20"/>
  <c r="T119" i="20" s="1"/>
  <c r="T146" i="20" s="1"/>
  <c r="T90" i="19"/>
  <c r="S114" i="20"/>
  <c r="S82" i="20"/>
  <c r="T105" i="19"/>
  <c r="T96" i="21"/>
  <c r="T78" i="20"/>
  <c r="T134" i="20" s="1"/>
  <c r="T161" i="20" s="1"/>
  <c r="T98" i="21"/>
  <c r="T107" i="19"/>
  <c r="T80" i="20"/>
  <c r="T136" i="20" s="1"/>
  <c r="T163" i="20" s="1"/>
  <c r="T97" i="21"/>
  <c r="T106" i="19"/>
  <c r="T79" i="20"/>
  <c r="T135" i="20" s="1"/>
  <c r="T162" i="20" s="1"/>
  <c r="T88" i="21"/>
  <c r="T97" i="19"/>
  <c r="T70" i="20"/>
  <c r="T126" i="20" s="1"/>
  <c r="T153" i="20" s="1"/>
  <c r="T85" i="19"/>
  <c r="T76" i="21"/>
  <c r="T58" i="20"/>
  <c r="T61" i="20"/>
  <c r="T117" i="20" s="1"/>
  <c r="T144" i="20" s="1"/>
  <c r="T88" i="19"/>
  <c r="T79" i="21"/>
  <c r="X20" i="20"/>
  <c r="V111" i="20"/>
  <c r="S165" i="21"/>
  <c r="S84" i="22" s="1"/>
  <c r="S111" i="22" s="1"/>
  <c r="S137" i="22" s="1"/>
  <c r="Y30" i="22"/>
  <c r="Z30" i="21"/>
  <c r="S128" i="21"/>
  <c r="V46" i="22"/>
  <c r="W46" i="21"/>
  <c r="V24" i="18"/>
  <c r="U85" i="18"/>
  <c r="V21" i="18"/>
  <c r="V25" i="18"/>
  <c r="V27" i="18" s="1"/>
  <c r="V28" i="18" s="1"/>
  <c r="W13" i="21"/>
  <c r="W13" i="20"/>
  <c r="W13" i="19"/>
  <c r="W48" i="18"/>
  <c r="W44" i="18"/>
  <c r="W49" i="18"/>
  <c r="W45" i="18"/>
  <c r="W50" i="18"/>
  <c r="W46" i="18"/>
  <c r="W51" i="18"/>
  <c r="W47" i="18"/>
  <c r="W43" i="18"/>
  <c r="W42" i="18"/>
  <c r="W19" i="18"/>
  <c r="W22" i="18"/>
  <c r="W32" i="18"/>
  <c r="W26" i="18"/>
  <c r="W25" i="18"/>
  <c r="W20" i="18"/>
  <c r="W23" i="18"/>
  <c r="V41" i="20"/>
  <c r="V40" i="19"/>
  <c r="V59" i="21" s="1"/>
  <c r="V45" i="20"/>
  <c r="V44" i="19"/>
  <c r="V63" i="21" s="1"/>
  <c r="W23" i="22"/>
  <c r="X23" i="21"/>
  <c r="X14" i="21"/>
  <c r="X14" i="22" s="1"/>
  <c r="X14" i="20"/>
  <c r="X14" i="19"/>
  <c r="X17" i="18"/>
  <c r="X31" i="18"/>
  <c r="Y14" i="18"/>
  <c r="Y114" i="18" s="1"/>
  <c r="V27" i="22"/>
  <c r="W27" i="21"/>
  <c r="S158" i="21"/>
  <c r="X48" i="22"/>
  <c r="Y48" i="21"/>
  <c r="X32" i="22"/>
  <c r="Y32" i="21"/>
  <c r="R77" i="22"/>
  <c r="R104" i="22" s="1"/>
  <c r="R130" i="22" s="1"/>
  <c r="R182" i="21"/>
  <c r="X22" i="22"/>
  <c r="Y22" i="21"/>
  <c r="Y43" i="22"/>
  <c r="Z43" i="21"/>
  <c r="T42" i="22"/>
  <c r="U42" i="21"/>
  <c r="V42" i="20"/>
  <c r="V41" i="19"/>
  <c r="V60" i="21" s="1"/>
  <c r="V46" i="20"/>
  <c r="V45" i="19"/>
  <c r="V64" i="21" s="1"/>
  <c r="X47" i="22"/>
  <c r="Y47" i="21"/>
  <c r="U38" i="22"/>
  <c r="V38" i="21"/>
  <c r="U57" i="21"/>
  <c r="U55" i="19"/>
  <c r="AC86" i="20"/>
  <c r="X19" i="22"/>
  <c r="Y19" i="21"/>
  <c r="U40" i="22"/>
  <c r="V40" i="21"/>
  <c r="V36" i="22"/>
  <c r="W36" i="21"/>
  <c r="U66" i="22"/>
  <c r="U120" i="21"/>
  <c r="U147" i="21" s="1"/>
  <c r="U63" i="22"/>
  <c r="U117" i="21"/>
  <c r="U144" i="21" s="1"/>
  <c r="U60" i="22"/>
  <c r="U114" i="21"/>
  <c r="U141" i="21" s="1"/>
  <c r="U61" i="22"/>
  <c r="U115" i="21"/>
  <c r="U142" i="21" s="1"/>
  <c r="W33" i="22"/>
  <c r="X33" i="21"/>
  <c r="U62" i="22"/>
  <c r="U116" i="21"/>
  <c r="U143" i="21" s="1"/>
  <c r="U59" i="22"/>
  <c r="U113" i="21"/>
  <c r="U140" i="21" s="1"/>
  <c r="V39" i="20"/>
  <c r="V38" i="19"/>
  <c r="V43" i="20"/>
  <c r="V42" i="19"/>
  <c r="V61" i="21" s="1"/>
  <c r="V47" i="20"/>
  <c r="V46" i="19"/>
  <c r="V65" i="21" s="1"/>
  <c r="V13" i="22"/>
  <c r="V44" i="21"/>
  <c r="V44" i="22" s="1"/>
  <c r="U58" i="22"/>
  <c r="U112" i="21"/>
  <c r="U139" i="21" s="1"/>
  <c r="U56" i="20"/>
  <c r="T41" i="22"/>
  <c r="U41" i="21"/>
  <c r="U31" i="22"/>
  <c r="V31" i="21"/>
  <c r="U106" i="21"/>
  <c r="U133" i="21" s="1"/>
  <c r="U125" i="21"/>
  <c r="U152" i="21" s="1"/>
  <c r="U109" i="21"/>
  <c r="U136" i="21" s="1"/>
  <c r="U104" i="21"/>
  <c r="U131" i="21" s="1"/>
  <c r="U126" i="21"/>
  <c r="U153" i="21" s="1"/>
  <c r="U108" i="21"/>
  <c r="U135" i="21" s="1"/>
  <c r="U105" i="21"/>
  <c r="U132" i="21" s="1"/>
  <c r="U124" i="21"/>
  <c r="U151" i="21" s="1"/>
  <c r="U127" i="21"/>
  <c r="U154" i="21" s="1"/>
  <c r="U123" i="21"/>
  <c r="U150" i="21" s="1"/>
  <c r="U107" i="21"/>
  <c r="U134" i="21" s="1"/>
  <c r="U110" i="21"/>
  <c r="U137" i="21" s="1"/>
  <c r="U121" i="21"/>
  <c r="U148" i="21" s="1"/>
  <c r="U122" i="21"/>
  <c r="U149" i="21" s="1"/>
  <c r="W34" i="22"/>
  <c r="X34" i="21"/>
  <c r="W24" i="22"/>
  <c r="X24" i="21"/>
  <c r="V29" i="22"/>
  <c r="W29" i="21"/>
  <c r="T57" i="22"/>
  <c r="T111" i="21"/>
  <c r="T128" i="21" s="1"/>
  <c r="T74" i="21"/>
  <c r="T74" i="22" s="1"/>
  <c r="V25" i="22"/>
  <c r="W25" i="21"/>
  <c r="V37" i="22"/>
  <c r="W37" i="21"/>
  <c r="S39" i="22"/>
  <c r="T39" i="21"/>
  <c r="W35" i="22"/>
  <c r="X35" i="21"/>
  <c r="V28" i="22"/>
  <c r="W28" i="21"/>
  <c r="X21" i="22"/>
  <c r="Y21" i="21"/>
  <c r="U26" i="22"/>
  <c r="V26" i="21"/>
  <c r="V40" i="20"/>
  <c r="V39" i="19"/>
  <c r="V58" i="21" s="1"/>
  <c r="V44" i="20"/>
  <c r="V43" i="19"/>
  <c r="V62" i="21" s="1"/>
  <c r="V48" i="20"/>
  <c r="V47" i="19"/>
  <c r="V66" i="21" s="1"/>
  <c r="X45" i="22"/>
  <c r="Y45" i="21"/>
  <c r="U64" i="22"/>
  <c r="U118" i="21"/>
  <c r="U145" i="21" s="1"/>
  <c r="U65" i="22"/>
  <c r="U119" i="21"/>
  <c r="U146" i="21" s="1"/>
  <c r="X20" i="22"/>
  <c r="Y20" i="21"/>
  <c r="R154" i="22" l="1"/>
  <c r="R155" i="22" s="1"/>
  <c r="W69" i="18"/>
  <c r="W96" i="18"/>
  <c r="W76" i="18"/>
  <c r="W103" i="18"/>
  <c r="W74" i="18"/>
  <c r="W101" i="18"/>
  <c r="W73" i="18"/>
  <c r="W100" i="18"/>
  <c r="W71" i="18"/>
  <c r="W98" i="18"/>
  <c r="W77" i="18"/>
  <c r="W104" i="18"/>
  <c r="W75" i="18"/>
  <c r="W102" i="18"/>
  <c r="AE107" i="18"/>
  <c r="AE110" i="18"/>
  <c r="AE92" i="18"/>
  <c r="AE111" i="18"/>
  <c r="AE90" i="18"/>
  <c r="AE94" i="18"/>
  <c r="AE88" i="18"/>
  <c r="AE106" i="18"/>
  <c r="AE89" i="18"/>
  <c r="AE108" i="18"/>
  <c r="AE93" i="18"/>
  <c r="AE109" i="18"/>
  <c r="AE91" i="18"/>
  <c r="AE105" i="18"/>
  <c r="V112" i="18"/>
  <c r="V113" i="18" s="1"/>
  <c r="W68" i="18"/>
  <c r="W95" i="18"/>
  <c r="W72" i="18"/>
  <c r="W99" i="18"/>
  <c r="W70" i="18"/>
  <c r="W97" i="18"/>
  <c r="X110" i="20"/>
  <c r="X91" i="20"/>
  <c r="X87" i="20"/>
  <c r="X106" i="20"/>
  <c r="X109" i="20"/>
  <c r="X89" i="20"/>
  <c r="X90" i="20"/>
  <c r="X105" i="20"/>
  <c r="X108" i="20"/>
  <c r="X107" i="20"/>
  <c r="X92" i="20"/>
  <c r="X88" i="20"/>
  <c r="Y148" i="21"/>
  <c r="T138" i="21"/>
  <c r="T155" i="21" s="1"/>
  <c r="AF13" i="18"/>
  <c r="AE62" i="18"/>
  <c r="AE66" i="18"/>
  <c r="AE63" i="18"/>
  <c r="AE64" i="18"/>
  <c r="AE65" i="18"/>
  <c r="AE67" i="18"/>
  <c r="AE78" i="18"/>
  <c r="AE82" i="18"/>
  <c r="AE83" i="18"/>
  <c r="AE84" i="18"/>
  <c r="AE81" i="18"/>
  <c r="AE80" i="18"/>
  <c r="AE61" i="18"/>
  <c r="AE79" i="18"/>
  <c r="V62" i="19"/>
  <c r="V66" i="19"/>
  <c r="V71" i="19"/>
  <c r="V73" i="19"/>
  <c r="V74" i="19"/>
  <c r="V70" i="19"/>
  <c r="V64" i="19"/>
  <c r="V77" i="19"/>
  <c r="V59" i="19"/>
  <c r="V63" i="19"/>
  <c r="V67" i="19"/>
  <c r="V75" i="19"/>
  <c r="V76" i="19"/>
  <c r="V81" i="19"/>
  <c r="V79" i="19"/>
  <c r="V61" i="19"/>
  <c r="V65" i="19"/>
  <c r="V72" i="19"/>
  <c r="V58" i="19"/>
  <c r="V78" i="19"/>
  <c r="V80" i="19"/>
  <c r="V60" i="19"/>
  <c r="V68" i="19"/>
  <c r="V69" i="19"/>
  <c r="X61" i="19"/>
  <c r="X60" i="19"/>
  <c r="X64" i="19"/>
  <c r="X59" i="19"/>
  <c r="X62" i="19"/>
  <c r="X63" i="19"/>
  <c r="X65" i="19"/>
  <c r="X66" i="19"/>
  <c r="X67" i="19"/>
  <c r="X69" i="19"/>
  <c r="X73" i="19"/>
  <c r="X68" i="19"/>
  <c r="X72" i="19"/>
  <c r="X76" i="19"/>
  <c r="X70" i="19"/>
  <c r="X75" i="19"/>
  <c r="X71" i="19"/>
  <c r="X77" i="19"/>
  <c r="X78" i="19"/>
  <c r="X79" i="19"/>
  <c r="X58" i="19"/>
  <c r="X74" i="19"/>
  <c r="X81" i="19"/>
  <c r="X80" i="19"/>
  <c r="U82" i="19"/>
  <c r="T172" i="21"/>
  <c r="T91" i="22" s="1"/>
  <c r="T118" i="22" s="1"/>
  <c r="T144" i="22" s="1"/>
  <c r="T175" i="21"/>
  <c r="T94" i="22" s="1"/>
  <c r="T121" i="22" s="1"/>
  <c r="T147" i="22" s="1"/>
  <c r="T170" i="21"/>
  <c r="T89" i="22" s="1"/>
  <c r="T116" i="22" s="1"/>
  <c r="T142" i="22" s="1"/>
  <c r="T181" i="21"/>
  <c r="T100" i="22" s="1"/>
  <c r="T127" i="22" s="1"/>
  <c r="T153" i="22" s="1"/>
  <c r="T168" i="21"/>
  <c r="T87" i="22" s="1"/>
  <c r="T114" i="22" s="1"/>
  <c r="T140" i="22" s="1"/>
  <c r="T177" i="21"/>
  <c r="T96" i="22" s="1"/>
  <c r="T123" i="22" s="1"/>
  <c r="T149" i="22" s="1"/>
  <c r="T160" i="21"/>
  <c r="T79" i="22" s="1"/>
  <c r="T106" i="22" s="1"/>
  <c r="T132" i="22" s="1"/>
  <c r="T174" i="21"/>
  <c r="T93" i="22" s="1"/>
  <c r="T120" i="22" s="1"/>
  <c r="T146" i="22" s="1"/>
  <c r="T163" i="21"/>
  <c r="T82" i="22" s="1"/>
  <c r="T109" i="22" s="1"/>
  <c r="T135" i="22" s="1"/>
  <c r="T164" i="21"/>
  <c r="T83" i="22" s="1"/>
  <c r="T110" i="22" s="1"/>
  <c r="T136" i="22" s="1"/>
  <c r="T159" i="21"/>
  <c r="T78" i="22" s="1"/>
  <c r="T105" i="22" s="1"/>
  <c r="T131" i="22" s="1"/>
  <c r="T180" i="21"/>
  <c r="T99" i="22" s="1"/>
  <c r="T126" i="22" s="1"/>
  <c r="T152" i="22" s="1"/>
  <c r="T169" i="21"/>
  <c r="T88" i="22" s="1"/>
  <c r="T115" i="22" s="1"/>
  <c r="T141" i="22" s="1"/>
  <c r="T162" i="21"/>
  <c r="T81" i="22" s="1"/>
  <c r="T108" i="22" s="1"/>
  <c r="T134" i="22" s="1"/>
  <c r="T173" i="21"/>
  <c r="T92" i="22" s="1"/>
  <c r="T119" i="22" s="1"/>
  <c r="T145" i="22" s="1"/>
  <c r="T178" i="21"/>
  <c r="T97" i="22" s="1"/>
  <c r="T124" i="22" s="1"/>
  <c r="T150" i="22" s="1"/>
  <c r="T109" i="19"/>
  <c r="U93" i="19"/>
  <c r="U84" i="21"/>
  <c r="U66" i="20"/>
  <c r="U122" i="20" s="1"/>
  <c r="U149" i="20" s="1"/>
  <c r="U95" i="21"/>
  <c r="U77" i="20"/>
  <c r="U133" i="20" s="1"/>
  <c r="U160" i="20" s="1"/>
  <c r="U104" i="19"/>
  <c r="U102" i="19"/>
  <c r="U93" i="21"/>
  <c r="U75" i="20"/>
  <c r="U131" i="20" s="1"/>
  <c r="U158" i="20" s="1"/>
  <c r="U86" i="19"/>
  <c r="U77" i="21"/>
  <c r="U59" i="20"/>
  <c r="U115" i="20" s="1"/>
  <c r="U142" i="20" s="1"/>
  <c r="U80" i="20"/>
  <c r="U136" i="20" s="1"/>
  <c r="U163" i="20" s="1"/>
  <c r="U98" i="21"/>
  <c r="U107" i="19"/>
  <c r="U92" i="19"/>
  <c r="U83" i="21"/>
  <c r="U65" i="20"/>
  <c r="U121" i="20" s="1"/>
  <c r="U148" i="20" s="1"/>
  <c r="T179" i="21"/>
  <c r="T98" i="22" s="1"/>
  <c r="T125" i="22" s="1"/>
  <c r="T151" i="22" s="1"/>
  <c r="T176" i="21"/>
  <c r="T95" i="22" s="1"/>
  <c r="T122" i="22" s="1"/>
  <c r="T148" i="22" s="1"/>
  <c r="T82" i="20"/>
  <c r="T114" i="20"/>
  <c r="U99" i="21"/>
  <c r="U81" i="20"/>
  <c r="U137" i="20" s="1"/>
  <c r="U164" i="20" s="1"/>
  <c r="U108" i="19"/>
  <c r="U92" i="21"/>
  <c r="U101" i="19"/>
  <c r="U74" i="20"/>
  <c r="U130" i="20" s="1"/>
  <c r="U157" i="20" s="1"/>
  <c r="U80" i="21"/>
  <c r="U62" i="20"/>
  <c r="U118" i="20" s="1"/>
  <c r="U145" i="20" s="1"/>
  <c r="U89" i="19"/>
  <c r="U91" i="19"/>
  <c r="U82" i="21"/>
  <c r="U64" i="20"/>
  <c r="U120" i="20" s="1"/>
  <c r="U147" i="20" s="1"/>
  <c r="U63" i="20"/>
  <c r="U119" i="20" s="1"/>
  <c r="U146" i="20" s="1"/>
  <c r="U81" i="21"/>
  <c r="U90" i="19"/>
  <c r="U69" i="20"/>
  <c r="U125" i="20" s="1"/>
  <c r="U152" i="20" s="1"/>
  <c r="U87" i="21"/>
  <c r="U169" i="21" s="1"/>
  <c r="U88" i="22" s="1"/>
  <c r="U115" i="22" s="1"/>
  <c r="U141" i="22" s="1"/>
  <c r="U96" i="19"/>
  <c r="S141" i="20"/>
  <c r="S165" i="20" s="1"/>
  <c r="S166" i="20" s="1"/>
  <c r="S138" i="20"/>
  <c r="U94" i="21"/>
  <c r="U76" i="20"/>
  <c r="U132" i="20" s="1"/>
  <c r="U159" i="20" s="1"/>
  <c r="U103" i="19"/>
  <c r="U61" i="20"/>
  <c r="U117" i="20" s="1"/>
  <c r="U144" i="20" s="1"/>
  <c r="U88" i="19"/>
  <c r="U79" i="21"/>
  <c r="U87" i="19"/>
  <c r="U78" i="21"/>
  <c r="U60" i="20"/>
  <c r="U116" i="20" s="1"/>
  <c r="U143" i="20" s="1"/>
  <c r="U73" i="20"/>
  <c r="U129" i="20" s="1"/>
  <c r="U156" i="20" s="1"/>
  <c r="U100" i="19"/>
  <c r="U91" i="21"/>
  <c r="U173" i="21" s="1"/>
  <c r="U92" i="22" s="1"/>
  <c r="U119" i="22" s="1"/>
  <c r="U145" i="22" s="1"/>
  <c r="U76" i="21"/>
  <c r="U85" i="19"/>
  <c r="U58" i="20"/>
  <c r="U68" i="20"/>
  <c r="U124" i="20" s="1"/>
  <c r="U151" i="20" s="1"/>
  <c r="U86" i="21"/>
  <c r="U168" i="21" s="1"/>
  <c r="U87" i="22" s="1"/>
  <c r="U114" i="22" s="1"/>
  <c r="U140" i="22" s="1"/>
  <c r="U95" i="19"/>
  <c r="V17" i="21"/>
  <c r="V17" i="22" s="1"/>
  <c r="V17" i="20"/>
  <c r="V17" i="19"/>
  <c r="T161" i="21"/>
  <c r="T80" i="22" s="1"/>
  <c r="T107" i="22" s="1"/>
  <c r="T133" i="22" s="1"/>
  <c r="T100" i="21"/>
  <c r="T101" i="21" s="1"/>
  <c r="U85" i="21"/>
  <c r="U94" i="19"/>
  <c r="U67" i="20"/>
  <c r="U123" i="20" s="1"/>
  <c r="U150" i="20" s="1"/>
  <c r="U106" i="19"/>
  <c r="U97" i="21"/>
  <c r="U79" i="20"/>
  <c r="U135" i="20" s="1"/>
  <c r="U162" i="20" s="1"/>
  <c r="U70" i="20"/>
  <c r="U126" i="20" s="1"/>
  <c r="U153" i="20" s="1"/>
  <c r="U88" i="21"/>
  <c r="U170" i="21" s="1"/>
  <c r="U89" i="22" s="1"/>
  <c r="U116" i="22" s="1"/>
  <c r="U142" i="22" s="1"/>
  <c r="U97" i="19"/>
  <c r="U90" i="21"/>
  <c r="U72" i="20"/>
  <c r="U128" i="20" s="1"/>
  <c r="U155" i="20" s="1"/>
  <c r="U99" i="19"/>
  <c r="U89" i="21"/>
  <c r="U171" i="21" s="1"/>
  <c r="U90" i="22" s="1"/>
  <c r="U117" i="22" s="1"/>
  <c r="U143" i="22" s="1"/>
  <c r="U98" i="19"/>
  <c r="U71" i="20"/>
  <c r="U127" i="20" s="1"/>
  <c r="U154" i="20" s="1"/>
  <c r="U96" i="21"/>
  <c r="U78" i="20"/>
  <c r="U134" i="20" s="1"/>
  <c r="U161" i="20" s="1"/>
  <c r="U105" i="19"/>
  <c r="W15" i="21"/>
  <c r="W15" i="22" s="1"/>
  <c r="W17" i="18"/>
  <c r="W15" i="19"/>
  <c r="W31" i="18"/>
  <c r="X15" i="18"/>
  <c r="W15" i="20"/>
  <c r="W111" i="20"/>
  <c r="Y20" i="20"/>
  <c r="T165" i="21"/>
  <c r="T84" i="22" s="1"/>
  <c r="T111" i="22" s="1"/>
  <c r="T137" i="22" s="1"/>
  <c r="Z30" i="22"/>
  <c r="AA30" i="21"/>
  <c r="X46" i="21"/>
  <c r="W46" i="22"/>
  <c r="V85" i="18"/>
  <c r="W27" i="18"/>
  <c r="W28" i="18" s="1"/>
  <c r="W29" i="18" s="1"/>
  <c r="W30" i="18" s="1"/>
  <c r="V58" i="22"/>
  <c r="V112" i="21"/>
  <c r="V139" i="21" s="1"/>
  <c r="Y21" i="22"/>
  <c r="Z21" i="21"/>
  <c r="W28" i="22"/>
  <c r="X28" i="21"/>
  <c r="T39" i="22"/>
  <c r="U39" i="21"/>
  <c r="W25" i="22"/>
  <c r="X25" i="21"/>
  <c r="X24" i="22"/>
  <c r="Y24" i="21"/>
  <c r="T158" i="21"/>
  <c r="V38" i="22"/>
  <c r="W38" i="21"/>
  <c r="Y47" i="22"/>
  <c r="Z47" i="21"/>
  <c r="V64" i="22"/>
  <c r="V118" i="21"/>
  <c r="V145" i="21" s="1"/>
  <c r="Z43" i="22"/>
  <c r="AA43" i="21"/>
  <c r="Y22" i="22"/>
  <c r="Z22" i="21"/>
  <c r="Y48" i="22"/>
  <c r="Z48" i="21"/>
  <c r="W27" i="22"/>
  <c r="X27" i="21"/>
  <c r="X17" i="21"/>
  <c r="X17" i="22" s="1"/>
  <c r="X17" i="20"/>
  <c r="X17" i="19"/>
  <c r="V59" i="22"/>
  <c r="V113" i="21"/>
  <c r="V140" i="21" s="1"/>
  <c r="W40" i="20"/>
  <c r="W39" i="19"/>
  <c r="W58" i="21" s="1"/>
  <c r="W43" i="20"/>
  <c r="W42" i="19"/>
  <c r="W61" i="21" s="1"/>
  <c r="W46" i="20"/>
  <c r="W45" i="19"/>
  <c r="W64" i="21" s="1"/>
  <c r="W45" i="20"/>
  <c r="W44" i="19"/>
  <c r="W63" i="21" s="1"/>
  <c r="W13" i="22"/>
  <c r="W44" i="21"/>
  <c r="W44" i="22" s="1"/>
  <c r="Y20" i="22"/>
  <c r="Z20" i="21"/>
  <c r="Y45" i="22"/>
  <c r="Z45" i="21"/>
  <c r="V62" i="22"/>
  <c r="V116" i="21"/>
  <c r="V143" i="21" s="1"/>
  <c r="V57" i="21"/>
  <c r="V55" i="19"/>
  <c r="X33" i="22"/>
  <c r="Y33" i="21"/>
  <c r="X23" i="22"/>
  <c r="Y23" i="21"/>
  <c r="V63" i="22"/>
  <c r="V117" i="21"/>
  <c r="V144" i="21" s="1"/>
  <c r="W24" i="18"/>
  <c r="W44" i="20"/>
  <c r="W43" i="19"/>
  <c r="W62" i="21" s="1"/>
  <c r="W47" i="20"/>
  <c r="W46" i="19"/>
  <c r="W65" i="21" s="1"/>
  <c r="V66" i="22"/>
  <c r="V120" i="21"/>
  <c r="V147" i="21" s="1"/>
  <c r="V26" i="22"/>
  <c r="W26" i="21"/>
  <c r="X35" i="22"/>
  <c r="Y35" i="21"/>
  <c r="W37" i="22"/>
  <c r="X37" i="21"/>
  <c r="W29" i="22"/>
  <c r="X29" i="21"/>
  <c r="X34" i="22"/>
  <c r="Y34" i="21"/>
  <c r="V31" i="22"/>
  <c r="W31" i="21"/>
  <c r="V124" i="21"/>
  <c r="V151" i="21" s="1"/>
  <c r="V122" i="21"/>
  <c r="V149" i="21" s="1"/>
  <c r="V105" i="21"/>
  <c r="V132" i="21" s="1"/>
  <c r="V121" i="21"/>
  <c r="V148" i="21" s="1"/>
  <c r="V123" i="21"/>
  <c r="V150" i="21" s="1"/>
  <c r="V127" i="21"/>
  <c r="V154" i="21" s="1"/>
  <c r="V110" i="21"/>
  <c r="V137" i="21" s="1"/>
  <c r="V104" i="21"/>
  <c r="V131" i="21" s="1"/>
  <c r="V107" i="21"/>
  <c r="V134" i="21" s="1"/>
  <c r="V125" i="21"/>
  <c r="V152" i="21" s="1"/>
  <c r="V108" i="21"/>
  <c r="V135" i="21" s="1"/>
  <c r="V109" i="21"/>
  <c r="V136" i="21" s="1"/>
  <c r="V126" i="21"/>
  <c r="V153" i="21" s="1"/>
  <c r="V106" i="21"/>
  <c r="V133" i="21" s="1"/>
  <c r="U41" i="22"/>
  <c r="V41" i="21"/>
  <c r="V61" i="22"/>
  <c r="V115" i="21"/>
  <c r="V142" i="21" s="1"/>
  <c r="V56" i="20"/>
  <c r="U42" i="22"/>
  <c r="V42" i="21"/>
  <c r="R101" i="22"/>
  <c r="R183" i="21"/>
  <c r="Y32" i="22"/>
  <c r="Z32" i="21"/>
  <c r="Y14" i="21"/>
  <c r="Y14" i="22" s="1"/>
  <c r="Y14" i="20"/>
  <c r="Y14" i="19"/>
  <c r="Y31" i="18"/>
  <c r="Z14" i="18"/>
  <c r="Z114" i="18" s="1"/>
  <c r="Y17" i="18"/>
  <c r="W21" i="18"/>
  <c r="W48" i="20"/>
  <c r="W47" i="19"/>
  <c r="W66" i="21" s="1"/>
  <c r="X13" i="21"/>
  <c r="X13" i="20"/>
  <c r="X13" i="19"/>
  <c r="X49" i="18"/>
  <c r="X45" i="18"/>
  <c r="X50" i="18"/>
  <c r="X46" i="18"/>
  <c r="X51" i="18"/>
  <c r="X47" i="18"/>
  <c r="X43" i="18"/>
  <c r="X42" i="18"/>
  <c r="X19" i="18"/>
  <c r="X48" i="18"/>
  <c r="X44" i="18"/>
  <c r="X26" i="18"/>
  <c r="X25" i="18"/>
  <c r="X22" i="18"/>
  <c r="X32" i="18"/>
  <c r="X23" i="18"/>
  <c r="X20" i="18"/>
  <c r="V65" i="22"/>
  <c r="V119" i="21"/>
  <c r="V146" i="21" s="1"/>
  <c r="W36" i="22"/>
  <c r="X36" i="21"/>
  <c r="V40" i="22"/>
  <c r="W40" i="21"/>
  <c r="Y19" i="22"/>
  <c r="Z19" i="21"/>
  <c r="AD86" i="20"/>
  <c r="U57" i="22"/>
  <c r="U111" i="21"/>
  <c r="U128" i="21" s="1"/>
  <c r="U74" i="21"/>
  <c r="U74" i="22" s="1"/>
  <c r="V60" i="22"/>
  <c r="V114" i="21"/>
  <c r="V141" i="21" s="1"/>
  <c r="S77" i="22"/>
  <c r="S104" i="22" s="1"/>
  <c r="S130" i="22" s="1"/>
  <c r="S154" i="22" s="1"/>
  <c r="S155" i="22" s="1"/>
  <c r="S182" i="21"/>
  <c r="W39" i="20"/>
  <c r="W38" i="19"/>
  <c r="W42" i="20"/>
  <c r="W41" i="19"/>
  <c r="W60" i="21" s="1"/>
  <c r="W41" i="20"/>
  <c r="W40" i="19"/>
  <c r="W59" i="21" s="1"/>
  <c r="X70" i="18" l="1"/>
  <c r="X97" i="18"/>
  <c r="X69" i="18"/>
  <c r="X96" i="18"/>
  <c r="X76" i="18"/>
  <c r="X103" i="18"/>
  <c r="W112" i="18"/>
  <c r="W113" i="18" s="1"/>
  <c r="X74" i="18"/>
  <c r="X101" i="18"/>
  <c r="X73" i="18"/>
  <c r="X100" i="18"/>
  <c r="X71" i="18"/>
  <c r="X98" i="18"/>
  <c r="AF110" i="18"/>
  <c r="AF93" i="18"/>
  <c r="AF90" i="18"/>
  <c r="AF108" i="18"/>
  <c r="AF89" i="18"/>
  <c r="AF105" i="18"/>
  <c r="AF106" i="18"/>
  <c r="AF109" i="18"/>
  <c r="AF107" i="18"/>
  <c r="AF88" i="18"/>
  <c r="AF111" i="18"/>
  <c r="AF94" i="18"/>
  <c r="AF91" i="18"/>
  <c r="AF92" i="18"/>
  <c r="X77" i="18"/>
  <c r="X104" i="18"/>
  <c r="X75" i="18"/>
  <c r="X102" i="18"/>
  <c r="X68" i="18"/>
  <c r="X95" i="18"/>
  <c r="X72" i="18"/>
  <c r="X99" i="18"/>
  <c r="Y87" i="20"/>
  <c r="Y108" i="20"/>
  <c r="Y106" i="20"/>
  <c r="Y109" i="20"/>
  <c r="Y92" i="20"/>
  <c r="Y105" i="20"/>
  <c r="Y107" i="20"/>
  <c r="Y88" i="20"/>
  <c r="Y90" i="20"/>
  <c r="Y91" i="20"/>
  <c r="Y110" i="20"/>
  <c r="Y89" i="20"/>
  <c r="U138" i="21"/>
  <c r="U155" i="21" s="1"/>
  <c r="AG13" i="18"/>
  <c r="AF62" i="18"/>
  <c r="AF63" i="18"/>
  <c r="AF64" i="18"/>
  <c r="AF65" i="18"/>
  <c r="AF66" i="18"/>
  <c r="AF67" i="18"/>
  <c r="AF82" i="18"/>
  <c r="AF79" i="18"/>
  <c r="AF61" i="18"/>
  <c r="AF78" i="18"/>
  <c r="AF83" i="18"/>
  <c r="AF84" i="18"/>
  <c r="AF81" i="18"/>
  <c r="AF80" i="18"/>
  <c r="V82" i="19"/>
  <c r="Y61" i="19"/>
  <c r="Y65" i="19"/>
  <c r="Y59" i="19"/>
  <c r="Y60" i="19"/>
  <c r="Y62" i="19"/>
  <c r="Y63" i="19"/>
  <c r="Y64" i="19"/>
  <c r="Y70" i="19"/>
  <c r="Y74" i="19"/>
  <c r="Y66" i="19"/>
  <c r="Y67" i="19"/>
  <c r="Y69" i="19"/>
  <c r="Y73" i="19"/>
  <c r="Y77" i="19"/>
  <c r="Y80" i="19"/>
  <c r="Y81" i="19"/>
  <c r="Y68" i="19"/>
  <c r="Y75" i="19"/>
  <c r="Y76" i="19"/>
  <c r="Y71" i="19"/>
  <c r="Y78" i="19"/>
  <c r="Y79" i="19"/>
  <c r="Y58" i="19"/>
  <c r="Y72" i="19"/>
  <c r="W60" i="19"/>
  <c r="W68" i="19"/>
  <c r="W72" i="19"/>
  <c r="W76" i="19"/>
  <c r="W62" i="19"/>
  <c r="W61" i="19"/>
  <c r="W67" i="19"/>
  <c r="W66" i="19"/>
  <c r="W59" i="19"/>
  <c r="W69" i="19"/>
  <c r="W73" i="19"/>
  <c r="W77" i="19"/>
  <c r="W64" i="19"/>
  <c r="W81" i="19"/>
  <c r="W71" i="19"/>
  <c r="W79" i="19"/>
  <c r="W58" i="19"/>
  <c r="W63" i="19"/>
  <c r="W70" i="19"/>
  <c r="W74" i="19"/>
  <c r="W78" i="19"/>
  <c r="W65" i="19"/>
  <c r="W80" i="19"/>
  <c r="W75" i="19"/>
  <c r="X82" i="19"/>
  <c r="U166" i="21"/>
  <c r="U85" i="22" s="1"/>
  <c r="U112" i="22" s="1"/>
  <c r="U138" i="22" s="1"/>
  <c r="U174" i="21"/>
  <c r="U93" i="22" s="1"/>
  <c r="U120" i="22" s="1"/>
  <c r="U146" i="22" s="1"/>
  <c r="U161" i="21"/>
  <c r="U80" i="22" s="1"/>
  <c r="U107" i="22" s="1"/>
  <c r="U133" i="22" s="1"/>
  <c r="U177" i="21"/>
  <c r="U96" i="22" s="1"/>
  <c r="U123" i="22" s="1"/>
  <c r="U149" i="22" s="1"/>
  <c r="U163" i="21"/>
  <c r="U82" i="22" s="1"/>
  <c r="U109" i="22" s="1"/>
  <c r="U135" i="22" s="1"/>
  <c r="U175" i="21"/>
  <c r="U94" i="22" s="1"/>
  <c r="U121" i="22" s="1"/>
  <c r="U147" i="22" s="1"/>
  <c r="U172" i="21"/>
  <c r="U91" i="22" s="1"/>
  <c r="U118" i="22" s="1"/>
  <c r="U144" i="22" s="1"/>
  <c r="U176" i="21"/>
  <c r="U95" i="22" s="1"/>
  <c r="U122" i="22" s="1"/>
  <c r="U148" i="22" s="1"/>
  <c r="U159" i="21"/>
  <c r="U78" i="22" s="1"/>
  <c r="U105" i="22" s="1"/>
  <c r="U131" i="22" s="1"/>
  <c r="U181" i="21"/>
  <c r="U100" i="22" s="1"/>
  <c r="U127" i="22" s="1"/>
  <c r="U153" i="22" s="1"/>
  <c r="U179" i="21"/>
  <c r="U98" i="22" s="1"/>
  <c r="U125" i="22" s="1"/>
  <c r="U151" i="22" s="1"/>
  <c r="U167" i="21"/>
  <c r="U86" i="22" s="1"/>
  <c r="U113" i="22" s="1"/>
  <c r="U139" i="22" s="1"/>
  <c r="U164" i="21"/>
  <c r="U83" i="22" s="1"/>
  <c r="U110" i="22" s="1"/>
  <c r="U136" i="22" s="1"/>
  <c r="U162" i="21"/>
  <c r="U81" i="22" s="1"/>
  <c r="U108" i="22" s="1"/>
  <c r="U134" i="22" s="1"/>
  <c r="U178" i="21"/>
  <c r="U97" i="22" s="1"/>
  <c r="U124" i="22" s="1"/>
  <c r="U150" i="22" s="1"/>
  <c r="U180" i="21"/>
  <c r="U99" i="22" s="1"/>
  <c r="U126" i="22" s="1"/>
  <c r="U152" i="22" s="1"/>
  <c r="W17" i="21"/>
  <c r="W17" i="22" s="1"/>
  <c r="W17" i="20"/>
  <c r="W17" i="19"/>
  <c r="U100" i="21"/>
  <c r="U101" i="21" s="1"/>
  <c r="V92" i="19"/>
  <c r="V83" i="21"/>
  <c r="V65" i="20"/>
  <c r="V121" i="20" s="1"/>
  <c r="V148" i="20" s="1"/>
  <c r="V81" i="21"/>
  <c r="V63" i="20"/>
  <c r="V119" i="20" s="1"/>
  <c r="V146" i="20" s="1"/>
  <c r="V90" i="19"/>
  <c r="V85" i="21"/>
  <c r="V167" i="21" s="1"/>
  <c r="V86" i="22" s="1"/>
  <c r="V113" i="22" s="1"/>
  <c r="V139" i="22" s="1"/>
  <c r="V67" i="20"/>
  <c r="V123" i="20" s="1"/>
  <c r="V150" i="20" s="1"/>
  <c r="V94" i="19"/>
  <c r="V88" i="19"/>
  <c r="V79" i="21"/>
  <c r="V61" i="20"/>
  <c r="V117" i="20" s="1"/>
  <c r="V144" i="20" s="1"/>
  <c r="V96" i="21"/>
  <c r="V78" i="20"/>
  <c r="V134" i="20" s="1"/>
  <c r="V161" i="20" s="1"/>
  <c r="V105" i="19"/>
  <c r="V91" i="19"/>
  <c r="V82" i="21"/>
  <c r="V64" i="20"/>
  <c r="V120" i="20" s="1"/>
  <c r="V147" i="20" s="1"/>
  <c r="X15" i="21"/>
  <c r="X15" i="22" s="1"/>
  <c r="X15" i="20"/>
  <c r="X15" i="19"/>
  <c r="Y15" i="18"/>
  <c r="U114" i="20"/>
  <c r="U82" i="20"/>
  <c r="T141" i="20"/>
  <c r="T165" i="20" s="1"/>
  <c r="T166" i="20" s="1"/>
  <c r="T138" i="20"/>
  <c r="V70" i="20"/>
  <c r="V126" i="20" s="1"/>
  <c r="V153" i="20" s="1"/>
  <c r="V97" i="19"/>
  <c r="V88" i="21"/>
  <c r="V170" i="21" s="1"/>
  <c r="V89" i="22" s="1"/>
  <c r="V116" i="22" s="1"/>
  <c r="V142" i="22" s="1"/>
  <c r="V69" i="20"/>
  <c r="V125" i="20" s="1"/>
  <c r="V152" i="20" s="1"/>
  <c r="V96" i="19"/>
  <c r="V87" i="21"/>
  <c r="V169" i="21" s="1"/>
  <c r="V88" i="22" s="1"/>
  <c r="V115" i="22" s="1"/>
  <c r="V141" i="22" s="1"/>
  <c r="V98" i="21"/>
  <c r="V80" i="20"/>
  <c r="V136" i="20" s="1"/>
  <c r="V163" i="20" s="1"/>
  <c r="V107" i="19"/>
  <c r="V99" i="21"/>
  <c r="V81" i="20"/>
  <c r="V137" i="20" s="1"/>
  <c r="V164" i="20" s="1"/>
  <c r="V108" i="19"/>
  <c r="V95" i="21"/>
  <c r="V77" i="20"/>
  <c r="V133" i="20" s="1"/>
  <c r="V160" i="20" s="1"/>
  <c r="V104" i="19"/>
  <c r="V90" i="21"/>
  <c r="V172" i="21" s="1"/>
  <c r="V91" i="22" s="1"/>
  <c r="V118" i="22" s="1"/>
  <c r="V144" i="22" s="1"/>
  <c r="V72" i="20"/>
  <c r="V128" i="20" s="1"/>
  <c r="V155" i="20" s="1"/>
  <c r="V99" i="19"/>
  <c r="U109" i="19"/>
  <c r="V93" i="21"/>
  <c r="V102" i="19"/>
  <c r="V75" i="20"/>
  <c r="V131" i="20" s="1"/>
  <c r="V158" i="20" s="1"/>
  <c r="V87" i="19"/>
  <c r="V78" i="21"/>
  <c r="V160" i="21" s="1"/>
  <c r="V79" i="22" s="1"/>
  <c r="V106" i="22" s="1"/>
  <c r="V132" i="22" s="1"/>
  <c r="V60" i="20"/>
  <c r="V116" i="20" s="1"/>
  <c r="V143" i="20" s="1"/>
  <c r="V66" i="20"/>
  <c r="V122" i="20" s="1"/>
  <c r="V149" i="20" s="1"/>
  <c r="V84" i="21"/>
  <c r="V166" i="21" s="1"/>
  <c r="V85" i="22" s="1"/>
  <c r="V112" i="22" s="1"/>
  <c r="V138" i="22" s="1"/>
  <c r="V93" i="19"/>
  <c r="V97" i="21"/>
  <c r="V79" i="20"/>
  <c r="V135" i="20" s="1"/>
  <c r="V162" i="20" s="1"/>
  <c r="V106" i="19"/>
  <c r="V80" i="21"/>
  <c r="V62" i="20"/>
  <c r="V118" i="20" s="1"/>
  <c r="V145" i="20" s="1"/>
  <c r="V89" i="19"/>
  <c r="V98" i="19"/>
  <c r="V89" i="21"/>
  <c r="V171" i="21" s="1"/>
  <c r="V90" i="22" s="1"/>
  <c r="V117" i="22" s="1"/>
  <c r="V143" i="22" s="1"/>
  <c r="V71" i="20"/>
  <c r="V127" i="20" s="1"/>
  <c r="V154" i="20" s="1"/>
  <c r="U160" i="21"/>
  <c r="U79" i="22" s="1"/>
  <c r="U106" i="22" s="1"/>
  <c r="U132" i="22" s="1"/>
  <c r="V86" i="21"/>
  <c r="V168" i="21" s="1"/>
  <c r="V87" i="22" s="1"/>
  <c r="V114" i="22" s="1"/>
  <c r="V140" i="22" s="1"/>
  <c r="V95" i="19"/>
  <c r="V68" i="20"/>
  <c r="V124" i="20" s="1"/>
  <c r="V151" i="20" s="1"/>
  <c r="V76" i="21"/>
  <c r="V58" i="20"/>
  <c r="V85" i="19"/>
  <c r="V59" i="20"/>
  <c r="V115" i="20" s="1"/>
  <c r="V142" i="20" s="1"/>
  <c r="V86" i="19"/>
  <c r="V77" i="21"/>
  <c r="V94" i="21"/>
  <c r="V76" i="20"/>
  <c r="V132" i="20" s="1"/>
  <c r="V159" i="20" s="1"/>
  <c r="V103" i="19"/>
  <c r="V92" i="21"/>
  <c r="V174" i="21" s="1"/>
  <c r="V93" i="22" s="1"/>
  <c r="V120" i="22" s="1"/>
  <c r="V146" i="22" s="1"/>
  <c r="V74" i="20"/>
  <c r="V130" i="20" s="1"/>
  <c r="V157" i="20" s="1"/>
  <c r="V101" i="19"/>
  <c r="V73" i="20"/>
  <c r="V129" i="20" s="1"/>
  <c r="V156" i="20" s="1"/>
  <c r="V100" i="19"/>
  <c r="V91" i="21"/>
  <c r="V173" i="21" s="1"/>
  <c r="V92" i="22" s="1"/>
  <c r="V119" i="22" s="1"/>
  <c r="V145" i="22" s="1"/>
  <c r="X111" i="20"/>
  <c r="Z20" i="20"/>
  <c r="AA30" i="22"/>
  <c r="AB30" i="21"/>
  <c r="W85" i="18"/>
  <c r="X46" i="22"/>
  <c r="Y46" i="21"/>
  <c r="R102" i="22"/>
  <c r="W57" i="21"/>
  <c r="W55" i="19"/>
  <c r="AE86" i="20"/>
  <c r="X39" i="20"/>
  <c r="X38" i="19"/>
  <c r="X79" i="21"/>
  <c r="X61" i="20"/>
  <c r="X117" i="20" s="1"/>
  <c r="X144" i="20" s="1"/>
  <c r="X88" i="19"/>
  <c r="X83" i="21"/>
  <c r="X65" i="20"/>
  <c r="X121" i="20" s="1"/>
  <c r="X148" i="20" s="1"/>
  <c r="X92" i="19"/>
  <c r="X87" i="21"/>
  <c r="X69" i="20"/>
  <c r="X125" i="20" s="1"/>
  <c r="X152" i="20" s="1"/>
  <c r="X96" i="19"/>
  <c r="X91" i="21"/>
  <c r="X73" i="20"/>
  <c r="X129" i="20" s="1"/>
  <c r="X156" i="20" s="1"/>
  <c r="X100" i="19"/>
  <c r="X95" i="21"/>
  <c r="X77" i="20"/>
  <c r="X133" i="20" s="1"/>
  <c r="X160" i="20" s="1"/>
  <c r="X104" i="19"/>
  <c r="X99" i="21"/>
  <c r="X81" i="20"/>
  <c r="X137" i="20" s="1"/>
  <c r="X164" i="20" s="1"/>
  <c r="X108" i="19"/>
  <c r="Z32" i="22"/>
  <c r="AA32" i="21"/>
  <c r="V42" i="22"/>
  <c r="W42" i="21"/>
  <c r="W65" i="22"/>
  <c r="W119" i="21"/>
  <c r="W146" i="21" s="1"/>
  <c r="W62" i="22"/>
  <c r="W116" i="21"/>
  <c r="W143" i="21" s="1"/>
  <c r="V57" i="22"/>
  <c r="V111" i="21"/>
  <c r="V138" i="21" s="1"/>
  <c r="V155" i="21" s="1"/>
  <c r="V74" i="21"/>
  <c r="V74" i="22" s="1"/>
  <c r="Z20" i="22"/>
  <c r="AA20" i="21"/>
  <c r="Z47" i="22"/>
  <c r="AA47" i="21"/>
  <c r="Y24" i="22"/>
  <c r="Z24" i="21"/>
  <c r="W56" i="20"/>
  <c r="W40" i="22"/>
  <c r="X40" i="21"/>
  <c r="Y13" i="21"/>
  <c r="Y13" i="20"/>
  <c r="Y13" i="19"/>
  <c r="Y50" i="18"/>
  <c r="Y46" i="18"/>
  <c r="Y51" i="18"/>
  <c r="Y47" i="18"/>
  <c r="Y43" i="18"/>
  <c r="Y42" i="18"/>
  <c r="Y19" i="18"/>
  <c r="Y48" i="18"/>
  <c r="Y44" i="18"/>
  <c r="Y49" i="18"/>
  <c r="Y45" i="18"/>
  <c r="Y25" i="18"/>
  <c r="Y32" i="18"/>
  <c r="Y26" i="18"/>
  <c r="Y22" i="18"/>
  <c r="Y23" i="18"/>
  <c r="Y20" i="18"/>
  <c r="X40" i="20"/>
  <c r="X39" i="19"/>
  <c r="X58" i="21" s="1"/>
  <c r="X43" i="20"/>
  <c r="X42" i="19"/>
  <c r="X61" i="21" s="1"/>
  <c r="X76" i="21"/>
  <c r="X58" i="20"/>
  <c r="X85" i="19"/>
  <c r="X80" i="21"/>
  <c r="X62" i="20"/>
  <c r="X118" i="20" s="1"/>
  <c r="X145" i="20" s="1"/>
  <c r="X89" i="19"/>
  <c r="X84" i="21"/>
  <c r="X66" i="20"/>
  <c r="X122" i="20" s="1"/>
  <c r="X149" i="20" s="1"/>
  <c r="X93" i="19"/>
  <c r="X88" i="21"/>
  <c r="X70" i="20"/>
  <c r="X126" i="20" s="1"/>
  <c r="X153" i="20" s="1"/>
  <c r="X97" i="19"/>
  <c r="X92" i="21"/>
  <c r="X74" i="20"/>
  <c r="X130" i="20" s="1"/>
  <c r="X157" i="20" s="1"/>
  <c r="X101" i="19"/>
  <c r="X96" i="21"/>
  <c r="X78" i="20"/>
  <c r="X134" i="20" s="1"/>
  <c r="X161" i="20" s="1"/>
  <c r="X105" i="19"/>
  <c r="Y17" i="21"/>
  <c r="Y17" i="22" s="1"/>
  <c r="Y17" i="20"/>
  <c r="Y17" i="19"/>
  <c r="V41" i="22"/>
  <c r="W41" i="21"/>
  <c r="W31" i="22"/>
  <c r="X31" i="21"/>
  <c r="W127" i="21"/>
  <c r="W154" i="21" s="1"/>
  <c r="W110" i="21"/>
  <c r="W137" i="21" s="1"/>
  <c r="W105" i="21"/>
  <c r="W132" i="21" s="1"/>
  <c r="W104" i="21"/>
  <c r="W131" i="21" s="1"/>
  <c r="W123" i="21"/>
  <c r="W150" i="21" s="1"/>
  <c r="W124" i="21"/>
  <c r="W151" i="21" s="1"/>
  <c r="W125" i="21"/>
  <c r="W152" i="21" s="1"/>
  <c r="W121" i="21"/>
  <c r="W148" i="21" s="1"/>
  <c r="W122" i="21"/>
  <c r="W149" i="21" s="1"/>
  <c r="W106" i="21"/>
  <c r="W133" i="21" s="1"/>
  <c r="W108" i="21"/>
  <c r="W135" i="21" s="1"/>
  <c r="W109" i="21"/>
  <c r="W136" i="21" s="1"/>
  <c r="W107" i="21"/>
  <c r="W134" i="21" s="1"/>
  <c r="W126" i="21"/>
  <c r="W153" i="21" s="1"/>
  <c r="Y34" i="22"/>
  <c r="Z34" i="21"/>
  <c r="X37" i="22"/>
  <c r="Y37" i="21"/>
  <c r="W26" i="22"/>
  <c r="X26" i="21"/>
  <c r="Y33" i="22"/>
  <c r="Z33" i="21"/>
  <c r="Z48" i="22"/>
  <c r="AA48" i="21"/>
  <c r="AA43" i="22"/>
  <c r="AB43" i="21"/>
  <c r="W38" i="22"/>
  <c r="X38" i="21"/>
  <c r="U39" i="22"/>
  <c r="V39" i="21"/>
  <c r="X28" i="22"/>
  <c r="Y28" i="21"/>
  <c r="W59" i="22"/>
  <c r="W113" i="21"/>
  <c r="W140" i="21" s="1"/>
  <c r="W60" i="22"/>
  <c r="W114" i="21"/>
  <c r="W141" i="21" s="1"/>
  <c r="S101" i="22"/>
  <c r="S183" i="21"/>
  <c r="S102" i="22" s="1"/>
  <c r="X24" i="18"/>
  <c r="X41" i="20"/>
  <c r="X40" i="19"/>
  <c r="X59" i="21" s="1"/>
  <c r="X44" i="20"/>
  <c r="X43" i="19"/>
  <c r="X62" i="21" s="1"/>
  <c r="X47" i="20"/>
  <c r="X46" i="19"/>
  <c r="X65" i="21" s="1"/>
  <c r="X42" i="20"/>
  <c r="X41" i="19"/>
  <c r="X60" i="21" s="1"/>
  <c r="W66" i="22"/>
  <c r="W120" i="21"/>
  <c r="W147" i="21" s="1"/>
  <c r="X77" i="21"/>
  <c r="X86" i="19"/>
  <c r="X59" i="20"/>
  <c r="X115" i="20" s="1"/>
  <c r="X142" i="20" s="1"/>
  <c r="X81" i="21"/>
  <c r="X63" i="20"/>
  <c r="X119" i="20" s="1"/>
  <c r="X146" i="20" s="1"/>
  <c r="X90" i="19"/>
  <c r="X85" i="21"/>
  <c r="X67" i="20"/>
  <c r="X123" i="20" s="1"/>
  <c r="X150" i="20" s="1"/>
  <c r="X94" i="19"/>
  <c r="X89" i="21"/>
  <c r="X71" i="20"/>
  <c r="X127" i="20" s="1"/>
  <c r="X154" i="20" s="1"/>
  <c r="X98" i="19"/>
  <c r="X93" i="21"/>
  <c r="X175" i="21" s="1"/>
  <c r="X94" i="22" s="1"/>
  <c r="X121" i="22" s="1"/>
  <c r="X147" i="22" s="1"/>
  <c r="X75" i="20"/>
  <c r="X131" i="20" s="1"/>
  <c r="X158" i="20" s="1"/>
  <c r="X102" i="19"/>
  <c r="X97" i="21"/>
  <c r="X106" i="19"/>
  <c r="X79" i="20"/>
  <c r="X135" i="20" s="1"/>
  <c r="X162" i="20" s="1"/>
  <c r="Z14" i="21"/>
  <c r="Z14" i="22" s="1"/>
  <c r="Z14" i="20"/>
  <c r="Z14" i="19"/>
  <c r="Z31" i="18"/>
  <c r="AA14" i="18"/>
  <c r="AA114" i="18" s="1"/>
  <c r="Z17" i="18"/>
  <c r="Y23" i="22"/>
  <c r="Z23" i="21"/>
  <c r="Z45" i="22"/>
  <c r="AA45" i="21"/>
  <c r="W58" i="22"/>
  <c r="W112" i="21"/>
  <c r="W139" i="21" s="1"/>
  <c r="T77" i="22"/>
  <c r="T104" i="22" s="1"/>
  <c r="T130" i="22" s="1"/>
  <c r="T154" i="22" s="1"/>
  <c r="T155" i="22" s="1"/>
  <c r="BE31" i="11" s="1"/>
  <c r="N63" i="11" s="1"/>
  <c r="T182" i="21"/>
  <c r="Z19" i="22"/>
  <c r="AA19" i="21"/>
  <c r="X36" i="22"/>
  <c r="Y36" i="21"/>
  <c r="X27" i="18"/>
  <c r="X28" i="18" s="1"/>
  <c r="X45" i="20"/>
  <c r="X44" i="19"/>
  <c r="X63" i="21" s="1"/>
  <c r="X21" i="18"/>
  <c r="X48" i="20"/>
  <c r="X47" i="19"/>
  <c r="X66" i="21" s="1"/>
  <c r="X46" i="20"/>
  <c r="X45" i="19"/>
  <c r="X64" i="21" s="1"/>
  <c r="X13" i="22"/>
  <c r="X44" i="21"/>
  <c r="X44" i="22" s="1"/>
  <c r="X78" i="21"/>
  <c r="X60" i="20"/>
  <c r="X116" i="20" s="1"/>
  <c r="X143" i="20" s="1"/>
  <c r="X87" i="19"/>
  <c r="X82" i="21"/>
  <c r="X64" i="20"/>
  <c r="X120" i="20" s="1"/>
  <c r="X147" i="20" s="1"/>
  <c r="X91" i="19"/>
  <c r="X86" i="21"/>
  <c r="X68" i="20"/>
  <c r="X124" i="20" s="1"/>
  <c r="X151" i="20" s="1"/>
  <c r="X95" i="19"/>
  <c r="X90" i="21"/>
  <c r="X72" i="20"/>
  <c r="X128" i="20" s="1"/>
  <c r="X155" i="20" s="1"/>
  <c r="X99" i="19"/>
  <c r="X94" i="21"/>
  <c r="X176" i="21" s="1"/>
  <c r="X95" i="22" s="1"/>
  <c r="X122" i="22" s="1"/>
  <c r="X148" i="22" s="1"/>
  <c r="X76" i="20"/>
  <c r="X132" i="20" s="1"/>
  <c r="X159" i="20" s="1"/>
  <c r="X103" i="19"/>
  <c r="X98" i="21"/>
  <c r="X80" i="20"/>
  <c r="X136" i="20" s="1"/>
  <c r="X163" i="20" s="1"/>
  <c r="X107" i="19"/>
  <c r="U158" i="21"/>
  <c r="X29" i="22"/>
  <c r="Y29" i="21"/>
  <c r="Y35" i="22"/>
  <c r="Z35" i="21"/>
  <c r="W63" i="22"/>
  <c r="W117" i="21"/>
  <c r="W144" i="21" s="1"/>
  <c r="W64" i="22"/>
  <c r="W118" i="21"/>
  <c r="W145" i="21" s="1"/>
  <c r="W61" i="22"/>
  <c r="W115" i="21"/>
  <c r="W142" i="21" s="1"/>
  <c r="X27" i="22"/>
  <c r="Y27" i="21"/>
  <c r="Z22" i="22"/>
  <c r="AA22" i="21"/>
  <c r="X25" i="22"/>
  <c r="Y25" i="21"/>
  <c r="Z21" i="22"/>
  <c r="AA21" i="21"/>
  <c r="U165" i="21" l="1"/>
  <c r="U84" i="22" s="1"/>
  <c r="U111" i="22" s="1"/>
  <c r="U137" i="22" s="1"/>
  <c r="Y75" i="18"/>
  <c r="Y102" i="18"/>
  <c r="Y68" i="18"/>
  <c r="Y95" i="18"/>
  <c r="Y72" i="18"/>
  <c r="Y99" i="18"/>
  <c r="Y70" i="18"/>
  <c r="Y97" i="18"/>
  <c r="Y69" i="18"/>
  <c r="Y96" i="18"/>
  <c r="Y76" i="18"/>
  <c r="Y103" i="18"/>
  <c r="AG92" i="18"/>
  <c r="AG111" i="18"/>
  <c r="AG110" i="18"/>
  <c r="AG91" i="18"/>
  <c r="AG105" i="18"/>
  <c r="AG108" i="18"/>
  <c r="AG88" i="18"/>
  <c r="AG93" i="18"/>
  <c r="AG90" i="18"/>
  <c r="AG107" i="18"/>
  <c r="AG109" i="18"/>
  <c r="AG89" i="18"/>
  <c r="AG94" i="18"/>
  <c r="AG106" i="18"/>
  <c r="Y74" i="18"/>
  <c r="Y101" i="18"/>
  <c r="Y73" i="18"/>
  <c r="Y100" i="18"/>
  <c r="Y71" i="18"/>
  <c r="Y98" i="18"/>
  <c r="Y77" i="18"/>
  <c r="Y104" i="18"/>
  <c r="X112" i="18"/>
  <c r="X113" i="18" s="1"/>
  <c r="Z108" i="20"/>
  <c r="Z109" i="20"/>
  <c r="Z107" i="20"/>
  <c r="Z92" i="20"/>
  <c r="Z105" i="20"/>
  <c r="Z91" i="20"/>
  <c r="Z88" i="20"/>
  <c r="Z89" i="20"/>
  <c r="Z90" i="20"/>
  <c r="Z87" i="20"/>
  <c r="Z110" i="20"/>
  <c r="Z106" i="20"/>
  <c r="Y82" i="19"/>
  <c r="AH13" i="18"/>
  <c r="AG63" i="18"/>
  <c r="AG67" i="18"/>
  <c r="AG78" i="18"/>
  <c r="AG79" i="18"/>
  <c r="AG80" i="18"/>
  <c r="AG81" i="18"/>
  <c r="AG82" i="18"/>
  <c r="AG62" i="18"/>
  <c r="AG64" i="18"/>
  <c r="AG65" i="18"/>
  <c r="AG66" i="18"/>
  <c r="AG61" i="18"/>
  <c r="AG84" i="18"/>
  <c r="AG83" i="18"/>
  <c r="Z59" i="19"/>
  <c r="Z60" i="19"/>
  <c r="Z61" i="19"/>
  <c r="Z62" i="19"/>
  <c r="Z63" i="19"/>
  <c r="Z64" i="19"/>
  <c r="Z65" i="19"/>
  <c r="Z66" i="19"/>
  <c r="Z67" i="19"/>
  <c r="Z71" i="19"/>
  <c r="Z70" i="19"/>
  <c r="Z74" i="19"/>
  <c r="Z78" i="19"/>
  <c r="Z58" i="19"/>
  <c r="Z72" i="19"/>
  <c r="Z73" i="19"/>
  <c r="Z80" i="19"/>
  <c r="Z68" i="19"/>
  <c r="Z75" i="19"/>
  <c r="Z76" i="19"/>
  <c r="Z77" i="19"/>
  <c r="Z69" i="19"/>
  <c r="Z79" i="19"/>
  <c r="Z81" i="19"/>
  <c r="W82" i="19"/>
  <c r="V181" i="21"/>
  <c r="V100" i="22" s="1"/>
  <c r="V127" i="22" s="1"/>
  <c r="V153" i="22" s="1"/>
  <c r="V179" i="21"/>
  <c r="V98" i="22" s="1"/>
  <c r="V125" i="22" s="1"/>
  <c r="V151" i="22" s="1"/>
  <c r="V159" i="21"/>
  <c r="V78" i="22" s="1"/>
  <c r="V105" i="22" s="1"/>
  <c r="V131" i="22" s="1"/>
  <c r="V178" i="21"/>
  <c r="V97" i="22" s="1"/>
  <c r="V124" i="22" s="1"/>
  <c r="V150" i="22" s="1"/>
  <c r="V164" i="21"/>
  <c r="V83" i="22" s="1"/>
  <c r="V110" i="22" s="1"/>
  <c r="V136" i="22" s="1"/>
  <c r="V177" i="21"/>
  <c r="V96" i="22" s="1"/>
  <c r="V123" i="22" s="1"/>
  <c r="V149" i="22" s="1"/>
  <c r="V163" i="21"/>
  <c r="V82" i="22" s="1"/>
  <c r="V109" i="22" s="1"/>
  <c r="V135" i="22" s="1"/>
  <c r="V161" i="21"/>
  <c r="V80" i="22" s="1"/>
  <c r="V107" i="22" s="1"/>
  <c r="V133" i="22" s="1"/>
  <c r="V180" i="21"/>
  <c r="V99" i="22" s="1"/>
  <c r="V126" i="22" s="1"/>
  <c r="V152" i="22" s="1"/>
  <c r="V175" i="21"/>
  <c r="V94" i="22" s="1"/>
  <c r="V121" i="22" s="1"/>
  <c r="V147" i="22" s="1"/>
  <c r="V162" i="21"/>
  <c r="V81" i="22" s="1"/>
  <c r="V108" i="22" s="1"/>
  <c r="V134" i="22" s="1"/>
  <c r="V158" i="21"/>
  <c r="V77" i="22" s="1"/>
  <c r="V104" i="22" s="1"/>
  <c r="V130" i="22" s="1"/>
  <c r="V176" i="21"/>
  <c r="V95" i="22" s="1"/>
  <c r="V122" i="22" s="1"/>
  <c r="V148" i="22" s="1"/>
  <c r="V100" i="21"/>
  <c r="V101" i="21" s="1"/>
  <c r="W80" i="20"/>
  <c r="W136" i="20" s="1"/>
  <c r="W163" i="20" s="1"/>
  <c r="W107" i="19"/>
  <c r="W98" i="21"/>
  <c r="W93" i="19"/>
  <c r="W84" i="21"/>
  <c r="W166" i="21" s="1"/>
  <c r="W85" i="22" s="1"/>
  <c r="W112" i="22" s="1"/>
  <c r="W138" i="22" s="1"/>
  <c r="W66" i="20"/>
  <c r="W122" i="20" s="1"/>
  <c r="W149" i="20" s="1"/>
  <c r="W83" i="21"/>
  <c r="W65" i="20"/>
  <c r="W121" i="20" s="1"/>
  <c r="W148" i="20" s="1"/>
  <c r="W92" i="19"/>
  <c r="W80" i="21"/>
  <c r="W62" i="20"/>
  <c r="W118" i="20" s="1"/>
  <c r="W145" i="20" s="1"/>
  <c r="W89" i="19"/>
  <c r="W85" i="21"/>
  <c r="W167" i="21" s="1"/>
  <c r="W86" i="22" s="1"/>
  <c r="W113" i="22" s="1"/>
  <c r="W139" i="22" s="1"/>
  <c r="W67" i="20"/>
  <c r="W123" i="20" s="1"/>
  <c r="W150" i="20" s="1"/>
  <c r="W94" i="19"/>
  <c r="W75" i="20"/>
  <c r="W131" i="20" s="1"/>
  <c r="W158" i="20" s="1"/>
  <c r="W102" i="19"/>
  <c r="W93" i="21"/>
  <c r="W175" i="21" s="1"/>
  <c r="W94" i="22" s="1"/>
  <c r="W121" i="22" s="1"/>
  <c r="W147" i="22" s="1"/>
  <c r="Y15" i="21"/>
  <c r="Y15" i="22" s="1"/>
  <c r="Y15" i="20"/>
  <c r="Y15" i="19"/>
  <c r="Z15" i="18"/>
  <c r="V109" i="19"/>
  <c r="W92" i="21"/>
  <c r="W74" i="20"/>
  <c r="W130" i="20" s="1"/>
  <c r="W157" i="20" s="1"/>
  <c r="W101" i="19"/>
  <c r="W77" i="21"/>
  <c r="W59" i="20"/>
  <c r="W115" i="20" s="1"/>
  <c r="W142" i="20" s="1"/>
  <c r="W86" i="19"/>
  <c r="W103" i="19"/>
  <c r="W94" i="21"/>
  <c r="W176" i="21" s="1"/>
  <c r="W95" i="22" s="1"/>
  <c r="W122" i="22" s="1"/>
  <c r="W148" i="22" s="1"/>
  <c r="W76" i="20"/>
  <c r="W132" i="20" s="1"/>
  <c r="W159" i="20" s="1"/>
  <c r="W106" i="19"/>
  <c r="W97" i="21"/>
  <c r="W79" i="20"/>
  <c r="W135" i="20" s="1"/>
  <c r="W162" i="20" s="1"/>
  <c r="W76" i="21"/>
  <c r="W85" i="19"/>
  <c r="W58" i="20"/>
  <c r="W88" i="21"/>
  <c r="W170" i="21" s="1"/>
  <c r="W89" i="22" s="1"/>
  <c r="W116" i="22" s="1"/>
  <c r="W142" i="22" s="1"/>
  <c r="W70" i="20"/>
  <c r="W126" i="20" s="1"/>
  <c r="W153" i="20" s="1"/>
  <c r="W97" i="19"/>
  <c r="U138" i="20"/>
  <c r="U141" i="20"/>
  <c r="U165" i="20" s="1"/>
  <c r="U166" i="20" s="1"/>
  <c r="W98" i="19"/>
  <c r="W89" i="21"/>
  <c r="W171" i="21" s="1"/>
  <c r="W90" i="22" s="1"/>
  <c r="W117" i="22" s="1"/>
  <c r="W143" i="22" s="1"/>
  <c r="W71" i="20"/>
  <c r="W127" i="20" s="1"/>
  <c r="W154" i="20" s="1"/>
  <c r="W95" i="21"/>
  <c r="W177" i="21" s="1"/>
  <c r="W96" i="22" s="1"/>
  <c r="W123" i="22" s="1"/>
  <c r="W149" i="22" s="1"/>
  <c r="W77" i="20"/>
  <c r="W133" i="20" s="1"/>
  <c r="W160" i="20" s="1"/>
  <c r="W104" i="19"/>
  <c r="W79" i="21"/>
  <c r="W61" i="20"/>
  <c r="W117" i="20" s="1"/>
  <c r="W144" i="20" s="1"/>
  <c r="W88" i="19"/>
  <c r="W60" i="20"/>
  <c r="W116" i="20" s="1"/>
  <c r="W143" i="20" s="1"/>
  <c r="W87" i="19"/>
  <c r="W78" i="21"/>
  <c r="W96" i="21"/>
  <c r="W78" i="20"/>
  <c r="W134" i="20" s="1"/>
  <c r="W161" i="20" s="1"/>
  <c r="W105" i="19"/>
  <c r="W86" i="21"/>
  <c r="W68" i="20"/>
  <c r="W124" i="20" s="1"/>
  <c r="W151" i="20" s="1"/>
  <c r="W95" i="19"/>
  <c r="V82" i="20"/>
  <c r="V114" i="20"/>
  <c r="W82" i="21"/>
  <c r="W64" i="20"/>
  <c r="W120" i="20" s="1"/>
  <c r="W147" i="20" s="1"/>
  <c r="W91" i="19"/>
  <c r="W73" i="20"/>
  <c r="W129" i="20" s="1"/>
  <c r="W156" i="20" s="1"/>
  <c r="W100" i="19"/>
  <c r="W91" i="21"/>
  <c r="W173" i="21" s="1"/>
  <c r="W92" i="22" s="1"/>
  <c r="W119" i="22" s="1"/>
  <c r="W145" i="22" s="1"/>
  <c r="W69" i="20"/>
  <c r="W125" i="20" s="1"/>
  <c r="W152" i="20" s="1"/>
  <c r="W87" i="21"/>
  <c r="W169" i="21" s="1"/>
  <c r="W88" i="22" s="1"/>
  <c r="W115" i="22" s="1"/>
  <c r="W141" i="22" s="1"/>
  <c r="W96" i="19"/>
  <c r="W90" i="21"/>
  <c r="W99" i="19"/>
  <c r="W72" i="20"/>
  <c r="W128" i="20" s="1"/>
  <c r="W155" i="20" s="1"/>
  <c r="W81" i="20"/>
  <c r="W137" i="20" s="1"/>
  <c r="W164" i="20" s="1"/>
  <c r="W108" i="19"/>
  <c r="W99" i="21"/>
  <c r="W63" i="20"/>
  <c r="W119" i="20" s="1"/>
  <c r="W146" i="20" s="1"/>
  <c r="W90" i="19"/>
  <c r="W81" i="21"/>
  <c r="Y111" i="20"/>
  <c r="AA20" i="20"/>
  <c r="AC30" i="21"/>
  <c r="AB30" i="22"/>
  <c r="Y46" i="22"/>
  <c r="Z46" i="21"/>
  <c r="V128" i="21"/>
  <c r="X85" i="18"/>
  <c r="Y24" i="18"/>
  <c r="V165" i="21"/>
  <c r="V84" i="22" s="1"/>
  <c r="V111" i="22" s="1"/>
  <c r="V137" i="22" s="1"/>
  <c r="Y25" i="22"/>
  <c r="Z25" i="21"/>
  <c r="Z35" i="22"/>
  <c r="AA35" i="21"/>
  <c r="AA48" i="22"/>
  <c r="AB48" i="21"/>
  <c r="Y37" i="22"/>
  <c r="Z37" i="21"/>
  <c r="Y83" i="21"/>
  <c r="Y65" i="20"/>
  <c r="Y121" i="20" s="1"/>
  <c r="Y148" i="20" s="1"/>
  <c r="Y92" i="19"/>
  <c r="Y99" i="21"/>
  <c r="Y81" i="20"/>
  <c r="Y137" i="20" s="1"/>
  <c r="Y164" i="20" s="1"/>
  <c r="Y108" i="19"/>
  <c r="Y90" i="21"/>
  <c r="Y72" i="20"/>
  <c r="Y128" i="20" s="1"/>
  <c r="Y155" i="20" s="1"/>
  <c r="Y99" i="19"/>
  <c r="Y81" i="21"/>
  <c r="Y63" i="20"/>
  <c r="Y119" i="20" s="1"/>
  <c r="Y146" i="20" s="1"/>
  <c r="Y90" i="19"/>
  <c r="Y97" i="21"/>
  <c r="Y79" i="20"/>
  <c r="Y135" i="20" s="1"/>
  <c r="Y162" i="20" s="1"/>
  <c r="Y106" i="19"/>
  <c r="Y88" i="21"/>
  <c r="Y70" i="20"/>
  <c r="Y126" i="20" s="1"/>
  <c r="Y153" i="20" s="1"/>
  <c r="Y97" i="19"/>
  <c r="X100" i="21"/>
  <c r="X101" i="21" s="1"/>
  <c r="Y42" i="20"/>
  <c r="Y41" i="19"/>
  <c r="Y60" i="21" s="1"/>
  <c r="Y41" i="20"/>
  <c r="Y40" i="19"/>
  <c r="Y59" i="21" s="1"/>
  <c r="Y44" i="20"/>
  <c r="Y43" i="19"/>
  <c r="Y62" i="21" s="1"/>
  <c r="Y47" i="20"/>
  <c r="Y46" i="19"/>
  <c r="Y65" i="21" s="1"/>
  <c r="W42" i="22"/>
  <c r="X42" i="21"/>
  <c r="Y27" i="22"/>
  <c r="Z27" i="21"/>
  <c r="U77" i="22"/>
  <c r="U104" i="22" s="1"/>
  <c r="U130" i="22" s="1"/>
  <c r="U182" i="21"/>
  <c r="Y36" i="22"/>
  <c r="Z36" i="21"/>
  <c r="AA19" i="22"/>
  <c r="AB19" i="21"/>
  <c r="AA45" i="22"/>
  <c r="AB45" i="21"/>
  <c r="Z17" i="21"/>
  <c r="Z17" i="22" s="1"/>
  <c r="Z17" i="20"/>
  <c r="Z17" i="19"/>
  <c r="Y28" i="22"/>
  <c r="Z28" i="21"/>
  <c r="X38" i="22"/>
  <c r="Y38" i="21"/>
  <c r="W41" i="22"/>
  <c r="X41" i="21"/>
  <c r="Y87" i="21"/>
  <c r="Y69" i="20"/>
  <c r="Y125" i="20" s="1"/>
  <c r="Y152" i="20" s="1"/>
  <c r="Y96" i="19"/>
  <c r="Y78" i="21"/>
  <c r="Y60" i="20"/>
  <c r="Y116" i="20" s="1"/>
  <c r="Y143" i="20" s="1"/>
  <c r="Y87" i="19"/>
  <c r="Y94" i="21"/>
  <c r="Y76" i="20"/>
  <c r="Y132" i="20" s="1"/>
  <c r="Y159" i="20" s="1"/>
  <c r="Y103" i="19"/>
  <c r="Y85" i="21"/>
  <c r="Y67" i="20"/>
  <c r="Y123" i="20" s="1"/>
  <c r="Y150" i="20" s="1"/>
  <c r="Y94" i="19"/>
  <c r="Y76" i="21"/>
  <c r="Y58" i="20"/>
  <c r="Y85" i="19"/>
  <c r="Y92" i="21"/>
  <c r="Y74" i="20"/>
  <c r="Y130" i="20" s="1"/>
  <c r="Y157" i="20" s="1"/>
  <c r="Y101" i="19"/>
  <c r="Y46" i="20"/>
  <c r="Y45" i="19"/>
  <c r="Y64" i="21" s="1"/>
  <c r="Y45" i="20"/>
  <c r="Y44" i="19"/>
  <c r="Y63" i="21" s="1"/>
  <c r="Y21" i="18"/>
  <c r="Y48" i="20"/>
  <c r="Y47" i="19"/>
  <c r="Y66" i="21" s="1"/>
  <c r="X57" i="21"/>
  <c r="X55" i="19"/>
  <c r="AF86" i="20"/>
  <c r="Y29" i="22"/>
  <c r="Z29" i="21"/>
  <c r="X64" i="22"/>
  <c r="X118" i="21"/>
  <c r="X145" i="21" s="1"/>
  <c r="X66" i="22"/>
  <c r="X120" i="21"/>
  <c r="X147" i="21" s="1"/>
  <c r="AA14" i="21"/>
  <c r="AA14" i="22" s="1"/>
  <c r="AA14" i="20"/>
  <c r="AA14" i="19"/>
  <c r="AA31" i="18"/>
  <c r="AB14" i="18"/>
  <c r="AB114" i="18" s="1"/>
  <c r="AA17" i="18"/>
  <c r="X62" i="22"/>
  <c r="X116" i="21"/>
  <c r="X143" i="21" s="1"/>
  <c r="X59" i="22"/>
  <c r="X113" i="21"/>
  <c r="X140" i="21" s="1"/>
  <c r="AB43" i="22"/>
  <c r="AC43" i="21"/>
  <c r="Z33" i="22"/>
  <c r="AA33" i="21"/>
  <c r="X26" i="22"/>
  <c r="Y26" i="21"/>
  <c r="Z34" i="22"/>
  <c r="AA34" i="21"/>
  <c r="X31" i="22"/>
  <c r="Y31" i="21"/>
  <c r="X126" i="21"/>
  <c r="X153" i="21" s="1"/>
  <c r="X109" i="21"/>
  <c r="X136" i="21" s="1"/>
  <c r="X125" i="21"/>
  <c r="X152" i="21" s="1"/>
  <c r="X179" i="21" s="1"/>
  <c r="X98" i="22" s="1"/>
  <c r="X125" i="22" s="1"/>
  <c r="X151" i="22" s="1"/>
  <c r="X127" i="21"/>
  <c r="X154" i="21" s="1"/>
  <c r="X110" i="21"/>
  <c r="X137" i="21" s="1"/>
  <c r="X105" i="21"/>
  <c r="X132" i="21" s="1"/>
  <c r="X124" i="21"/>
  <c r="X151" i="21" s="1"/>
  <c r="X178" i="21" s="1"/>
  <c r="X97" i="22" s="1"/>
  <c r="X124" i="22" s="1"/>
  <c r="X150" i="22" s="1"/>
  <c r="X108" i="21"/>
  <c r="X135" i="21" s="1"/>
  <c r="X121" i="21"/>
  <c r="X122" i="21"/>
  <c r="X104" i="21"/>
  <c r="X131" i="21" s="1"/>
  <c r="X123" i="21"/>
  <c r="X150" i="21" s="1"/>
  <c r="X177" i="21" s="1"/>
  <c r="X96" i="22" s="1"/>
  <c r="X123" i="22" s="1"/>
  <c r="X149" i="22" s="1"/>
  <c r="X106" i="21"/>
  <c r="X133" i="21" s="1"/>
  <c r="X107" i="21"/>
  <c r="X134" i="21" s="1"/>
  <c r="Y91" i="21"/>
  <c r="Y73" i="20"/>
  <c r="Y129" i="20" s="1"/>
  <c r="Y156" i="20" s="1"/>
  <c r="Y100" i="19"/>
  <c r="Y82" i="21"/>
  <c r="Y64" i="20"/>
  <c r="Y120" i="20" s="1"/>
  <c r="Y147" i="20" s="1"/>
  <c r="Y91" i="19"/>
  <c r="Y98" i="21"/>
  <c r="Y80" i="20"/>
  <c r="Y136" i="20" s="1"/>
  <c r="Y163" i="20" s="1"/>
  <c r="Y107" i="19"/>
  <c r="Y89" i="21"/>
  <c r="Y71" i="20"/>
  <c r="Y127" i="20" s="1"/>
  <c r="Y154" i="20" s="1"/>
  <c r="Y98" i="19"/>
  <c r="Y80" i="21"/>
  <c r="Y62" i="20"/>
  <c r="Y118" i="20" s="1"/>
  <c r="Y145" i="20" s="1"/>
  <c r="Y89" i="19"/>
  <c r="Y96" i="21"/>
  <c r="Y78" i="20"/>
  <c r="Y134" i="20" s="1"/>
  <c r="Y161" i="20" s="1"/>
  <c r="Y105" i="19"/>
  <c r="X109" i="19"/>
  <c r="X58" i="22"/>
  <c r="X112" i="21"/>
  <c r="X139" i="21" s="1"/>
  <c r="Y39" i="20"/>
  <c r="Y38" i="19"/>
  <c r="Y13" i="22"/>
  <c r="Y44" i="21"/>
  <c r="Y44" i="22" s="1"/>
  <c r="X40" i="22"/>
  <c r="Y40" i="21"/>
  <c r="Z24" i="22"/>
  <c r="AA24" i="21"/>
  <c r="AA47" i="22"/>
  <c r="AB47" i="21"/>
  <c r="AA32" i="22"/>
  <c r="AB32" i="21"/>
  <c r="X56" i="20"/>
  <c r="AA21" i="22"/>
  <c r="AB21" i="21"/>
  <c r="AA22" i="22"/>
  <c r="AB22" i="21"/>
  <c r="X63" i="22"/>
  <c r="X117" i="21"/>
  <c r="X144" i="21" s="1"/>
  <c r="T101" i="22"/>
  <c r="T183" i="21"/>
  <c r="Z23" i="22"/>
  <c r="AA23" i="21"/>
  <c r="X60" i="22"/>
  <c r="X114" i="21"/>
  <c r="X141" i="21" s="1"/>
  <c r="X65" i="22"/>
  <c r="X119" i="21"/>
  <c r="X146" i="21" s="1"/>
  <c r="V39" i="22"/>
  <c r="W39" i="21"/>
  <c r="Y79" i="21"/>
  <c r="Y61" i="20"/>
  <c r="Y117" i="20" s="1"/>
  <c r="Y144" i="20" s="1"/>
  <c r="Y88" i="19"/>
  <c r="Y95" i="21"/>
  <c r="Y77" i="20"/>
  <c r="Y133" i="20" s="1"/>
  <c r="Y160" i="20" s="1"/>
  <c r="Y104" i="19"/>
  <c r="Y86" i="21"/>
  <c r="Y68" i="20"/>
  <c r="Y124" i="20" s="1"/>
  <c r="Y151" i="20" s="1"/>
  <c r="Y95" i="19"/>
  <c r="Y77" i="21"/>
  <c r="Y59" i="20"/>
  <c r="Y115" i="20" s="1"/>
  <c r="Y142" i="20" s="1"/>
  <c r="Y86" i="19"/>
  <c r="Y93" i="21"/>
  <c r="Y175" i="21" s="1"/>
  <c r="Y94" i="22" s="1"/>
  <c r="Y121" i="22" s="1"/>
  <c r="Y147" i="22" s="1"/>
  <c r="Y75" i="20"/>
  <c r="Y131" i="20" s="1"/>
  <c r="Y158" i="20" s="1"/>
  <c r="Y102" i="19"/>
  <c r="Y84" i="21"/>
  <c r="Y66" i="20"/>
  <c r="Y122" i="20" s="1"/>
  <c r="Y149" i="20" s="1"/>
  <c r="Y93" i="19"/>
  <c r="X114" i="20"/>
  <c r="X82" i="20"/>
  <c r="X61" i="22"/>
  <c r="X115" i="21"/>
  <c r="X142" i="21" s="1"/>
  <c r="Y27" i="18"/>
  <c r="Y28" i="18" s="1"/>
  <c r="Z13" i="21"/>
  <c r="Z13" i="20"/>
  <c r="Z13" i="19"/>
  <c r="Z51" i="18"/>
  <c r="Z50" i="18"/>
  <c r="Z49" i="18"/>
  <c r="Z48" i="18"/>
  <c r="Z47" i="18"/>
  <c r="Z46" i="18"/>
  <c r="Z45" i="18"/>
  <c r="Z44" i="18"/>
  <c r="Z43" i="18"/>
  <c r="Z42" i="18"/>
  <c r="Z19" i="18"/>
  <c r="Z25" i="18"/>
  <c r="Z22" i="18"/>
  <c r="Z32" i="18"/>
  <c r="Z26" i="18"/>
  <c r="Z23" i="18"/>
  <c r="Z20" i="18"/>
  <c r="Y40" i="20"/>
  <c r="Y39" i="19"/>
  <c r="Y58" i="21" s="1"/>
  <c r="Y43" i="20"/>
  <c r="Y42" i="19"/>
  <c r="Y61" i="21" s="1"/>
  <c r="AA20" i="22"/>
  <c r="AB20" i="21"/>
  <c r="W57" i="22"/>
  <c r="W111" i="21"/>
  <c r="W138" i="21" s="1"/>
  <c r="W155" i="21" s="1"/>
  <c r="W74" i="21"/>
  <c r="W74" i="22" s="1"/>
  <c r="U154" i="22" l="1"/>
  <c r="U155" i="22" s="1"/>
  <c r="Z74" i="18"/>
  <c r="Z101" i="18"/>
  <c r="Z71" i="18"/>
  <c r="Z98" i="18"/>
  <c r="Z75" i="18"/>
  <c r="Z102" i="18"/>
  <c r="Y112" i="18"/>
  <c r="Y113" i="18" s="1"/>
  <c r="Z70" i="18"/>
  <c r="Z97" i="18"/>
  <c r="Z72" i="18"/>
  <c r="Z99" i="18"/>
  <c r="Z76" i="18"/>
  <c r="Z103" i="18"/>
  <c r="Z68" i="18"/>
  <c r="Z95" i="18"/>
  <c r="Z69" i="18"/>
  <c r="Z96" i="18"/>
  <c r="Z73" i="18"/>
  <c r="Z100" i="18"/>
  <c r="Z77" i="18"/>
  <c r="Z104" i="18"/>
  <c r="AH88" i="18"/>
  <c r="AH108" i="18"/>
  <c r="AH94" i="18"/>
  <c r="AH92" i="18"/>
  <c r="AH109" i="18"/>
  <c r="AH91" i="18"/>
  <c r="AH111" i="18"/>
  <c r="AH110" i="18"/>
  <c r="AH106" i="18"/>
  <c r="AH107" i="18"/>
  <c r="AH90" i="18"/>
  <c r="AH105" i="18"/>
  <c r="AH89" i="18"/>
  <c r="AH93" i="18"/>
  <c r="AA110" i="20"/>
  <c r="AA106" i="20"/>
  <c r="AA90" i="20"/>
  <c r="AA109" i="20"/>
  <c r="AA105" i="20"/>
  <c r="AA89" i="20"/>
  <c r="AA108" i="20"/>
  <c r="AA92" i="20"/>
  <c r="AA87" i="20"/>
  <c r="AA107" i="20"/>
  <c r="AA91" i="20"/>
  <c r="AA88" i="20"/>
  <c r="AI13" i="18"/>
  <c r="AH64" i="18"/>
  <c r="AH62" i="18"/>
  <c r="AH63" i="18"/>
  <c r="AH80" i="18"/>
  <c r="AH65" i="18"/>
  <c r="AH66" i="18"/>
  <c r="AH67" i="18"/>
  <c r="AH79" i="18"/>
  <c r="AH78" i="18"/>
  <c r="AH83" i="18"/>
  <c r="AH81" i="18"/>
  <c r="AH84" i="18"/>
  <c r="AH82" i="18"/>
  <c r="AH61" i="18"/>
  <c r="AA59" i="19"/>
  <c r="AA62" i="19"/>
  <c r="AA66" i="19"/>
  <c r="AA68" i="19"/>
  <c r="AA69" i="19"/>
  <c r="AA70" i="19"/>
  <c r="AA71" i="19"/>
  <c r="AA72" i="19"/>
  <c r="AA73" i="19"/>
  <c r="AA74" i="19"/>
  <c r="AA75" i="19"/>
  <c r="AA76" i="19"/>
  <c r="AA77" i="19"/>
  <c r="AA78" i="19"/>
  <c r="AA79" i="19"/>
  <c r="AA61" i="19"/>
  <c r="AA60" i="19"/>
  <c r="AA63" i="19"/>
  <c r="AA64" i="19"/>
  <c r="AA65" i="19"/>
  <c r="AA81" i="19"/>
  <c r="AA80" i="19"/>
  <c r="AA67" i="19"/>
  <c r="AA58" i="19"/>
  <c r="Z82" i="19"/>
  <c r="W164" i="21"/>
  <c r="W83" i="22" s="1"/>
  <c r="W110" i="22" s="1"/>
  <c r="W136" i="22" s="1"/>
  <c r="W159" i="21"/>
  <c r="W78" i="22" s="1"/>
  <c r="W105" i="22" s="1"/>
  <c r="W131" i="22" s="1"/>
  <c r="W174" i="21"/>
  <c r="W93" i="22" s="1"/>
  <c r="W120" i="22" s="1"/>
  <c r="W146" i="22" s="1"/>
  <c r="W180" i="21"/>
  <c r="W99" i="22" s="1"/>
  <c r="W126" i="22" s="1"/>
  <c r="W152" i="22" s="1"/>
  <c r="W158" i="21"/>
  <c r="W77" i="22" s="1"/>
  <c r="W104" i="22" s="1"/>
  <c r="W130" i="22" s="1"/>
  <c r="W168" i="21"/>
  <c r="W87" i="22" s="1"/>
  <c r="W114" i="22" s="1"/>
  <c r="W140" i="22" s="1"/>
  <c r="W160" i="21"/>
  <c r="W79" i="22" s="1"/>
  <c r="W106" i="22" s="1"/>
  <c r="W132" i="22" s="1"/>
  <c r="W178" i="21"/>
  <c r="W97" i="22" s="1"/>
  <c r="W124" i="22" s="1"/>
  <c r="W150" i="22" s="1"/>
  <c r="V154" i="22"/>
  <c r="V155" i="22" s="1"/>
  <c r="W181" i="21"/>
  <c r="W100" i="22" s="1"/>
  <c r="W127" i="22" s="1"/>
  <c r="W153" i="22" s="1"/>
  <c r="W163" i="21"/>
  <c r="W82" i="22" s="1"/>
  <c r="W109" i="22" s="1"/>
  <c r="W135" i="22" s="1"/>
  <c r="W161" i="21"/>
  <c r="W80" i="22" s="1"/>
  <c r="W107" i="22" s="1"/>
  <c r="W133" i="22" s="1"/>
  <c r="W162" i="21"/>
  <c r="W81" i="22" s="1"/>
  <c r="W108" i="22" s="1"/>
  <c r="W134" i="22" s="1"/>
  <c r="W82" i="20"/>
  <c r="W114" i="20"/>
  <c r="Z15" i="20"/>
  <c r="Z15" i="19"/>
  <c r="AA15" i="18"/>
  <c r="Z15" i="21"/>
  <c r="Z15" i="22" s="1"/>
  <c r="W109" i="19"/>
  <c r="W179" i="21"/>
  <c r="W98" i="22" s="1"/>
  <c r="W125" i="22" s="1"/>
  <c r="W151" i="22" s="1"/>
  <c r="W172" i="21"/>
  <c r="W91" i="22" s="1"/>
  <c r="W118" i="22" s="1"/>
  <c r="W144" i="22" s="1"/>
  <c r="V141" i="20"/>
  <c r="V165" i="20" s="1"/>
  <c r="V166" i="20" s="1"/>
  <c r="V138" i="20"/>
  <c r="W100" i="21"/>
  <c r="W101" i="21" s="1"/>
  <c r="Z111" i="20"/>
  <c r="AB20" i="20"/>
  <c r="X158" i="21"/>
  <c r="X77" i="22" s="1"/>
  <c r="X104" i="22" s="1"/>
  <c r="X130" i="22" s="1"/>
  <c r="X171" i="21"/>
  <c r="X90" i="22" s="1"/>
  <c r="X117" i="22" s="1"/>
  <c r="X143" i="22" s="1"/>
  <c r="X161" i="21"/>
  <c r="X80" i="22" s="1"/>
  <c r="X107" i="22" s="1"/>
  <c r="X133" i="22" s="1"/>
  <c r="X159" i="21"/>
  <c r="X78" i="22" s="1"/>
  <c r="X105" i="22" s="1"/>
  <c r="X131" i="22" s="1"/>
  <c r="X163" i="21"/>
  <c r="X82" i="22" s="1"/>
  <c r="X109" i="22" s="1"/>
  <c r="X135" i="22" s="1"/>
  <c r="X167" i="21"/>
  <c r="X86" i="22" s="1"/>
  <c r="X113" i="22" s="1"/>
  <c r="X139" i="22" s="1"/>
  <c r="X166" i="21"/>
  <c r="X85" i="22" s="1"/>
  <c r="X112" i="22" s="1"/>
  <c r="X138" i="22" s="1"/>
  <c r="X173" i="21"/>
  <c r="X92" i="22" s="1"/>
  <c r="X119" i="22" s="1"/>
  <c r="X145" i="22" s="1"/>
  <c r="X168" i="21"/>
  <c r="X87" i="22" s="1"/>
  <c r="X114" i="22" s="1"/>
  <c r="X140" i="22" s="1"/>
  <c r="X160" i="21"/>
  <c r="X79" i="22" s="1"/>
  <c r="X106" i="22" s="1"/>
  <c r="X132" i="22" s="1"/>
  <c r="X164" i="21"/>
  <c r="X83" i="22" s="1"/>
  <c r="X110" i="22" s="1"/>
  <c r="X136" i="22" s="1"/>
  <c r="X180" i="21"/>
  <c r="X99" i="22" s="1"/>
  <c r="X126" i="22" s="1"/>
  <c r="X152" i="22" s="1"/>
  <c r="X169" i="21"/>
  <c r="X88" i="22" s="1"/>
  <c r="X115" i="22" s="1"/>
  <c r="X141" i="22" s="1"/>
  <c r="X162" i="21"/>
  <c r="X81" i="22" s="1"/>
  <c r="X108" i="22" s="1"/>
  <c r="X134" i="22" s="1"/>
  <c r="X181" i="21"/>
  <c r="X100" i="22" s="1"/>
  <c r="X127" i="22" s="1"/>
  <c r="X153" i="22" s="1"/>
  <c r="X174" i="21"/>
  <c r="X93" i="22" s="1"/>
  <c r="X120" i="22" s="1"/>
  <c r="X146" i="22" s="1"/>
  <c r="X170" i="21"/>
  <c r="X89" i="22" s="1"/>
  <c r="X116" i="22" s="1"/>
  <c r="X142" i="22" s="1"/>
  <c r="X172" i="21"/>
  <c r="X91" i="22" s="1"/>
  <c r="X118" i="22" s="1"/>
  <c r="X144" i="22" s="1"/>
  <c r="AC30" i="22"/>
  <c r="AD30" i="21"/>
  <c r="V182" i="21"/>
  <c r="V183" i="21" s="1"/>
  <c r="V102" i="22" s="1"/>
  <c r="T102" i="22"/>
  <c r="AA46" i="21"/>
  <c r="Z46" i="22"/>
  <c r="BC31" i="11"/>
  <c r="F63" i="11" s="1"/>
  <c r="F31" i="11" s="1"/>
  <c r="BC15" i="11" s="1"/>
  <c r="BD15" i="11" s="1"/>
  <c r="BE15" i="11" s="1"/>
  <c r="Y85" i="18"/>
  <c r="W165" i="21"/>
  <c r="AA13" i="21"/>
  <c r="AA13" i="20"/>
  <c r="AA13" i="19"/>
  <c r="AA51" i="18"/>
  <c r="AA47" i="18"/>
  <c r="AA43" i="18"/>
  <c r="AA48" i="18"/>
  <c r="AA44" i="18"/>
  <c r="AA49" i="18"/>
  <c r="AA45" i="18"/>
  <c r="AA50" i="18"/>
  <c r="AA46" i="18"/>
  <c r="AA42" i="18"/>
  <c r="AA19" i="18"/>
  <c r="AA32" i="18"/>
  <c r="AA26" i="18"/>
  <c r="AA25" i="18"/>
  <c r="AA22" i="18"/>
  <c r="AA23" i="18"/>
  <c r="AA20" i="18"/>
  <c r="Z41" i="20"/>
  <c r="Z40" i="19"/>
  <c r="Z59" i="21" s="1"/>
  <c r="Z45" i="20"/>
  <c r="Z44" i="19"/>
  <c r="Z63" i="21" s="1"/>
  <c r="X141" i="20"/>
  <c r="X165" i="20" s="1"/>
  <c r="X166" i="20" s="1"/>
  <c r="X138" i="20"/>
  <c r="AA23" i="22"/>
  <c r="AB23" i="21"/>
  <c r="Y40" i="22"/>
  <c r="Z40" i="21"/>
  <c r="Y57" i="21"/>
  <c r="Y55" i="19"/>
  <c r="W128" i="21"/>
  <c r="AB14" i="21"/>
  <c r="AB14" i="22" s="1"/>
  <c r="AB14" i="20"/>
  <c r="AB14" i="19"/>
  <c r="AB17" i="18"/>
  <c r="AB31" i="18"/>
  <c r="AC14" i="18"/>
  <c r="AC114" i="18" s="1"/>
  <c r="AG86" i="20"/>
  <c r="Y66" i="22"/>
  <c r="Y120" i="21"/>
  <c r="Y147" i="21" s="1"/>
  <c r="Z36" i="22"/>
  <c r="AA36" i="21"/>
  <c r="Y65" i="22"/>
  <c r="Y119" i="21"/>
  <c r="Y146" i="21" s="1"/>
  <c r="Z88" i="21"/>
  <c r="Z70" i="20"/>
  <c r="Z126" i="20" s="1"/>
  <c r="Z153" i="20" s="1"/>
  <c r="Z97" i="19"/>
  <c r="Z83" i="21"/>
  <c r="Z65" i="20"/>
  <c r="Z121" i="20" s="1"/>
  <c r="Z148" i="20" s="1"/>
  <c r="Z92" i="19"/>
  <c r="Z99" i="21"/>
  <c r="Z81" i="20"/>
  <c r="Z137" i="20" s="1"/>
  <c r="Z164" i="20" s="1"/>
  <c r="Z108" i="19"/>
  <c r="Z90" i="21"/>
  <c r="Z72" i="20"/>
  <c r="Z128" i="20" s="1"/>
  <c r="Z155" i="20" s="1"/>
  <c r="Z99" i="19"/>
  <c r="Z81" i="21"/>
  <c r="Z63" i="20"/>
  <c r="Z119" i="20" s="1"/>
  <c r="Z146" i="20" s="1"/>
  <c r="Z90" i="19"/>
  <c r="Z97" i="21"/>
  <c r="Z79" i="20"/>
  <c r="Z135" i="20" s="1"/>
  <c r="Z162" i="20" s="1"/>
  <c r="Z106" i="19"/>
  <c r="Z25" i="22"/>
  <c r="AA25" i="21"/>
  <c r="Z46" i="20"/>
  <c r="Z45" i="19"/>
  <c r="Z64" i="21" s="1"/>
  <c r="AB21" i="22"/>
  <c r="AC21" i="21"/>
  <c r="AB32" i="22"/>
  <c r="AC32" i="21"/>
  <c r="AB47" i="22"/>
  <c r="AC47" i="21"/>
  <c r="Y56" i="20"/>
  <c r="AA34" i="22"/>
  <c r="AB34" i="21"/>
  <c r="AA33" i="22"/>
  <c r="AB33" i="21"/>
  <c r="Y63" i="22"/>
  <c r="Y117" i="21"/>
  <c r="Y144" i="21" s="1"/>
  <c r="Y64" i="22"/>
  <c r="Y118" i="21"/>
  <c r="Y145" i="21" s="1"/>
  <c r="Y82" i="20"/>
  <c r="Y114" i="20"/>
  <c r="Y38" i="22"/>
  <c r="Z38" i="21"/>
  <c r="Z27" i="22"/>
  <c r="AA27" i="21"/>
  <c r="X42" i="22"/>
  <c r="Y42" i="21"/>
  <c r="Z37" i="22"/>
  <c r="AA37" i="21"/>
  <c r="Z76" i="21"/>
  <c r="Z58" i="20"/>
  <c r="Z85" i="19"/>
  <c r="Z92" i="21"/>
  <c r="Z74" i="20"/>
  <c r="Z130" i="20" s="1"/>
  <c r="Z157" i="20" s="1"/>
  <c r="Z101" i="19"/>
  <c r="Z87" i="21"/>
  <c r="Z69" i="20"/>
  <c r="Z125" i="20" s="1"/>
  <c r="Z152" i="20" s="1"/>
  <c r="Z96" i="19"/>
  <c r="Z78" i="21"/>
  <c r="Z60" i="20"/>
  <c r="Z116" i="20" s="1"/>
  <c r="Z143" i="20" s="1"/>
  <c r="Z87" i="19"/>
  <c r="Z94" i="21"/>
  <c r="Z76" i="20"/>
  <c r="Z132" i="20" s="1"/>
  <c r="Z159" i="20" s="1"/>
  <c r="Z103" i="19"/>
  <c r="Z85" i="21"/>
  <c r="Z67" i="20"/>
  <c r="Z123" i="20" s="1"/>
  <c r="Z150" i="20" s="1"/>
  <c r="Z94" i="19"/>
  <c r="Z21" i="18"/>
  <c r="Z42" i="20"/>
  <c r="Z41" i="19"/>
  <c r="Z60" i="21" s="1"/>
  <c r="Y58" i="22"/>
  <c r="Y112" i="21"/>
  <c r="Y139" i="21" s="1"/>
  <c r="Z24" i="18"/>
  <c r="Z39" i="20"/>
  <c r="Z38" i="19"/>
  <c r="Z43" i="20"/>
  <c r="Z42" i="19"/>
  <c r="Z61" i="21" s="1"/>
  <c r="Z47" i="20"/>
  <c r="Z46" i="19"/>
  <c r="Z65" i="21" s="1"/>
  <c r="Z13" i="22"/>
  <c r="Z44" i="21"/>
  <c r="Z44" i="22" s="1"/>
  <c r="AA24" i="22"/>
  <c r="AB24" i="21"/>
  <c r="Y31" i="22"/>
  <c r="Z31" i="21"/>
  <c r="Y125" i="21"/>
  <c r="Y152" i="21" s="1"/>
  <c r="Y179" i="21" s="1"/>
  <c r="Y98" i="22" s="1"/>
  <c r="Y125" i="22" s="1"/>
  <c r="Y151" i="22" s="1"/>
  <c r="Y126" i="21"/>
  <c r="Y153" i="21" s="1"/>
  <c r="Y121" i="21"/>
  <c r="Y110" i="21"/>
  <c r="Y137" i="21" s="1"/>
  <c r="Y106" i="21"/>
  <c r="Y133" i="21" s="1"/>
  <c r="Y108" i="21"/>
  <c r="Y135" i="21" s="1"/>
  <c r="Y107" i="21"/>
  <c r="Y134" i="21" s="1"/>
  <c r="Y122" i="21"/>
  <c r="Y149" i="21" s="1"/>
  <c r="Y176" i="21" s="1"/>
  <c r="Y95" i="22" s="1"/>
  <c r="Y122" i="22" s="1"/>
  <c r="Y148" i="22" s="1"/>
  <c r="Y105" i="21"/>
  <c r="Y132" i="21" s="1"/>
  <c r="Y123" i="21"/>
  <c r="Y150" i="21" s="1"/>
  <c r="Y177" i="21" s="1"/>
  <c r="Y96" i="22" s="1"/>
  <c r="Y123" i="22" s="1"/>
  <c r="Y149" i="22" s="1"/>
  <c r="Y104" i="21"/>
  <c r="Y131" i="21" s="1"/>
  <c r="Y124" i="21"/>
  <c r="Y151" i="21" s="1"/>
  <c r="Y178" i="21" s="1"/>
  <c r="Y97" i="22" s="1"/>
  <c r="Y124" i="22" s="1"/>
  <c r="Y150" i="22" s="1"/>
  <c r="Y127" i="21"/>
  <c r="Y154" i="21" s="1"/>
  <c r="Y109" i="21"/>
  <c r="Y136" i="21" s="1"/>
  <c r="Z29" i="22"/>
  <c r="AA29" i="21"/>
  <c r="X57" i="22"/>
  <c r="X111" i="21"/>
  <c r="X138" i="21" s="1"/>
  <c r="X155" i="21" s="1"/>
  <c r="X74" i="21"/>
  <c r="X74" i="22" s="1"/>
  <c r="Y100" i="21"/>
  <c r="Y101" i="21" s="1"/>
  <c r="AB45" i="22"/>
  <c r="AC45" i="21"/>
  <c r="AB19" i="22"/>
  <c r="AC19" i="21"/>
  <c r="Z80" i="21"/>
  <c r="Z62" i="20"/>
  <c r="Z118" i="20" s="1"/>
  <c r="Z145" i="20" s="1"/>
  <c r="Z89" i="19"/>
  <c r="Z96" i="21"/>
  <c r="Z78" i="20"/>
  <c r="Z134" i="20" s="1"/>
  <c r="Z161" i="20" s="1"/>
  <c r="Z105" i="19"/>
  <c r="Z91" i="21"/>
  <c r="Z73" i="20"/>
  <c r="Z129" i="20" s="1"/>
  <c r="Z156" i="20" s="1"/>
  <c r="Z100" i="19"/>
  <c r="Z82" i="21"/>
  <c r="Z64" i="20"/>
  <c r="Z120" i="20" s="1"/>
  <c r="Z147" i="20" s="1"/>
  <c r="Z91" i="19"/>
  <c r="Z98" i="21"/>
  <c r="Z80" i="20"/>
  <c r="Z136" i="20" s="1"/>
  <c r="Z163" i="20" s="1"/>
  <c r="Z107" i="19"/>
  <c r="Z89" i="21"/>
  <c r="Z71" i="20"/>
  <c r="Z127" i="20" s="1"/>
  <c r="Z154" i="20" s="1"/>
  <c r="Z98" i="19"/>
  <c r="AA35" i="22"/>
  <c r="AB35" i="21"/>
  <c r="AB20" i="22"/>
  <c r="AC20" i="21"/>
  <c r="Y61" i="22"/>
  <c r="Y115" i="21"/>
  <c r="Y142" i="21" s="1"/>
  <c r="Z27" i="18"/>
  <c r="Z28" i="18" s="1"/>
  <c r="Z29" i="18" s="1"/>
  <c r="Z30" i="18" s="1"/>
  <c r="Z40" i="20"/>
  <c r="Z39" i="19"/>
  <c r="Z58" i="21" s="1"/>
  <c r="Z44" i="20"/>
  <c r="Z43" i="19"/>
  <c r="Z62" i="21" s="1"/>
  <c r="Z48" i="20"/>
  <c r="Z47" i="19"/>
  <c r="Z66" i="21" s="1"/>
  <c r="W39" i="22"/>
  <c r="X39" i="21"/>
  <c r="AB22" i="22"/>
  <c r="AC22" i="21"/>
  <c r="Y26" i="22"/>
  <c r="Z26" i="21"/>
  <c r="AC43" i="22"/>
  <c r="AD43" i="21"/>
  <c r="AA17" i="21"/>
  <c r="AA17" i="22" s="1"/>
  <c r="AA17" i="20"/>
  <c r="AA17" i="19"/>
  <c r="Y109" i="19"/>
  <c r="X41" i="22"/>
  <c r="Y41" i="21"/>
  <c r="Z28" i="22"/>
  <c r="AA28" i="21"/>
  <c r="U101" i="22"/>
  <c r="U183" i="21"/>
  <c r="Y62" i="22"/>
  <c r="Y116" i="21"/>
  <c r="Y143" i="21" s="1"/>
  <c r="Y59" i="22"/>
  <c r="Y113" i="21"/>
  <c r="Y140" i="21" s="1"/>
  <c r="Y60" i="22"/>
  <c r="Y114" i="21"/>
  <c r="Y141" i="21" s="1"/>
  <c r="AB48" i="22"/>
  <c r="AC48" i="21"/>
  <c r="Z84" i="21"/>
  <c r="Z66" i="20"/>
  <c r="Z122" i="20" s="1"/>
  <c r="Z149" i="20" s="1"/>
  <c r="Z93" i="19"/>
  <c r="Z79" i="21"/>
  <c r="Z61" i="20"/>
  <c r="Z117" i="20" s="1"/>
  <c r="Z144" i="20" s="1"/>
  <c r="Z88" i="19"/>
  <c r="Z95" i="21"/>
  <c r="Z77" i="20"/>
  <c r="Z133" i="20" s="1"/>
  <c r="Z160" i="20" s="1"/>
  <c r="Z104" i="19"/>
  <c r="Z86" i="21"/>
  <c r="Z68" i="20"/>
  <c r="Z124" i="20" s="1"/>
  <c r="Z151" i="20" s="1"/>
  <c r="Z95" i="19"/>
  <c r="Z77" i="21"/>
  <c r="Z59" i="20"/>
  <c r="Z115" i="20" s="1"/>
  <c r="Z142" i="20" s="1"/>
  <c r="Z86" i="19"/>
  <c r="Z93" i="21"/>
  <c r="Z75" i="20"/>
  <c r="Z131" i="20" s="1"/>
  <c r="Z158" i="20" s="1"/>
  <c r="Z102" i="19"/>
  <c r="BF15" i="11" l="1"/>
  <c r="BG15" i="11" s="1"/>
  <c r="N31" i="11" s="1"/>
  <c r="AA71" i="18"/>
  <c r="AA98" i="18"/>
  <c r="AA69" i="18"/>
  <c r="AA96" i="18"/>
  <c r="Z112" i="18"/>
  <c r="Z113" i="18" s="1"/>
  <c r="AA68" i="18"/>
  <c r="AA95" i="18"/>
  <c r="AA75" i="18"/>
  <c r="AA102" i="18"/>
  <c r="AA73" i="18"/>
  <c r="AA100" i="18"/>
  <c r="AA72" i="18"/>
  <c r="AA99" i="18"/>
  <c r="AA70" i="18"/>
  <c r="AA97" i="18"/>
  <c r="AA77" i="18"/>
  <c r="AA104" i="18"/>
  <c r="AA76" i="18"/>
  <c r="AA103" i="18"/>
  <c r="AA74" i="18"/>
  <c r="AA101" i="18"/>
  <c r="AI93" i="18"/>
  <c r="AI109" i="18"/>
  <c r="AI108" i="18"/>
  <c r="AI89" i="18"/>
  <c r="AI91" i="18"/>
  <c r="AI107" i="18"/>
  <c r="AI110" i="18"/>
  <c r="AI90" i="18"/>
  <c r="AI94" i="18"/>
  <c r="AI111" i="18"/>
  <c r="AI92" i="18"/>
  <c r="AI105" i="18"/>
  <c r="AI106" i="18"/>
  <c r="AI88" i="18"/>
  <c r="AB109" i="20"/>
  <c r="AB106" i="20"/>
  <c r="AB107" i="20"/>
  <c r="AB105" i="20"/>
  <c r="AB90" i="20"/>
  <c r="AB87" i="20"/>
  <c r="AB89" i="20"/>
  <c r="AB88" i="20"/>
  <c r="AB92" i="20"/>
  <c r="AB110" i="20"/>
  <c r="AB108" i="20"/>
  <c r="AB91" i="20"/>
  <c r="AJ13" i="18"/>
  <c r="AI65" i="18"/>
  <c r="AI63" i="18"/>
  <c r="AI80" i="18"/>
  <c r="AI66" i="18"/>
  <c r="AI67" i="18"/>
  <c r="AI79" i="18"/>
  <c r="AI81" i="18"/>
  <c r="AI83" i="18"/>
  <c r="AI84" i="18"/>
  <c r="AI62" i="18"/>
  <c r="AI64" i="18"/>
  <c r="AI82" i="18"/>
  <c r="AI61" i="18"/>
  <c r="AI78" i="18"/>
  <c r="AB60" i="19"/>
  <c r="AB59" i="19"/>
  <c r="AB63" i="19"/>
  <c r="AB67" i="19"/>
  <c r="AB64" i="19"/>
  <c r="AB65" i="19"/>
  <c r="AB66" i="19"/>
  <c r="AB61" i="19"/>
  <c r="AB68" i="19"/>
  <c r="AB72" i="19"/>
  <c r="AB62" i="19"/>
  <c r="AB71" i="19"/>
  <c r="AB75" i="19"/>
  <c r="AB79" i="19"/>
  <c r="AB69" i="19"/>
  <c r="AB58" i="19"/>
  <c r="AB70" i="19"/>
  <c r="AB73" i="19"/>
  <c r="AB81" i="19"/>
  <c r="AB74" i="19"/>
  <c r="AB76" i="19"/>
  <c r="AB77" i="19"/>
  <c r="AB78" i="19"/>
  <c r="AB80" i="19"/>
  <c r="AA82" i="19"/>
  <c r="V101" i="22"/>
  <c r="W141" i="20"/>
  <c r="W165" i="20" s="1"/>
  <c r="W166" i="20" s="1"/>
  <c r="W138" i="20"/>
  <c r="AA15" i="20"/>
  <c r="AB15" i="18"/>
  <c r="AA15" i="19"/>
  <c r="AA15" i="21"/>
  <c r="AA15" i="22" s="1"/>
  <c r="AA111" i="20"/>
  <c r="AC20" i="20"/>
  <c r="Y164" i="21"/>
  <c r="Y83" i="22" s="1"/>
  <c r="Y110" i="22" s="1"/>
  <c r="Y136" i="22" s="1"/>
  <c r="Y158" i="21"/>
  <c r="Y77" i="22" s="1"/>
  <c r="Y104" i="22" s="1"/>
  <c r="Y130" i="22" s="1"/>
  <c r="Y161" i="21"/>
  <c r="Y80" i="22" s="1"/>
  <c r="Y107" i="22" s="1"/>
  <c r="Y133" i="22" s="1"/>
  <c r="Y167" i="21"/>
  <c r="Y86" i="22" s="1"/>
  <c r="Y113" i="22" s="1"/>
  <c r="Y139" i="22" s="1"/>
  <c r="Y166" i="21"/>
  <c r="Y85" i="22" s="1"/>
  <c r="Y112" i="22" s="1"/>
  <c r="Y138" i="22" s="1"/>
  <c r="Y163" i="21"/>
  <c r="Y82" i="22" s="1"/>
  <c r="Y109" i="22" s="1"/>
  <c r="Y135" i="22" s="1"/>
  <c r="Y162" i="21"/>
  <c r="Y81" i="22" s="1"/>
  <c r="Y108" i="22" s="1"/>
  <c r="Y134" i="22" s="1"/>
  <c r="Y180" i="21"/>
  <c r="Y99" i="22" s="1"/>
  <c r="Y126" i="22" s="1"/>
  <c r="Y152" i="22" s="1"/>
  <c r="Y171" i="21"/>
  <c r="Y90" i="22" s="1"/>
  <c r="Y117" i="22" s="1"/>
  <c r="Y143" i="22" s="1"/>
  <c r="Y174" i="21"/>
  <c r="Y93" i="22" s="1"/>
  <c r="Y120" i="22" s="1"/>
  <c r="Y146" i="22" s="1"/>
  <c r="Y173" i="21"/>
  <c r="Y92" i="22" s="1"/>
  <c r="Y119" i="22" s="1"/>
  <c r="Y145" i="22" s="1"/>
  <c r="Y168" i="21"/>
  <c r="Y87" i="22" s="1"/>
  <c r="Y114" i="22" s="1"/>
  <c r="Y140" i="22" s="1"/>
  <c r="Y169" i="21"/>
  <c r="Y88" i="22" s="1"/>
  <c r="Y115" i="22" s="1"/>
  <c r="Y141" i="22" s="1"/>
  <c r="Y181" i="21"/>
  <c r="Y100" i="22" s="1"/>
  <c r="Y127" i="22" s="1"/>
  <c r="Y153" i="22" s="1"/>
  <c r="Y159" i="21"/>
  <c r="Y78" i="22" s="1"/>
  <c r="Y105" i="22" s="1"/>
  <c r="Y131" i="22" s="1"/>
  <c r="Y160" i="21"/>
  <c r="Y79" i="22" s="1"/>
  <c r="Y106" i="22" s="1"/>
  <c r="Y132" i="22" s="1"/>
  <c r="Y172" i="21"/>
  <c r="Y91" i="22" s="1"/>
  <c r="Y118" i="22" s="1"/>
  <c r="Y144" i="22" s="1"/>
  <c r="Y170" i="21"/>
  <c r="Y89" i="22" s="1"/>
  <c r="Y116" i="22" s="1"/>
  <c r="Y142" i="22" s="1"/>
  <c r="AE30" i="21"/>
  <c r="AD30" i="22"/>
  <c r="AA27" i="18"/>
  <c r="AA28" i="18" s="1"/>
  <c r="AB46" i="21"/>
  <c r="AA46" i="22"/>
  <c r="X128" i="21"/>
  <c r="Z85" i="18"/>
  <c r="U102" i="22"/>
  <c r="X165" i="21"/>
  <c r="Y41" i="22"/>
  <c r="Z41" i="21"/>
  <c r="Z26" i="22"/>
  <c r="AA26" i="21"/>
  <c r="Z58" i="22"/>
  <c r="Z112" i="21"/>
  <c r="Z139" i="21" s="1"/>
  <c r="AA89" i="21"/>
  <c r="AA71" i="20"/>
  <c r="AA127" i="20" s="1"/>
  <c r="AA154" i="20" s="1"/>
  <c r="AA98" i="19"/>
  <c r="AA80" i="21"/>
  <c r="AA62" i="20"/>
  <c r="AA118" i="20" s="1"/>
  <c r="AA145" i="20" s="1"/>
  <c r="AA89" i="19"/>
  <c r="AA96" i="21"/>
  <c r="AA78" i="20"/>
  <c r="AA134" i="20" s="1"/>
  <c r="AA161" i="20" s="1"/>
  <c r="AA105" i="19"/>
  <c r="AA91" i="21"/>
  <c r="AA73" i="20"/>
  <c r="AA129" i="20" s="1"/>
  <c r="AA156" i="20" s="1"/>
  <c r="AA100" i="19"/>
  <c r="AA82" i="21"/>
  <c r="AA64" i="20"/>
  <c r="AA120" i="20" s="1"/>
  <c r="AA147" i="20" s="1"/>
  <c r="AA91" i="19"/>
  <c r="AA98" i="21"/>
  <c r="AA80" i="20"/>
  <c r="AA136" i="20" s="1"/>
  <c r="AA163" i="20" s="1"/>
  <c r="AA107" i="19"/>
  <c r="Z57" i="21"/>
  <c r="Z55" i="19"/>
  <c r="Z100" i="21"/>
  <c r="Z101" i="21" s="1"/>
  <c r="AA27" i="22"/>
  <c r="AB27" i="21"/>
  <c r="Y138" i="20"/>
  <c r="Y141" i="20"/>
  <c r="Y165" i="20" s="1"/>
  <c r="Y166" i="20" s="1"/>
  <c r="AC47" i="22"/>
  <c r="AD47" i="21"/>
  <c r="AA25" i="22"/>
  <c r="AB25" i="21"/>
  <c r="Y57" i="22"/>
  <c r="Y111" i="21"/>
  <c r="Y128" i="21" s="1"/>
  <c r="Y74" i="21"/>
  <c r="Y74" i="22" s="1"/>
  <c r="Z63" i="22"/>
  <c r="Z117" i="21"/>
  <c r="Z144" i="21" s="1"/>
  <c r="AA47" i="20"/>
  <c r="AA46" i="19"/>
  <c r="AA65" i="21" s="1"/>
  <c r="AB13" i="21"/>
  <c r="AB13" i="20"/>
  <c r="AB13" i="19"/>
  <c r="AB48" i="18"/>
  <c r="AB44" i="18"/>
  <c r="AB49" i="18"/>
  <c r="AB45" i="18"/>
  <c r="AB50" i="18"/>
  <c r="AB46" i="18"/>
  <c r="AB42" i="18"/>
  <c r="AB19" i="18"/>
  <c r="AB51" i="18"/>
  <c r="AB47" i="18"/>
  <c r="AB43" i="18"/>
  <c r="AB32" i="18"/>
  <c r="AB22" i="18"/>
  <c r="AB25" i="18" s="1"/>
  <c r="AB20" i="18"/>
  <c r="AB23" i="18"/>
  <c r="AB26" i="18" s="1"/>
  <c r="AC48" i="22"/>
  <c r="AD48" i="21"/>
  <c r="Z62" i="22"/>
  <c r="Z116" i="21"/>
  <c r="Z143" i="21" s="1"/>
  <c r="AB35" i="22"/>
  <c r="AC35" i="21"/>
  <c r="AC45" i="22"/>
  <c r="AD45" i="21"/>
  <c r="AA29" i="22"/>
  <c r="AB29" i="21"/>
  <c r="AA77" i="21"/>
  <c r="AA59" i="20"/>
  <c r="AA115" i="20" s="1"/>
  <c r="AA142" i="20" s="1"/>
  <c r="AA86" i="19"/>
  <c r="AA93" i="21"/>
  <c r="AA75" i="20"/>
  <c r="AA131" i="20" s="1"/>
  <c r="AA158" i="20" s="1"/>
  <c r="AA102" i="19"/>
  <c r="AA84" i="21"/>
  <c r="AA66" i="20"/>
  <c r="AA122" i="20" s="1"/>
  <c r="AA149" i="20" s="1"/>
  <c r="AA93" i="19"/>
  <c r="AA79" i="21"/>
  <c r="AA61" i="20"/>
  <c r="AA117" i="20" s="1"/>
  <c r="AA144" i="20" s="1"/>
  <c r="AA88" i="19"/>
  <c r="AA95" i="21"/>
  <c r="AA77" i="20"/>
  <c r="AA133" i="20" s="1"/>
  <c r="AA160" i="20" s="1"/>
  <c r="AA104" i="19"/>
  <c r="AA86" i="21"/>
  <c r="AA68" i="20"/>
  <c r="AA124" i="20" s="1"/>
  <c r="AA151" i="20" s="1"/>
  <c r="AA95" i="19"/>
  <c r="AB24" i="22"/>
  <c r="AC24" i="21"/>
  <c r="Z61" i="22"/>
  <c r="Z115" i="21"/>
  <c r="Z142" i="21" s="1"/>
  <c r="Z56" i="20"/>
  <c r="AA37" i="22"/>
  <c r="AB37" i="21"/>
  <c r="AB33" i="22"/>
  <c r="AC33" i="21"/>
  <c r="AC32" i="22"/>
  <c r="AD32" i="21"/>
  <c r="AH86" i="20"/>
  <c r="AB17" i="21"/>
  <c r="AB17" i="22" s="1"/>
  <c r="AB17" i="20"/>
  <c r="AB17" i="19"/>
  <c r="Z40" i="22"/>
  <c r="AA40" i="21"/>
  <c r="AA24" i="18"/>
  <c r="AA21" i="18"/>
  <c r="AA41" i="20"/>
  <c r="AA40" i="19"/>
  <c r="AA59" i="21" s="1"/>
  <c r="AA40" i="20"/>
  <c r="AA39" i="19"/>
  <c r="AA58" i="21" s="1"/>
  <c r="AA28" i="22"/>
  <c r="AB28" i="21"/>
  <c r="AD43" i="22"/>
  <c r="AE43" i="21"/>
  <c r="Z66" i="22"/>
  <c r="Z120" i="21"/>
  <c r="Z147" i="21" s="1"/>
  <c r="AC20" i="22"/>
  <c r="AD20" i="21"/>
  <c r="AA81" i="21"/>
  <c r="AA63" i="20"/>
  <c r="AA119" i="20" s="1"/>
  <c r="AA146" i="20" s="1"/>
  <c r="AA90" i="19"/>
  <c r="AA97" i="21"/>
  <c r="AA79" i="20"/>
  <c r="AA135" i="20" s="1"/>
  <c r="AA162" i="20" s="1"/>
  <c r="AA106" i="19"/>
  <c r="AA88" i="21"/>
  <c r="AA70" i="20"/>
  <c r="AA126" i="20" s="1"/>
  <c r="AA153" i="20" s="1"/>
  <c r="AA97" i="19"/>
  <c r="AA83" i="21"/>
  <c r="AA65" i="20"/>
  <c r="AA121" i="20" s="1"/>
  <c r="AA148" i="20" s="1"/>
  <c r="AA92" i="19"/>
  <c r="AA99" i="21"/>
  <c r="AA81" i="20"/>
  <c r="AA137" i="20" s="1"/>
  <c r="AA164" i="20" s="1"/>
  <c r="AA108" i="19"/>
  <c r="AA90" i="21"/>
  <c r="AA72" i="20"/>
  <c r="AA128" i="20" s="1"/>
  <c r="AA155" i="20" s="1"/>
  <c r="AA99" i="19"/>
  <c r="Z65" i="22"/>
  <c r="Z119" i="21"/>
  <c r="Z146" i="21" s="1"/>
  <c r="Z109" i="19"/>
  <c r="Y42" i="22"/>
  <c r="Z42" i="21"/>
  <c r="Z38" i="22"/>
  <c r="AA38" i="21"/>
  <c r="Z64" i="22"/>
  <c r="Z118" i="21"/>
  <c r="Z145" i="21" s="1"/>
  <c r="AB23" i="22"/>
  <c r="AC23" i="21"/>
  <c r="AA39" i="20"/>
  <c r="AA38" i="19"/>
  <c r="AA42" i="20"/>
  <c r="AA41" i="19"/>
  <c r="AA60" i="21" s="1"/>
  <c r="AA45" i="20"/>
  <c r="AA44" i="19"/>
  <c r="AA63" i="21" s="1"/>
  <c r="AA44" i="20"/>
  <c r="AA43" i="19"/>
  <c r="AA62" i="21" s="1"/>
  <c r="AC22" i="22"/>
  <c r="AD22" i="21"/>
  <c r="X39" i="22"/>
  <c r="Y39" i="21"/>
  <c r="AC19" i="22"/>
  <c r="AD19" i="21"/>
  <c r="AA85" i="21"/>
  <c r="AA67" i="20"/>
  <c r="AA123" i="20" s="1"/>
  <c r="AA150" i="20" s="1"/>
  <c r="AA94" i="19"/>
  <c r="AA76" i="21"/>
  <c r="AA58" i="20"/>
  <c r="AA85" i="19"/>
  <c r="AA92" i="21"/>
  <c r="AA74" i="20"/>
  <c r="AA130" i="20" s="1"/>
  <c r="AA157" i="20" s="1"/>
  <c r="AA101" i="19"/>
  <c r="AA87" i="21"/>
  <c r="AA69" i="20"/>
  <c r="AA125" i="20" s="1"/>
  <c r="AA152" i="20" s="1"/>
  <c r="AA96" i="19"/>
  <c r="AA78" i="21"/>
  <c r="AA60" i="20"/>
  <c r="AA116" i="20" s="1"/>
  <c r="AA143" i="20" s="1"/>
  <c r="AA87" i="19"/>
  <c r="AA94" i="21"/>
  <c r="AA76" i="20"/>
  <c r="AA132" i="20" s="1"/>
  <c r="AA159" i="20" s="1"/>
  <c r="AA103" i="19"/>
  <c r="Z31" i="22"/>
  <c r="AA31" i="21"/>
  <c r="Z127" i="21"/>
  <c r="Z154" i="21" s="1"/>
  <c r="Z107" i="21"/>
  <c r="Z134" i="21" s="1"/>
  <c r="Z125" i="21"/>
  <c r="Z152" i="21" s="1"/>
  <c r="Z179" i="21" s="1"/>
  <c r="Z98" i="22" s="1"/>
  <c r="Z125" i="22" s="1"/>
  <c r="Z151" i="22" s="1"/>
  <c r="Z104" i="21"/>
  <c r="Z131" i="21" s="1"/>
  <c r="Z126" i="21"/>
  <c r="Z153" i="21" s="1"/>
  <c r="Z124" i="21"/>
  <c r="Z151" i="21" s="1"/>
  <c r="Z178" i="21" s="1"/>
  <c r="Z97" i="22" s="1"/>
  <c r="Z124" i="22" s="1"/>
  <c r="Z150" i="22" s="1"/>
  <c r="Z106" i="21"/>
  <c r="Z133" i="21" s="1"/>
  <c r="Z109" i="21"/>
  <c r="Z136" i="21" s="1"/>
  <c r="Z110" i="21"/>
  <c r="Z137" i="21" s="1"/>
  <c r="Z121" i="21"/>
  <c r="Z148" i="21" s="1"/>
  <c r="Z175" i="21" s="1"/>
  <c r="Z94" i="22" s="1"/>
  <c r="Z121" i="22" s="1"/>
  <c r="Z147" i="22" s="1"/>
  <c r="Z105" i="21"/>
  <c r="Z132" i="21" s="1"/>
  <c r="Z123" i="21"/>
  <c r="Z150" i="21" s="1"/>
  <c r="Z177" i="21" s="1"/>
  <c r="Z96" i="22" s="1"/>
  <c r="Z123" i="22" s="1"/>
  <c r="Z149" i="22" s="1"/>
  <c r="Z108" i="21"/>
  <c r="Z135" i="21" s="1"/>
  <c r="Z122" i="21"/>
  <c r="Z149" i="21" s="1"/>
  <c r="Z176" i="21" s="1"/>
  <c r="Z95" i="22" s="1"/>
  <c r="Z122" i="22" s="1"/>
  <c r="Z148" i="22" s="1"/>
  <c r="Z60" i="22"/>
  <c r="Z114" i="21"/>
  <c r="Z141" i="21" s="1"/>
  <c r="Z114" i="20"/>
  <c r="Z82" i="20"/>
  <c r="AB34" i="22"/>
  <c r="AC34" i="21"/>
  <c r="AC21" i="22"/>
  <c r="AD21" i="21"/>
  <c r="AA36" i="22"/>
  <c r="AB36" i="21"/>
  <c r="AC14" i="21"/>
  <c r="AC14" i="22" s="1"/>
  <c r="AC14" i="20"/>
  <c r="AC14" i="19"/>
  <c r="AC31" i="18"/>
  <c r="AD14" i="18"/>
  <c r="AD114" i="18" s="1"/>
  <c r="AC17" i="18"/>
  <c r="Z59" i="22"/>
  <c r="Z113" i="21"/>
  <c r="Z140" i="21" s="1"/>
  <c r="AA43" i="20"/>
  <c r="AA42" i="19"/>
  <c r="AA61" i="21" s="1"/>
  <c r="AA46" i="20"/>
  <c r="AA45" i="19"/>
  <c r="AA64" i="21" s="1"/>
  <c r="AA48" i="20"/>
  <c r="AA47" i="19"/>
  <c r="AA66" i="21" s="1"/>
  <c r="AA13" i="22"/>
  <c r="AA44" i="21"/>
  <c r="AA44" i="22" s="1"/>
  <c r="W84" i="22"/>
  <c r="W111" i="22" s="1"/>
  <c r="W137" i="22" s="1"/>
  <c r="W154" i="22" s="1"/>
  <c r="W155" i="22" s="1"/>
  <c r="BE32" i="11" s="1"/>
  <c r="N64" i="11" s="1"/>
  <c r="W182" i="21"/>
  <c r="AB77" i="18" l="1"/>
  <c r="AB104" i="18"/>
  <c r="AB76" i="18"/>
  <c r="AB103" i="18"/>
  <c r="AB74" i="18"/>
  <c r="AB101" i="18"/>
  <c r="AB71" i="18"/>
  <c r="AB98" i="18"/>
  <c r="AA112" i="18"/>
  <c r="AA113" i="18" s="1"/>
  <c r="AB69" i="18"/>
  <c r="AB96" i="18"/>
  <c r="AB68" i="18"/>
  <c r="AB95" i="18"/>
  <c r="AB75" i="18"/>
  <c r="AB102" i="18"/>
  <c r="AB73" i="18"/>
  <c r="AB100" i="18"/>
  <c r="AB72" i="18"/>
  <c r="AB99" i="18"/>
  <c r="AB70" i="18"/>
  <c r="AB97" i="18"/>
  <c r="AJ110" i="18"/>
  <c r="AJ93" i="18"/>
  <c r="AJ111" i="18"/>
  <c r="AJ106" i="18"/>
  <c r="AJ91" i="18"/>
  <c r="AJ92" i="18"/>
  <c r="AJ88" i="18"/>
  <c r="AJ90" i="18"/>
  <c r="AJ108" i="18"/>
  <c r="AJ109" i="18"/>
  <c r="AJ107" i="18"/>
  <c r="AJ105" i="18"/>
  <c r="AJ89" i="18"/>
  <c r="AJ94" i="18"/>
  <c r="AC110" i="20"/>
  <c r="AC91" i="20"/>
  <c r="AC109" i="20"/>
  <c r="AC106" i="20"/>
  <c r="AC88" i="20"/>
  <c r="AC92" i="20"/>
  <c r="AC90" i="20"/>
  <c r="AC87" i="20"/>
  <c r="AC89" i="20"/>
  <c r="AC107" i="20"/>
  <c r="AC105" i="20"/>
  <c r="AC108" i="20"/>
  <c r="Y138" i="21"/>
  <c r="Y155" i="21" s="1"/>
  <c r="AK13" i="18"/>
  <c r="AJ62" i="18"/>
  <c r="AJ63" i="18"/>
  <c r="AJ64" i="18"/>
  <c r="AJ65" i="18"/>
  <c r="AJ66" i="18"/>
  <c r="AJ67" i="18"/>
  <c r="AJ81" i="18"/>
  <c r="AJ83" i="18"/>
  <c r="AJ80" i="18"/>
  <c r="AJ78" i="18"/>
  <c r="AJ82" i="18"/>
  <c r="AJ61" i="18"/>
  <c r="AJ84" i="18"/>
  <c r="AJ79" i="18"/>
  <c r="AB82" i="19"/>
  <c r="AC61" i="19"/>
  <c r="AC60" i="19"/>
  <c r="AC64" i="19"/>
  <c r="AC62" i="19"/>
  <c r="AC63" i="19"/>
  <c r="AC65" i="19"/>
  <c r="AC66" i="19"/>
  <c r="AC59" i="19"/>
  <c r="AC69" i="19"/>
  <c r="AC73" i="19"/>
  <c r="AC68" i="19"/>
  <c r="AC72" i="19"/>
  <c r="AC76" i="19"/>
  <c r="AC80" i="19"/>
  <c r="AC81" i="19"/>
  <c r="AC67" i="19"/>
  <c r="AC74" i="19"/>
  <c r="AC77" i="19"/>
  <c r="AC58" i="19"/>
  <c r="AC70" i="19"/>
  <c r="AC71" i="19"/>
  <c r="AC75" i="19"/>
  <c r="AC78" i="19"/>
  <c r="AC79" i="19"/>
  <c r="AB15" i="19"/>
  <c r="AC15" i="18"/>
  <c r="AB15" i="21"/>
  <c r="AB15" i="22" s="1"/>
  <c r="AB15" i="20"/>
  <c r="AB111" i="20"/>
  <c r="AD20" i="20"/>
  <c r="Z163" i="21"/>
  <c r="Z82" i="22" s="1"/>
  <c r="Z109" i="22" s="1"/>
  <c r="Z135" i="22" s="1"/>
  <c r="Z158" i="21"/>
  <c r="Z77" i="22" s="1"/>
  <c r="Z104" i="22" s="1"/>
  <c r="Z130" i="22" s="1"/>
  <c r="Z159" i="21"/>
  <c r="Z78" i="22" s="1"/>
  <c r="Z105" i="22" s="1"/>
  <c r="Z131" i="22" s="1"/>
  <c r="Z160" i="21"/>
  <c r="Z79" i="22" s="1"/>
  <c r="Z106" i="22" s="1"/>
  <c r="Z132" i="22" s="1"/>
  <c r="Z170" i="21"/>
  <c r="Z89" i="22" s="1"/>
  <c r="Z116" i="22" s="1"/>
  <c r="Z142" i="22" s="1"/>
  <c r="Z161" i="21"/>
  <c r="Z80" i="22" s="1"/>
  <c r="Z107" i="22" s="1"/>
  <c r="Z133" i="22" s="1"/>
  <c r="Z173" i="21"/>
  <c r="Z92" i="22" s="1"/>
  <c r="Z119" i="22" s="1"/>
  <c r="Z145" i="22" s="1"/>
  <c r="Z168" i="21"/>
  <c r="Z87" i="22" s="1"/>
  <c r="Z114" i="22" s="1"/>
  <c r="Z140" i="22" s="1"/>
  <c r="Z167" i="21"/>
  <c r="Z86" i="22" s="1"/>
  <c r="Z113" i="22" s="1"/>
  <c r="Z139" i="22" s="1"/>
  <c r="Z162" i="21"/>
  <c r="Z81" i="22" s="1"/>
  <c r="Z108" i="22" s="1"/>
  <c r="Z134" i="22" s="1"/>
  <c r="Z164" i="21"/>
  <c r="Z83" i="22" s="1"/>
  <c r="Z110" i="22" s="1"/>
  <c r="Z136" i="22" s="1"/>
  <c r="Z180" i="21"/>
  <c r="Z99" i="22" s="1"/>
  <c r="Z126" i="22" s="1"/>
  <c r="Z152" i="22" s="1"/>
  <c r="Z181" i="21"/>
  <c r="Z100" i="22" s="1"/>
  <c r="Z127" i="22" s="1"/>
  <c r="Z153" i="22" s="1"/>
  <c r="Z172" i="21"/>
  <c r="Z91" i="22" s="1"/>
  <c r="Z118" i="22" s="1"/>
  <c r="Z144" i="22" s="1"/>
  <c r="Z166" i="21"/>
  <c r="Z85" i="22" s="1"/>
  <c r="Z112" i="22" s="1"/>
  <c r="Z138" i="22" s="1"/>
  <c r="Z171" i="21"/>
  <c r="Z90" i="22" s="1"/>
  <c r="Z117" i="22" s="1"/>
  <c r="Z143" i="22" s="1"/>
  <c r="Z169" i="21"/>
  <c r="Z88" i="22" s="1"/>
  <c r="Z115" i="22" s="1"/>
  <c r="Z141" i="22" s="1"/>
  <c r="Z174" i="21"/>
  <c r="Z93" i="22" s="1"/>
  <c r="Z120" i="22" s="1"/>
  <c r="Z146" i="22" s="1"/>
  <c r="AE30" i="22"/>
  <c r="AF30" i="21"/>
  <c r="AC46" i="21"/>
  <c r="AB46" i="22"/>
  <c r="AA85" i="18"/>
  <c r="AB24" i="18"/>
  <c r="AB77" i="21"/>
  <c r="AB59" i="20"/>
  <c r="AB115" i="20" s="1"/>
  <c r="AB142" i="20" s="1"/>
  <c r="AB86" i="19"/>
  <c r="AB81" i="21"/>
  <c r="AB63" i="20"/>
  <c r="AB119" i="20" s="1"/>
  <c r="AB146" i="20" s="1"/>
  <c r="AB90" i="19"/>
  <c r="AB85" i="21"/>
  <c r="AB67" i="20"/>
  <c r="AB123" i="20" s="1"/>
  <c r="AB150" i="20" s="1"/>
  <c r="AB94" i="19"/>
  <c r="AB89" i="21"/>
  <c r="AB71" i="20"/>
  <c r="AB127" i="20" s="1"/>
  <c r="AB154" i="20" s="1"/>
  <c r="AB98" i="19"/>
  <c r="AB93" i="21"/>
  <c r="AB75" i="20"/>
  <c r="AB131" i="20" s="1"/>
  <c r="AB158" i="20" s="1"/>
  <c r="AB102" i="19"/>
  <c r="AB97" i="21"/>
  <c r="AB79" i="20"/>
  <c r="AB135" i="20" s="1"/>
  <c r="AB162" i="20" s="1"/>
  <c r="AB106" i="19"/>
  <c r="AD14" i="21"/>
  <c r="AD14" i="22" s="1"/>
  <c r="AD14" i="20"/>
  <c r="AD14" i="19"/>
  <c r="AD31" i="18"/>
  <c r="AE14" i="18"/>
  <c r="AE114" i="18" s="1"/>
  <c r="AD17" i="18"/>
  <c r="AD21" i="22"/>
  <c r="AE21" i="21"/>
  <c r="AA31" i="22"/>
  <c r="AB31" i="21"/>
  <c r="AA121" i="21"/>
  <c r="AA148" i="21" s="1"/>
  <c r="AA175" i="21" s="1"/>
  <c r="AA94" i="22" s="1"/>
  <c r="AA121" i="22" s="1"/>
  <c r="AA147" i="22" s="1"/>
  <c r="AA105" i="21"/>
  <c r="AA132" i="21" s="1"/>
  <c r="AA107" i="21"/>
  <c r="AA134" i="21" s="1"/>
  <c r="AA109" i="21"/>
  <c r="AA136" i="21" s="1"/>
  <c r="AA126" i="21"/>
  <c r="AA153" i="21" s="1"/>
  <c r="AA106" i="21"/>
  <c r="AA133" i="21" s="1"/>
  <c r="AA125" i="21"/>
  <c r="AA152" i="21" s="1"/>
  <c r="AA127" i="21"/>
  <c r="AA154" i="21" s="1"/>
  <c r="AA108" i="21"/>
  <c r="AA135" i="21" s="1"/>
  <c r="AA110" i="21"/>
  <c r="AA137" i="21" s="1"/>
  <c r="AA124" i="21"/>
  <c r="AA151" i="21" s="1"/>
  <c r="AA122" i="21"/>
  <c r="AA149" i="21" s="1"/>
  <c r="AA176" i="21" s="1"/>
  <c r="AA95" i="22" s="1"/>
  <c r="AA122" i="22" s="1"/>
  <c r="AA148" i="22" s="1"/>
  <c r="AA123" i="21"/>
  <c r="AA150" i="21" s="1"/>
  <c r="AA177" i="21" s="1"/>
  <c r="AA96" i="22" s="1"/>
  <c r="AA123" i="22" s="1"/>
  <c r="AA149" i="22" s="1"/>
  <c r="AA104" i="21"/>
  <c r="AA131" i="21" s="1"/>
  <c r="AA114" i="20"/>
  <c r="AA82" i="20"/>
  <c r="AA56" i="20"/>
  <c r="Z42" i="22"/>
  <c r="AA42" i="21"/>
  <c r="AD20" i="22"/>
  <c r="AE20" i="21"/>
  <c r="AB28" i="22"/>
  <c r="AC28" i="21"/>
  <c r="AI86" i="20"/>
  <c r="AB37" i="22"/>
  <c r="AC37" i="21"/>
  <c r="AD45" i="22"/>
  <c r="AE45" i="21"/>
  <c r="AB44" i="20"/>
  <c r="AB43" i="19"/>
  <c r="AB62" i="21" s="1"/>
  <c r="AB47" i="20"/>
  <c r="AB46" i="19"/>
  <c r="AB65" i="21" s="1"/>
  <c r="AB45" i="20"/>
  <c r="AB44" i="19"/>
  <c r="AB63" i="21" s="1"/>
  <c r="AB13" i="22"/>
  <c r="AB44" i="21"/>
  <c r="AB44" i="22" s="1"/>
  <c r="AB25" i="22"/>
  <c r="AC25" i="21"/>
  <c r="AD47" i="22"/>
  <c r="AE47" i="21"/>
  <c r="Z41" i="22"/>
  <c r="AA41" i="21"/>
  <c r="W101" i="22"/>
  <c r="W183" i="21"/>
  <c r="AB78" i="21"/>
  <c r="AB60" i="20"/>
  <c r="AB116" i="20" s="1"/>
  <c r="AB143" i="20" s="1"/>
  <c r="AB87" i="19"/>
  <c r="AB82" i="21"/>
  <c r="AB64" i="20"/>
  <c r="AB120" i="20" s="1"/>
  <c r="AB147" i="20" s="1"/>
  <c r="AB91" i="19"/>
  <c r="AB86" i="21"/>
  <c r="AB68" i="20"/>
  <c r="AB124" i="20" s="1"/>
  <c r="AB151" i="20" s="1"/>
  <c r="AB95" i="19"/>
  <c r="AB90" i="21"/>
  <c r="AB72" i="20"/>
  <c r="AB128" i="20" s="1"/>
  <c r="AB155" i="20" s="1"/>
  <c r="AB99" i="19"/>
  <c r="AB94" i="21"/>
  <c r="AB76" i="20"/>
  <c r="AB132" i="20" s="1"/>
  <c r="AB159" i="20" s="1"/>
  <c r="AB103" i="19"/>
  <c r="AB98" i="21"/>
  <c r="AB80" i="20"/>
  <c r="AB136" i="20" s="1"/>
  <c r="AB163" i="20" s="1"/>
  <c r="AB107" i="19"/>
  <c r="AA100" i="21"/>
  <c r="AA101" i="21" s="1"/>
  <c r="Y39" i="22"/>
  <c r="Z39" i="21"/>
  <c r="AB48" i="20"/>
  <c r="AB47" i="19"/>
  <c r="AB66" i="21" s="1"/>
  <c r="AB21" i="18"/>
  <c r="AB27" i="22"/>
  <c r="AC27" i="21"/>
  <c r="AA66" i="22"/>
  <c r="AA120" i="21"/>
  <c r="AA147" i="21" s="1"/>
  <c r="AA64" i="22"/>
  <c r="AA118" i="21"/>
  <c r="AA145" i="21" s="1"/>
  <c r="AA61" i="22"/>
  <c r="AA115" i="21"/>
  <c r="AA142" i="21" s="1"/>
  <c r="AB79" i="21"/>
  <c r="AB61" i="20"/>
  <c r="AB117" i="20" s="1"/>
  <c r="AB144" i="20" s="1"/>
  <c r="AB88" i="19"/>
  <c r="AB83" i="21"/>
  <c r="AB65" i="20"/>
  <c r="AB121" i="20" s="1"/>
  <c r="AB148" i="20" s="1"/>
  <c r="AB92" i="19"/>
  <c r="AB87" i="21"/>
  <c r="AB69" i="20"/>
  <c r="AB125" i="20" s="1"/>
  <c r="AB152" i="20" s="1"/>
  <c r="AB96" i="19"/>
  <c r="AB91" i="21"/>
  <c r="AB73" i="20"/>
  <c r="AB129" i="20" s="1"/>
  <c r="AB156" i="20" s="1"/>
  <c r="AB100" i="19"/>
  <c r="AB95" i="21"/>
  <c r="AB77" i="20"/>
  <c r="AB133" i="20" s="1"/>
  <c r="AB160" i="20" s="1"/>
  <c r="AB104" i="19"/>
  <c r="AB99" i="21"/>
  <c r="AB81" i="20"/>
  <c r="AB137" i="20" s="1"/>
  <c r="AB164" i="20" s="1"/>
  <c r="AB108" i="19"/>
  <c r="AB36" i="22"/>
  <c r="AC36" i="21"/>
  <c r="Z141" i="20"/>
  <c r="Z165" i="20" s="1"/>
  <c r="Z166" i="20" s="1"/>
  <c r="Z138" i="20"/>
  <c r="AA38" i="22"/>
  <c r="AB38" i="21"/>
  <c r="AE43" i="22"/>
  <c r="AF43" i="21"/>
  <c r="AC33" i="22"/>
  <c r="AD33" i="21"/>
  <c r="AC24" i="22"/>
  <c r="AD24" i="21"/>
  <c r="AB29" i="22"/>
  <c r="AC29" i="21"/>
  <c r="AC35" i="22"/>
  <c r="AD35" i="21"/>
  <c r="AC13" i="21"/>
  <c r="AC13" i="20"/>
  <c r="AC13" i="19"/>
  <c r="AC49" i="18"/>
  <c r="AC45" i="18"/>
  <c r="AC50" i="18"/>
  <c r="AC46" i="18"/>
  <c r="AC42" i="18"/>
  <c r="AC19" i="18"/>
  <c r="AC51" i="18"/>
  <c r="AC47" i="18"/>
  <c r="AC43" i="18"/>
  <c r="AC48" i="18"/>
  <c r="AC44" i="18"/>
  <c r="AC32" i="18"/>
  <c r="AC20" i="18"/>
  <c r="AC22" i="18"/>
  <c r="AC23" i="18"/>
  <c r="AC26" i="18" s="1"/>
  <c r="AB39" i="20"/>
  <c r="AB38" i="19"/>
  <c r="AB42" i="20"/>
  <c r="AB41" i="19"/>
  <c r="AB60" i="21" s="1"/>
  <c r="AA26" i="22"/>
  <c r="AB26" i="21"/>
  <c r="AB76" i="21"/>
  <c r="AB85" i="19"/>
  <c r="AB58" i="20"/>
  <c r="AB80" i="21"/>
  <c r="AB89" i="19"/>
  <c r="AB62" i="20"/>
  <c r="AB118" i="20" s="1"/>
  <c r="AB145" i="20" s="1"/>
  <c r="AB84" i="21"/>
  <c r="AB66" i="20"/>
  <c r="AB122" i="20" s="1"/>
  <c r="AB149" i="20" s="1"/>
  <c r="AB93" i="19"/>
  <c r="AB88" i="21"/>
  <c r="AB70" i="20"/>
  <c r="AB126" i="20" s="1"/>
  <c r="AB153" i="20" s="1"/>
  <c r="AB97" i="19"/>
  <c r="AB92" i="21"/>
  <c r="AB74" i="20"/>
  <c r="AB130" i="20" s="1"/>
  <c r="AB157" i="20" s="1"/>
  <c r="AB101" i="19"/>
  <c r="AB96" i="21"/>
  <c r="AB105" i="19"/>
  <c r="AB78" i="20"/>
  <c r="AB134" i="20" s="1"/>
  <c r="AB161" i="20" s="1"/>
  <c r="AC17" i="21"/>
  <c r="AC17" i="22" s="1"/>
  <c r="AC17" i="20"/>
  <c r="AC17" i="19"/>
  <c r="AC34" i="22"/>
  <c r="AD34" i="21"/>
  <c r="AA109" i="19"/>
  <c r="AD19" i="22"/>
  <c r="AE19" i="21"/>
  <c r="AD22" i="22"/>
  <c r="AE22" i="21"/>
  <c r="AA62" i="22"/>
  <c r="AA116" i="21"/>
  <c r="AA143" i="21" s="1"/>
  <c r="AA63" i="22"/>
  <c r="AA117" i="21"/>
  <c r="AA144" i="21" s="1"/>
  <c r="AA60" i="22"/>
  <c r="AA114" i="21"/>
  <c r="AA141" i="21" s="1"/>
  <c r="AA57" i="21"/>
  <c r="AA55" i="19"/>
  <c r="AC23" i="22"/>
  <c r="AD23" i="21"/>
  <c r="AA58" i="22"/>
  <c r="AA112" i="21"/>
  <c r="AA139" i="21" s="1"/>
  <c r="AA59" i="22"/>
  <c r="AA113" i="21"/>
  <c r="AA140" i="21" s="1"/>
  <c r="AA40" i="22"/>
  <c r="AB40" i="21"/>
  <c r="AD32" i="22"/>
  <c r="AE32" i="21"/>
  <c r="AD48" i="22"/>
  <c r="AE48" i="21"/>
  <c r="AB27" i="18"/>
  <c r="AB28" i="18" s="1"/>
  <c r="AB40" i="20"/>
  <c r="AB39" i="19"/>
  <c r="AB58" i="21" s="1"/>
  <c r="AB43" i="20"/>
  <c r="AB42" i="19"/>
  <c r="AB61" i="21" s="1"/>
  <c r="AB46" i="20"/>
  <c r="AB45" i="19"/>
  <c r="AB64" i="21" s="1"/>
  <c r="AB41" i="20"/>
  <c r="AB40" i="19"/>
  <c r="AB59" i="21" s="1"/>
  <c r="AA65" i="22"/>
  <c r="AA119" i="21"/>
  <c r="AA146" i="21" s="1"/>
  <c r="Z57" i="22"/>
  <c r="Z111" i="21"/>
  <c r="Z138" i="21" s="1"/>
  <c r="Z155" i="21" s="1"/>
  <c r="Z74" i="21"/>
  <c r="Z74" i="22" s="1"/>
  <c r="X84" i="22"/>
  <c r="X111" i="22" s="1"/>
  <c r="X137" i="22" s="1"/>
  <c r="X154" i="22" s="1"/>
  <c r="X155" i="22" s="1"/>
  <c r="X182" i="21"/>
  <c r="Y165" i="21" l="1"/>
  <c r="AC74" i="18"/>
  <c r="AC101" i="18"/>
  <c r="AC71" i="18"/>
  <c r="AC98" i="18"/>
  <c r="AC69" i="18"/>
  <c r="AC96" i="18"/>
  <c r="AC68" i="18"/>
  <c r="AC95" i="18"/>
  <c r="AC75" i="18"/>
  <c r="AC102" i="18"/>
  <c r="AC73" i="18"/>
  <c r="AC100" i="18"/>
  <c r="AC72" i="18"/>
  <c r="AC99" i="18"/>
  <c r="AK105" i="18"/>
  <c r="AK111" i="18"/>
  <c r="AK89" i="18"/>
  <c r="AK110" i="18"/>
  <c r="AK90" i="18"/>
  <c r="AK88" i="18"/>
  <c r="AK108" i="18"/>
  <c r="AK106" i="18"/>
  <c r="AK91" i="18"/>
  <c r="AK94" i="18"/>
  <c r="AK109" i="18"/>
  <c r="AK93" i="18"/>
  <c r="AK107" i="18"/>
  <c r="AK92" i="18"/>
  <c r="AB112" i="18"/>
  <c r="AB113" i="18" s="1"/>
  <c r="AC70" i="18"/>
  <c r="AC97" i="18"/>
  <c r="AC77" i="18"/>
  <c r="AC104" i="18"/>
  <c r="AC76" i="18"/>
  <c r="AC103" i="18"/>
  <c r="AD107" i="20"/>
  <c r="AD108" i="20"/>
  <c r="AD105" i="20"/>
  <c r="AD91" i="20"/>
  <c r="AD92" i="20"/>
  <c r="AD110" i="20"/>
  <c r="AD88" i="20"/>
  <c r="AD109" i="20"/>
  <c r="AD90" i="20"/>
  <c r="AD87" i="20"/>
  <c r="AD89" i="20"/>
  <c r="AD106" i="20"/>
  <c r="AL13" i="18"/>
  <c r="AK62" i="18"/>
  <c r="AK66" i="18"/>
  <c r="AK78" i="18"/>
  <c r="AK79" i="18"/>
  <c r="AK80" i="18"/>
  <c r="AK81" i="18"/>
  <c r="AK82" i="18"/>
  <c r="AK61" i="18"/>
  <c r="AK63" i="18"/>
  <c r="AK64" i="18"/>
  <c r="AK65" i="18"/>
  <c r="AK67" i="18"/>
  <c r="AK83" i="18"/>
  <c r="AK84" i="18"/>
  <c r="AC82" i="19"/>
  <c r="AD59" i="19"/>
  <c r="AD60" i="19"/>
  <c r="AD61" i="19"/>
  <c r="AD62" i="19"/>
  <c r="AD63" i="19"/>
  <c r="AD64" i="19"/>
  <c r="AD65" i="19"/>
  <c r="AD66" i="19"/>
  <c r="AD67" i="19"/>
  <c r="AD70" i="19"/>
  <c r="AD74" i="19"/>
  <c r="AD69" i="19"/>
  <c r="AD73" i="19"/>
  <c r="AD77" i="19"/>
  <c r="AD58" i="19"/>
  <c r="AD71" i="19"/>
  <c r="AD75" i="19"/>
  <c r="AD76" i="19"/>
  <c r="AD72" i="19"/>
  <c r="AD78" i="19"/>
  <c r="AD79" i="19"/>
  <c r="AD68" i="19"/>
  <c r="AD81" i="19"/>
  <c r="AD80" i="19"/>
  <c r="AC15" i="19"/>
  <c r="AD15" i="18"/>
  <c r="AC15" i="21"/>
  <c r="AC15" i="22" s="1"/>
  <c r="AC15" i="20"/>
  <c r="AC111" i="20"/>
  <c r="AE20" i="20"/>
  <c r="AA162" i="21"/>
  <c r="AA81" i="22" s="1"/>
  <c r="AA108" i="22" s="1"/>
  <c r="AA134" i="22" s="1"/>
  <c r="AA180" i="21"/>
  <c r="AA99" i="22" s="1"/>
  <c r="AA126" i="22" s="1"/>
  <c r="AA152" i="22" s="1"/>
  <c r="AA166" i="21"/>
  <c r="AA85" i="22" s="1"/>
  <c r="AA112" i="22" s="1"/>
  <c r="AA138" i="22" s="1"/>
  <c r="AA181" i="21"/>
  <c r="AA100" i="22" s="1"/>
  <c r="AA127" i="22" s="1"/>
  <c r="AA153" i="22" s="1"/>
  <c r="AA163" i="21"/>
  <c r="AA82" i="22" s="1"/>
  <c r="AA109" i="22" s="1"/>
  <c r="AA135" i="22" s="1"/>
  <c r="AA167" i="21"/>
  <c r="AA86" i="22" s="1"/>
  <c r="AA113" i="22" s="1"/>
  <c r="AA139" i="22" s="1"/>
  <c r="AA172" i="21"/>
  <c r="AA91" i="22" s="1"/>
  <c r="AA118" i="22" s="1"/>
  <c r="AA144" i="22" s="1"/>
  <c r="AA178" i="21"/>
  <c r="AA97" i="22" s="1"/>
  <c r="AA124" i="22" s="1"/>
  <c r="AA150" i="22" s="1"/>
  <c r="AA179" i="21"/>
  <c r="AA98" i="22" s="1"/>
  <c r="AA125" i="22" s="1"/>
  <c r="AA151" i="22" s="1"/>
  <c r="AA161" i="21"/>
  <c r="AA80" i="22" s="1"/>
  <c r="AA107" i="22" s="1"/>
  <c r="AA133" i="22" s="1"/>
  <c r="AA169" i="21"/>
  <c r="AA88" i="22" s="1"/>
  <c r="AA115" i="22" s="1"/>
  <c r="AA141" i="22" s="1"/>
  <c r="AA171" i="21"/>
  <c r="AA90" i="22" s="1"/>
  <c r="AA117" i="22" s="1"/>
  <c r="AA143" i="22" s="1"/>
  <c r="AA174" i="21"/>
  <c r="AA93" i="22" s="1"/>
  <c r="AA120" i="22" s="1"/>
  <c r="AA146" i="22" s="1"/>
  <c r="AA168" i="21"/>
  <c r="AA87" i="22" s="1"/>
  <c r="AA114" i="22" s="1"/>
  <c r="AA140" i="22" s="1"/>
  <c r="AA158" i="21"/>
  <c r="AA77" i="22" s="1"/>
  <c r="AA104" i="22" s="1"/>
  <c r="AA130" i="22" s="1"/>
  <c r="AA164" i="21"/>
  <c r="AA83" i="22" s="1"/>
  <c r="AA110" i="22" s="1"/>
  <c r="AA136" i="22" s="1"/>
  <c r="AA159" i="21"/>
  <c r="AA78" i="22" s="1"/>
  <c r="AA105" i="22" s="1"/>
  <c r="AA131" i="22" s="1"/>
  <c r="AA173" i="21"/>
  <c r="AA92" i="22" s="1"/>
  <c r="AA119" i="22" s="1"/>
  <c r="AA145" i="22" s="1"/>
  <c r="AA170" i="21"/>
  <c r="AA89" i="22" s="1"/>
  <c r="AA116" i="22" s="1"/>
  <c r="AA142" i="22" s="1"/>
  <c r="AF30" i="22"/>
  <c r="AG30" i="21"/>
  <c r="AC46" i="22"/>
  <c r="AD46" i="21"/>
  <c r="W102" i="22"/>
  <c r="BC32" i="11"/>
  <c r="F64" i="11" s="1"/>
  <c r="F32" i="11" s="1"/>
  <c r="BC16" i="11" s="1"/>
  <c r="BD16" i="11" s="1"/>
  <c r="BE16" i="11" s="1"/>
  <c r="AB85" i="18"/>
  <c r="AC24" i="18"/>
  <c r="Z165" i="21"/>
  <c r="X101" i="22"/>
  <c r="X183" i="21"/>
  <c r="AE48" i="22"/>
  <c r="AF48" i="21"/>
  <c r="AB40" i="22"/>
  <c r="AC40" i="21"/>
  <c r="AD23" i="22"/>
  <c r="AE23" i="21"/>
  <c r="AD34" i="22"/>
  <c r="AE34" i="21"/>
  <c r="AC86" i="21"/>
  <c r="AC68" i="20"/>
  <c r="AC124" i="20" s="1"/>
  <c r="AC151" i="20" s="1"/>
  <c r="AC95" i="19"/>
  <c r="AC77" i="21"/>
  <c r="AC59" i="20"/>
  <c r="AC115" i="20" s="1"/>
  <c r="AC142" i="20" s="1"/>
  <c r="AC86" i="19"/>
  <c r="AC93" i="21"/>
  <c r="AC102" i="19"/>
  <c r="AC75" i="20"/>
  <c r="AC131" i="20" s="1"/>
  <c r="AC158" i="20" s="1"/>
  <c r="AC84" i="21"/>
  <c r="AC66" i="20"/>
  <c r="AC122" i="20" s="1"/>
  <c r="AC149" i="20" s="1"/>
  <c r="AC93" i="19"/>
  <c r="AC79" i="21"/>
  <c r="AC61" i="20"/>
  <c r="AC117" i="20" s="1"/>
  <c r="AC144" i="20" s="1"/>
  <c r="AC88" i="19"/>
  <c r="AC95" i="21"/>
  <c r="AC77" i="20"/>
  <c r="AC133" i="20" s="1"/>
  <c r="AC160" i="20" s="1"/>
  <c r="AC104" i="19"/>
  <c r="AB26" i="22"/>
  <c r="AC26" i="21"/>
  <c r="AC25" i="18"/>
  <c r="AC27" i="18" s="1"/>
  <c r="AC28" i="18" s="1"/>
  <c r="AC29" i="18" s="1"/>
  <c r="AC30" i="18" s="1"/>
  <c r="AD13" i="21"/>
  <c r="AD13" i="20"/>
  <c r="AD13" i="19"/>
  <c r="AD51" i="18"/>
  <c r="AD50" i="18"/>
  <c r="AD49" i="18"/>
  <c r="AD48" i="18"/>
  <c r="AD47" i="18"/>
  <c r="AD46" i="18"/>
  <c r="AD45" i="18"/>
  <c r="AD44" i="18"/>
  <c r="AD43" i="18"/>
  <c r="AD42" i="18"/>
  <c r="AD19" i="18"/>
  <c r="AD32" i="18"/>
  <c r="AD22" i="18"/>
  <c r="AD25" i="18" s="1"/>
  <c r="AD23" i="18"/>
  <c r="AD26" i="18" s="1"/>
  <c r="AD20" i="18"/>
  <c r="AC39" i="20"/>
  <c r="AC38" i="19"/>
  <c r="AC42" i="20"/>
  <c r="AC41" i="19"/>
  <c r="AC60" i="21" s="1"/>
  <c r="AD35" i="22"/>
  <c r="AE35" i="21"/>
  <c r="AD24" i="22"/>
  <c r="AE24" i="21"/>
  <c r="AF43" i="22"/>
  <c r="AG43" i="21"/>
  <c r="AB66" i="22"/>
  <c r="AB120" i="21"/>
  <c r="AB147" i="21" s="1"/>
  <c r="Z39" i="22"/>
  <c r="AA39" i="21"/>
  <c r="AE47" i="22"/>
  <c r="AF47" i="21"/>
  <c r="AE45" i="22"/>
  <c r="AF45" i="21"/>
  <c r="AA160" i="21"/>
  <c r="AA79" i="22" s="1"/>
  <c r="AA106" i="22" s="1"/>
  <c r="AA132" i="22" s="1"/>
  <c r="Z128" i="21"/>
  <c r="AE14" i="21"/>
  <c r="AE14" i="22" s="1"/>
  <c r="AE14" i="20"/>
  <c r="AE14" i="19"/>
  <c r="AE31" i="18"/>
  <c r="AF14" i="18"/>
  <c r="AF114" i="18" s="1"/>
  <c r="AE17" i="18"/>
  <c r="AE22" i="22"/>
  <c r="AF22" i="21"/>
  <c r="AE19" i="22"/>
  <c r="AF19" i="21"/>
  <c r="AC90" i="21"/>
  <c r="AC72" i="20"/>
  <c r="AC128" i="20" s="1"/>
  <c r="AC155" i="20" s="1"/>
  <c r="AC99" i="19"/>
  <c r="AC81" i="21"/>
  <c r="AC63" i="20"/>
  <c r="AC119" i="20" s="1"/>
  <c r="AC146" i="20" s="1"/>
  <c r="AC90" i="19"/>
  <c r="AC97" i="21"/>
  <c r="AC79" i="20"/>
  <c r="AC135" i="20" s="1"/>
  <c r="AC162" i="20" s="1"/>
  <c r="AC106" i="19"/>
  <c r="AC88" i="21"/>
  <c r="AC70" i="20"/>
  <c r="AC126" i="20" s="1"/>
  <c r="AC153" i="20" s="1"/>
  <c r="AC97" i="19"/>
  <c r="AC83" i="21"/>
  <c r="AC65" i="20"/>
  <c r="AC121" i="20" s="1"/>
  <c r="AC148" i="20" s="1"/>
  <c r="AC92" i="19"/>
  <c r="AC99" i="21"/>
  <c r="AC81" i="20"/>
  <c r="AC137" i="20" s="1"/>
  <c r="AC164" i="20" s="1"/>
  <c r="AC108" i="19"/>
  <c r="AB114" i="20"/>
  <c r="AB82" i="20"/>
  <c r="AC41" i="20"/>
  <c r="AC40" i="19"/>
  <c r="AC59" i="21" s="1"/>
  <c r="AC40" i="20"/>
  <c r="AC39" i="19"/>
  <c r="AC58" i="21" s="1"/>
  <c r="AC43" i="20"/>
  <c r="AC42" i="19"/>
  <c r="AC61" i="21" s="1"/>
  <c r="AC46" i="20"/>
  <c r="AC45" i="19"/>
  <c r="AC64" i="21" s="1"/>
  <c r="AB62" i="22"/>
  <c r="AB116" i="21"/>
  <c r="AB143" i="21" s="1"/>
  <c r="AC28" i="22"/>
  <c r="AD28" i="21"/>
  <c r="AE21" i="22"/>
  <c r="AF21" i="21"/>
  <c r="AB58" i="22"/>
  <c r="AB112" i="21"/>
  <c r="AB139" i="21" s="1"/>
  <c r="AB59" i="22"/>
  <c r="AB113" i="21"/>
  <c r="AB140" i="21" s="1"/>
  <c r="AB64" i="22"/>
  <c r="AB118" i="21"/>
  <c r="AB145" i="21" s="1"/>
  <c r="AB61" i="22"/>
  <c r="AB115" i="21"/>
  <c r="AB142" i="21" s="1"/>
  <c r="AE32" i="22"/>
  <c r="AF32" i="21"/>
  <c r="AC78" i="21"/>
  <c r="AC60" i="20"/>
  <c r="AC116" i="20" s="1"/>
  <c r="AC143" i="20" s="1"/>
  <c r="AC87" i="19"/>
  <c r="AC94" i="21"/>
  <c r="AC76" i="20"/>
  <c r="AC132" i="20" s="1"/>
  <c r="AC159" i="20" s="1"/>
  <c r="AC103" i="19"/>
  <c r="AC85" i="21"/>
  <c r="AC67" i="20"/>
  <c r="AC123" i="20" s="1"/>
  <c r="AC150" i="20" s="1"/>
  <c r="AC94" i="19"/>
  <c r="AC76" i="21"/>
  <c r="AC58" i="20"/>
  <c r="AC85" i="19"/>
  <c r="AC92" i="21"/>
  <c r="AC74" i="20"/>
  <c r="AC130" i="20" s="1"/>
  <c r="AC157" i="20" s="1"/>
  <c r="AC101" i="19"/>
  <c r="AC87" i="21"/>
  <c r="AC69" i="20"/>
  <c r="AC125" i="20" s="1"/>
  <c r="AC152" i="20" s="1"/>
  <c r="AC96" i="19"/>
  <c r="AB109" i="19"/>
  <c r="AB60" i="22"/>
  <c r="AB114" i="21"/>
  <c r="AB141" i="21" s="1"/>
  <c r="AB57" i="21"/>
  <c r="AB55" i="19"/>
  <c r="AC45" i="20"/>
  <c r="AC44" i="19"/>
  <c r="AC63" i="21" s="1"/>
  <c r="AC44" i="20"/>
  <c r="AC43" i="19"/>
  <c r="AC62" i="21" s="1"/>
  <c r="AC47" i="20"/>
  <c r="AC46" i="19"/>
  <c r="AC65" i="21" s="1"/>
  <c r="AC29" i="22"/>
  <c r="AD29" i="21"/>
  <c r="AD33" i="22"/>
  <c r="AE33" i="21"/>
  <c r="AB38" i="22"/>
  <c r="AC38" i="21"/>
  <c r="AC36" i="22"/>
  <c r="AD36" i="21"/>
  <c r="AA41" i="22"/>
  <c r="AB41" i="21"/>
  <c r="AC25" i="22"/>
  <c r="AD25" i="21"/>
  <c r="AB63" i="22"/>
  <c r="AB117" i="21"/>
  <c r="AB144" i="21" s="1"/>
  <c r="AB65" i="22"/>
  <c r="AB119" i="21"/>
  <c r="AB146" i="21" s="1"/>
  <c r="AC37" i="22"/>
  <c r="AD37" i="21"/>
  <c r="AA42" i="22"/>
  <c r="AB42" i="21"/>
  <c r="AB31" i="22"/>
  <c r="AC31" i="21"/>
  <c r="AB123" i="21"/>
  <c r="AB150" i="21" s="1"/>
  <c r="AB127" i="21"/>
  <c r="AB154" i="21" s="1"/>
  <c r="AB121" i="21"/>
  <c r="AB148" i="21" s="1"/>
  <c r="AB124" i="21"/>
  <c r="AB151" i="21" s="1"/>
  <c r="AB108" i="21"/>
  <c r="AB135" i="21" s="1"/>
  <c r="AB106" i="21"/>
  <c r="AB133" i="21" s="1"/>
  <c r="AB110" i="21"/>
  <c r="AB137" i="21" s="1"/>
  <c r="AB122" i="21"/>
  <c r="AB149" i="21" s="1"/>
  <c r="AB125" i="21"/>
  <c r="AB152" i="21" s="1"/>
  <c r="AB105" i="21"/>
  <c r="AB132" i="21" s="1"/>
  <c r="AB104" i="21"/>
  <c r="AB131" i="21" s="1"/>
  <c r="AB126" i="21"/>
  <c r="AB153" i="21" s="1"/>
  <c r="AB107" i="21"/>
  <c r="AB134" i="21" s="1"/>
  <c r="AB109" i="21"/>
  <c r="AB136" i="21" s="1"/>
  <c r="AA57" i="22"/>
  <c r="AA111" i="21"/>
  <c r="AA128" i="21" s="1"/>
  <c r="AA74" i="21"/>
  <c r="AA74" i="22" s="1"/>
  <c r="AC82" i="21"/>
  <c r="AC64" i="20"/>
  <c r="AC120" i="20" s="1"/>
  <c r="AC147" i="20" s="1"/>
  <c r="AC91" i="19"/>
  <c r="AC98" i="21"/>
  <c r="AC80" i="20"/>
  <c r="AC136" i="20" s="1"/>
  <c r="AC163" i="20" s="1"/>
  <c r="AC107" i="19"/>
  <c r="AC89" i="21"/>
  <c r="AC71" i="20"/>
  <c r="AC127" i="20" s="1"/>
  <c r="AC154" i="20" s="1"/>
  <c r="AC98" i="19"/>
  <c r="AC80" i="21"/>
  <c r="AC62" i="20"/>
  <c r="AC118" i="20" s="1"/>
  <c r="AC145" i="20" s="1"/>
  <c r="AC89" i="19"/>
  <c r="AC96" i="21"/>
  <c r="AC78" i="20"/>
  <c r="AC134" i="20" s="1"/>
  <c r="AC161" i="20" s="1"/>
  <c r="AC105" i="19"/>
  <c r="AC91" i="21"/>
  <c r="AC73" i="20"/>
  <c r="AC129" i="20" s="1"/>
  <c r="AC156" i="20" s="1"/>
  <c r="AC100" i="19"/>
  <c r="AB100" i="21"/>
  <c r="AB101" i="21" s="1"/>
  <c r="Y84" i="22"/>
  <c r="Y111" i="22" s="1"/>
  <c r="Y137" i="22" s="1"/>
  <c r="Y154" i="22" s="1"/>
  <c r="Y155" i="22" s="1"/>
  <c r="Y182" i="21"/>
  <c r="AB56" i="20"/>
  <c r="AC48" i="20"/>
  <c r="AC47" i="19"/>
  <c r="AC66" i="21" s="1"/>
  <c r="AC21" i="18"/>
  <c r="AC13" i="22"/>
  <c r="AC44" i="21"/>
  <c r="AC44" i="22" s="1"/>
  <c r="AC27" i="22"/>
  <c r="AD27" i="21"/>
  <c r="AE20" i="22"/>
  <c r="AF20" i="21"/>
  <c r="AA141" i="20"/>
  <c r="AA165" i="20" s="1"/>
  <c r="AA166" i="20" s="1"/>
  <c r="AA138" i="20"/>
  <c r="AD17" i="21"/>
  <c r="AD17" i="22" s="1"/>
  <c r="AD17" i="20"/>
  <c r="AD17" i="19"/>
  <c r="BF16" i="11" l="1"/>
  <c r="BG16" i="11" s="1"/>
  <c r="N32" i="11" s="1"/>
  <c r="AD68" i="18"/>
  <c r="AD95" i="18"/>
  <c r="AD72" i="18"/>
  <c r="AD99" i="18"/>
  <c r="AD76" i="18"/>
  <c r="AD103" i="18"/>
  <c r="AC112" i="18"/>
  <c r="AC113" i="18" s="1"/>
  <c r="AD69" i="18"/>
  <c r="AD96" i="18"/>
  <c r="AD73" i="18"/>
  <c r="AD100" i="18"/>
  <c r="AD77" i="18"/>
  <c r="AD104" i="18"/>
  <c r="AD70" i="18"/>
  <c r="AD97" i="18"/>
  <c r="AD74" i="18"/>
  <c r="AD101" i="18"/>
  <c r="AD71" i="18"/>
  <c r="AD98" i="18"/>
  <c r="AD75" i="18"/>
  <c r="AD102" i="18"/>
  <c r="AL105" i="18"/>
  <c r="AL91" i="18"/>
  <c r="AL92" i="18"/>
  <c r="AL94" i="18"/>
  <c r="AL107" i="18"/>
  <c r="AL106" i="18"/>
  <c r="AL89" i="18"/>
  <c r="AL88" i="18"/>
  <c r="AL93" i="18"/>
  <c r="AL90" i="18"/>
  <c r="AL109" i="18"/>
  <c r="AL110" i="18"/>
  <c r="AL111" i="18"/>
  <c r="AL108" i="18"/>
  <c r="AE110" i="20"/>
  <c r="AE106" i="20"/>
  <c r="AE90" i="20"/>
  <c r="AE109" i="20"/>
  <c r="AE105" i="20"/>
  <c r="AE89" i="20"/>
  <c r="AE108" i="20"/>
  <c r="AE92" i="20"/>
  <c r="AE88" i="20"/>
  <c r="AE107" i="20"/>
  <c r="AE91" i="20"/>
  <c r="AE87" i="20"/>
  <c r="AA138" i="21"/>
  <c r="AA155" i="21" s="1"/>
  <c r="AL63" i="18"/>
  <c r="AL67" i="18"/>
  <c r="AL78" i="18"/>
  <c r="AL62" i="18"/>
  <c r="AL64" i="18"/>
  <c r="AL65" i="18"/>
  <c r="AL66" i="18"/>
  <c r="AL79" i="18"/>
  <c r="AL82" i="18"/>
  <c r="AL84" i="18"/>
  <c r="AL61" i="18"/>
  <c r="AL83" i="18"/>
  <c r="AL80" i="18"/>
  <c r="AL81" i="18"/>
  <c r="AL47" i="18"/>
  <c r="AL13" i="21"/>
  <c r="AL13" i="22" s="1"/>
  <c r="AL46" i="18"/>
  <c r="AL99" i="18" s="1"/>
  <c r="AL13" i="20"/>
  <c r="AL13" i="19"/>
  <c r="AL43" i="18"/>
  <c r="AL19" i="18"/>
  <c r="AL25" i="18" s="1"/>
  <c r="AL22" i="18"/>
  <c r="AL42" i="18"/>
  <c r="AL51" i="18"/>
  <c r="AL32" i="18"/>
  <c r="AL50" i="18"/>
  <c r="AL103" i="18" s="1"/>
  <c r="AL45" i="18"/>
  <c r="AL98" i="18" s="1"/>
  <c r="AL20" i="18"/>
  <c r="AL26" i="18" s="1"/>
  <c r="AL49" i="18"/>
  <c r="AL102" i="18" s="1"/>
  <c r="AL23" i="18"/>
  <c r="AL48" i="18"/>
  <c r="AL44" i="18"/>
  <c r="AE61" i="19"/>
  <c r="AE65" i="19"/>
  <c r="AE68" i="19"/>
  <c r="AE69" i="19"/>
  <c r="AE70" i="19"/>
  <c r="AE71" i="19"/>
  <c r="AE72" i="19"/>
  <c r="AE73" i="19"/>
  <c r="AE74" i="19"/>
  <c r="AE75" i="19"/>
  <c r="AE76" i="19"/>
  <c r="AE77" i="19"/>
  <c r="AE78" i="19"/>
  <c r="AE79" i="19"/>
  <c r="AE60" i="19"/>
  <c r="AE62" i="19"/>
  <c r="AE63" i="19"/>
  <c r="AE64" i="19"/>
  <c r="AE66" i="19"/>
  <c r="AE67" i="19"/>
  <c r="AE59" i="19"/>
  <c r="AE81" i="19"/>
  <c r="AE80" i="19"/>
  <c r="AE58" i="19"/>
  <c r="AD82" i="19"/>
  <c r="AD15" i="19"/>
  <c r="AE15" i="18"/>
  <c r="AD15" i="21"/>
  <c r="AD15" i="22" s="1"/>
  <c r="AD15" i="20"/>
  <c r="AD111" i="20"/>
  <c r="AF20" i="20"/>
  <c r="AB159" i="21"/>
  <c r="AB78" i="22" s="1"/>
  <c r="AB105" i="22" s="1"/>
  <c r="AB131" i="22" s="1"/>
  <c r="AB181" i="21"/>
  <c r="AB100" i="22" s="1"/>
  <c r="AB127" i="22" s="1"/>
  <c r="AB153" i="22" s="1"/>
  <c r="AB169" i="21"/>
  <c r="AB88" i="22" s="1"/>
  <c r="AB115" i="22" s="1"/>
  <c r="AB141" i="22" s="1"/>
  <c r="AB163" i="21"/>
  <c r="AB82" i="22" s="1"/>
  <c r="AB109" i="22" s="1"/>
  <c r="AB135" i="22" s="1"/>
  <c r="AB160" i="21"/>
  <c r="AB79" i="22" s="1"/>
  <c r="AB106" i="22" s="1"/>
  <c r="AB132" i="22" s="1"/>
  <c r="AB168" i="21"/>
  <c r="AB87" i="22" s="1"/>
  <c r="AB114" i="22" s="1"/>
  <c r="AB140" i="22" s="1"/>
  <c r="AB161" i="21"/>
  <c r="AB80" i="22" s="1"/>
  <c r="AB107" i="22" s="1"/>
  <c r="AB133" i="22" s="1"/>
  <c r="AB179" i="21"/>
  <c r="AB98" i="22" s="1"/>
  <c r="AB125" i="22" s="1"/>
  <c r="AB151" i="22" s="1"/>
  <c r="AB162" i="21"/>
  <c r="AB81" i="22" s="1"/>
  <c r="AB108" i="22" s="1"/>
  <c r="AB134" i="22" s="1"/>
  <c r="AB177" i="21"/>
  <c r="AB96" i="22" s="1"/>
  <c r="AB123" i="22" s="1"/>
  <c r="AB149" i="22" s="1"/>
  <c r="AB173" i="21"/>
  <c r="AB92" i="22" s="1"/>
  <c r="AB119" i="22" s="1"/>
  <c r="AB145" i="22" s="1"/>
  <c r="AB176" i="21"/>
  <c r="AB95" i="22" s="1"/>
  <c r="AB122" i="22" s="1"/>
  <c r="AB148" i="22" s="1"/>
  <c r="AB178" i="21"/>
  <c r="AB97" i="22" s="1"/>
  <c r="AB124" i="22" s="1"/>
  <c r="AB150" i="22" s="1"/>
  <c r="AB172" i="21"/>
  <c r="AB91" i="22" s="1"/>
  <c r="AB118" i="22" s="1"/>
  <c r="AB144" i="22" s="1"/>
  <c r="AB170" i="21"/>
  <c r="AB89" i="22" s="1"/>
  <c r="AB116" i="22" s="1"/>
  <c r="AB142" i="22" s="1"/>
  <c r="AB174" i="21"/>
  <c r="AB93" i="22" s="1"/>
  <c r="AB120" i="22" s="1"/>
  <c r="AB146" i="22" s="1"/>
  <c r="AB180" i="21"/>
  <c r="AB99" i="22" s="1"/>
  <c r="AB126" i="22" s="1"/>
  <c r="AB152" i="22" s="1"/>
  <c r="AB164" i="21"/>
  <c r="AB83" i="22" s="1"/>
  <c r="AB110" i="22" s="1"/>
  <c r="AB136" i="22" s="1"/>
  <c r="AB175" i="21"/>
  <c r="AB94" i="22" s="1"/>
  <c r="AB121" i="22" s="1"/>
  <c r="AB147" i="22" s="1"/>
  <c r="AB171" i="21"/>
  <c r="AB90" i="22" s="1"/>
  <c r="AB117" i="22" s="1"/>
  <c r="AB143" i="22" s="1"/>
  <c r="AB166" i="21"/>
  <c r="AB85" i="22" s="1"/>
  <c r="AB112" i="22" s="1"/>
  <c r="AB138" i="22" s="1"/>
  <c r="AB167" i="21"/>
  <c r="AB86" i="22" s="1"/>
  <c r="AB113" i="22" s="1"/>
  <c r="AB139" i="22" s="1"/>
  <c r="AG30" i="22"/>
  <c r="AH30" i="21"/>
  <c r="AD46" i="22"/>
  <c r="AE46" i="21"/>
  <c r="AC85" i="18"/>
  <c r="X102" i="22"/>
  <c r="AD87" i="21"/>
  <c r="AD69" i="20"/>
  <c r="AD125" i="20" s="1"/>
  <c r="AD152" i="20" s="1"/>
  <c r="AD96" i="19"/>
  <c r="AD78" i="21"/>
  <c r="AD60" i="20"/>
  <c r="AD116" i="20" s="1"/>
  <c r="AD143" i="20" s="1"/>
  <c r="AD87" i="19"/>
  <c r="AD94" i="21"/>
  <c r="AD76" i="20"/>
  <c r="AD132" i="20" s="1"/>
  <c r="AD159" i="20" s="1"/>
  <c r="AD103" i="19"/>
  <c r="AD85" i="21"/>
  <c r="AD67" i="20"/>
  <c r="AD123" i="20" s="1"/>
  <c r="AD150" i="20" s="1"/>
  <c r="AD94" i="19"/>
  <c r="AD76" i="21"/>
  <c r="AD58" i="20"/>
  <c r="AD85" i="19"/>
  <c r="AD92" i="21"/>
  <c r="AD74" i="20"/>
  <c r="AD130" i="20" s="1"/>
  <c r="AD157" i="20" s="1"/>
  <c r="AD101" i="19"/>
  <c r="AC31" i="22"/>
  <c r="AD31" i="21"/>
  <c r="AC123" i="21"/>
  <c r="AC150" i="21" s="1"/>
  <c r="AC110" i="21"/>
  <c r="AC137" i="21" s="1"/>
  <c r="AC107" i="21"/>
  <c r="AC134" i="21" s="1"/>
  <c r="AC126" i="21"/>
  <c r="AC153" i="21" s="1"/>
  <c r="AC127" i="21"/>
  <c r="AC154" i="21" s="1"/>
  <c r="AC121" i="21"/>
  <c r="AC148" i="21" s="1"/>
  <c r="AC125" i="21"/>
  <c r="AC152" i="21" s="1"/>
  <c r="AC109" i="21"/>
  <c r="AC136" i="21" s="1"/>
  <c r="AC124" i="21"/>
  <c r="AC151" i="21" s="1"/>
  <c r="AC105" i="21"/>
  <c r="AC132" i="21" s="1"/>
  <c r="AC104" i="21"/>
  <c r="AC131" i="21" s="1"/>
  <c r="AC106" i="21"/>
  <c r="AC133" i="21" s="1"/>
  <c r="AC108" i="21"/>
  <c r="AC135" i="21" s="1"/>
  <c r="AC122" i="21"/>
  <c r="AC149" i="21" s="1"/>
  <c r="AD37" i="22"/>
  <c r="AE37" i="21"/>
  <c r="AD25" i="22"/>
  <c r="AE25" i="21"/>
  <c r="AD36" i="22"/>
  <c r="AE36" i="21"/>
  <c r="AE33" i="22"/>
  <c r="AF33" i="21"/>
  <c r="AC109" i="19"/>
  <c r="AC58" i="22"/>
  <c r="AC112" i="21"/>
  <c r="AC139" i="21" s="1"/>
  <c r="AC59" i="22"/>
  <c r="AC113" i="21"/>
  <c r="AC140" i="21" s="1"/>
  <c r="AF19" i="22"/>
  <c r="AG19" i="21"/>
  <c r="AE17" i="21"/>
  <c r="AE17" i="22" s="1"/>
  <c r="AE17" i="20"/>
  <c r="AE17" i="19"/>
  <c r="AG43" i="22"/>
  <c r="AH43" i="21"/>
  <c r="AE35" i="22"/>
  <c r="AF35" i="21"/>
  <c r="AC60" i="22"/>
  <c r="AC114" i="21"/>
  <c r="AC141" i="21" s="1"/>
  <c r="AC57" i="21"/>
  <c r="AC55" i="19"/>
  <c r="AD27" i="18"/>
  <c r="AD28" i="18" s="1"/>
  <c r="AD21" i="18"/>
  <c r="AD42" i="20"/>
  <c r="AD41" i="19"/>
  <c r="AD60" i="21" s="1"/>
  <c r="AD46" i="20"/>
  <c r="AD45" i="19"/>
  <c r="AD64" i="21" s="1"/>
  <c r="AD27" i="22"/>
  <c r="AE27" i="21"/>
  <c r="AC66" i="22"/>
  <c r="AC120" i="21"/>
  <c r="AC147" i="21" s="1"/>
  <c r="Y101" i="22"/>
  <c r="Y183" i="21"/>
  <c r="Y102" i="22" s="1"/>
  <c r="AD91" i="21"/>
  <c r="AD73" i="20"/>
  <c r="AD129" i="20" s="1"/>
  <c r="AD156" i="20" s="1"/>
  <c r="AD100" i="19"/>
  <c r="AD82" i="21"/>
  <c r="AD64" i="20"/>
  <c r="AD120" i="20" s="1"/>
  <c r="AD147" i="20" s="1"/>
  <c r="AD91" i="19"/>
  <c r="AD98" i="21"/>
  <c r="AD80" i="20"/>
  <c r="AD136" i="20" s="1"/>
  <c r="AD163" i="20" s="1"/>
  <c r="AD107" i="19"/>
  <c r="AD89" i="21"/>
  <c r="AD71" i="20"/>
  <c r="AD127" i="20" s="1"/>
  <c r="AD154" i="20" s="1"/>
  <c r="AD98" i="19"/>
  <c r="AD80" i="21"/>
  <c r="AD62" i="20"/>
  <c r="AD118" i="20" s="1"/>
  <c r="AD145" i="20" s="1"/>
  <c r="AD89" i="19"/>
  <c r="AD96" i="21"/>
  <c r="AD78" i="20"/>
  <c r="AD134" i="20" s="1"/>
  <c r="AD161" i="20" s="1"/>
  <c r="AD105" i="19"/>
  <c r="AB57" i="22"/>
  <c r="AB111" i="21"/>
  <c r="AB138" i="21" s="1"/>
  <c r="AB155" i="21" s="1"/>
  <c r="AB74" i="21"/>
  <c r="AB74" i="22" s="1"/>
  <c r="AF32" i="22"/>
  <c r="AG32" i="21"/>
  <c r="AD28" i="22"/>
  <c r="AE28" i="21"/>
  <c r="AC64" i="22"/>
  <c r="AC118" i="21"/>
  <c r="AC145" i="21" s="1"/>
  <c r="AC61" i="22"/>
  <c r="AC115" i="21"/>
  <c r="AC142" i="21" s="1"/>
  <c r="AF14" i="21"/>
  <c r="AF14" i="22" s="1"/>
  <c r="AF14" i="20"/>
  <c r="AF14" i="19"/>
  <c r="AF17" i="18"/>
  <c r="AF31" i="18"/>
  <c r="AG14" i="18"/>
  <c r="AC56" i="20"/>
  <c r="AD39" i="20"/>
  <c r="AD38" i="19"/>
  <c r="AD43" i="20"/>
  <c r="AD42" i="19"/>
  <c r="AD61" i="21" s="1"/>
  <c r="AD47" i="20"/>
  <c r="AD46" i="19"/>
  <c r="AD65" i="21" s="1"/>
  <c r="AD13" i="22"/>
  <c r="AD44" i="21"/>
  <c r="AD44" i="22" s="1"/>
  <c r="AE23" i="22"/>
  <c r="AF23" i="21"/>
  <c r="AF48" i="22"/>
  <c r="AG48" i="21"/>
  <c r="AF20" i="22"/>
  <c r="AG20" i="21"/>
  <c r="AD79" i="21"/>
  <c r="AD61" i="20"/>
  <c r="AD117" i="20" s="1"/>
  <c r="AD144" i="20" s="1"/>
  <c r="AD88" i="19"/>
  <c r="AD95" i="21"/>
  <c r="AD77" i="20"/>
  <c r="AD133" i="20" s="1"/>
  <c r="AD160" i="20" s="1"/>
  <c r="AD104" i="19"/>
  <c r="AD86" i="21"/>
  <c r="AD68" i="20"/>
  <c r="AD124" i="20" s="1"/>
  <c r="AD151" i="20" s="1"/>
  <c r="AD95" i="19"/>
  <c r="AD77" i="21"/>
  <c r="AD59" i="20"/>
  <c r="AD115" i="20" s="1"/>
  <c r="AD142" i="20" s="1"/>
  <c r="AD86" i="19"/>
  <c r="AD93" i="21"/>
  <c r="AD75" i="20"/>
  <c r="AD131" i="20" s="1"/>
  <c r="AD158" i="20" s="1"/>
  <c r="AD102" i="19"/>
  <c r="AD84" i="21"/>
  <c r="AD66" i="20"/>
  <c r="AD122" i="20" s="1"/>
  <c r="AD149" i="20" s="1"/>
  <c r="AD93" i="19"/>
  <c r="AB42" i="22"/>
  <c r="AC42" i="21"/>
  <c r="AB41" i="22"/>
  <c r="AC41" i="21"/>
  <c r="AC38" i="22"/>
  <c r="AD38" i="21"/>
  <c r="AD29" i="22"/>
  <c r="AE29" i="21"/>
  <c r="AC65" i="22"/>
  <c r="AC119" i="21"/>
  <c r="AC146" i="21" s="1"/>
  <c r="AC62" i="22"/>
  <c r="AC116" i="21"/>
  <c r="AC143" i="21" s="1"/>
  <c r="AC63" i="22"/>
  <c r="AC117" i="21"/>
  <c r="AC144" i="21" s="1"/>
  <c r="AC82" i="20"/>
  <c r="AC114" i="20"/>
  <c r="AF22" i="22"/>
  <c r="AG22" i="21"/>
  <c r="AE24" i="22"/>
  <c r="AF24" i="21"/>
  <c r="AD40" i="20"/>
  <c r="AD39" i="19"/>
  <c r="AD58" i="21" s="1"/>
  <c r="AD44" i="20"/>
  <c r="AD43" i="19"/>
  <c r="AD62" i="21" s="1"/>
  <c r="AD48" i="20"/>
  <c r="AD47" i="19"/>
  <c r="AD66" i="21" s="1"/>
  <c r="AD83" i="21"/>
  <c r="AD65" i="20"/>
  <c r="AD121" i="20" s="1"/>
  <c r="AD148" i="20" s="1"/>
  <c r="AD92" i="19"/>
  <c r="AD99" i="21"/>
  <c r="AD81" i="20"/>
  <c r="AD137" i="20" s="1"/>
  <c r="AD164" i="20" s="1"/>
  <c r="AD108" i="19"/>
  <c r="AD90" i="21"/>
  <c r="AD72" i="20"/>
  <c r="AD128" i="20" s="1"/>
  <c r="AD155" i="20" s="1"/>
  <c r="AD99" i="19"/>
  <c r="AD81" i="21"/>
  <c r="AD63" i="20"/>
  <c r="AD119" i="20" s="1"/>
  <c r="AD146" i="20" s="1"/>
  <c r="AD90" i="19"/>
  <c r="AD97" i="21"/>
  <c r="AD79" i="20"/>
  <c r="AD135" i="20" s="1"/>
  <c r="AD162" i="20" s="1"/>
  <c r="AD106" i="19"/>
  <c r="AD88" i="21"/>
  <c r="AD70" i="20"/>
  <c r="AD126" i="20" s="1"/>
  <c r="AD153" i="20" s="1"/>
  <c r="AD97" i="19"/>
  <c r="AC100" i="21"/>
  <c r="AC101" i="21" s="1"/>
  <c r="AF21" i="22"/>
  <c r="AG21" i="21"/>
  <c r="AB141" i="20"/>
  <c r="AB165" i="20" s="1"/>
  <c r="AB166" i="20" s="1"/>
  <c r="AB138" i="20"/>
  <c r="AF45" i="22"/>
  <c r="AG45" i="21"/>
  <c r="AF47" i="22"/>
  <c r="AG47" i="21"/>
  <c r="AA39" i="22"/>
  <c r="AB39" i="21"/>
  <c r="AD24" i="18"/>
  <c r="AE13" i="21"/>
  <c r="AE13" i="20"/>
  <c r="AE13" i="19"/>
  <c r="AE50" i="18"/>
  <c r="AE46" i="18"/>
  <c r="AE42" i="18"/>
  <c r="AE51" i="18"/>
  <c r="AE47" i="18"/>
  <c r="AE43" i="18"/>
  <c r="AE48" i="18"/>
  <c r="AE44" i="18"/>
  <c r="AE49" i="18"/>
  <c r="AE45" i="18"/>
  <c r="AE19" i="18"/>
  <c r="AE32" i="18"/>
  <c r="AE23" i="18"/>
  <c r="AE26" i="18" s="1"/>
  <c r="AE22" i="18"/>
  <c r="AE20" i="18"/>
  <c r="AD41" i="20"/>
  <c r="AD40" i="19"/>
  <c r="AD59" i="21" s="1"/>
  <c r="AD45" i="20"/>
  <c r="AD44" i="19"/>
  <c r="AD63" i="21" s="1"/>
  <c r="AC26" i="22"/>
  <c r="AD26" i="21"/>
  <c r="AE34" i="22"/>
  <c r="AF34" i="21"/>
  <c r="AC40" i="22"/>
  <c r="AD40" i="21"/>
  <c r="Z84" i="22"/>
  <c r="Z111" i="22" s="1"/>
  <c r="Z137" i="22" s="1"/>
  <c r="Z154" i="22" s="1"/>
  <c r="Z155" i="22" s="1"/>
  <c r="BE33" i="11" s="1"/>
  <c r="N65" i="11" s="1"/>
  <c r="Z182" i="21"/>
  <c r="AE69" i="18" l="1"/>
  <c r="AE96" i="18"/>
  <c r="AE72" i="18"/>
  <c r="AE99" i="18"/>
  <c r="AL68" i="18"/>
  <c r="AL95" i="18"/>
  <c r="AL73" i="18"/>
  <c r="AL100" i="18"/>
  <c r="AE73" i="18"/>
  <c r="AE100" i="18"/>
  <c r="AE76" i="18"/>
  <c r="AE103" i="18"/>
  <c r="AE71" i="18"/>
  <c r="AE98" i="18"/>
  <c r="AE75" i="18"/>
  <c r="AE102" i="18"/>
  <c r="AE70" i="18"/>
  <c r="AE97" i="18"/>
  <c r="AE77" i="18"/>
  <c r="AE104" i="18"/>
  <c r="AL70" i="18"/>
  <c r="AL97" i="18"/>
  <c r="AD112" i="18"/>
  <c r="AD113" i="18" s="1"/>
  <c r="AE74" i="18"/>
  <c r="AE101" i="18"/>
  <c r="AE68" i="18"/>
  <c r="AE95" i="18"/>
  <c r="AL74" i="18"/>
  <c r="AL101" i="18"/>
  <c r="AL77" i="18"/>
  <c r="AL104" i="18"/>
  <c r="AL69" i="18"/>
  <c r="AL96" i="18"/>
  <c r="AF105" i="20"/>
  <c r="AF109" i="20"/>
  <c r="AF88" i="20"/>
  <c r="AF110" i="20"/>
  <c r="AF89" i="20"/>
  <c r="AF91" i="20"/>
  <c r="AF108" i="20"/>
  <c r="AF106" i="20"/>
  <c r="AF90" i="20"/>
  <c r="AF92" i="20"/>
  <c r="AF107" i="20"/>
  <c r="AF87" i="20"/>
  <c r="AL45" i="19"/>
  <c r="AL64" i="21" s="1"/>
  <c r="AL46" i="20"/>
  <c r="AL46" i="19"/>
  <c r="AL65" i="21" s="1"/>
  <c r="AL47" i="20"/>
  <c r="AL76" i="18"/>
  <c r="AL41" i="20"/>
  <c r="AL40" i="19"/>
  <c r="AL59" i="21" s="1"/>
  <c r="AL21" i="18"/>
  <c r="AL42" i="19"/>
  <c r="AL61" i="21" s="1"/>
  <c r="AL43" i="20"/>
  <c r="AL45" i="20"/>
  <c r="AL44" i="19"/>
  <c r="AL63" i="21" s="1"/>
  <c r="AL27" i="18"/>
  <c r="AL28" i="18" s="1"/>
  <c r="AL47" i="19"/>
  <c r="AL66" i="21" s="1"/>
  <c r="AL48" i="20"/>
  <c r="AL40" i="20"/>
  <c r="AL39" i="19"/>
  <c r="AL58" i="21" s="1"/>
  <c r="AL75" i="18"/>
  <c r="AL24" i="18"/>
  <c r="AL41" i="19"/>
  <c r="AL60" i="21" s="1"/>
  <c r="AL42" i="20"/>
  <c r="AL38" i="19"/>
  <c r="AL39" i="20"/>
  <c r="AL44" i="20"/>
  <c r="AL43" i="19"/>
  <c r="AL62" i="21" s="1"/>
  <c r="AL71" i="18"/>
  <c r="AL72" i="18"/>
  <c r="AE82" i="19"/>
  <c r="AF59" i="19"/>
  <c r="AF62" i="19"/>
  <c r="AF66" i="19"/>
  <c r="AF60" i="19"/>
  <c r="AF61" i="19"/>
  <c r="AF63" i="19"/>
  <c r="AF64" i="19"/>
  <c r="AF65" i="19"/>
  <c r="AF71" i="19"/>
  <c r="AF67" i="19"/>
  <c r="AF70" i="19"/>
  <c r="AF74" i="19"/>
  <c r="AF78" i="19"/>
  <c r="AF68" i="19"/>
  <c r="AF69" i="19"/>
  <c r="AF75" i="19"/>
  <c r="AF76" i="19"/>
  <c r="AF77" i="19"/>
  <c r="AF81" i="19"/>
  <c r="AF72" i="19"/>
  <c r="AF79" i="19"/>
  <c r="AF80" i="19"/>
  <c r="AF73" i="19"/>
  <c r="AF58" i="19"/>
  <c r="AF15" i="18"/>
  <c r="AE15" i="21"/>
  <c r="AE15" i="22" s="1"/>
  <c r="AE15" i="20"/>
  <c r="AE15" i="19"/>
  <c r="AE111" i="20"/>
  <c r="AG20" i="20"/>
  <c r="AC160" i="21"/>
  <c r="AC79" i="22" s="1"/>
  <c r="AC106" i="22" s="1"/>
  <c r="AC132" i="22" s="1"/>
  <c r="AC163" i="21"/>
  <c r="AC82" i="22" s="1"/>
  <c r="AC109" i="22" s="1"/>
  <c r="AC135" i="22" s="1"/>
  <c r="AC180" i="21"/>
  <c r="AC99" i="22" s="1"/>
  <c r="AC126" i="22" s="1"/>
  <c r="AC152" i="22" s="1"/>
  <c r="AC179" i="21"/>
  <c r="AC98" i="22" s="1"/>
  <c r="AC125" i="22" s="1"/>
  <c r="AC151" i="22" s="1"/>
  <c r="AC161" i="21"/>
  <c r="AC80" i="22" s="1"/>
  <c r="AC107" i="22" s="1"/>
  <c r="AC133" i="22" s="1"/>
  <c r="AC167" i="21"/>
  <c r="AC86" i="22" s="1"/>
  <c r="AC113" i="22" s="1"/>
  <c r="AC139" i="22" s="1"/>
  <c r="AC174" i="21"/>
  <c r="AC93" i="22" s="1"/>
  <c r="AC120" i="22" s="1"/>
  <c r="AC146" i="22" s="1"/>
  <c r="AC168" i="21"/>
  <c r="AC87" i="22" s="1"/>
  <c r="AC114" i="22" s="1"/>
  <c r="AC140" i="22" s="1"/>
  <c r="AC176" i="21"/>
  <c r="AC95" i="22" s="1"/>
  <c r="AC122" i="22" s="1"/>
  <c r="AC148" i="22" s="1"/>
  <c r="AC159" i="21"/>
  <c r="AC78" i="22" s="1"/>
  <c r="AC105" i="22" s="1"/>
  <c r="AC131" i="22" s="1"/>
  <c r="AC175" i="21"/>
  <c r="AC94" i="22" s="1"/>
  <c r="AC121" i="22" s="1"/>
  <c r="AC147" i="22" s="1"/>
  <c r="AC164" i="21"/>
  <c r="AC83" i="22" s="1"/>
  <c r="AC110" i="22" s="1"/>
  <c r="AC136" i="22" s="1"/>
  <c r="AC171" i="21"/>
  <c r="AC90" i="22" s="1"/>
  <c r="AC117" i="22" s="1"/>
  <c r="AC143" i="22" s="1"/>
  <c r="AC170" i="21"/>
  <c r="AC89" i="22" s="1"/>
  <c r="AC116" i="22" s="1"/>
  <c r="AC142" i="22" s="1"/>
  <c r="AC169" i="21"/>
  <c r="AC88" i="22" s="1"/>
  <c r="AC115" i="22" s="1"/>
  <c r="AC141" i="22" s="1"/>
  <c r="AC166" i="21"/>
  <c r="AC85" i="22" s="1"/>
  <c r="AC112" i="22" s="1"/>
  <c r="AC138" i="22" s="1"/>
  <c r="AC162" i="21"/>
  <c r="AC81" i="22" s="1"/>
  <c r="AC108" i="22" s="1"/>
  <c r="AC134" i="22" s="1"/>
  <c r="AC178" i="21"/>
  <c r="AC97" i="22" s="1"/>
  <c r="AC124" i="22" s="1"/>
  <c r="AC150" i="22" s="1"/>
  <c r="AC181" i="21"/>
  <c r="AC100" i="22" s="1"/>
  <c r="AC127" i="22" s="1"/>
  <c r="AC153" i="22" s="1"/>
  <c r="AC177" i="21"/>
  <c r="AC96" i="22" s="1"/>
  <c r="AC123" i="22" s="1"/>
  <c r="AC149" i="22" s="1"/>
  <c r="AB165" i="21"/>
  <c r="AB84" i="22" s="1"/>
  <c r="AB111" i="22" s="1"/>
  <c r="AB137" i="22" s="1"/>
  <c r="AC172" i="21"/>
  <c r="AC91" i="22" s="1"/>
  <c r="AC118" i="22" s="1"/>
  <c r="AC144" i="22" s="1"/>
  <c r="AC173" i="21"/>
  <c r="AC92" i="22" s="1"/>
  <c r="AC119" i="22" s="1"/>
  <c r="AC145" i="22" s="1"/>
  <c r="AH30" i="22"/>
  <c r="AI30" i="21"/>
  <c r="AE24" i="18"/>
  <c r="AD85" i="18"/>
  <c r="AE46" i="22"/>
  <c r="AF46" i="21"/>
  <c r="AE21" i="18"/>
  <c r="AD63" i="22"/>
  <c r="AD117" i="21"/>
  <c r="AD144" i="21" s="1"/>
  <c r="Z101" i="22"/>
  <c r="Z183" i="21"/>
  <c r="AF34" i="22"/>
  <c r="AG34" i="21"/>
  <c r="AD59" i="22"/>
  <c r="AD113" i="21"/>
  <c r="AD140" i="21" s="1"/>
  <c r="AE46" i="20"/>
  <c r="AE45" i="19"/>
  <c r="AE64" i="21" s="1"/>
  <c r="AE47" i="20"/>
  <c r="AE46" i="19"/>
  <c r="AE65" i="21" s="1"/>
  <c r="AE13" i="22"/>
  <c r="AE44" i="21"/>
  <c r="AE44" i="22" s="1"/>
  <c r="AE76" i="21"/>
  <c r="AE58" i="20"/>
  <c r="AE85" i="19"/>
  <c r="AE92" i="21"/>
  <c r="AE74" i="20"/>
  <c r="AE130" i="20" s="1"/>
  <c r="AE157" i="20" s="1"/>
  <c r="AE101" i="19"/>
  <c r="AE87" i="21"/>
  <c r="AE69" i="20"/>
  <c r="AE125" i="20" s="1"/>
  <c r="AE152" i="20" s="1"/>
  <c r="AE96" i="19"/>
  <c r="AE78" i="21"/>
  <c r="AE60" i="20"/>
  <c r="AE116" i="20" s="1"/>
  <c r="AE143" i="20" s="1"/>
  <c r="AE87" i="19"/>
  <c r="AE94" i="21"/>
  <c r="AE76" i="20"/>
  <c r="AE132" i="20" s="1"/>
  <c r="AE159" i="20" s="1"/>
  <c r="AE103" i="19"/>
  <c r="AE85" i="21"/>
  <c r="AE67" i="20"/>
  <c r="AE123" i="20" s="1"/>
  <c r="AE150" i="20" s="1"/>
  <c r="AE94" i="19"/>
  <c r="AC138" i="20"/>
  <c r="AC141" i="20"/>
  <c r="AC165" i="20" s="1"/>
  <c r="AC166" i="20" s="1"/>
  <c r="AF23" i="22"/>
  <c r="AG23" i="21"/>
  <c r="AD61" i="22"/>
  <c r="AD115" i="21"/>
  <c r="AD142" i="21" s="1"/>
  <c r="AD56" i="20"/>
  <c r="AE28" i="22"/>
  <c r="AF28" i="21"/>
  <c r="AB158" i="21"/>
  <c r="AD64" i="22"/>
  <c r="AD118" i="21"/>
  <c r="AD145" i="21" s="1"/>
  <c r="AC57" i="22"/>
  <c r="AC111" i="21"/>
  <c r="AC138" i="21" s="1"/>
  <c r="AC155" i="21" s="1"/>
  <c r="AC74" i="21"/>
  <c r="AC74" i="22" s="1"/>
  <c r="AF35" i="22"/>
  <c r="AG35" i="21"/>
  <c r="AE36" i="22"/>
  <c r="AF36" i="21"/>
  <c r="AE25" i="22"/>
  <c r="AF25" i="21"/>
  <c r="AE40" i="20"/>
  <c r="AE39" i="19"/>
  <c r="AE58" i="21" s="1"/>
  <c r="AF13" i="21"/>
  <c r="AF13" i="20"/>
  <c r="AF13" i="19"/>
  <c r="AF51" i="18"/>
  <c r="AF47" i="18"/>
  <c r="AF43" i="18"/>
  <c r="AF48" i="18"/>
  <c r="AF44" i="18"/>
  <c r="AF49" i="18"/>
  <c r="AF45" i="18"/>
  <c r="AF19" i="18"/>
  <c r="AF50" i="18"/>
  <c r="AF46" i="18"/>
  <c r="AF42" i="18"/>
  <c r="AF32" i="18"/>
  <c r="AF22" i="18"/>
  <c r="AF23" i="18"/>
  <c r="AF20" i="18"/>
  <c r="AG45" i="22"/>
  <c r="AH45" i="21"/>
  <c r="AE80" i="21"/>
  <c r="AE62" i="20"/>
  <c r="AE118" i="20" s="1"/>
  <c r="AE145" i="20" s="1"/>
  <c r="AE89" i="19"/>
  <c r="AE96" i="21"/>
  <c r="AE78" i="20"/>
  <c r="AE134" i="20" s="1"/>
  <c r="AE161" i="20" s="1"/>
  <c r="AE105" i="19"/>
  <c r="AE91" i="21"/>
  <c r="AE73" i="20"/>
  <c r="AE129" i="20" s="1"/>
  <c r="AE156" i="20" s="1"/>
  <c r="AE100" i="19"/>
  <c r="AE82" i="21"/>
  <c r="AE64" i="20"/>
  <c r="AE120" i="20" s="1"/>
  <c r="AE147" i="20" s="1"/>
  <c r="AE91" i="19"/>
  <c r="AE98" i="21"/>
  <c r="AE80" i="20"/>
  <c r="AE136" i="20" s="1"/>
  <c r="AE163" i="20" s="1"/>
  <c r="AE107" i="19"/>
  <c r="AE89" i="21"/>
  <c r="AE71" i="20"/>
  <c r="AE127" i="20" s="1"/>
  <c r="AE154" i="20" s="1"/>
  <c r="AE98" i="19"/>
  <c r="AD58" i="22"/>
  <c r="AD112" i="21"/>
  <c r="AD139" i="21" s="1"/>
  <c r="AD38" i="22"/>
  <c r="AE38" i="21"/>
  <c r="AC41" i="22"/>
  <c r="AD41" i="21"/>
  <c r="AD65" i="22"/>
  <c r="AD119" i="21"/>
  <c r="AD146" i="21" s="1"/>
  <c r="AF17" i="21"/>
  <c r="AF17" i="22" s="1"/>
  <c r="AF17" i="20"/>
  <c r="AF17" i="19"/>
  <c r="AB128" i="21"/>
  <c r="AE27" i="22"/>
  <c r="AF27" i="21"/>
  <c r="AG19" i="22"/>
  <c r="AH19" i="21"/>
  <c r="AD114" i="20"/>
  <c r="AD82" i="20"/>
  <c r="AD26" i="22"/>
  <c r="AE26" i="21"/>
  <c r="AE41" i="20"/>
  <c r="AE40" i="19"/>
  <c r="AE59" i="21" s="1"/>
  <c r="AE44" i="20"/>
  <c r="AE43" i="19"/>
  <c r="AE62" i="21" s="1"/>
  <c r="AE39" i="20"/>
  <c r="AE38" i="19"/>
  <c r="AE84" i="21"/>
  <c r="AE66" i="20"/>
  <c r="AE122" i="20" s="1"/>
  <c r="AE149" i="20" s="1"/>
  <c r="AE93" i="19"/>
  <c r="AE79" i="21"/>
  <c r="AE61" i="20"/>
  <c r="AE117" i="20" s="1"/>
  <c r="AE144" i="20" s="1"/>
  <c r="AE88" i="19"/>
  <c r="AE95" i="21"/>
  <c r="AE77" i="20"/>
  <c r="AE133" i="20" s="1"/>
  <c r="AE160" i="20" s="1"/>
  <c r="AE104" i="19"/>
  <c r="AE86" i="21"/>
  <c r="AE68" i="20"/>
  <c r="AE124" i="20" s="1"/>
  <c r="AE151" i="20" s="1"/>
  <c r="AE95" i="19"/>
  <c r="AE77" i="21"/>
  <c r="AE59" i="20"/>
  <c r="AE115" i="20" s="1"/>
  <c r="AE142" i="20" s="1"/>
  <c r="AE86" i="19"/>
  <c r="AE93" i="21"/>
  <c r="AE75" i="20"/>
  <c r="AE131" i="20" s="1"/>
  <c r="AE158" i="20" s="1"/>
  <c r="AE102" i="19"/>
  <c r="AG21" i="22"/>
  <c r="AH21" i="21"/>
  <c r="AD62" i="22"/>
  <c r="AD116" i="21"/>
  <c r="AD143" i="21" s="1"/>
  <c r="AG22" i="22"/>
  <c r="AH22" i="21"/>
  <c r="AG48" i="22"/>
  <c r="AH48" i="21"/>
  <c r="AG32" i="22"/>
  <c r="AH32" i="21"/>
  <c r="AH43" i="22"/>
  <c r="AI43" i="21"/>
  <c r="AF33" i="22"/>
  <c r="AG33" i="21"/>
  <c r="AE37" i="22"/>
  <c r="AF37" i="21"/>
  <c r="AD31" i="22"/>
  <c r="AE31" i="21"/>
  <c r="AD127" i="21"/>
  <c r="AD154" i="21" s="1"/>
  <c r="AD106" i="21"/>
  <c r="AD133" i="21" s="1"/>
  <c r="AD122" i="21"/>
  <c r="AD149" i="21" s="1"/>
  <c r="AD104" i="21"/>
  <c r="AD131" i="21" s="1"/>
  <c r="AD105" i="21"/>
  <c r="AD132" i="21" s="1"/>
  <c r="AD125" i="21"/>
  <c r="AD152" i="21" s="1"/>
  <c r="AD110" i="21"/>
  <c r="AD137" i="21" s="1"/>
  <c r="AD108" i="21"/>
  <c r="AD135" i="21" s="1"/>
  <c r="AD109" i="21"/>
  <c r="AD136" i="21" s="1"/>
  <c r="AD107" i="21"/>
  <c r="AD134" i="21" s="1"/>
  <c r="AD124" i="21"/>
  <c r="AD151" i="21" s="1"/>
  <c r="AD121" i="21"/>
  <c r="AD148" i="21" s="1"/>
  <c r="AD123" i="21"/>
  <c r="AD150" i="21" s="1"/>
  <c r="AD126" i="21"/>
  <c r="AD153" i="21" s="1"/>
  <c r="AD100" i="21"/>
  <c r="AD101" i="21" s="1"/>
  <c r="AD40" i="22"/>
  <c r="AE40" i="21"/>
  <c r="AE25" i="18"/>
  <c r="AE27" i="18" s="1"/>
  <c r="AE28" i="18" s="1"/>
  <c r="AE42" i="20"/>
  <c r="AE41" i="19"/>
  <c r="AE60" i="21" s="1"/>
  <c r="AE45" i="20"/>
  <c r="AE44" i="19"/>
  <c r="AE63" i="21" s="1"/>
  <c r="AE48" i="20"/>
  <c r="AE47" i="19"/>
  <c r="AE66" i="21" s="1"/>
  <c r="AE43" i="20"/>
  <c r="AE42" i="19"/>
  <c r="AE61" i="21" s="1"/>
  <c r="AB39" i="22"/>
  <c r="AC39" i="21"/>
  <c r="AG47" i="22"/>
  <c r="AH47" i="21"/>
  <c r="AE88" i="21"/>
  <c r="AE70" i="20"/>
  <c r="AE126" i="20" s="1"/>
  <c r="AE153" i="20" s="1"/>
  <c r="AE97" i="19"/>
  <c r="AE83" i="21"/>
  <c r="AE65" i="20"/>
  <c r="AE121" i="20" s="1"/>
  <c r="AE148" i="20" s="1"/>
  <c r="AE92" i="19"/>
  <c r="AE99" i="21"/>
  <c r="AE81" i="20"/>
  <c r="AE137" i="20" s="1"/>
  <c r="AE164" i="20" s="1"/>
  <c r="AE108" i="19"/>
  <c r="AE90" i="21"/>
  <c r="AE72" i="20"/>
  <c r="AE128" i="20" s="1"/>
  <c r="AE155" i="20" s="1"/>
  <c r="AE99" i="19"/>
  <c r="AE81" i="21"/>
  <c r="AE63" i="20"/>
  <c r="AE119" i="20" s="1"/>
  <c r="AE146" i="20" s="1"/>
  <c r="AE90" i="19"/>
  <c r="AE97" i="21"/>
  <c r="AE79" i="20"/>
  <c r="AE135" i="20" s="1"/>
  <c r="AE162" i="20" s="1"/>
  <c r="AE106" i="19"/>
  <c r="AD66" i="22"/>
  <c r="AD120" i="21"/>
  <c r="AD147" i="21" s="1"/>
  <c r="AF24" i="22"/>
  <c r="AG24" i="21"/>
  <c r="AE29" i="22"/>
  <c r="AF29" i="21"/>
  <c r="AC42" i="22"/>
  <c r="AD42" i="21"/>
  <c r="AG20" i="22"/>
  <c r="AH20" i="21"/>
  <c r="AD57" i="21"/>
  <c r="AD55" i="19"/>
  <c r="AG14" i="21"/>
  <c r="AG14" i="22" s="1"/>
  <c r="AG14" i="20"/>
  <c r="AG14" i="19"/>
  <c r="AH14" i="18"/>
  <c r="AD60" i="22"/>
  <c r="AD114" i="21"/>
  <c r="AD141" i="21" s="1"/>
  <c r="AD109" i="19"/>
  <c r="AA165" i="21"/>
  <c r="AC128" i="21" l="1"/>
  <c r="AL112" i="18"/>
  <c r="AL113" i="18" s="1"/>
  <c r="AE112" i="18"/>
  <c r="AE113" i="18" s="1"/>
  <c r="AF26" i="18"/>
  <c r="AF68" i="18"/>
  <c r="AF95" i="18"/>
  <c r="AF71" i="18"/>
  <c r="AF98" i="18"/>
  <c r="AF69" i="18"/>
  <c r="AF96" i="18"/>
  <c r="AF72" i="18"/>
  <c r="AF99" i="18"/>
  <c r="AF75" i="18"/>
  <c r="AF102" i="18"/>
  <c r="AF73" i="18"/>
  <c r="AF100" i="18"/>
  <c r="AL85" i="18"/>
  <c r="AF76" i="18"/>
  <c r="AF103" i="18"/>
  <c r="AF70" i="18"/>
  <c r="AF97" i="18"/>
  <c r="AF77" i="18"/>
  <c r="AF104" i="18"/>
  <c r="AF74" i="18"/>
  <c r="AF101" i="18"/>
  <c r="AG88" i="20"/>
  <c r="AG110" i="20"/>
  <c r="AG107" i="20"/>
  <c r="AG109" i="20"/>
  <c r="AG106" i="20"/>
  <c r="AG92" i="20"/>
  <c r="AG105" i="20"/>
  <c r="AG90" i="20"/>
  <c r="AG91" i="20"/>
  <c r="AG89" i="20"/>
  <c r="AG87" i="20"/>
  <c r="AG108" i="20"/>
  <c r="AL56" i="20"/>
  <c r="AL62" i="22"/>
  <c r="AL58" i="22"/>
  <c r="AL61" i="22"/>
  <c r="AL64" i="22"/>
  <c r="AL60" i="22"/>
  <c r="AL63" i="22"/>
  <c r="AL59" i="22"/>
  <c r="AL65" i="22"/>
  <c r="AL66" i="22"/>
  <c r="AF82" i="19"/>
  <c r="AL57" i="21"/>
  <c r="AL55" i="19"/>
  <c r="AG15" i="18"/>
  <c r="AF15" i="21"/>
  <c r="AF15" i="22" s="1"/>
  <c r="AF15" i="20"/>
  <c r="AF15" i="19"/>
  <c r="AF111" i="20"/>
  <c r="AH20" i="20"/>
  <c r="AD175" i="21"/>
  <c r="AD94" i="22" s="1"/>
  <c r="AD121" i="22" s="1"/>
  <c r="AD147" i="22" s="1"/>
  <c r="AD162" i="21"/>
  <c r="AD81" i="22" s="1"/>
  <c r="AD108" i="22" s="1"/>
  <c r="AD134" i="22" s="1"/>
  <c r="AD178" i="21"/>
  <c r="AD97" i="22" s="1"/>
  <c r="AD124" i="22" s="1"/>
  <c r="AD150" i="22" s="1"/>
  <c r="AD164" i="21"/>
  <c r="AD83" i="22" s="1"/>
  <c r="AD110" i="22" s="1"/>
  <c r="AD136" i="22" s="1"/>
  <c r="AD176" i="21"/>
  <c r="AD95" i="22" s="1"/>
  <c r="AD122" i="22" s="1"/>
  <c r="AD148" i="22" s="1"/>
  <c r="AC165" i="21"/>
  <c r="AC84" i="22" s="1"/>
  <c r="AC111" i="22" s="1"/>
  <c r="AC137" i="22" s="1"/>
  <c r="AD167" i="21"/>
  <c r="AD86" i="22" s="1"/>
  <c r="AD113" i="22" s="1"/>
  <c r="AD139" i="22" s="1"/>
  <c r="AD166" i="21"/>
  <c r="AD85" i="22" s="1"/>
  <c r="AD112" i="22" s="1"/>
  <c r="AD138" i="22" s="1"/>
  <c r="AD168" i="21"/>
  <c r="AD87" i="22" s="1"/>
  <c r="AD114" i="22" s="1"/>
  <c r="AD140" i="22" s="1"/>
  <c r="AD180" i="21"/>
  <c r="AD99" i="22" s="1"/>
  <c r="AD126" i="22" s="1"/>
  <c r="AD152" i="22" s="1"/>
  <c r="AD161" i="21"/>
  <c r="AD80" i="22" s="1"/>
  <c r="AD107" i="22" s="1"/>
  <c r="AD133" i="22" s="1"/>
  <c r="AD179" i="21"/>
  <c r="AD98" i="22" s="1"/>
  <c r="AD125" i="22" s="1"/>
  <c r="AD151" i="22" s="1"/>
  <c r="AD160" i="21"/>
  <c r="AD79" i="22" s="1"/>
  <c r="AD106" i="22" s="1"/>
  <c r="AD132" i="22" s="1"/>
  <c r="AD170" i="21"/>
  <c r="AD89" i="22" s="1"/>
  <c r="AD116" i="22" s="1"/>
  <c r="AD142" i="22" s="1"/>
  <c r="AD169" i="21"/>
  <c r="AD88" i="22" s="1"/>
  <c r="AD115" i="22" s="1"/>
  <c r="AD141" i="22" s="1"/>
  <c r="AD173" i="21"/>
  <c r="AD92" i="22" s="1"/>
  <c r="AD119" i="22" s="1"/>
  <c r="AD145" i="22" s="1"/>
  <c r="AD174" i="21"/>
  <c r="AD93" i="22" s="1"/>
  <c r="AD120" i="22" s="1"/>
  <c r="AD146" i="22" s="1"/>
  <c r="AD177" i="21"/>
  <c r="AD96" i="22" s="1"/>
  <c r="AD123" i="22" s="1"/>
  <c r="AD149" i="22" s="1"/>
  <c r="AD163" i="21"/>
  <c r="AD82" i="22" s="1"/>
  <c r="AD109" i="22" s="1"/>
  <c r="AD135" i="22" s="1"/>
  <c r="AD159" i="21"/>
  <c r="AD78" i="22" s="1"/>
  <c r="AD105" i="22" s="1"/>
  <c r="AD131" i="22" s="1"/>
  <c r="AD181" i="21"/>
  <c r="AD100" i="22" s="1"/>
  <c r="AD127" i="22" s="1"/>
  <c r="AD153" i="22" s="1"/>
  <c r="AD172" i="21"/>
  <c r="AD91" i="22" s="1"/>
  <c r="AD118" i="22" s="1"/>
  <c r="AD144" i="22" s="1"/>
  <c r="AD171" i="21"/>
  <c r="AD90" i="22" s="1"/>
  <c r="AD117" i="22" s="1"/>
  <c r="AD143" i="22" s="1"/>
  <c r="AI30" i="22"/>
  <c r="AJ30" i="21"/>
  <c r="Z102" i="22"/>
  <c r="AG46" i="21"/>
  <c r="AF46" i="22"/>
  <c r="AE85" i="18"/>
  <c r="BC33" i="11"/>
  <c r="F65" i="11" s="1"/>
  <c r="F33" i="11" s="1"/>
  <c r="BC17" i="11" s="1"/>
  <c r="BD17" i="11" s="1"/>
  <c r="BE17" i="11" s="1"/>
  <c r="AF24" i="18"/>
  <c r="AF76" i="21"/>
  <c r="AF58" i="20"/>
  <c r="AF85" i="19"/>
  <c r="AF84" i="21"/>
  <c r="AF66" i="20"/>
  <c r="AF122" i="20" s="1"/>
  <c r="AF149" i="20" s="1"/>
  <c r="AF93" i="19"/>
  <c r="AF92" i="21"/>
  <c r="AF74" i="20"/>
  <c r="AF130" i="20" s="1"/>
  <c r="AF157" i="20" s="1"/>
  <c r="AF101" i="19"/>
  <c r="AA84" i="22"/>
  <c r="AA111" i="22" s="1"/>
  <c r="AA137" i="22" s="1"/>
  <c r="AA154" i="22" s="1"/>
  <c r="AA155" i="22" s="1"/>
  <c r="AA182" i="21"/>
  <c r="AF78" i="21"/>
  <c r="AF60" i="20"/>
  <c r="AF116" i="20" s="1"/>
  <c r="AF143" i="20" s="1"/>
  <c r="AF87" i="19"/>
  <c r="AF82" i="21"/>
  <c r="AF64" i="20"/>
  <c r="AF120" i="20" s="1"/>
  <c r="AF147" i="20" s="1"/>
  <c r="AF91" i="19"/>
  <c r="AF86" i="21"/>
  <c r="AF68" i="20"/>
  <c r="AF124" i="20" s="1"/>
  <c r="AF151" i="20" s="1"/>
  <c r="AF95" i="19"/>
  <c r="AF90" i="21"/>
  <c r="AF72" i="20"/>
  <c r="AF128" i="20" s="1"/>
  <c r="AF155" i="20" s="1"/>
  <c r="AF99" i="19"/>
  <c r="AF94" i="21"/>
  <c r="AF76" i="20"/>
  <c r="AF132" i="20" s="1"/>
  <c r="AF159" i="20" s="1"/>
  <c r="AF103" i="19"/>
  <c r="AF98" i="21"/>
  <c r="AF80" i="20"/>
  <c r="AF136" i="20" s="1"/>
  <c r="AF163" i="20" s="1"/>
  <c r="AF107" i="19"/>
  <c r="AG24" i="22"/>
  <c r="AH24" i="21"/>
  <c r="AE31" i="22"/>
  <c r="AF31" i="21"/>
  <c r="AE121" i="21"/>
  <c r="AE148" i="21" s="1"/>
  <c r="AE125" i="21"/>
  <c r="AE152" i="21" s="1"/>
  <c r="AE126" i="21"/>
  <c r="AE153" i="21" s="1"/>
  <c r="AE110" i="21"/>
  <c r="AE137" i="21" s="1"/>
  <c r="AE127" i="21"/>
  <c r="AE154" i="21" s="1"/>
  <c r="AE107" i="21"/>
  <c r="AE134" i="21" s="1"/>
  <c r="AE105" i="21"/>
  <c r="AE132" i="21" s="1"/>
  <c r="AE104" i="21"/>
  <c r="AE131" i="21" s="1"/>
  <c r="AE109" i="21"/>
  <c r="AE136" i="21" s="1"/>
  <c r="AE124" i="21"/>
  <c r="AE151" i="21" s="1"/>
  <c r="AE122" i="21"/>
  <c r="AE149" i="21" s="1"/>
  <c r="AE123" i="21"/>
  <c r="AE150" i="21" s="1"/>
  <c r="AE106" i="21"/>
  <c r="AE133" i="21" s="1"/>
  <c r="AE108" i="21"/>
  <c r="AE135" i="21" s="1"/>
  <c r="AI43" i="22"/>
  <c r="AJ43" i="21"/>
  <c r="AH21" i="22"/>
  <c r="AI21" i="21"/>
  <c r="AE59" i="22"/>
  <c r="AE113" i="21"/>
  <c r="AE140" i="21" s="1"/>
  <c r="AH19" i="22"/>
  <c r="AI19" i="21"/>
  <c r="AH45" i="22"/>
  <c r="AI45" i="21"/>
  <c r="AF43" i="20"/>
  <c r="AF42" i="19"/>
  <c r="AF61" i="21" s="1"/>
  <c r="AF48" i="20"/>
  <c r="AF47" i="19"/>
  <c r="AF66" i="21" s="1"/>
  <c r="AF13" i="22"/>
  <c r="AF44" i="21"/>
  <c r="AF44" i="22" s="1"/>
  <c r="AF25" i="22"/>
  <c r="AG25" i="21"/>
  <c r="AG35" i="22"/>
  <c r="AH35" i="21"/>
  <c r="AC158" i="21"/>
  <c r="AF79" i="21"/>
  <c r="AF88" i="19"/>
  <c r="AF61" i="20"/>
  <c r="AF117" i="20" s="1"/>
  <c r="AF144" i="20" s="1"/>
  <c r="AF83" i="21"/>
  <c r="AF65" i="20"/>
  <c r="AF121" i="20" s="1"/>
  <c r="AF148" i="20" s="1"/>
  <c r="AF92" i="19"/>
  <c r="AF87" i="21"/>
  <c r="AF69" i="20"/>
  <c r="AF125" i="20" s="1"/>
  <c r="AF152" i="20" s="1"/>
  <c r="AF96" i="19"/>
  <c r="AF91" i="21"/>
  <c r="AF73" i="20"/>
  <c r="AF129" i="20" s="1"/>
  <c r="AF156" i="20" s="1"/>
  <c r="AF100" i="19"/>
  <c r="AF95" i="21"/>
  <c r="AF104" i="19"/>
  <c r="AF77" i="20"/>
  <c r="AF133" i="20" s="1"/>
  <c r="AF160" i="20" s="1"/>
  <c r="AF99" i="21"/>
  <c r="AF108" i="19"/>
  <c r="AF81" i="20"/>
  <c r="AF137" i="20" s="1"/>
  <c r="AF164" i="20" s="1"/>
  <c r="AH47" i="22"/>
  <c r="AI47" i="21"/>
  <c r="AH48" i="22"/>
  <c r="AI48" i="21"/>
  <c r="AE57" i="21"/>
  <c r="AE55" i="19"/>
  <c r="AE62" i="22"/>
  <c r="AE116" i="21"/>
  <c r="AE143" i="21" s="1"/>
  <c r="AD141" i="20"/>
  <c r="AD165" i="20" s="1"/>
  <c r="AD166" i="20" s="1"/>
  <c r="AD138" i="20"/>
  <c r="AE38" i="22"/>
  <c r="AF38" i="21"/>
  <c r="AF25" i="18"/>
  <c r="AF47" i="20"/>
  <c r="AF46" i="19"/>
  <c r="AF65" i="21" s="1"/>
  <c r="AF21" i="18"/>
  <c r="AF41" i="20"/>
  <c r="AF40" i="19"/>
  <c r="AF59" i="21" s="1"/>
  <c r="AB77" i="22"/>
  <c r="AB104" i="22" s="1"/>
  <c r="AB130" i="22" s="1"/>
  <c r="AB154" i="22" s="1"/>
  <c r="AB155" i="22" s="1"/>
  <c r="AB182" i="21"/>
  <c r="AG23" i="22"/>
  <c r="AH23" i="21"/>
  <c r="AE109" i="19"/>
  <c r="AG34" i="22"/>
  <c r="AH34" i="21"/>
  <c r="AF88" i="21"/>
  <c r="AF70" i="20"/>
  <c r="AF126" i="20" s="1"/>
  <c r="AF153" i="20" s="1"/>
  <c r="AF97" i="19"/>
  <c r="AD57" i="22"/>
  <c r="AD111" i="21"/>
  <c r="AD128" i="21" s="1"/>
  <c r="AD74" i="21"/>
  <c r="AD74" i="22" s="1"/>
  <c r="AD42" i="22"/>
  <c r="AE42" i="21"/>
  <c r="AF29" i="22"/>
  <c r="AG29" i="21"/>
  <c r="AF37" i="22"/>
  <c r="AG37" i="21"/>
  <c r="AG33" i="22"/>
  <c r="AH33" i="21"/>
  <c r="AE56" i="20"/>
  <c r="AE26" i="22"/>
  <c r="AF26" i="21"/>
  <c r="AF27" i="22"/>
  <c r="AG27" i="21"/>
  <c r="AG13" i="21"/>
  <c r="AG13" i="20"/>
  <c r="AG13" i="19"/>
  <c r="AG48" i="18"/>
  <c r="AG44" i="18"/>
  <c r="AG49" i="18"/>
  <c r="AG45" i="18"/>
  <c r="AG19" i="18"/>
  <c r="AG50" i="18"/>
  <c r="AG46" i="18"/>
  <c r="AG42" i="18"/>
  <c r="AG51" i="18"/>
  <c r="AG47" i="18"/>
  <c r="AG43" i="18"/>
  <c r="AG32" i="18"/>
  <c r="AG22" i="18"/>
  <c r="AG23" i="18"/>
  <c r="AG20" i="18"/>
  <c r="AF42" i="20"/>
  <c r="AF41" i="19"/>
  <c r="AF60" i="21" s="1"/>
  <c r="AF45" i="20"/>
  <c r="AF44" i="19"/>
  <c r="AF63" i="21" s="1"/>
  <c r="AF40" i="20"/>
  <c r="AF39" i="19"/>
  <c r="AF58" i="21" s="1"/>
  <c r="AE58" i="22"/>
  <c r="AE112" i="21"/>
  <c r="AE139" i="21" s="1"/>
  <c r="AF36" i="22"/>
  <c r="AG36" i="21"/>
  <c r="AE114" i="20"/>
  <c r="AE82" i="20"/>
  <c r="AE65" i="22"/>
  <c r="AE119" i="21"/>
  <c r="AE146" i="21" s="1"/>
  <c r="AF80" i="21"/>
  <c r="AF62" i="20"/>
  <c r="AF118" i="20" s="1"/>
  <c r="AF145" i="20" s="1"/>
  <c r="AF89" i="19"/>
  <c r="AF96" i="21"/>
  <c r="AF78" i="20"/>
  <c r="AF134" i="20" s="1"/>
  <c r="AF161" i="20" s="1"/>
  <c r="AF105" i="19"/>
  <c r="AF77" i="21"/>
  <c r="AF59" i="20"/>
  <c r="AF115" i="20" s="1"/>
  <c r="AF142" i="20" s="1"/>
  <c r="AF86" i="19"/>
  <c r="AF81" i="21"/>
  <c r="AF63" i="20"/>
  <c r="AF119" i="20" s="1"/>
  <c r="AF146" i="20" s="1"/>
  <c r="AF90" i="19"/>
  <c r="AF85" i="21"/>
  <c r="AF67" i="20"/>
  <c r="AF123" i="20" s="1"/>
  <c r="AF150" i="20" s="1"/>
  <c r="AF94" i="19"/>
  <c r="AF89" i="21"/>
  <c r="AF71" i="20"/>
  <c r="AF127" i="20" s="1"/>
  <c r="AF154" i="20" s="1"/>
  <c r="AF98" i="19"/>
  <c r="AF93" i="21"/>
  <c r="AF75" i="20"/>
  <c r="AF131" i="20" s="1"/>
  <c r="AF158" i="20" s="1"/>
  <c r="AF102" i="19"/>
  <c r="AF97" i="21"/>
  <c r="AF79" i="20"/>
  <c r="AF135" i="20" s="1"/>
  <c r="AF162" i="20" s="1"/>
  <c r="AF106" i="19"/>
  <c r="AH14" i="21"/>
  <c r="AH14" i="22" s="1"/>
  <c r="AH14" i="20"/>
  <c r="AH14" i="19"/>
  <c r="AI14" i="18"/>
  <c r="AH20" i="22"/>
  <c r="AI20" i="21"/>
  <c r="AC39" i="22"/>
  <c r="AD39" i="21"/>
  <c r="AE61" i="22"/>
  <c r="AE115" i="21"/>
  <c r="AE142" i="21" s="1"/>
  <c r="AE66" i="22"/>
  <c r="AE120" i="21"/>
  <c r="AE147" i="21" s="1"/>
  <c r="AE63" i="22"/>
  <c r="AE117" i="21"/>
  <c r="AE144" i="21" s="1"/>
  <c r="AE60" i="22"/>
  <c r="AE114" i="21"/>
  <c r="AE141" i="21" s="1"/>
  <c r="AE40" i="22"/>
  <c r="AF40" i="21"/>
  <c r="AH32" i="22"/>
  <c r="AI32" i="21"/>
  <c r="AH22" i="22"/>
  <c r="AI22" i="21"/>
  <c r="AD41" i="22"/>
  <c r="AE41" i="21"/>
  <c r="AF39" i="20"/>
  <c r="AF38" i="19"/>
  <c r="AF46" i="20"/>
  <c r="AF45" i="19"/>
  <c r="AF64" i="21" s="1"/>
  <c r="AF44" i="20"/>
  <c r="AF43" i="19"/>
  <c r="AF62" i="21" s="1"/>
  <c r="AF28" i="22"/>
  <c r="AG28" i="21"/>
  <c r="AE100" i="21"/>
  <c r="AE101" i="21" s="1"/>
  <c r="AE64" i="22"/>
  <c r="AE118" i="21"/>
  <c r="AE145" i="21" s="1"/>
  <c r="AF27" i="18" l="1"/>
  <c r="AF28" i="18" s="1"/>
  <c r="AF29" i="18" s="1"/>
  <c r="AF30" i="18" s="1"/>
  <c r="BF17" i="11"/>
  <c r="BG17" i="11" s="1"/>
  <c r="N33" i="11" s="1"/>
  <c r="AG69" i="18"/>
  <c r="AG96" i="18"/>
  <c r="AG72" i="18"/>
  <c r="AG99" i="18"/>
  <c r="AG75" i="18"/>
  <c r="AG102" i="18"/>
  <c r="AF112" i="18"/>
  <c r="AG73" i="18"/>
  <c r="AG100" i="18"/>
  <c r="AG76" i="18"/>
  <c r="AG103" i="18"/>
  <c r="AG70" i="18"/>
  <c r="AG97" i="18"/>
  <c r="AG77" i="18"/>
  <c r="AG104" i="18"/>
  <c r="AG74" i="18"/>
  <c r="AG101" i="18"/>
  <c r="AG68" i="18"/>
  <c r="AG95" i="18"/>
  <c r="AG71" i="18"/>
  <c r="AG98" i="18"/>
  <c r="AH110" i="20"/>
  <c r="AH87" i="20"/>
  <c r="AH109" i="20"/>
  <c r="AH106" i="20"/>
  <c r="AH107" i="20"/>
  <c r="AH89" i="20"/>
  <c r="AH90" i="20"/>
  <c r="AH91" i="20"/>
  <c r="AH108" i="20"/>
  <c r="AH88" i="20"/>
  <c r="AH92" i="20"/>
  <c r="AH105" i="20"/>
  <c r="AD138" i="21"/>
  <c r="AD155" i="21" s="1"/>
  <c r="AL57" i="22"/>
  <c r="AL74" i="21"/>
  <c r="AL74" i="22" s="1"/>
  <c r="AG15" i="19"/>
  <c r="AH15" i="18"/>
  <c r="AG15" i="21"/>
  <c r="AG15" i="22" s="1"/>
  <c r="AG15" i="20"/>
  <c r="AG17" i="18"/>
  <c r="AG111" i="20"/>
  <c r="AI20" i="20"/>
  <c r="AE176" i="21"/>
  <c r="AE95" i="22" s="1"/>
  <c r="AE122" i="22" s="1"/>
  <c r="AE148" i="22" s="1"/>
  <c r="AE159" i="21"/>
  <c r="AE78" i="22" s="1"/>
  <c r="AE105" i="22" s="1"/>
  <c r="AE131" i="22" s="1"/>
  <c r="AE180" i="21"/>
  <c r="AE99" i="22" s="1"/>
  <c r="AE126" i="22" s="1"/>
  <c r="AE152" i="22" s="1"/>
  <c r="AE162" i="21"/>
  <c r="AE81" i="22" s="1"/>
  <c r="AE108" i="22" s="1"/>
  <c r="AE134" i="22" s="1"/>
  <c r="AE178" i="21"/>
  <c r="AE97" i="22" s="1"/>
  <c r="AE124" i="22" s="1"/>
  <c r="AE150" i="22" s="1"/>
  <c r="AE161" i="21"/>
  <c r="AE80" i="22" s="1"/>
  <c r="AE107" i="22" s="1"/>
  <c r="AE133" i="22" s="1"/>
  <c r="AE179" i="21"/>
  <c r="AE98" i="22" s="1"/>
  <c r="AE125" i="22" s="1"/>
  <c r="AE151" i="22" s="1"/>
  <c r="AE170" i="21"/>
  <c r="AE89" i="22" s="1"/>
  <c r="AE116" i="22" s="1"/>
  <c r="AE142" i="22" s="1"/>
  <c r="AD165" i="21"/>
  <c r="AD84" i="22" s="1"/>
  <c r="AD111" i="22" s="1"/>
  <c r="AD137" i="22" s="1"/>
  <c r="AE168" i="21"/>
  <c r="AE87" i="22" s="1"/>
  <c r="AE114" i="22" s="1"/>
  <c r="AE140" i="22" s="1"/>
  <c r="AE173" i="21"/>
  <c r="AE92" i="22" s="1"/>
  <c r="AE119" i="22" s="1"/>
  <c r="AE145" i="22" s="1"/>
  <c r="AE160" i="21"/>
  <c r="AE79" i="22" s="1"/>
  <c r="AE106" i="22" s="1"/>
  <c r="AE132" i="22" s="1"/>
  <c r="AE163" i="21"/>
  <c r="AE82" i="22" s="1"/>
  <c r="AE109" i="22" s="1"/>
  <c r="AE135" i="22" s="1"/>
  <c r="AE181" i="21"/>
  <c r="AE100" i="22" s="1"/>
  <c r="AE127" i="22" s="1"/>
  <c r="AE153" i="22" s="1"/>
  <c r="AE175" i="21"/>
  <c r="AE94" i="22" s="1"/>
  <c r="AE121" i="22" s="1"/>
  <c r="AE147" i="22" s="1"/>
  <c r="AE172" i="21"/>
  <c r="AE91" i="22" s="1"/>
  <c r="AE118" i="22" s="1"/>
  <c r="AE144" i="22" s="1"/>
  <c r="AE166" i="21"/>
  <c r="AE85" i="22" s="1"/>
  <c r="AE112" i="22" s="1"/>
  <c r="AE138" i="22" s="1"/>
  <c r="AE174" i="21"/>
  <c r="AE93" i="22" s="1"/>
  <c r="AE120" i="22" s="1"/>
  <c r="AE146" i="22" s="1"/>
  <c r="AE169" i="21"/>
  <c r="AE88" i="22" s="1"/>
  <c r="AE115" i="22" s="1"/>
  <c r="AE141" i="22" s="1"/>
  <c r="AE167" i="21"/>
  <c r="AE86" i="22" s="1"/>
  <c r="AE113" i="22" s="1"/>
  <c r="AE139" i="22" s="1"/>
  <c r="AE177" i="21"/>
  <c r="AE96" i="22" s="1"/>
  <c r="AE123" i="22" s="1"/>
  <c r="AE149" i="22" s="1"/>
  <c r="AE164" i="21"/>
  <c r="AE83" i="22" s="1"/>
  <c r="AE110" i="22" s="1"/>
  <c r="AE136" i="22" s="1"/>
  <c r="AE171" i="21"/>
  <c r="AE90" i="22" s="1"/>
  <c r="AE117" i="22" s="1"/>
  <c r="AE143" i="22" s="1"/>
  <c r="AJ30" i="22"/>
  <c r="AK30" i="21"/>
  <c r="AG46" i="22"/>
  <c r="AH46" i="21"/>
  <c r="AG26" i="18"/>
  <c r="AG24" i="18"/>
  <c r="AF85" i="18"/>
  <c r="AG21" i="18"/>
  <c r="AE41" i="22"/>
  <c r="AF41" i="21"/>
  <c r="AF56" i="20"/>
  <c r="AF58" i="22"/>
  <c r="AF112" i="21"/>
  <c r="AF139" i="21" s="1"/>
  <c r="AF63" i="22"/>
  <c r="AF117" i="21"/>
  <c r="AF144" i="21" s="1"/>
  <c r="AF60" i="22"/>
  <c r="AF114" i="21"/>
  <c r="AF141" i="21" s="1"/>
  <c r="AG48" i="20"/>
  <c r="AG47" i="19"/>
  <c r="AG43" i="20"/>
  <c r="AG42" i="19"/>
  <c r="AG13" i="22"/>
  <c r="AG44" i="21"/>
  <c r="AG44" i="22" s="1"/>
  <c r="AF26" i="22"/>
  <c r="AG26" i="21"/>
  <c r="AH23" i="22"/>
  <c r="AI23" i="21"/>
  <c r="AF59" i="22"/>
  <c r="AF113" i="21"/>
  <c r="AF140" i="21" s="1"/>
  <c r="AF38" i="22"/>
  <c r="AG38" i="21"/>
  <c r="AE57" i="22"/>
  <c r="AE111" i="21"/>
  <c r="AE138" i="21" s="1"/>
  <c r="AE155" i="21" s="1"/>
  <c r="AE74" i="21"/>
  <c r="AE74" i="22" s="1"/>
  <c r="AF66" i="22"/>
  <c r="AF120" i="21"/>
  <c r="AF147" i="21" s="1"/>
  <c r="AF61" i="22"/>
  <c r="AF115" i="21"/>
  <c r="AF142" i="21" s="1"/>
  <c r="AF109" i="19"/>
  <c r="AE141" i="20"/>
  <c r="AE165" i="20" s="1"/>
  <c r="AE166" i="20" s="1"/>
  <c r="AE138" i="20"/>
  <c r="AG47" i="20"/>
  <c r="AG46" i="19"/>
  <c r="AG41" i="20"/>
  <c r="AG40" i="19"/>
  <c r="AG37" i="22"/>
  <c r="AH37" i="21"/>
  <c r="AE42" i="22"/>
  <c r="AF42" i="21"/>
  <c r="AH34" i="22"/>
  <c r="AI34" i="21"/>
  <c r="AF65" i="22"/>
  <c r="AF119" i="21"/>
  <c r="AF146" i="21" s="1"/>
  <c r="AI48" i="22"/>
  <c r="AJ48" i="21"/>
  <c r="AI47" i="22"/>
  <c r="AJ47" i="21"/>
  <c r="AG25" i="22"/>
  <c r="AH25" i="21"/>
  <c r="AJ43" i="22"/>
  <c r="AK43" i="21"/>
  <c r="AD158" i="21"/>
  <c r="AF114" i="20"/>
  <c r="AF82" i="20"/>
  <c r="AI32" i="22"/>
  <c r="AJ32" i="21"/>
  <c r="AD39" i="22"/>
  <c r="AE39" i="21"/>
  <c r="AG36" i="22"/>
  <c r="AH36" i="21"/>
  <c r="AG40" i="20"/>
  <c r="AG39" i="19"/>
  <c r="AH13" i="21"/>
  <c r="AH13" i="20"/>
  <c r="AH13" i="19"/>
  <c r="AH51" i="18"/>
  <c r="AH50" i="18"/>
  <c r="AH49" i="18"/>
  <c r="AH48" i="18"/>
  <c r="AH47" i="18"/>
  <c r="AH46" i="18"/>
  <c r="AH45" i="18"/>
  <c r="AH44" i="18"/>
  <c r="AH43" i="18"/>
  <c r="AH42" i="18"/>
  <c r="AH19" i="18"/>
  <c r="AH22" i="18"/>
  <c r="AH32" i="18"/>
  <c r="AH23" i="18"/>
  <c r="AH20" i="18"/>
  <c r="AG42" i="20"/>
  <c r="AG41" i="19"/>
  <c r="AG45" i="20"/>
  <c r="AG44" i="19"/>
  <c r="AG27" i="22"/>
  <c r="AH27" i="21"/>
  <c r="AB101" i="22"/>
  <c r="AB183" i="21"/>
  <c r="AB102" i="22" s="1"/>
  <c r="AC77" i="22"/>
  <c r="AC104" i="22" s="1"/>
  <c r="AC130" i="22" s="1"/>
  <c r="AC154" i="22" s="1"/>
  <c r="AC155" i="22" s="1"/>
  <c r="BE34" i="11" s="1"/>
  <c r="N66" i="11" s="1"/>
  <c r="AC182" i="21"/>
  <c r="AI45" i="22"/>
  <c r="AJ45" i="21"/>
  <c r="AI19" i="22"/>
  <c r="AJ19" i="21"/>
  <c r="AF100" i="21"/>
  <c r="AF101" i="21" s="1"/>
  <c r="AG28" i="22"/>
  <c r="AH28" i="21"/>
  <c r="AF62" i="22"/>
  <c r="AF116" i="21"/>
  <c r="AF143" i="21" s="1"/>
  <c r="AF64" i="22"/>
  <c r="AF118" i="21"/>
  <c r="AF145" i="21" s="1"/>
  <c r="AF57" i="21"/>
  <c r="AF55" i="19"/>
  <c r="AI22" i="22"/>
  <c r="AJ22" i="21"/>
  <c r="AF40" i="22"/>
  <c r="AG40" i="21"/>
  <c r="AI20" i="22"/>
  <c r="AJ20" i="21"/>
  <c r="AI14" i="21"/>
  <c r="AI14" i="22" s="1"/>
  <c r="AI14" i="20"/>
  <c r="AI14" i="19"/>
  <c r="AJ14" i="18"/>
  <c r="AG25" i="18"/>
  <c r="AG44" i="20"/>
  <c r="AG43" i="19"/>
  <c r="AG39" i="20"/>
  <c r="AG38" i="19"/>
  <c r="AG46" i="20"/>
  <c r="AG45" i="19"/>
  <c r="AH33" i="22"/>
  <c r="AI33" i="21"/>
  <c r="AG29" i="22"/>
  <c r="AH29" i="21"/>
  <c r="AH35" i="22"/>
  <c r="AI35" i="21"/>
  <c r="AI21" i="22"/>
  <c r="AJ21" i="21"/>
  <c r="AF31" i="22"/>
  <c r="AG31" i="21"/>
  <c r="AF123" i="21"/>
  <c r="AF150" i="21" s="1"/>
  <c r="AF121" i="21"/>
  <c r="AF148" i="21" s="1"/>
  <c r="AF122" i="21"/>
  <c r="AF149" i="21" s="1"/>
  <c r="AF104" i="21"/>
  <c r="AF131" i="21" s="1"/>
  <c r="AF109" i="21"/>
  <c r="AF136" i="21" s="1"/>
  <c r="AF110" i="21"/>
  <c r="AF137" i="21" s="1"/>
  <c r="AF125" i="21"/>
  <c r="AF152" i="21" s="1"/>
  <c r="AF105" i="21"/>
  <c r="AF132" i="21" s="1"/>
  <c r="AF127" i="21"/>
  <c r="AF154" i="21" s="1"/>
  <c r="AF107" i="21"/>
  <c r="AF134" i="21" s="1"/>
  <c r="AF108" i="21"/>
  <c r="AF135" i="21" s="1"/>
  <c r="AF126" i="21"/>
  <c r="AF153" i="21" s="1"/>
  <c r="AF106" i="21"/>
  <c r="AF133" i="21" s="1"/>
  <c r="AF124" i="21"/>
  <c r="AF151" i="21" s="1"/>
  <c r="AH24" i="22"/>
  <c r="AI24" i="21"/>
  <c r="AA101" i="22"/>
  <c r="AA183" i="21"/>
  <c r="AG112" i="18" l="1"/>
  <c r="AG113" i="18" s="1"/>
  <c r="AG114" i="18" s="1"/>
  <c r="AH71" i="18"/>
  <c r="AH98" i="18"/>
  <c r="AH75" i="18"/>
  <c r="AH102" i="18"/>
  <c r="AH68" i="18"/>
  <c r="AH95" i="18"/>
  <c r="AH72" i="18"/>
  <c r="AH99" i="18"/>
  <c r="AH76" i="18"/>
  <c r="AH103" i="18"/>
  <c r="AF113" i="18"/>
  <c r="AH69" i="18"/>
  <c r="AH96" i="18"/>
  <c r="AH73" i="18"/>
  <c r="AH100" i="18"/>
  <c r="AH77" i="18"/>
  <c r="AH104" i="18"/>
  <c r="AH70" i="18"/>
  <c r="AH97" i="18"/>
  <c r="AH74" i="18"/>
  <c r="AH101" i="18"/>
  <c r="AI110" i="20"/>
  <c r="AI106" i="20"/>
  <c r="AI90" i="20"/>
  <c r="AI109" i="20"/>
  <c r="AI105" i="20"/>
  <c r="AI89" i="20"/>
  <c r="AI108" i="20"/>
  <c r="AI92" i="20"/>
  <c r="AI88" i="20"/>
  <c r="AI107" i="20"/>
  <c r="AI91" i="20"/>
  <c r="AI87" i="20"/>
  <c r="AG60" i="19"/>
  <c r="AG62" i="19"/>
  <c r="AG62" i="20" s="1"/>
  <c r="AG118" i="20" s="1"/>
  <c r="AG145" i="20" s="1"/>
  <c r="AG64" i="19"/>
  <c r="AG64" i="20" s="1"/>
  <c r="AG120" i="20" s="1"/>
  <c r="AG147" i="20" s="1"/>
  <c r="AG75" i="19"/>
  <c r="AG102" i="19" s="1"/>
  <c r="AG73" i="19"/>
  <c r="AG77" i="19"/>
  <c r="AG95" i="21" s="1"/>
  <c r="AG59" i="19"/>
  <c r="AG68" i="19"/>
  <c r="AG65" i="19"/>
  <c r="AG79" i="19"/>
  <c r="AG106" i="19" s="1"/>
  <c r="AG74" i="19"/>
  <c r="AG78" i="19"/>
  <c r="AG96" i="21" s="1"/>
  <c r="AG63" i="19"/>
  <c r="AG81" i="21" s="1"/>
  <c r="AG72" i="19"/>
  <c r="AG66" i="19"/>
  <c r="AG80" i="19"/>
  <c r="AG98" i="21" s="1"/>
  <c r="AG69" i="19"/>
  <c r="AG70" i="19"/>
  <c r="AG67" i="19"/>
  <c r="AG61" i="19"/>
  <c r="AG79" i="21" s="1"/>
  <c r="AG71" i="19"/>
  <c r="AG81" i="19"/>
  <c r="AG99" i="21" s="1"/>
  <c r="AG76" i="19"/>
  <c r="AG103" i="19" s="1"/>
  <c r="AG58" i="19"/>
  <c r="AG87" i="19"/>
  <c r="AH15" i="19"/>
  <c r="AH17" i="18"/>
  <c r="AI15" i="18"/>
  <c r="AH15" i="20"/>
  <c r="AH15" i="21"/>
  <c r="AH15" i="22" s="1"/>
  <c r="AG17" i="20"/>
  <c r="AG17" i="19"/>
  <c r="AG17" i="21"/>
  <c r="AG17" i="22" s="1"/>
  <c r="AH111" i="20"/>
  <c r="AJ20" i="20"/>
  <c r="AF159" i="21"/>
  <c r="AF78" i="22" s="1"/>
  <c r="AF105" i="22" s="1"/>
  <c r="AF131" i="22" s="1"/>
  <c r="AF179" i="21"/>
  <c r="AF98" i="22" s="1"/>
  <c r="AF125" i="22" s="1"/>
  <c r="AF151" i="22" s="1"/>
  <c r="AF174" i="21"/>
  <c r="AF93" i="22" s="1"/>
  <c r="AF120" i="22" s="1"/>
  <c r="AF146" i="22" s="1"/>
  <c r="AF170" i="21"/>
  <c r="AF89" i="22" s="1"/>
  <c r="AF116" i="22" s="1"/>
  <c r="AF142" i="22" s="1"/>
  <c r="AF180" i="21"/>
  <c r="AF99" i="22" s="1"/>
  <c r="AF126" i="22" s="1"/>
  <c r="AF152" i="22" s="1"/>
  <c r="AF176" i="21"/>
  <c r="AF95" i="22" s="1"/>
  <c r="AF122" i="22" s="1"/>
  <c r="AF148" i="22" s="1"/>
  <c r="AF161" i="21"/>
  <c r="AF80" i="22" s="1"/>
  <c r="AF107" i="22" s="1"/>
  <c r="AF133" i="22" s="1"/>
  <c r="AF164" i="21"/>
  <c r="AF83" i="22" s="1"/>
  <c r="AF110" i="22" s="1"/>
  <c r="AF136" i="22" s="1"/>
  <c r="AF175" i="21"/>
  <c r="AF94" i="22" s="1"/>
  <c r="AF121" i="22" s="1"/>
  <c r="AF147" i="22" s="1"/>
  <c r="AF169" i="21"/>
  <c r="AF88" i="22" s="1"/>
  <c r="AF115" i="22" s="1"/>
  <c r="AF141" i="22" s="1"/>
  <c r="AF171" i="21"/>
  <c r="AF90" i="22" s="1"/>
  <c r="AF117" i="22" s="1"/>
  <c r="AF143" i="22" s="1"/>
  <c r="AF162" i="21"/>
  <c r="AF81" i="22" s="1"/>
  <c r="AF108" i="22" s="1"/>
  <c r="AF134" i="22" s="1"/>
  <c r="AF178" i="21"/>
  <c r="AF97" i="22" s="1"/>
  <c r="AF124" i="22" s="1"/>
  <c r="AF150" i="22" s="1"/>
  <c r="AF160" i="21"/>
  <c r="AF79" i="22" s="1"/>
  <c r="AF106" i="22" s="1"/>
  <c r="AF132" i="22" s="1"/>
  <c r="AF181" i="21"/>
  <c r="AF100" i="22" s="1"/>
  <c r="AF127" i="22" s="1"/>
  <c r="AF153" i="22" s="1"/>
  <c r="AF163" i="21"/>
  <c r="AF82" i="22" s="1"/>
  <c r="AF109" i="22" s="1"/>
  <c r="AF135" i="22" s="1"/>
  <c r="AF177" i="21"/>
  <c r="AF96" i="22" s="1"/>
  <c r="AF123" i="22" s="1"/>
  <c r="AF149" i="22" s="1"/>
  <c r="AH26" i="18"/>
  <c r="AF173" i="21"/>
  <c r="AF92" i="22" s="1"/>
  <c r="AF119" i="22" s="1"/>
  <c r="AF145" i="22" s="1"/>
  <c r="AE165" i="21"/>
  <c r="AE84" i="22" s="1"/>
  <c r="AE111" i="22" s="1"/>
  <c r="AE137" i="22" s="1"/>
  <c r="AF167" i="21"/>
  <c r="AF86" i="22" s="1"/>
  <c r="AF113" i="22" s="1"/>
  <c r="AF139" i="22" s="1"/>
  <c r="AF166" i="21"/>
  <c r="AF85" i="22" s="1"/>
  <c r="AF112" i="22" s="1"/>
  <c r="AF138" i="22" s="1"/>
  <c r="AF168" i="21"/>
  <c r="AF87" i="22" s="1"/>
  <c r="AF114" i="22" s="1"/>
  <c r="AF140" i="22" s="1"/>
  <c r="AF172" i="21"/>
  <c r="AF91" i="22" s="1"/>
  <c r="AF118" i="22" s="1"/>
  <c r="AF144" i="22" s="1"/>
  <c r="AL30" i="21"/>
  <c r="AL30" i="22" s="1"/>
  <c r="AK30" i="22"/>
  <c r="AH25" i="18"/>
  <c r="AG27" i="18"/>
  <c r="AG28" i="18" s="1"/>
  <c r="AG31" i="18" s="1"/>
  <c r="AE128" i="21"/>
  <c r="AH46" i="22"/>
  <c r="AI46" i="21"/>
  <c r="AG85" i="18"/>
  <c r="AA102" i="22"/>
  <c r="AJ20" i="22"/>
  <c r="AK20" i="21"/>
  <c r="AJ22" i="22"/>
  <c r="AK22" i="21"/>
  <c r="AH40" i="20"/>
  <c r="AH39" i="19"/>
  <c r="AH44" i="20"/>
  <c r="AH43" i="19"/>
  <c r="AH48" i="20"/>
  <c r="AH47" i="19"/>
  <c r="AH36" i="22"/>
  <c r="AI36" i="21"/>
  <c r="AF42" i="22"/>
  <c r="AG42" i="21"/>
  <c r="AG26" i="22"/>
  <c r="AH26" i="21"/>
  <c r="AG61" i="21"/>
  <c r="AI24" i="22"/>
  <c r="AJ24" i="21"/>
  <c r="AG31" i="22"/>
  <c r="AH31" i="21"/>
  <c r="AG125" i="21"/>
  <c r="AG152" i="21" s="1"/>
  <c r="AG124" i="21"/>
  <c r="AG151" i="21" s="1"/>
  <c r="AG109" i="21"/>
  <c r="AG136" i="21" s="1"/>
  <c r="AG106" i="21"/>
  <c r="AG133" i="21" s="1"/>
  <c r="AG108" i="21"/>
  <c r="AG135" i="21" s="1"/>
  <c r="AG122" i="21"/>
  <c r="AG149" i="21" s="1"/>
  <c r="AG107" i="21"/>
  <c r="AG134" i="21" s="1"/>
  <c r="AG104" i="21"/>
  <c r="AG131" i="21" s="1"/>
  <c r="AG105" i="21"/>
  <c r="AG132" i="21" s="1"/>
  <c r="AG126" i="21"/>
  <c r="AG153" i="21" s="1"/>
  <c r="AG121" i="21"/>
  <c r="AG148" i="21" s="1"/>
  <c r="AG127" i="21"/>
  <c r="AG154" i="21" s="1"/>
  <c r="AG110" i="21"/>
  <c r="AG137" i="21" s="1"/>
  <c r="AG123" i="21"/>
  <c r="AG150" i="21" s="1"/>
  <c r="AI35" i="22"/>
  <c r="AJ35" i="21"/>
  <c r="AI33" i="22"/>
  <c r="AJ33" i="21"/>
  <c r="AG64" i="21"/>
  <c r="AG57" i="21"/>
  <c r="AG55" i="19"/>
  <c r="AG62" i="21"/>
  <c r="AJ14" i="21"/>
  <c r="AJ14" i="22" s="1"/>
  <c r="AJ14" i="20"/>
  <c r="AJ14" i="19"/>
  <c r="AK14" i="18"/>
  <c r="AJ45" i="22"/>
  <c r="AK45" i="21"/>
  <c r="AI13" i="21"/>
  <c r="AI13" i="20"/>
  <c r="AI13" i="19"/>
  <c r="AI49" i="18"/>
  <c r="AI45" i="18"/>
  <c r="AI50" i="18"/>
  <c r="AI46" i="18"/>
  <c r="AI42" i="18"/>
  <c r="AI51" i="18"/>
  <c r="AI47" i="18"/>
  <c r="AI43" i="18"/>
  <c r="AI48" i="18"/>
  <c r="AI44" i="18"/>
  <c r="AI19" i="18"/>
  <c r="AI32" i="18"/>
  <c r="AI22" i="18"/>
  <c r="AI20" i="18"/>
  <c r="AI23" i="18"/>
  <c r="AH41" i="20"/>
  <c r="AH40" i="19"/>
  <c r="AH45" i="20"/>
  <c r="AH44" i="19"/>
  <c r="AG58" i="21"/>
  <c r="AE39" i="22"/>
  <c r="AF39" i="21"/>
  <c r="AK43" i="22"/>
  <c r="AL43" i="21"/>
  <c r="AL43" i="22" s="1"/>
  <c r="AJ48" i="22"/>
  <c r="AK48" i="21"/>
  <c r="AG38" i="22"/>
  <c r="AH38" i="21"/>
  <c r="AG56" i="20"/>
  <c r="AG40" i="22"/>
  <c r="AH40" i="21"/>
  <c r="AH28" i="22"/>
  <c r="AI28" i="21"/>
  <c r="AH21" i="18"/>
  <c r="AH42" i="20"/>
  <c r="AH41" i="19"/>
  <c r="AH46" i="20"/>
  <c r="AH45" i="19"/>
  <c r="AF141" i="20"/>
  <c r="AF165" i="20" s="1"/>
  <c r="AF166" i="20" s="1"/>
  <c r="AF138" i="20"/>
  <c r="AI34" i="22"/>
  <c r="AJ34" i="21"/>
  <c r="AH37" i="22"/>
  <c r="AI37" i="21"/>
  <c r="AG59" i="21"/>
  <c r="AG65" i="21"/>
  <c r="AI23" i="22"/>
  <c r="AJ23" i="21"/>
  <c r="AE158" i="21"/>
  <c r="AJ21" i="22"/>
  <c r="AK21" i="21"/>
  <c r="AH29" i="22"/>
  <c r="AI29" i="21"/>
  <c r="AF57" i="22"/>
  <c r="AF111" i="21"/>
  <c r="AF128" i="21" s="1"/>
  <c r="AF74" i="21"/>
  <c r="AF74" i="22" s="1"/>
  <c r="AJ19" i="22"/>
  <c r="AK19" i="21"/>
  <c r="AC101" i="22"/>
  <c r="AC183" i="21"/>
  <c r="AH27" i="22"/>
  <c r="AI27" i="21"/>
  <c r="AG63" i="21"/>
  <c r="AG60" i="21"/>
  <c r="AH24" i="18"/>
  <c r="AH39" i="20"/>
  <c r="AH38" i="19"/>
  <c r="AH43" i="20"/>
  <c r="AH42" i="19"/>
  <c r="AH47" i="20"/>
  <c r="AH46" i="19"/>
  <c r="AH13" i="22"/>
  <c r="AH44" i="21"/>
  <c r="AH44" i="22" s="1"/>
  <c r="AJ32" i="22"/>
  <c r="AK32" i="21"/>
  <c r="AD77" i="22"/>
  <c r="AD104" i="22" s="1"/>
  <c r="AD130" i="22" s="1"/>
  <c r="AD154" i="22" s="1"/>
  <c r="AD155" i="22" s="1"/>
  <c r="AD182" i="21"/>
  <c r="AH25" i="22"/>
  <c r="AI25" i="21"/>
  <c r="AJ47" i="22"/>
  <c r="AK47" i="21"/>
  <c r="AG66" i="21"/>
  <c r="AF41" i="22"/>
  <c r="AG41" i="21"/>
  <c r="AG89" i="19" l="1"/>
  <c r="AG80" i="21"/>
  <c r="AG76" i="20"/>
  <c r="AG132" i="20" s="1"/>
  <c r="AG159" i="20" s="1"/>
  <c r="AI70" i="18"/>
  <c r="AI97" i="18"/>
  <c r="AI77" i="18"/>
  <c r="AI104" i="18"/>
  <c r="AI71" i="18"/>
  <c r="AI98" i="18"/>
  <c r="AI74" i="18"/>
  <c r="AI101" i="18"/>
  <c r="AI68" i="18"/>
  <c r="AI95" i="18"/>
  <c r="AI75" i="18"/>
  <c r="AI102" i="18"/>
  <c r="AI69" i="18"/>
  <c r="AI96" i="18"/>
  <c r="AI72" i="18"/>
  <c r="AI99" i="18"/>
  <c r="AH112" i="18"/>
  <c r="AI73" i="18"/>
  <c r="AI100" i="18"/>
  <c r="AI76" i="18"/>
  <c r="AI103" i="18"/>
  <c r="AJ107" i="20"/>
  <c r="AJ109" i="20"/>
  <c r="AJ105" i="20"/>
  <c r="AJ91" i="20"/>
  <c r="AJ89" i="20"/>
  <c r="AJ87" i="20"/>
  <c r="AJ108" i="20"/>
  <c r="AJ106" i="20"/>
  <c r="AJ90" i="20"/>
  <c r="AJ92" i="20"/>
  <c r="AJ110" i="20"/>
  <c r="AJ88" i="20"/>
  <c r="AF138" i="21"/>
  <c r="AF155" i="21" s="1"/>
  <c r="AH59" i="19"/>
  <c r="AH67" i="19"/>
  <c r="AH71" i="19"/>
  <c r="AH77" i="19"/>
  <c r="AH95" i="21" s="1"/>
  <c r="AH60" i="19"/>
  <c r="AH87" i="19" s="1"/>
  <c r="AH64" i="19"/>
  <c r="AH82" i="21" s="1"/>
  <c r="AH69" i="19"/>
  <c r="AH76" i="19"/>
  <c r="AH76" i="20" s="1"/>
  <c r="AH132" i="20" s="1"/>
  <c r="AH159" i="20" s="1"/>
  <c r="AH74" i="19"/>
  <c r="AH78" i="19"/>
  <c r="AH78" i="20" s="1"/>
  <c r="AH134" i="20" s="1"/>
  <c r="AH161" i="20" s="1"/>
  <c r="AH61" i="19"/>
  <c r="AH88" i="19" s="1"/>
  <c r="AH65" i="19"/>
  <c r="AH73" i="19"/>
  <c r="AH58" i="19"/>
  <c r="AH75" i="19"/>
  <c r="AH93" i="21" s="1"/>
  <c r="AH79" i="19"/>
  <c r="AH106" i="19" s="1"/>
  <c r="AH63" i="19"/>
  <c r="AH81" i="21" s="1"/>
  <c r="AH62" i="19"/>
  <c r="AH80" i="21" s="1"/>
  <c r="AH66" i="19"/>
  <c r="AH68" i="19"/>
  <c r="AH70" i="19"/>
  <c r="AH81" i="19"/>
  <c r="AH99" i="21" s="1"/>
  <c r="AH80" i="19"/>
  <c r="AH107" i="19" s="1"/>
  <c r="AH72" i="19"/>
  <c r="AG94" i="21"/>
  <c r="AG176" i="21" s="1"/>
  <c r="AG95" i="22" s="1"/>
  <c r="AG93" i="21"/>
  <c r="AG175" i="21" s="1"/>
  <c r="AG94" i="22" s="1"/>
  <c r="AG81" i="20"/>
  <c r="AG137" i="20" s="1"/>
  <c r="AG164" i="20" s="1"/>
  <c r="AG105" i="19"/>
  <c r="AG78" i="20"/>
  <c r="AG134" i="20" s="1"/>
  <c r="AG161" i="20" s="1"/>
  <c r="AG104" i="19"/>
  <c r="AG77" i="20"/>
  <c r="AG133" i="20" s="1"/>
  <c r="AG160" i="20" s="1"/>
  <c r="AG75" i="20"/>
  <c r="AG131" i="20" s="1"/>
  <c r="AG158" i="20" s="1"/>
  <c r="AG82" i="21"/>
  <c r="AG90" i="19"/>
  <c r="AG63" i="20"/>
  <c r="AG119" i="20" s="1"/>
  <c r="AG146" i="20" s="1"/>
  <c r="AG78" i="21"/>
  <c r="AG160" i="21" s="1"/>
  <c r="AG79" i="22" s="1"/>
  <c r="AG97" i="21"/>
  <c r="AG179" i="21" s="1"/>
  <c r="AG98" i="22" s="1"/>
  <c r="AG108" i="19"/>
  <c r="AI26" i="18"/>
  <c r="AG79" i="20"/>
  <c r="AG135" i="20" s="1"/>
  <c r="AG162" i="20" s="1"/>
  <c r="AG60" i="20"/>
  <c r="AG116" i="20" s="1"/>
  <c r="AG143" i="20" s="1"/>
  <c r="AG88" i="19"/>
  <c r="AG91" i="19"/>
  <c r="AG61" i="20"/>
  <c r="AG117" i="20" s="1"/>
  <c r="AG144" i="20" s="1"/>
  <c r="AH27" i="18"/>
  <c r="AH28" i="18" s="1"/>
  <c r="AH31" i="18" s="1"/>
  <c r="AG80" i="20"/>
  <c r="AG136" i="20" s="1"/>
  <c r="AG163" i="20" s="1"/>
  <c r="AG107" i="19"/>
  <c r="AI15" i="20"/>
  <c r="AI15" i="19"/>
  <c r="AI17" i="18"/>
  <c r="AJ15" i="18"/>
  <c r="AI15" i="21"/>
  <c r="AI15" i="22" s="1"/>
  <c r="AH17" i="20"/>
  <c r="AH17" i="19"/>
  <c r="AH17" i="21"/>
  <c r="AH17" i="22" s="1"/>
  <c r="AI111" i="20"/>
  <c r="AK20" i="20"/>
  <c r="AG163" i="21"/>
  <c r="AG82" i="22" s="1"/>
  <c r="AG180" i="21"/>
  <c r="AG99" i="22" s="1"/>
  <c r="AC102" i="22"/>
  <c r="AG161" i="21"/>
  <c r="AG80" i="22" s="1"/>
  <c r="AI46" i="22"/>
  <c r="AJ46" i="21"/>
  <c r="BC34" i="11"/>
  <c r="F66" i="11" s="1"/>
  <c r="F34" i="11" s="1"/>
  <c r="BC18" i="11" s="1"/>
  <c r="BD18" i="11" s="1"/>
  <c r="BE18" i="11" s="1"/>
  <c r="AH85" i="18"/>
  <c r="AG181" i="21"/>
  <c r="AG100" i="22" s="1"/>
  <c r="AI21" i="18"/>
  <c r="AG66" i="22"/>
  <c r="AG120" i="21"/>
  <c r="AG147" i="21" s="1"/>
  <c r="AK32" i="22"/>
  <c r="AL32" i="21"/>
  <c r="AL32" i="22" s="1"/>
  <c r="AH61" i="21"/>
  <c r="AH56" i="20"/>
  <c r="AG89" i="21"/>
  <c r="AG71" i="20"/>
  <c r="AG127" i="20" s="1"/>
  <c r="AG154" i="20" s="1"/>
  <c r="AG98" i="19"/>
  <c r="AK19" i="22"/>
  <c r="AL19" i="21"/>
  <c r="AI29" i="22"/>
  <c r="AJ29" i="21"/>
  <c r="AG65" i="22"/>
  <c r="AG119" i="21"/>
  <c r="AG146" i="21" s="1"/>
  <c r="AH60" i="21"/>
  <c r="AK48" i="22"/>
  <c r="AL48" i="21"/>
  <c r="AL48" i="22" s="1"/>
  <c r="AH63" i="21"/>
  <c r="AJ13" i="21"/>
  <c r="AJ13" i="20"/>
  <c r="AJ13" i="19"/>
  <c r="AJ50" i="18"/>
  <c r="AJ46" i="18"/>
  <c r="AJ42" i="18"/>
  <c r="AJ51" i="18"/>
  <c r="AJ47" i="18"/>
  <c r="AJ43" i="18"/>
  <c r="AJ48" i="18"/>
  <c r="AJ44" i="18"/>
  <c r="AJ19" i="18"/>
  <c r="AJ49" i="18"/>
  <c r="AJ45" i="18"/>
  <c r="AJ22" i="18"/>
  <c r="AJ32" i="18"/>
  <c r="AJ23" i="18"/>
  <c r="AJ20" i="18"/>
  <c r="AK45" i="22"/>
  <c r="AL45" i="21"/>
  <c r="AL45" i="22" s="1"/>
  <c r="AG88" i="21"/>
  <c r="AG70" i="20"/>
  <c r="AG126" i="20" s="1"/>
  <c r="AG153" i="20" s="1"/>
  <c r="AG97" i="19"/>
  <c r="AG57" i="22"/>
  <c r="AG111" i="21"/>
  <c r="AG138" i="21" s="1"/>
  <c r="AG74" i="21"/>
  <c r="AG74" i="22" s="1"/>
  <c r="AG87" i="21"/>
  <c r="AG69" i="20"/>
  <c r="AG125" i="20" s="1"/>
  <c r="AG152" i="20" s="1"/>
  <c r="AG96" i="19"/>
  <c r="AI36" i="22"/>
  <c r="AJ36" i="21"/>
  <c r="AI25" i="22"/>
  <c r="AJ25" i="21"/>
  <c r="AH65" i="21"/>
  <c r="AG63" i="22"/>
  <c r="AG117" i="21"/>
  <c r="AG144" i="21" s="1"/>
  <c r="AE77" i="22"/>
  <c r="AE104" i="22" s="1"/>
  <c r="AE130" i="22" s="1"/>
  <c r="AE154" i="22" s="1"/>
  <c r="AE155" i="22" s="1"/>
  <c r="AE182" i="21"/>
  <c r="AG85" i="21"/>
  <c r="AG67" i="20"/>
  <c r="AG123" i="20" s="1"/>
  <c r="AG150" i="20" s="1"/>
  <c r="AG94" i="19"/>
  <c r="AJ34" i="22"/>
  <c r="AK34" i="21"/>
  <c r="AH64" i="21"/>
  <c r="AH40" i="22"/>
  <c r="AI40" i="21"/>
  <c r="AG84" i="21"/>
  <c r="AG66" i="20"/>
  <c r="AG122" i="20" s="1"/>
  <c r="AG149" i="20" s="1"/>
  <c r="AG93" i="19"/>
  <c r="AI24" i="18"/>
  <c r="AI40" i="20"/>
  <c r="AI39" i="19"/>
  <c r="AI39" i="20"/>
  <c r="AI38" i="19"/>
  <c r="AI42" i="20"/>
  <c r="AI41" i="19"/>
  <c r="AK14" i="21"/>
  <c r="AK14" i="22" s="1"/>
  <c r="AK14" i="20"/>
  <c r="AK14" i="19"/>
  <c r="AL14" i="18"/>
  <c r="AG62" i="22"/>
  <c r="AG116" i="21"/>
  <c r="AG143" i="21" s="1"/>
  <c r="AG90" i="21"/>
  <c r="AG72" i="20"/>
  <c r="AG128" i="20" s="1"/>
  <c r="AG155" i="20" s="1"/>
  <c r="AG99" i="19"/>
  <c r="AJ35" i="22"/>
  <c r="AK35" i="21"/>
  <c r="AG177" i="21"/>
  <c r="AG96" i="22" s="1"/>
  <c r="AG178" i="21"/>
  <c r="AG97" i="22" s="1"/>
  <c r="AF158" i="21"/>
  <c r="AG61" i="22"/>
  <c r="AG115" i="21"/>
  <c r="AG142" i="21" s="1"/>
  <c r="AH58" i="21"/>
  <c r="AK20" i="22"/>
  <c r="AL20" i="21"/>
  <c r="AG86" i="21"/>
  <c r="AG68" i="20"/>
  <c r="AG124" i="20" s="1"/>
  <c r="AG151" i="20" s="1"/>
  <c r="AG95" i="19"/>
  <c r="AI27" i="22"/>
  <c r="AJ27" i="21"/>
  <c r="AK21" i="22"/>
  <c r="AL21" i="21"/>
  <c r="AL21" i="22" s="1"/>
  <c r="AJ23" i="22"/>
  <c r="AK23" i="21"/>
  <c r="AG59" i="22"/>
  <c r="AG113" i="21"/>
  <c r="AG140" i="21" s="1"/>
  <c r="AG58" i="22"/>
  <c r="AG112" i="21"/>
  <c r="AG139" i="21" s="1"/>
  <c r="AI25" i="18"/>
  <c r="AI41" i="20"/>
  <c r="AI40" i="19"/>
  <c r="AI44" i="20"/>
  <c r="AI43" i="19"/>
  <c r="AI43" i="20"/>
  <c r="AI42" i="19"/>
  <c r="AI46" i="20"/>
  <c r="AI45" i="19"/>
  <c r="AG83" i="21"/>
  <c r="AG65" i="20"/>
  <c r="AG121" i="20" s="1"/>
  <c r="AG148" i="20" s="1"/>
  <c r="AG92" i="19"/>
  <c r="AG64" i="22"/>
  <c r="AG118" i="21"/>
  <c r="AG145" i="21" s="1"/>
  <c r="AG162" i="21"/>
  <c r="AG81" i="22" s="1"/>
  <c r="AH26" i="22"/>
  <c r="AI26" i="21"/>
  <c r="AH62" i="21"/>
  <c r="AK22" i="22"/>
  <c r="AL22" i="21"/>
  <c r="AL22" i="22" s="1"/>
  <c r="AG41" i="22"/>
  <c r="AH41" i="21"/>
  <c r="AG92" i="21"/>
  <c r="AG101" i="19"/>
  <c r="AG74" i="20"/>
  <c r="AG130" i="20" s="1"/>
  <c r="AG157" i="20" s="1"/>
  <c r="AK47" i="22"/>
  <c r="AL47" i="21"/>
  <c r="AD101" i="22"/>
  <c r="AD183" i="21"/>
  <c r="AH57" i="21"/>
  <c r="AH55" i="19"/>
  <c r="AG60" i="22"/>
  <c r="AG114" i="21"/>
  <c r="AG141" i="21" s="1"/>
  <c r="AG91" i="21"/>
  <c r="AG73" i="20"/>
  <c r="AG129" i="20" s="1"/>
  <c r="AG156" i="20" s="1"/>
  <c r="AG100" i="19"/>
  <c r="AI37" i="22"/>
  <c r="AJ37" i="21"/>
  <c r="AI28" i="22"/>
  <c r="AJ28" i="21"/>
  <c r="AH38" i="22"/>
  <c r="AI38" i="21"/>
  <c r="AF39" i="22"/>
  <c r="AG39" i="21"/>
  <c r="AH59" i="21"/>
  <c r="AI45" i="20"/>
  <c r="AI44" i="19"/>
  <c r="AI48" i="20"/>
  <c r="AI47" i="19"/>
  <c r="AI47" i="20"/>
  <c r="AI46" i="19"/>
  <c r="AI13" i="22"/>
  <c r="AI44" i="21"/>
  <c r="AI44" i="22" s="1"/>
  <c r="AJ33" i="22"/>
  <c r="AK33" i="21"/>
  <c r="AH31" i="22"/>
  <c r="AI31" i="21"/>
  <c r="AH109" i="21"/>
  <c r="AH136" i="21" s="1"/>
  <c r="AH121" i="21"/>
  <c r="AH148" i="21" s="1"/>
  <c r="AH108" i="21"/>
  <c r="AH135" i="21" s="1"/>
  <c r="AH107" i="21"/>
  <c r="AH134" i="21" s="1"/>
  <c r="AH124" i="21"/>
  <c r="AH151" i="21" s="1"/>
  <c r="AH105" i="21"/>
  <c r="AH132" i="21" s="1"/>
  <c r="AH122" i="21"/>
  <c r="AH149" i="21" s="1"/>
  <c r="AH125" i="21"/>
  <c r="AH152" i="21" s="1"/>
  <c r="AH126" i="21"/>
  <c r="AH153" i="21" s="1"/>
  <c r="AH106" i="21"/>
  <c r="AH133" i="21" s="1"/>
  <c r="AH123" i="21"/>
  <c r="AH150" i="21" s="1"/>
  <c r="AH127" i="21"/>
  <c r="AH154" i="21" s="1"/>
  <c r="AH110" i="21"/>
  <c r="AH137" i="21" s="1"/>
  <c r="AH104" i="21"/>
  <c r="AH131" i="21" s="1"/>
  <c r="AJ24" i="22"/>
  <c r="AK24" i="21"/>
  <c r="AG42" i="22"/>
  <c r="AH42" i="21"/>
  <c r="AH66" i="21"/>
  <c r="AH97" i="21" l="1"/>
  <c r="AF165" i="21"/>
  <c r="AF84" i="22" s="1"/>
  <c r="AF111" i="22" s="1"/>
  <c r="AF137" i="22" s="1"/>
  <c r="AH96" i="21"/>
  <c r="AH178" i="21" s="1"/>
  <c r="AH97" i="22" s="1"/>
  <c r="AH90" i="19"/>
  <c r="BF18" i="11"/>
  <c r="BG18" i="11" s="1"/>
  <c r="N34" i="11" s="1"/>
  <c r="AH105" i="19"/>
  <c r="AJ70" i="18"/>
  <c r="AJ97" i="18"/>
  <c r="AJ77" i="18"/>
  <c r="AJ104" i="18"/>
  <c r="AJ71" i="18"/>
  <c r="AJ98" i="18"/>
  <c r="AJ74" i="18"/>
  <c r="AJ101" i="18"/>
  <c r="AJ68" i="18"/>
  <c r="AJ95" i="18"/>
  <c r="AJ75" i="18"/>
  <c r="AJ102" i="18"/>
  <c r="AJ69" i="18"/>
  <c r="AJ96" i="18"/>
  <c r="AJ72" i="18"/>
  <c r="AJ99" i="18"/>
  <c r="AH113" i="18"/>
  <c r="AI112" i="18"/>
  <c r="AI113" i="18" s="1"/>
  <c r="AI114" i="18" s="1"/>
  <c r="AJ73" i="18"/>
  <c r="AJ100" i="18"/>
  <c r="AJ76" i="18"/>
  <c r="AJ103" i="18"/>
  <c r="AK87" i="20"/>
  <c r="AK109" i="20"/>
  <c r="AK106" i="20"/>
  <c r="AK110" i="20"/>
  <c r="AK105" i="20"/>
  <c r="AK91" i="20"/>
  <c r="AK108" i="20"/>
  <c r="AK89" i="20"/>
  <c r="AK90" i="20"/>
  <c r="AK92" i="20"/>
  <c r="AK88" i="20"/>
  <c r="AK107" i="20"/>
  <c r="AG155" i="21"/>
  <c r="AH63" i="20"/>
  <c r="AH119" i="20" s="1"/>
  <c r="AH146" i="20" s="1"/>
  <c r="AI61" i="19"/>
  <c r="AI79" i="21" s="1"/>
  <c r="AI69" i="19"/>
  <c r="AI73" i="19"/>
  <c r="AI77" i="19"/>
  <c r="AI104" i="19" s="1"/>
  <c r="AI65" i="19"/>
  <c r="AI80" i="19"/>
  <c r="AI107" i="19" s="1"/>
  <c r="AI60" i="19"/>
  <c r="AI78" i="21" s="1"/>
  <c r="AI70" i="19"/>
  <c r="AI74" i="19"/>
  <c r="AI78" i="19"/>
  <c r="AI105" i="19" s="1"/>
  <c r="AI66" i="19"/>
  <c r="AI67" i="19"/>
  <c r="AI64" i="19"/>
  <c r="AI71" i="19"/>
  <c r="AI75" i="19"/>
  <c r="AI102" i="19" s="1"/>
  <c r="AI79" i="19"/>
  <c r="AI106" i="19" s="1"/>
  <c r="AI62" i="19"/>
  <c r="AI58" i="19"/>
  <c r="AI68" i="19"/>
  <c r="AI72" i="19"/>
  <c r="AI76" i="19"/>
  <c r="AI76" i="20" s="1"/>
  <c r="AI132" i="20" s="1"/>
  <c r="AI159" i="20" s="1"/>
  <c r="AI59" i="19"/>
  <c r="AI63" i="19"/>
  <c r="AI90" i="19" s="1"/>
  <c r="AI81" i="19"/>
  <c r="AI108" i="19" s="1"/>
  <c r="AG85" i="19"/>
  <c r="AG76" i="21"/>
  <c r="AG158" i="21" s="1"/>
  <c r="AG58" i="20"/>
  <c r="AG114" i="20" s="1"/>
  <c r="AG141" i="20" s="1"/>
  <c r="AH79" i="20"/>
  <c r="AH135" i="20" s="1"/>
  <c r="AH162" i="20" s="1"/>
  <c r="AI27" i="18"/>
  <c r="AI28" i="18" s="1"/>
  <c r="AJ25" i="18"/>
  <c r="AJ26" i="18"/>
  <c r="AH62" i="20"/>
  <c r="AH118" i="20" s="1"/>
  <c r="AH145" i="20" s="1"/>
  <c r="AH104" i="19"/>
  <c r="AH61" i="20"/>
  <c r="AH117" i="20" s="1"/>
  <c r="AH144" i="20" s="1"/>
  <c r="AH79" i="21"/>
  <c r="AH161" i="21" s="1"/>
  <c r="AH80" i="22" s="1"/>
  <c r="AG164" i="21"/>
  <c r="AG83" i="22" s="1"/>
  <c r="AH64" i="20"/>
  <c r="AH120" i="20" s="1"/>
  <c r="AH147" i="20" s="1"/>
  <c r="AH91" i="19"/>
  <c r="AH81" i="20"/>
  <c r="AH137" i="20" s="1"/>
  <c r="AH164" i="20" s="1"/>
  <c r="AH75" i="20"/>
  <c r="AH131" i="20" s="1"/>
  <c r="AH158" i="20" s="1"/>
  <c r="AH98" i="21"/>
  <c r="AH180" i="21" s="1"/>
  <c r="AH99" i="22" s="1"/>
  <c r="AH77" i="20"/>
  <c r="AH133" i="20" s="1"/>
  <c r="AH160" i="20" s="1"/>
  <c r="AH103" i="19"/>
  <c r="AH108" i="19"/>
  <c r="AH78" i="21"/>
  <c r="AH160" i="21" s="1"/>
  <c r="AH79" i="22" s="1"/>
  <c r="AH80" i="20"/>
  <c r="AH136" i="20" s="1"/>
  <c r="AH163" i="20" s="1"/>
  <c r="AH89" i="19"/>
  <c r="AH102" i="19"/>
  <c r="AH60" i="20"/>
  <c r="AH116" i="20" s="1"/>
  <c r="AH143" i="20" s="1"/>
  <c r="AH94" i="21"/>
  <c r="AH176" i="21" s="1"/>
  <c r="AH95" i="22" s="1"/>
  <c r="AL47" i="22"/>
  <c r="AL20" i="22"/>
  <c r="AL44" i="21"/>
  <c r="AL44" i="22" s="1"/>
  <c r="AK15" i="18"/>
  <c r="AJ15" i="21"/>
  <c r="AJ15" i="22" s="1"/>
  <c r="AJ15" i="20"/>
  <c r="AJ15" i="19"/>
  <c r="AJ16" i="18"/>
  <c r="AL19" i="22"/>
  <c r="AM17" i="18"/>
  <c r="AI17" i="19"/>
  <c r="AI17" i="21"/>
  <c r="AI17" i="22" s="1"/>
  <c r="AI17" i="20"/>
  <c r="AL14" i="19"/>
  <c r="AL14" i="21"/>
  <c r="AL14" i="22" s="1"/>
  <c r="AL14" i="20"/>
  <c r="AJ111" i="20"/>
  <c r="AL20" i="20"/>
  <c r="AH175" i="21"/>
  <c r="AH94" i="22" s="1"/>
  <c r="AG172" i="21"/>
  <c r="AG91" i="22" s="1"/>
  <c r="AG118" i="22" s="1"/>
  <c r="AG144" i="22" s="1"/>
  <c r="AG168" i="21"/>
  <c r="AG87" i="22" s="1"/>
  <c r="AH162" i="21"/>
  <c r="AH81" i="22" s="1"/>
  <c r="AG170" i="21"/>
  <c r="AG89" i="22" s="1"/>
  <c r="AG116" i="22" s="1"/>
  <c r="AG142" i="22" s="1"/>
  <c r="AK46" i="21"/>
  <c r="AJ46" i="22"/>
  <c r="AH163" i="21"/>
  <c r="AH82" i="22" s="1"/>
  <c r="AG169" i="21"/>
  <c r="AG88" i="22" s="1"/>
  <c r="AG115" i="22" s="1"/>
  <c r="AG141" i="22" s="1"/>
  <c r="AG167" i="21"/>
  <c r="AG86" i="22" s="1"/>
  <c r="AH177" i="21"/>
  <c r="AH96" i="22" s="1"/>
  <c r="AG171" i="21"/>
  <c r="AG90" i="22" s="1"/>
  <c r="AG117" i="22" s="1"/>
  <c r="AG143" i="22" s="1"/>
  <c r="AH181" i="21"/>
  <c r="AH100" i="22" s="1"/>
  <c r="AH179" i="21"/>
  <c r="AH98" i="22" s="1"/>
  <c r="AG128" i="21"/>
  <c r="AG166" i="21"/>
  <c r="AG85" i="22" s="1"/>
  <c r="AI85" i="18"/>
  <c r="AD102" i="22"/>
  <c r="AG165" i="21"/>
  <c r="AG84" i="22" s="1"/>
  <c r="AG111" i="22" s="1"/>
  <c r="AG137" i="22" s="1"/>
  <c r="AG174" i="21"/>
  <c r="AG93" i="22" s="1"/>
  <c r="AK24" i="22"/>
  <c r="AL24" i="21"/>
  <c r="AL24" i="22" s="1"/>
  <c r="AI31" i="22"/>
  <c r="AJ31" i="21"/>
  <c r="AI121" i="21"/>
  <c r="AI148" i="21" s="1"/>
  <c r="AI123" i="21"/>
  <c r="AI150" i="21" s="1"/>
  <c r="AI110" i="21"/>
  <c r="AI137" i="21" s="1"/>
  <c r="AI127" i="21"/>
  <c r="AI154" i="21" s="1"/>
  <c r="AI108" i="21"/>
  <c r="AI135" i="21" s="1"/>
  <c r="AI109" i="21"/>
  <c r="AI136" i="21" s="1"/>
  <c r="AI124" i="21"/>
  <c r="AI151" i="21" s="1"/>
  <c r="AI106" i="21"/>
  <c r="AI133" i="21" s="1"/>
  <c r="AI126" i="21"/>
  <c r="AI153" i="21" s="1"/>
  <c r="AI125" i="21"/>
  <c r="AI152" i="21" s="1"/>
  <c r="AI104" i="21"/>
  <c r="AI131" i="21" s="1"/>
  <c r="AI107" i="21"/>
  <c r="AI134" i="21" s="1"/>
  <c r="AI122" i="21"/>
  <c r="AI149" i="21" s="1"/>
  <c r="AI105" i="21"/>
  <c r="AI132" i="21" s="1"/>
  <c r="AG39" i="22"/>
  <c r="AG124" i="22" s="1"/>
  <c r="AG150" i="22" s="1"/>
  <c r="AH39" i="21"/>
  <c r="AH57" i="22"/>
  <c r="AH111" i="21"/>
  <c r="AH138" i="21" s="1"/>
  <c r="AH74" i="21"/>
  <c r="AH74" i="22" s="1"/>
  <c r="AH88" i="21"/>
  <c r="AH70" i="20"/>
  <c r="AH126" i="20" s="1"/>
  <c r="AH153" i="20" s="1"/>
  <c r="AH97" i="19"/>
  <c r="AH84" i="21"/>
  <c r="AH66" i="20"/>
  <c r="AH122" i="20" s="1"/>
  <c r="AH149" i="20" s="1"/>
  <c r="AH93" i="19"/>
  <c r="AF77" i="22"/>
  <c r="AF104" i="22" s="1"/>
  <c r="AF130" i="22" s="1"/>
  <c r="AF154" i="22" s="1"/>
  <c r="AF155" i="22" s="1"/>
  <c r="BE35" i="11" s="1"/>
  <c r="N67" i="11" s="1"/>
  <c r="AF182" i="21"/>
  <c r="AI40" i="22"/>
  <c r="AJ40" i="21"/>
  <c r="AK34" i="22"/>
  <c r="AL34" i="21"/>
  <c r="AL34" i="22" s="1"/>
  <c r="AE101" i="22"/>
  <c r="AE183" i="21"/>
  <c r="AE102" i="22" s="1"/>
  <c r="AJ36" i="22"/>
  <c r="AK36" i="21"/>
  <c r="AJ24" i="18"/>
  <c r="AJ46" i="20"/>
  <c r="AJ45" i="19"/>
  <c r="AJ21" i="18"/>
  <c r="AJ40" i="20"/>
  <c r="AJ39" i="19"/>
  <c r="AJ43" i="20"/>
  <c r="AJ42" i="19"/>
  <c r="AJ13" i="22"/>
  <c r="AJ44" i="21"/>
  <c r="AJ44" i="22" s="1"/>
  <c r="AH66" i="22"/>
  <c r="AH120" i="21"/>
  <c r="AH147" i="21" s="1"/>
  <c r="AH92" i="21"/>
  <c r="AH74" i="20"/>
  <c r="AH130" i="20" s="1"/>
  <c r="AH157" i="20" s="1"/>
  <c r="AH101" i="19"/>
  <c r="AJ28" i="22"/>
  <c r="AK28" i="21"/>
  <c r="AH62" i="22"/>
  <c r="AH116" i="21"/>
  <c r="AH143" i="21" s="1"/>
  <c r="AI64" i="21"/>
  <c r="AI61" i="21"/>
  <c r="AI62" i="21"/>
  <c r="AI59" i="21"/>
  <c r="AH58" i="22"/>
  <c r="AH112" i="21"/>
  <c r="AH139" i="21" s="1"/>
  <c r="AK35" i="22"/>
  <c r="AL35" i="21"/>
  <c r="AL35" i="22" s="1"/>
  <c r="AI58" i="21"/>
  <c r="AH91" i="21"/>
  <c r="AH73" i="20"/>
  <c r="AH129" i="20" s="1"/>
  <c r="AH156" i="20" s="1"/>
  <c r="AH100" i="19"/>
  <c r="AJ41" i="20"/>
  <c r="AJ40" i="19"/>
  <c r="AJ44" i="20"/>
  <c r="AJ43" i="19"/>
  <c r="AJ47" i="20"/>
  <c r="AJ46" i="19"/>
  <c r="AG173" i="21"/>
  <c r="AG92" i="22" s="1"/>
  <c r="AH87" i="21"/>
  <c r="AH69" i="20"/>
  <c r="AH125" i="20" s="1"/>
  <c r="AH152" i="20" s="1"/>
  <c r="AH96" i="19"/>
  <c r="AH85" i="21"/>
  <c r="AH67" i="20"/>
  <c r="AH123" i="20" s="1"/>
  <c r="AH150" i="20" s="1"/>
  <c r="AH94" i="19"/>
  <c r="AI38" i="22"/>
  <c r="AJ38" i="21"/>
  <c r="AH83" i="21"/>
  <c r="AH65" i="20"/>
  <c r="AH121" i="20" s="1"/>
  <c r="AH148" i="20" s="1"/>
  <c r="AH92" i="19"/>
  <c r="AH41" i="22"/>
  <c r="AI41" i="21"/>
  <c r="AI26" i="22"/>
  <c r="AJ26" i="21"/>
  <c r="AK23" i="22"/>
  <c r="AL23" i="21"/>
  <c r="AL23" i="22" s="1"/>
  <c r="AI60" i="21"/>
  <c r="AI57" i="21"/>
  <c r="AI55" i="19"/>
  <c r="AH90" i="21"/>
  <c r="AH72" i="20"/>
  <c r="AH128" i="20" s="1"/>
  <c r="AH155" i="20" s="1"/>
  <c r="AH99" i="19"/>
  <c r="AH65" i="22"/>
  <c r="AH119" i="21"/>
  <c r="AH146" i="21" s="1"/>
  <c r="AK13" i="21"/>
  <c r="AK13" i="20"/>
  <c r="AK13" i="19"/>
  <c r="AK51" i="18"/>
  <c r="AK47" i="18"/>
  <c r="AK43" i="18"/>
  <c r="AK48" i="18"/>
  <c r="AK44" i="18"/>
  <c r="AK19" i="18"/>
  <c r="AK25" i="18" s="1"/>
  <c r="AK49" i="18"/>
  <c r="AK45" i="18"/>
  <c r="AK50" i="18"/>
  <c r="AK46" i="18"/>
  <c r="AK42" i="18"/>
  <c r="AK22" i="18"/>
  <c r="AK32" i="18"/>
  <c r="AK23" i="18"/>
  <c r="AK20" i="18"/>
  <c r="AJ45" i="20"/>
  <c r="AJ44" i="19"/>
  <c r="AJ48" i="20"/>
  <c r="AJ47" i="19"/>
  <c r="AH89" i="21"/>
  <c r="AH71" i="20"/>
  <c r="AH127" i="20" s="1"/>
  <c r="AH154" i="20" s="1"/>
  <c r="AH98" i="19"/>
  <c r="AH86" i="21"/>
  <c r="AH68" i="20"/>
  <c r="AH124" i="20" s="1"/>
  <c r="AH151" i="20" s="1"/>
  <c r="AH95" i="19"/>
  <c r="AJ29" i="22"/>
  <c r="AK29" i="21"/>
  <c r="AH61" i="22"/>
  <c r="AH115" i="21"/>
  <c r="AH142" i="21" s="1"/>
  <c r="AH42" i="22"/>
  <c r="AI42" i="21"/>
  <c r="AH164" i="21"/>
  <c r="AH83" i="22" s="1"/>
  <c r="AK33" i="22"/>
  <c r="AL33" i="21"/>
  <c r="AL33" i="22" s="1"/>
  <c r="AI65" i="21"/>
  <c r="AI66" i="21"/>
  <c r="AI63" i="21"/>
  <c r="AH59" i="22"/>
  <c r="AH113" i="21"/>
  <c r="AH140" i="21" s="1"/>
  <c r="AJ37" i="22"/>
  <c r="AK37" i="21"/>
  <c r="AJ27" i="22"/>
  <c r="AK27" i="21"/>
  <c r="AI56" i="20"/>
  <c r="AH64" i="22"/>
  <c r="AH118" i="21"/>
  <c r="AH145" i="21" s="1"/>
  <c r="AJ25" i="22"/>
  <c r="AK25" i="21"/>
  <c r="AJ42" i="20"/>
  <c r="AJ41" i="19"/>
  <c r="AJ39" i="20"/>
  <c r="AJ38" i="19"/>
  <c r="AH63" i="22"/>
  <c r="AH117" i="21"/>
  <c r="AH144" i="21" s="1"/>
  <c r="AH60" i="22"/>
  <c r="AH114" i="21"/>
  <c r="AH141" i="21" s="1"/>
  <c r="AI81" i="21" l="1"/>
  <c r="AI63" i="20"/>
  <c r="AI119" i="20" s="1"/>
  <c r="AI146" i="20" s="1"/>
  <c r="AG119" i="22"/>
  <c r="AG145" i="22" s="1"/>
  <c r="AG120" i="22"/>
  <c r="AG146" i="22" s="1"/>
  <c r="AG112" i="22"/>
  <c r="AG138" i="22" s="1"/>
  <c r="AH109" i="22"/>
  <c r="AH135" i="22" s="1"/>
  <c r="AH108" i="22"/>
  <c r="AH134" i="22" s="1"/>
  <c r="AG113" i="22"/>
  <c r="AG139" i="22" s="1"/>
  <c r="AG114" i="22"/>
  <c r="AG140" i="22" s="1"/>
  <c r="AJ27" i="18"/>
  <c r="AJ28" i="18" s="1"/>
  <c r="AK76" i="18"/>
  <c r="AK103" i="18"/>
  <c r="AK70" i="18"/>
  <c r="AK97" i="18"/>
  <c r="AK77" i="18"/>
  <c r="AK104" i="18"/>
  <c r="AK71" i="18"/>
  <c r="AK98" i="18"/>
  <c r="AK74" i="18"/>
  <c r="AK101" i="18"/>
  <c r="AK75" i="18"/>
  <c r="AK102" i="18"/>
  <c r="AK69" i="18"/>
  <c r="AK96" i="18"/>
  <c r="AJ112" i="18"/>
  <c r="AJ113" i="18" s="1"/>
  <c r="AJ114" i="18" s="1"/>
  <c r="AK68" i="18"/>
  <c r="AK95" i="18"/>
  <c r="AK72" i="18"/>
  <c r="AK99" i="18"/>
  <c r="AK73" i="18"/>
  <c r="AK100" i="18"/>
  <c r="AH114" i="18"/>
  <c r="AL110" i="20"/>
  <c r="AL89" i="20"/>
  <c r="AL92" i="20"/>
  <c r="AL90" i="20"/>
  <c r="AL88" i="20"/>
  <c r="AL91" i="20"/>
  <c r="AL109" i="20"/>
  <c r="AL87" i="20"/>
  <c r="AL108" i="20"/>
  <c r="AL105" i="20"/>
  <c r="AL106" i="20"/>
  <c r="AL107" i="20"/>
  <c r="AH155" i="21"/>
  <c r="AJ61" i="19"/>
  <c r="AJ61" i="20" s="1"/>
  <c r="AJ117" i="20" s="1"/>
  <c r="AJ144" i="20" s="1"/>
  <c r="AJ64" i="19"/>
  <c r="AJ70" i="19"/>
  <c r="AJ78" i="19"/>
  <c r="AJ67" i="19"/>
  <c r="AJ74" i="19"/>
  <c r="AJ65" i="19"/>
  <c r="AJ59" i="19"/>
  <c r="AJ69" i="19"/>
  <c r="AJ79" i="19"/>
  <c r="AJ71" i="19"/>
  <c r="AJ75" i="19"/>
  <c r="AJ75" i="20" s="1"/>
  <c r="AJ131" i="20" s="1"/>
  <c r="AJ158" i="20" s="1"/>
  <c r="AJ62" i="19"/>
  <c r="AJ89" i="19" s="1"/>
  <c r="AJ66" i="19"/>
  <c r="AJ73" i="19"/>
  <c r="AJ68" i="19"/>
  <c r="AJ58" i="19"/>
  <c r="AJ76" i="19"/>
  <c r="AJ63" i="19"/>
  <c r="AJ90" i="19" s="1"/>
  <c r="AJ60" i="19"/>
  <c r="AJ87" i="19" s="1"/>
  <c r="AJ77" i="19"/>
  <c r="AJ95" i="21" s="1"/>
  <c r="AJ80" i="19"/>
  <c r="AJ80" i="20" s="1"/>
  <c r="AJ136" i="20" s="1"/>
  <c r="AJ163" i="20" s="1"/>
  <c r="AJ72" i="19"/>
  <c r="AJ81" i="19"/>
  <c r="AJ108" i="19" s="1"/>
  <c r="AH76" i="21"/>
  <c r="AH158" i="21" s="1"/>
  <c r="AH58" i="20"/>
  <c r="AH114" i="20" s="1"/>
  <c r="AH141" i="20" s="1"/>
  <c r="AI85" i="19"/>
  <c r="AH85" i="19"/>
  <c r="AI31" i="18"/>
  <c r="AI29" i="18"/>
  <c r="AI30" i="18" s="1"/>
  <c r="AK26" i="18"/>
  <c r="AI88" i="19"/>
  <c r="AI76" i="21"/>
  <c r="AI103" i="19"/>
  <c r="AI58" i="20"/>
  <c r="AI114" i="20" s="1"/>
  <c r="AI141" i="20" s="1"/>
  <c r="AI61" i="20"/>
  <c r="AI117" i="20" s="1"/>
  <c r="AI144" i="20" s="1"/>
  <c r="AI95" i="21"/>
  <c r="AI177" i="21" s="1"/>
  <c r="AI96" i="22" s="1"/>
  <c r="AI94" i="21"/>
  <c r="AI80" i="20"/>
  <c r="AI136" i="20" s="1"/>
  <c r="AI163" i="20" s="1"/>
  <c r="AI77" i="20"/>
  <c r="AI133" i="20" s="1"/>
  <c r="AI160" i="20" s="1"/>
  <c r="AI87" i="19"/>
  <c r="AI96" i="21"/>
  <c r="AI60" i="20"/>
  <c r="AI116" i="20" s="1"/>
  <c r="AI143" i="20" s="1"/>
  <c r="AI78" i="20"/>
  <c r="AI134" i="20" s="1"/>
  <c r="AI161" i="20" s="1"/>
  <c r="AI98" i="21"/>
  <c r="AI89" i="19"/>
  <c r="AI80" i="21"/>
  <c r="AI62" i="20"/>
  <c r="AI118" i="20" s="1"/>
  <c r="AI145" i="20" s="1"/>
  <c r="AI75" i="20"/>
  <c r="AI131" i="20" s="1"/>
  <c r="AI158" i="20" s="1"/>
  <c r="AI97" i="21"/>
  <c r="AI81" i="20"/>
  <c r="AI137" i="20" s="1"/>
  <c r="AI164" i="20" s="1"/>
  <c r="AI99" i="21"/>
  <c r="AI79" i="20"/>
  <c r="AI135" i="20" s="1"/>
  <c r="AI162" i="20" s="1"/>
  <c r="AI93" i="21"/>
  <c r="AI82" i="21"/>
  <c r="AI64" i="20"/>
  <c r="AI120" i="20" s="1"/>
  <c r="AI147" i="20" s="1"/>
  <c r="AI91" i="19"/>
  <c r="AJ97" i="21"/>
  <c r="AJ16" i="21"/>
  <c r="AJ16" i="22" s="1"/>
  <c r="AJ16" i="20"/>
  <c r="AJ16" i="19"/>
  <c r="AK15" i="19"/>
  <c r="AL15" i="18"/>
  <c r="AL114" i="18" s="1"/>
  <c r="AK15" i="21"/>
  <c r="AK15" i="22" s="1"/>
  <c r="AK16" i="18"/>
  <c r="AK15" i="20"/>
  <c r="AK111" i="20"/>
  <c r="AI161" i="21"/>
  <c r="AI80" i="22" s="1"/>
  <c r="AI160" i="21"/>
  <c r="AI79" i="22" s="1"/>
  <c r="AJ62" i="20"/>
  <c r="AJ118" i="20" s="1"/>
  <c r="AJ145" i="20" s="1"/>
  <c r="AI163" i="21"/>
  <c r="AI82" i="22" s="1"/>
  <c r="AJ56" i="20"/>
  <c r="AG106" i="22"/>
  <c r="AG132" i="22" s="1"/>
  <c r="AG122" i="22"/>
  <c r="AG148" i="22" s="1"/>
  <c r="AG126" i="22"/>
  <c r="AG152" i="22" s="1"/>
  <c r="AG110" i="22"/>
  <c r="AG136" i="22" s="1"/>
  <c r="AG107" i="22"/>
  <c r="AG133" i="22" s="1"/>
  <c r="AG109" i="22"/>
  <c r="AG135" i="22" s="1"/>
  <c r="AG108" i="22"/>
  <c r="AG134" i="22" s="1"/>
  <c r="AG125" i="22"/>
  <c r="AG151" i="22" s="1"/>
  <c r="AG123" i="22"/>
  <c r="AG149" i="22" s="1"/>
  <c r="AG121" i="22"/>
  <c r="AG147" i="22" s="1"/>
  <c r="AG127" i="22"/>
  <c r="AG153" i="22" s="1"/>
  <c r="AL46" i="21"/>
  <c r="AK46" i="22"/>
  <c r="AH168" i="21"/>
  <c r="AH87" i="22" s="1"/>
  <c r="AH114" i="22" s="1"/>
  <c r="AH140" i="22" s="1"/>
  <c r="AH171" i="21"/>
  <c r="AH90" i="22" s="1"/>
  <c r="AH117" i="22" s="1"/>
  <c r="AH143" i="22" s="1"/>
  <c r="AH169" i="21"/>
  <c r="AH88" i="22" s="1"/>
  <c r="AH115" i="22" s="1"/>
  <c r="AH141" i="22" s="1"/>
  <c r="AH170" i="21"/>
  <c r="AH89" i="22" s="1"/>
  <c r="AH116" i="22" s="1"/>
  <c r="AH142" i="22" s="1"/>
  <c r="AJ85" i="18"/>
  <c r="AH128" i="21"/>
  <c r="AH173" i="21"/>
  <c r="AH92" i="22" s="1"/>
  <c r="AH119" i="22" s="1"/>
  <c r="AH145" i="22" s="1"/>
  <c r="AH167" i="21"/>
  <c r="AH86" i="22" s="1"/>
  <c r="AH174" i="21"/>
  <c r="AH93" i="22" s="1"/>
  <c r="AK27" i="18"/>
  <c r="AK28" i="18" s="1"/>
  <c r="AK31" i="18" s="1"/>
  <c r="AH165" i="21"/>
  <c r="AH84" i="22" s="1"/>
  <c r="AK21" i="18"/>
  <c r="AH172" i="21"/>
  <c r="AH91" i="22" s="1"/>
  <c r="AH118" i="22" s="1"/>
  <c r="AH144" i="22" s="1"/>
  <c r="AK24" i="18"/>
  <c r="AH166" i="21"/>
  <c r="AH85" i="22" s="1"/>
  <c r="AK25" i="22"/>
  <c r="AL25" i="21"/>
  <c r="AL25" i="22" s="1"/>
  <c r="AI63" i="22"/>
  <c r="AI117" i="21"/>
  <c r="AI144" i="21" s="1"/>
  <c r="AI65" i="22"/>
  <c r="AI119" i="21"/>
  <c r="AI146" i="21" s="1"/>
  <c r="AG77" i="22"/>
  <c r="AG104" i="22" s="1"/>
  <c r="AG130" i="22" s="1"/>
  <c r="AK45" i="20"/>
  <c r="AK44" i="19"/>
  <c r="AK48" i="20"/>
  <c r="AK47" i="19"/>
  <c r="AI83" i="21"/>
  <c r="AI65" i="20"/>
  <c r="AI92" i="19"/>
  <c r="AI60" i="22"/>
  <c r="AI114" i="21"/>
  <c r="AI141" i="21" s="1"/>
  <c r="AJ62" i="21"/>
  <c r="AJ59" i="21"/>
  <c r="AI59" i="22"/>
  <c r="AI113" i="21"/>
  <c r="AI140" i="21" s="1"/>
  <c r="AI61" i="22"/>
  <c r="AI115" i="21"/>
  <c r="AI142" i="21" s="1"/>
  <c r="AJ58" i="21"/>
  <c r="AK36" i="22"/>
  <c r="AL36" i="21"/>
  <c r="AL36" i="22" s="1"/>
  <c r="AJ60" i="21"/>
  <c r="AI92" i="21"/>
  <c r="AI74" i="20"/>
  <c r="AI130" i="20" s="1"/>
  <c r="AI157" i="20" s="1"/>
  <c r="AI101" i="19"/>
  <c r="AK29" i="22"/>
  <c r="AL29" i="21"/>
  <c r="AL29" i="22" s="1"/>
  <c r="AK39" i="20"/>
  <c r="AK38" i="19"/>
  <c r="AK42" i="20"/>
  <c r="AK41" i="19"/>
  <c r="AI41" i="22"/>
  <c r="AJ41" i="21"/>
  <c r="AJ65" i="21"/>
  <c r="AI88" i="21"/>
  <c r="AI70" i="20"/>
  <c r="AI126" i="20" s="1"/>
  <c r="AI153" i="20" s="1"/>
  <c r="AI97" i="19"/>
  <c r="AI90" i="21"/>
  <c r="AI72" i="20"/>
  <c r="AI128" i="20" s="1"/>
  <c r="AI155" i="20" s="1"/>
  <c r="AI99" i="19"/>
  <c r="AJ61" i="21"/>
  <c r="AJ64" i="21"/>
  <c r="AF101" i="22"/>
  <c r="AF183" i="21"/>
  <c r="AK37" i="22"/>
  <c r="AL37" i="21"/>
  <c r="AL37" i="22" s="1"/>
  <c r="AI66" i="22"/>
  <c r="AI120" i="21"/>
  <c r="AI147" i="21" s="1"/>
  <c r="AI42" i="22"/>
  <c r="AJ42" i="21"/>
  <c r="AK43" i="20"/>
  <c r="AK42" i="19"/>
  <c r="AK46" i="20"/>
  <c r="AK45" i="19"/>
  <c r="AK40" i="20"/>
  <c r="AK39" i="19"/>
  <c r="AI57" i="22"/>
  <c r="AI111" i="21"/>
  <c r="AI138" i="21" s="1"/>
  <c r="AI74" i="21"/>
  <c r="AI74" i="22" s="1"/>
  <c r="AJ38" i="22"/>
  <c r="AK38" i="21"/>
  <c r="AJ31" i="18"/>
  <c r="AI84" i="21"/>
  <c r="AI66" i="20"/>
  <c r="AI122" i="20" s="1"/>
  <c r="AI149" i="20" s="1"/>
  <c r="AI93" i="19"/>
  <c r="AI62" i="22"/>
  <c r="AI116" i="21"/>
  <c r="AI143" i="21" s="1"/>
  <c r="AI64" i="22"/>
  <c r="AI118" i="21"/>
  <c r="AI145" i="21" s="1"/>
  <c r="AJ40" i="22"/>
  <c r="AK40" i="21"/>
  <c r="AH39" i="22"/>
  <c r="AH107" i="22" s="1"/>
  <c r="AH133" i="22" s="1"/>
  <c r="AI39" i="21"/>
  <c r="AJ31" i="22"/>
  <c r="AK31" i="21"/>
  <c r="AJ109" i="21"/>
  <c r="AJ136" i="21" s="1"/>
  <c r="AJ107" i="21"/>
  <c r="AJ134" i="21" s="1"/>
  <c r="AJ124" i="21"/>
  <c r="AJ151" i="21" s="1"/>
  <c r="AJ121" i="21"/>
  <c r="AJ148" i="21" s="1"/>
  <c r="AJ110" i="21"/>
  <c r="AJ137" i="21" s="1"/>
  <c r="AJ122" i="21"/>
  <c r="AJ149" i="21" s="1"/>
  <c r="AJ127" i="21"/>
  <c r="AJ154" i="21" s="1"/>
  <c r="AJ104" i="21"/>
  <c r="AJ131" i="21" s="1"/>
  <c r="AJ106" i="21"/>
  <c r="AJ133" i="21" s="1"/>
  <c r="AJ123" i="21"/>
  <c r="AJ150" i="21" s="1"/>
  <c r="AJ126" i="21"/>
  <c r="AJ153" i="21" s="1"/>
  <c r="AJ105" i="21"/>
  <c r="AJ132" i="21" s="1"/>
  <c r="AJ108" i="21"/>
  <c r="AJ135" i="21" s="1"/>
  <c r="AJ125" i="21"/>
  <c r="AJ152" i="21" s="1"/>
  <c r="AJ57" i="21"/>
  <c r="AJ55" i="19"/>
  <c r="AK27" i="22"/>
  <c r="AL27" i="21"/>
  <c r="AL27" i="22" s="1"/>
  <c r="AI89" i="21"/>
  <c r="AI71" i="20"/>
  <c r="AI127" i="20" s="1"/>
  <c r="AI154" i="20" s="1"/>
  <c r="AI98" i="19"/>
  <c r="AI91" i="21"/>
  <c r="AI73" i="20"/>
  <c r="AI129" i="20" s="1"/>
  <c r="AI156" i="20" s="1"/>
  <c r="AI100" i="19"/>
  <c r="AJ66" i="21"/>
  <c r="AJ63" i="21"/>
  <c r="AK47" i="20"/>
  <c r="AK46" i="19"/>
  <c r="AK41" i="20"/>
  <c r="AK40" i="19"/>
  <c r="AK44" i="20"/>
  <c r="AK43" i="19"/>
  <c r="AK13" i="22"/>
  <c r="AK44" i="21"/>
  <c r="AK44" i="22" s="1"/>
  <c r="AI86" i="21"/>
  <c r="AI68" i="20"/>
  <c r="AI124" i="20" s="1"/>
  <c r="AI151" i="20" s="1"/>
  <c r="AI95" i="19"/>
  <c r="AJ26" i="22"/>
  <c r="AK26" i="21"/>
  <c r="AI58" i="22"/>
  <c r="AI112" i="21"/>
  <c r="AI139" i="21" s="1"/>
  <c r="AI85" i="21"/>
  <c r="AI67" i="20"/>
  <c r="AI123" i="20" s="1"/>
  <c r="AI150" i="20" s="1"/>
  <c r="AI94" i="19"/>
  <c r="AI87" i="21"/>
  <c r="AI69" i="20"/>
  <c r="AI125" i="20" s="1"/>
  <c r="AI152" i="20" s="1"/>
  <c r="AI96" i="19"/>
  <c r="AK28" i="22"/>
  <c r="AL28" i="21"/>
  <c r="AL28" i="22" s="1"/>
  <c r="AJ80" i="21" l="1"/>
  <c r="AI109" i="22"/>
  <c r="AI135" i="22" s="1"/>
  <c r="AI106" i="22"/>
  <c r="AI132" i="22" s="1"/>
  <c r="AI107" i="22"/>
  <c r="AI133" i="22" s="1"/>
  <c r="AK112" i="18"/>
  <c r="AK113" i="18" s="1"/>
  <c r="AI155" i="21"/>
  <c r="AK59" i="19"/>
  <c r="AK63" i="19"/>
  <c r="AK81" i="21" s="1"/>
  <c r="AK71" i="19"/>
  <c r="AK78" i="19"/>
  <c r="AK96" i="21" s="1"/>
  <c r="AK75" i="19"/>
  <c r="AK102" i="19" s="1"/>
  <c r="AK79" i="19"/>
  <c r="AK79" i="20" s="1"/>
  <c r="AK135" i="20" s="1"/>
  <c r="AK162" i="20" s="1"/>
  <c r="AK62" i="19"/>
  <c r="AK80" i="21" s="1"/>
  <c r="AK64" i="19"/>
  <c r="AK82" i="21" s="1"/>
  <c r="AK60" i="19"/>
  <c r="AK87" i="19" s="1"/>
  <c r="AK80" i="19"/>
  <c r="AK107" i="19" s="1"/>
  <c r="AK76" i="19"/>
  <c r="AK76" i="20" s="1"/>
  <c r="AK132" i="20" s="1"/>
  <c r="AK159" i="20" s="1"/>
  <c r="AK68" i="19"/>
  <c r="AK70" i="19"/>
  <c r="AK66" i="19"/>
  <c r="AK65" i="19"/>
  <c r="AK81" i="19"/>
  <c r="AK99" i="21" s="1"/>
  <c r="AK77" i="19"/>
  <c r="AK77" i="20" s="1"/>
  <c r="AK133" i="20" s="1"/>
  <c r="AK160" i="20" s="1"/>
  <c r="AK69" i="19"/>
  <c r="AK61" i="19"/>
  <c r="AK61" i="20" s="1"/>
  <c r="AK117" i="20" s="1"/>
  <c r="AK144" i="20" s="1"/>
  <c r="AK67" i="19"/>
  <c r="AK74" i="19"/>
  <c r="AK72" i="19"/>
  <c r="AK73" i="19"/>
  <c r="AK58" i="19"/>
  <c r="AJ58" i="20"/>
  <c r="AJ114" i="20" s="1"/>
  <c r="AJ141" i="20" s="1"/>
  <c r="AI180" i="21"/>
  <c r="AI99" i="22" s="1"/>
  <c r="AI176" i="21"/>
  <c r="AI95" i="22" s="1"/>
  <c r="AJ104" i="19"/>
  <c r="AI162" i="21"/>
  <c r="AI81" i="22" s="1"/>
  <c r="AI108" i="22" s="1"/>
  <c r="AI134" i="22" s="1"/>
  <c r="AI178" i="21"/>
  <c r="AI97" i="22" s="1"/>
  <c r="AJ99" i="21"/>
  <c r="AJ77" i="20"/>
  <c r="AJ133" i="20" s="1"/>
  <c r="AJ160" i="20" s="1"/>
  <c r="AI179" i="21"/>
  <c r="AI98" i="22" s="1"/>
  <c r="AI175" i="21"/>
  <c r="AI94" i="22" s="1"/>
  <c r="AJ76" i="21"/>
  <c r="AJ85" i="19"/>
  <c r="AI164" i="21"/>
  <c r="AI83" i="22" s="1"/>
  <c r="AI110" i="22" s="1"/>
  <c r="AI136" i="22" s="1"/>
  <c r="AI181" i="21"/>
  <c r="AI100" i="22" s="1"/>
  <c r="AJ60" i="20"/>
  <c r="AJ116" i="20" s="1"/>
  <c r="AJ143" i="20" s="1"/>
  <c r="AJ78" i="21"/>
  <c r="AJ88" i="19"/>
  <c r="AJ79" i="21"/>
  <c r="AJ161" i="21" s="1"/>
  <c r="AJ80" i="22" s="1"/>
  <c r="AJ81" i="20"/>
  <c r="AJ137" i="20" s="1"/>
  <c r="AJ164" i="20" s="1"/>
  <c r="AJ63" i="20"/>
  <c r="AJ119" i="20" s="1"/>
  <c r="AJ146" i="20" s="1"/>
  <c r="AJ91" i="19"/>
  <c r="AJ82" i="21"/>
  <c r="AJ64" i="20"/>
  <c r="AJ120" i="20" s="1"/>
  <c r="AJ147" i="20" s="1"/>
  <c r="AJ94" i="21"/>
  <c r="AJ103" i="19"/>
  <c r="AJ79" i="20"/>
  <c r="AJ135" i="20" s="1"/>
  <c r="AJ162" i="20" s="1"/>
  <c r="AJ106" i="19"/>
  <c r="AJ81" i="21"/>
  <c r="AJ93" i="21"/>
  <c r="AJ102" i="19"/>
  <c r="AJ96" i="21"/>
  <c r="AJ78" i="20"/>
  <c r="AJ134" i="20" s="1"/>
  <c r="AJ161" i="20" s="1"/>
  <c r="AJ105" i="19"/>
  <c r="AJ76" i="20"/>
  <c r="AJ132" i="20" s="1"/>
  <c r="AJ159" i="20" s="1"/>
  <c r="AJ107" i="19"/>
  <c r="AJ98" i="21"/>
  <c r="AM28" i="18"/>
  <c r="AL15" i="21"/>
  <c r="AL15" i="22" s="1"/>
  <c r="AL15" i="20"/>
  <c r="AL15" i="19"/>
  <c r="AL16" i="18"/>
  <c r="AL31" i="18"/>
  <c r="AM31" i="18" s="1"/>
  <c r="AL115" i="18" s="1"/>
  <c r="AM29" i="18"/>
  <c r="AK16" i="21"/>
  <c r="AK16" i="22" s="1"/>
  <c r="AK16" i="20"/>
  <c r="AK16" i="19"/>
  <c r="AM27" i="18"/>
  <c r="AL46" i="22"/>
  <c r="AL29" i="18"/>
  <c r="AL30" i="18" s="1"/>
  <c r="AL111" i="20"/>
  <c r="AJ179" i="21"/>
  <c r="AJ98" i="22" s="1"/>
  <c r="AJ177" i="21"/>
  <c r="AJ96" i="22" s="1"/>
  <c r="AJ162" i="21"/>
  <c r="AJ81" i="22" s="1"/>
  <c r="AI170" i="21"/>
  <c r="AI89" i="22" s="1"/>
  <c r="AI116" i="22" s="1"/>
  <c r="AI142" i="22" s="1"/>
  <c r="AF102" i="22"/>
  <c r="AH112" i="22"/>
  <c r="AH138" i="22" s="1"/>
  <c r="AH111" i="22"/>
  <c r="AH137" i="22" s="1"/>
  <c r="AH113" i="22"/>
  <c r="AH139" i="22" s="1"/>
  <c r="AH110" i="22"/>
  <c r="AH136" i="22" s="1"/>
  <c r="AH124" i="22"/>
  <c r="AH150" i="22" s="1"/>
  <c r="AH106" i="22"/>
  <c r="AH132" i="22" s="1"/>
  <c r="AH122" i="22"/>
  <c r="AH148" i="22" s="1"/>
  <c r="AH121" i="22"/>
  <c r="AH147" i="22" s="1"/>
  <c r="AH126" i="22"/>
  <c r="AH152" i="22" s="1"/>
  <c r="AH120" i="22"/>
  <c r="AH146" i="22" s="1"/>
  <c r="AH123" i="22"/>
  <c r="AH149" i="22" s="1"/>
  <c r="AH127" i="22"/>
  <c r="AH153" i="22" s="1"/>
  <c r="AH125" i="22"/>
  <c r="AH151" i="22" s="1"/>
  <c r="AI166" i="21"/>
  <c r="AI85" i="22" s="1"/>
  <c r="AI165" i="21"/>
  <c r="AI84" i="22" s="1"/>
  <c r="AI174" i="21"/>
  <c r="AI93" i="22" s="1"/>
  <c r="AI169" i="21"/>
  <c r="AI88" i="22" s="1"/>
  <c r="AI115" i="22" s="1"/>
  <c r="AI141" i="22" s="1"/>
  <c r="BC35" i="11"/>
  <c r="F67" i="11" s="1"/>
  <c r="F35" i="11" s="1"/>
  <c r="BC19" i="11" s="1"/>
  <c r="BD19" i="11" s="1"/>
  <c r="BE19" i="11" s="1"/>
  <c r="AK85" i="18"/>
  <c r="AI173" i="21"/>
  <c r="AI92" i="22" s="1"/>
  <c r="AI119" i="22" s="1"/>
  <c r="AI145" i="22" s="1"/>
  <c r="AI172" i="21"/>
  <c r="AI91" i="22" s="1"/>
  <c r="AI118" i="22" s="1"/>
  <c r="AI144" i="22" s="1"/>
  <c r="AI168" i="21"/>
  <c r="AI87" i="22" s="1"/>
  <c r="AI114" i="22" s="1"/>
  <c r="AI140" i="22" s="1"/>
  <c r="AI171" i="21"/>
  <c r="AI90" i="22" s="1"/>
  <c r="AI117" i="22" s="1"/>
  <c r="AI143" i="22" s="1"/>
  <c r="AI128" i="21"/>
  <c r="AK26" i="22"/>
  <c r="AL26" i="21"/>
  <c r="AL26" i="22" s="1"/>
  <c r="AJ66" i="22"/>
  <c r="AJ120" i="21"/>
  <c r="AJ147" i="21" s="1"/>
  <c r="AI39" i="22"/>
  <c r="AJ39" i="21"/>
  <c r="AJ64" i="22"/>
  <c r="AJ118" i="21"/>
  <c r="AJ145" i="21" s="1"/>
  <c r="AJ41" i="22"/>
  <c r="AK41" i="21"/>
  <c r="AI167" i="21"/>
  <c r="AI86" i="22" s="1"/>
  <c r="AJ62" i="22"/>
  <c r="AJ116" i="21"/>
  <c r="AJ143" i="21" s="1"/>
  <c r="AJ89" i="21"/>
  <c r="AJ71" i="20"/>
  <c r="AJ127" i="20" s="1"/>
  <c r="AJ154" i="20" s="1"/>
  <c r="AJ98" i="19"/>
  <c r="AJ83" i="21"/>
  <c r="AJ65" i="20"/>
  <c r="AJ92" i="19"/>
  <c r="AK58" i="21"/>
  <c r="AK64" i="21"/>
  <c r="AK61" i="21"/>
  <c r="AJ87" i="21"/>
  <c r="AJ69" i="20"/>
  <c r="AJ125" i="20" s="1"/>
  <c r="AJ152" i="20" s="1"/>
  <c r="AJ96" i="19"/>
  <c r="AJ85" i="21"/>
  <c r="AJ67" i="20"/>
  <c r="AJ123" i="20" s="1"/>
  <c r="AJ150" i="20" s="1"/>
  <c r="AJ94" i="19"/>
  <c r="AK66" i="21"/>
  <c r="AK63" i="21"/>
  <c r="AH77" i="22"/>
  <c r="AH104" i="22" s="1"/>
  <c r="AH130" i="22" s="1"/>
  <c r="AJ63" i="22"/>
  <c r="AJ117" i="21"/>
  <c r="AJ144" i="21" s="1"/>
  <c r="AK31" i="22"/>
  <c r="AL31" i="21"/>
  <c r="AK107" i="21"/>
  <c r="AK134" i="21" s="1"/>
  <c r="AK109" i="21"/>
  <c r="AK136" i="21" s="1"/>
  <c r="AK110" i="21"/>
  <c r="AK137" i="21" s="1"/>
  <c r="AK124" i="21"/>
  <c r="AK151" i="21" s="1"/>
  <c r="AK121" i="21"/>
  <c r="AK148" i="21" s="1"/>
  <c r="AK106" i="21"/>
  <c r="AK133" i="21" s="1"/>
  <c r="AK127" i="21"/>
  <c r="AK154" i="21" s="1"/>
  <c r="AK108" i="21"/>
  <c r="AK135" i="21" s="1"/>
  <c r="AK126" i="21"/>
  <c r="AK153" i="21" s="1"/>
  <c r="AK123" i="21"/>
  <c r="AK150" i="21" s="1"/>
  <c r="AK104" i="21"/>
  <c r="AK131" i="21" s="1"/>
  <c r="AK105" i="21"/>
  <c r="AK132" i="21" s="1"/>
  <c r="AK122" i="21"/>
  <c r="AK149" i="21" s="1"/>
  <c r="AK125" i="21"/>
  <c r="AK152" i="21" s="1"/>
  <c r="AK40" i="22"/>
  <c r="AL40" i="21"/>
  <c r="AL40" i="22" s="1"/>
  <c r="AK38" i="22"/>
  <c r="AL38" i="21"/>
  <c r="AL38" i="22" s="1"/>
  <c r="AJ61" i="22"/>
  <c r="AJ115" i="21"/>
  <c r="AJ142" i="21" s="1"/>
  <c r="AJ91" i="21"/>
  <c r="AJ73" i="20"/>
  <c r="AJ129" i="20" s="1"/>
  <c r="AJ156" i="20" s="1"/>
  <c r="AJ100" i="19"/>
  <c r="AK60" i="21"/>
  <c r="AK57" i="21"/>
  <c r="AK55" i="19"/>
  <c r="AJ86" i="21"/>
  <c r="AJ68" i="20"/>
  <c r="AJ124" i="20" s="1"/>
  <c r="AJ151" i="20" s="1"/>
  <c r="AJ95" i="19"/>
  <c r="AJ84" i="21"/>
  <c r="AJ66" i="20"/>
  <c r="AJ122" i="20" s="1"/>
  <c r="AJ149" i="20" s="1"/>
  <c r="AJ93" i="19"/>
  <c r="AJ59" i="22"/>
  <c r="AJ113" i="21"/>
  <c r="AJ140" i="21" s="1"/>
  <c r="AI121" i="20"/>
  <c r="AI158" i="21"/>
  <c r="AK62" i="21"/>
  <c r="AK59" i="21"/>
  <c r="AK65" i="21"/>
  <c r="AJ92" i="21"/>
  <c r="AJ74" i="20"/>
  <c r="AJ130" i="20" s="1"/>
  <c r="AJ157" i="20" s="1"/>
  <c r="AJ101" i="19"/>
  <c r="AJ57" i="22"/>
  <c r="AJ111" i="21"/>
  <c r="AJ138" i="21" s="1"/>
  <c r="AJ74" i="21"/>
  <c r="AJ74" i="22" s="1"/>
  <c r="AJ42" i="22"/>
  <c r="AK42" i="21"/>
  <c r="AJ90" i="21"/>
  <c r="AJ72" i="20"/>
  <c r="AJ128" i="20" s="1"/>
  <c r="AJ155" i="20" s="1"/>
  <c r="AJ99" i="19"/>
  <c r="AJ65" i="22"/>
  <c r="AJ119" i="21"/>
  <c r="AJ146" i="21" s="1"/>
  <c r="AK56" i="20"/>
  <c r="AJ60" i="22"/>
  <c r="AJ114" i="21"/>
  <c r="AJ141" i="21" s="1"/>
  <c r="AJ58" i="22"/>
  <c r="AJ112" i="21"/>
  <c r="AJ139" i="21" s="1"/>
  <c r="AJ88" i="21"/>
  <c r="AJ70" i="20"/>
  <c r="AJ126" i="20" s="1"/>
  <c r="AJ153" i="20" s="1"/>
  <c r="AJ97" i="19"/>
  <c r="BF19" i="11" l="1"/>
  <c r="BG19" i="11" s="1"/>
  <c r="N35" i="11" s="1"/>
  <c r="AJ108" i="22"/>
  <c r="AJ134" i="22" s="1"/>
  <c r="AJ107" i="22"/>
  <c r="AJ133" i="22" s="1"/>
  <c r="AK63" i="20"/>
  <c r="AK119" i="20" s="1"/>
  <c r="AK146" i="20" s="1"/>
  <c r="AK90" i="19"/>
  <c r="AK114" i="18"/>
  <c r="AM114" i="18" s="1"/>
  <c r="AM115" i="18" s="1"/>
  <c r="AM113" i="18"/>
  <c r="AM112" i="18"/>
  <c r="AJ155" i="21"/>
  <c r="AL59" i="19"/>
  <c r="AL63" i="19"/>
  <c r="AL67" i="19"/>
  <c r="AL75" i="19"/>
  <c r="AL74" i="19"/>
  <c r="AL78" i="19"/>
  <c r="AL60" i="19"/>
  <c r="AL64" i="19"/>
  <c r="AL68" i="19"/>
  <c r="AL79" i="19"/>
  <c r="AL70" i="19"/>
  <c r="AL81" i="19"/>
  <c r="AL61" i="19"/>
  <c r="AL65" i="19"/>
  <c r="AL72" i="19"/>
  <c r="AL58" i="19"/>
  <c r="AL76" i="19"/>
  <c r="AL73" i="19"/>
  <c r="AL62" i="19"/>
  <c r="AL66" i="19"/>
  <c r="AL71" i="19"/>
  <c r="AL69" i="19"/>
  <c r="AL77" i="19"/>
  <c r="AL80" i="19"/>
  <c r="AK79" i="21"/>
  <c r="AK161" i="21" s="1"/>
  <c r="AK80" i="22" s="1"/>
  <c r="AK95" i="21"/>
  <c r="AK177" i="21" s="1"/>
  <c r="AK96" i="22" s="1"/>
  <c r="AK60" i="20"/>
  <c r="AK116" i="20" s="1"/>
  <c r="AK143" i="20" s="1"/>
  <c r="AK89" i="19"/>
  <c r="AK93" i="21"/>
  <c r="AK175" i="21" s="1"/>
  <c r="AK94" i="22" s="1"/>
  <c r="AK62" i="20"/>
  <c r="AK118" i="20" s="1"/>
  <c r="AK145" i="20" s="1"/>
  <c r="AK78" i="21"/>
  <c r="AK160" i="21" s="1"/>
  <c r="AK79" i="22" s="1"/>
  <c r="AJ164" i="21"/>
  <c r="AJ83" i="22" s="1"/>
  <c r="AJ110" i="22" s="1"/>
  <c r="AJ136" i="22" s="1"/>
  <c r="AJ160" i="21"/>
  <c r="AJ79" i="22" s="1"/>
  <c r="AJ106" i="22" s="1"/>
  <c r="AJ132" i="22" s="1"/>
  <c r="AJ175" i="21"/>
  <c r="AJ94" i="22" s="1"/>
  <c r="AK104" i="19"/>
  <c r="AK75" i="20"/>
  <c r="AK131" i="20" s="1"/>
  <c r="AK158" i="20" s="1"/>
  <c r="AK91" i="19"/>
  <c r="AK64" i="20"/>
  <c r="AK120" i="20" s="1"/>
  <c r="AK147" i="20" s="1"/>
  <c r="AK98" i="21"/>
  <c r="AK180" i="21" s="1"/>
  <c r="AK99" i="22" s="1"/>
  <c r="AK105" i="19"/>
  <c r="AK78" i="20"/>
  <c r="AK134" i="20" s="1"/>
  <c r="AK161" i="20" s="1"/>
  <c r="AK88" i="19"/>
  <c r="AJ181" i="21"/>
  <c r="AJ100" i="22" s="1"/>
  <c r="AJ127" i="22" s="1"/>
  <c r="AJ153" i="22" s="1"/>
  <c r="AK94" i="21"/>
  <c r="AK176" i="21" s="1"/>
  <c r="AK95" i="22" s="1"/>
  <c r="AK80" i="20"/>
  <c r="AK136" i="20" s="1"/>
  <c r="AK163" i="20" s="1"/>
  <c r="AK103" i="19"/>
  <c r="AK97" i="21"/>
  <c r="AK179" i="21" s="1"/>
  <c r="AK98" i="22" s="1"/>
  <c r="AJ180" i="21"/>
  <c r="AJ99" i="22" s="1"/>
  <c r="AJ126" i="22" s="1"/>
  <c r="AJ152" i="22" s="1"/>
  <c r="AJ176" i="21"/>
  <c r="AJ95" i="22" s="1"/>
  <c r="AJ178" i="21"/>
  <c r="AJ97" i="22" s="1"/>
  <c r="AK106" i="19"/>
  <c r="AJ163" i="21"/>
  <c r="AJ82" i="22" s="1"/>
  <c r="AJ109" i="22" s="1"/>
  <c r="AJ135" i="22" s="1"/>
  <c r="AK108" i="19"/>
  <c r="AK58" i="20" s="1"/>
  <c r="AK114" i="20" s="1"/>
  <c r="AK81" i="20"/>
  <c r="AK137" i="20" s="1"/>
  <c r="AK164" i="20" s="1"/>
  <c r="AL31" i="22"/>
  <c r="AL115" i="21"/>
  <c r="AL142" i="21" s="1"/>
  <c r="AL112" i="21"/>
  <c r="AL139" i="21" s="1"/>
  <c r="AL108" i="21"/>
  <c r="AL135" i="21" s="1"/>
  <c r="AL110" i="21"/>
  <c r="AL137" i="21" s="1"/>
  <c r="AL109" i="21"/>
  <c r="AL136" i="21" s="1"/>
  <c r="AL118" i="21"/>
  <c r="AL145" i="21" s="1"/>
  <c r="AL107" i="21"/>
  <c r="AL134" i="21" s="1"/>
  <c r="AL127" i="21"/>
  <c r="AL154" i="21" s="1"/>
  <c r="AL111" i="21"/>
  <c r="AL138" i="21" s="1"/>
  <c r="AL106" i="21"/>
  <c r="AL133" i="21" s="1"/>
  <c r="AL123" i="21"/>
  <c r="AL150" i="21" s="1"/>
  <c r="AL119" i="21"/>
  <c r="AL146" i="21" s="1"/>
  <c r="AL124" i="21"/>
  <c r="AL151" i="21" s="1"/>
  <c r="AL126" i="21"/>
  <c r="AL153" i="21" s="1"/>
  <c r="AL125" i="21"/>
  <c r="AL152" i="21" s="1"/>
  <c r="AL105" i="21"/>
  <c r="AL132" i="21" s="1"/>
  <c r="AL117" i="21"/>
  <c r="AL144" i="21" s="1"/>
  <c r="AL113" i="21"/>
  <c r="AL140" i="21" s="1"/>
  <c r="AL116" i="21"/>
  <c r="AL143" i="21" s="1"/>
  <c r="AL120" i="21"/>
  <c r="AL147" i="21" s="1"/>
  <c r="AL104" i="21"/>
  <c r="AL131" i="21" s="1"/>
  <c r="AL121" i="21"/>
  <c r="AL148" i="21" s="1"/>
  <c r="AL122" i="21"/>
  <c r="AL149" i="21" s="1"/>
  <c r="AL114" i="21"/>
  <c r="AL141" i="21" s="1"/>
  <c r="AL16" i="21"/>
  <c r="AL16" i="22" s="1"/>
  <c r="AL16" i="19"/>
  <c r="AL16" i="20"/>
  <c r="AM16" i="18"/>
  <c r="AK181" i="21"/>
  <c r="AK100" i="22" s="1"/>
  <c r="AJ165" i="21"/>
  <c r="AJ84" i="22" s="1"/>
  <c r="AJ111" i="22" s="1"/>
  <c r="AJ137" i="22" s="1"/>
  <c r="AJ173" i="21"/>
  <c r="AJ92" i="22" s="1"/>
  <c r="AJ119" i="22" s="1"/>
  <c r="AJ145" i="22" s="1"/>
  <c r="AK178" i="21"/>
  <c r="AK97" i="22" s="1"/>
  <c r="AI113" i="22"/>
  <c r="AI139" i="22" s="1"/>
  <c r="AI120" i="22"/>
  <c r="AI146" i="22" s="1"/>
  <c r="AI111" i="22"/>
  <c r="AI137" i="22" s="1"/>
  <c r="AI122" i="22"/>
  <c r="AI148" i="22" s="1"/>
  <c r="AI125" i="22"/>
  <c r="AI151" i="22" s="1"/>
  <c r="AI126" i="22"/>
  <c r="AI152" i="22" s="1"/>
  <c r="AI127" i="22"/>
  <c r="AI153" i="22" s="1"/>
  <c r="AI124" i="22"/>
  <c r="AI150" i="22" s="1"/>
  <c r="AI123" i="22"/>
  <c r="AI149" i="22" s="1"/>
  <c r="AI121" i="22"/>
  <c r="AI147" i="22" s="1"/>
  <c r="AI112" i="22"/>
  <c r="AI138" i="22" s="1"/>
  <c r="AJ168" i="21"/>
  <c r="AJ87" i="22" s="1"/>
  <c r="AJ114" i="22" s="1"/>
  <c r="AJ140" i="22" s="1"/>
  <c r="AK162" i="21"/>
  <c r="AK81" i="22" s="1"/>
  <c r="AJ167" i="21"/>
  <c r="AJ86" i="22" s="1"/>
  <c r="AJ169" i="21"/>
  <c r="AJ88" i="22" s="1"/>
  <c r="AJ115" i="22" s="1"/>
  <c r="AJ141" i="22" s="1"/>
  <c r="AJ171" i="21"/>
  <c r="AJ90" i="22" s="1"/>
  <c r="AJ117" i="22" s="1"/>
  <c r="AJ143" i="22" s="1"/>
  <c r="AJ166" i="21"/>
  <c r="AJ85" i="22" s="1"/>
  <c r="AJ174" i="21"/>
  <c r="AJ93" i="22" s="1"/>
  <c r="AJ172" i="21"/>
  <c r="AJ91" i="22" s="1"/>
  <c r="AJ118" i="22" s="1"/>
  <c r="AJ144" i="22" s="1"/>
  <c r="AK65" i="22"/>
  <c r="AK119" i="21"/>
  <c r="AK146" i="21" s="1"/>
  <c r="AK62" i="22"/>
  <c r="AK116" i="21"/>
  <c r="AK143" i="21" s="1"/>
  <c r="AK57" i="22"/>
  <c r="AK111" i="21"/>
  <c r="AK138" i="21" s="1"/>
  <c r="AK74" i="21"/>
  <c r="AK74" i="22" s="1"/>
  <c r="AJ128" i="21"/>
  <c r="AK92" i="21"/>
  <c r="AK74" i="20"/>
  <c r="AK130" i="20" s="1"/>
  <c r="AK157" i="20" s="1"/>
  <c r="AK101" i="19"/>
  <c r="AK87" i="21"/>
  <c r="AK69" i="20"/>
  <c r="AK125" i="20" s="1"/>
  <c r="AK152" i="20" s="1"/>
  <c r="AK96" i="19"/>
  <c r="AK84" i="21"/>
  <c r="AK66" i="20"/>
  <c r="AK122" i="20" s="1"/>
  <c r="AK149" i="20" s="1"/>
  <c r="AK93" i="19"/>
  <c r="AK85" i="21"/>
  <c r="AK67" i="20"/>
  <c r="AK123" i="20" s="1"/>
  <c r="AK150" i="20" s="1"/>
  <c r="AK94" i="19"/>
  <c r="AI77" i="22"/>
  <c r="AI104" i="22" s="1"/>
  <c r="AI130" i="22" s="1"/>
  <c r="AI148" i="20"/>
  <c r="AK86" i="21"/>
  <c r="AK68" i="20"/>
  <c r="AK124" i="20" s="1"/>
  <c r="AK151" i="20" s="1"/>
  <c r="AK95" i="19"/>
  <c r="AK66" i="22"/>
  <c r="AK120" i="21"/>
  <c r="AK147" i="21" s="1"/>
  <c r="AK61" i="22"/>
  <c r="AK115" i="21"/>
  <c r="AK142" i="21" s="1"/>
  <c r="AK58" i="22"/>
  <c r="AK112" i="21"/>
  <c r="AK139" i="21" s="1"/>
  <c r="AJ39" i="22"/>
  <c r="AK39" i="21"/>
  <c r="AK42" i="22"/>
  <c r="AL42" i="21"/>
  <c r="AL42" i="22" s="1"/>
  <c r="AK59" i="22"/>
  <c r="AK113" i="21"/>
  <c r="AK140" i="21" s="1"/>
  <c r="AK83" i="21"/>
  <c r="AK65" i="20"/>
  <c r="AK121" i="20" s="1"/>
  <c r="AK148" i="20" s="1"/>
  <c r="AK92" i="19"/>
  <c r="AK60" i="22"/>
  <c r="AK114" i="21"/>
  <c r="AK141" i="21" s="1"/>
  <c r="AK164" i="21"/>
  <c r="AK83" i="22" s="1"/>
  <c r="AK89" i="21"/>
  <c r="AK71" i="20"/>
  <c r="AK127" i="20" s="1"/>
  <c r="AK154" i="20" s="1"/>
  <c r="AK98" i="19"/>
  <c r="AK90" i="21"/>
  <c r="AK72" i="20"/>
  <c r="AK128" i="20" s="1"/>
  <c r="AK155" i="20" s="1"/>
  <c r="AK99" i="19"/>
  <c r="AK41" i="22"/>
  <c r="AL41" i="21"/>
  <c r="AL41" i="22" s="1"/>
  <c r="AK91" i="21"/>
  <c r="AK73" i="20"/>
  <c r="AK129" i="20" s="1"/>
  <c r="AK156" i="20" s="1"/>
  <c r="AK100" i="19"/>
  <c r="AK88" i="21"/>
  <c r="AK70" i="20"/>
  <c r="AK126" i="20" s="1"/>
  <c r="AK153" i="20" s="1"/>
  <c r="AK97" i="19"/>
  <c r="AK163" i="21"/>
  <c r="AK82" i="22" s="1"/>
  <c r="AJ158" i="21"/>
  <c r="AK63" i="22"/>
  <c r="AK117" i="21"/>
  <c r="AK144" i="21" s="1"/>
  <c r="AK64" i="22"/>
  <c r="AK118" i="21"/>
  <c r="AK145" i="21" s="1"/>
  <c r="AJ121" i="20"/>
  <c r="AJ170" i="21"/>
  <c r="AJ89" i="22" s="1"/>
  <c r="AJ116" i="22" s="1"/>
  <c r="AJ142" i="22" s="1"/>
  <c r="AK127" i="22" l="1"/>
  <c r="AK153" i="22" s="1"/>
  <c r="AK124" i="22"/>
  <c r="AK150" i="22" s="1"/>
  <c r="AK125" i="22"/>
  <c r="AK151" i="22" s="1"/>
  <c r="AK126" i="22"/>
  <c r="AK152" i="22" s="1"/>
  <c r="AK106" i="22"/>
  <c r="AK132" i="22" s="1"/>
  <c r="AK123" i="22"/>
  <c r="AK149" i="22" s="1"/>
  <c r="AK110" i="22"/>
  <c r="AK136" i="22" s="1"/>
  <c r="AK107" i="22"/>
  <c r="AK133" i="22" s="1"/>
  <c r="AL155" i="21"/>
  <c r="AK155" i="21"/>
  <c r="AK76" i="21"/>
  <c r="AK158" i="21" s="1"/>
  <c r="AK85" i="19"/>
  <c r="AL91" i="21"/>
  <c r="AL173" i="21" s="1"/>
  <c r="AL92" i="22" s="1"/>
  <c r="AL119" i="22" s="1"/>
  <c r="AL145" i="22" s="1"/>
  <c r="AL73" i="20"/>
  <c r="AL129" i="20" s="1"/>
  <c r="AL156" i="20" s="1"/>
  <c r="AL100" i="19"/>
  <c r="AL83" i="21"/>
  <c r="AL165" i="21" s="1"/>
  <c r="AL84" i="22" s="1"/>
  <c r="AL111" i="22" s="1"/>
  <c r="AL137" i="22" s="1"/>
  <c r="AL92" i="19"/>
  <c r="AL65" i="20"/>
  <c r="AL121" i="20" s="1"/>
  <c r="AL148" i="20" s="1"/>
  <c r="AL78" i="21"/>
  <c r="AL160" i="21" s="1"/>
  <c r="AL79" i="22" s="1"/>
  <c r="AL106" i="22" s="1"/>
  <c r="AL132" i="22" s="1"/>
  <c r="AL60" i="20"/>
  <c r="AL116" i="20" s="1"/>
  <c r="AL143" i="20" s="1"/>
  <c r="AL87" i="19"/>
  <c r="AL94" i="19"/>
  <c r="AL85" i="21"/>
  <c r="AL167" i="21" s="1"/>
  <c r="AL86" i="22" s="1"/>
  <c r="AL113" i="22" s="1"/>
  <c r="AL139" i="22" s="1"/>
  <c r="AL67" i="20"/>
  <c r="AL123" i="20" s="1"/>
  <c r="AL150" i="20" s="1"/>
  <c r="AL62" i="20"/>
  <c r="AL118" i="20" s="1"/>
  <c r="AL145" i="20" s="1"/>
  <c r="AL89" i="19"/>
  <c r="AL80" i="21"/>
  <c r="AL162" i="21" s="1"/>
  <c r="AL81" i="22" s="1"/>
  <c r="AL108" i="22" s="1"/>
  <c r="AL134" i="22" s="1"/>
  <c r="AL77" i="20"/>
  <c r="AL133" i="20" s="1"/>
  <c r="AL160" i="20" s="1"/>
  <c r="AL104" i="19"/>
  <c r="AL95" i="21"/>
  <c r="AL177" i="21" s="1"/>
  <c r="AL96" i="22" s="1"/>
  <c r="AL123" i="22" s="1"/>
  <c r="AL149" i="22" s="1"/>
  <c r="AL128" i="21"/>
  <c r="AL91" i="19"/>
  <c r="AL64" i="20"/>
  <c r="AL120" i="20" s="1"/>
  <c r="AL147" i="20" s="1"/>
  <c r="AL82" i="21"/>
  <c r="AL164" i="21" s="1"/>
  <c r="AL83" i="22" s="1"/>
  <c r="AL110" i="22" s="1"/>
  <c r="AL136" i="22" s="1"/>
  <c r="AL79" i="20"/>
  <c r="AL135" i="20" s="1"/>
  <c r="AL162" i="20" s="1"/>
  <c r="AL106" i="19"/>
  <c r="AL97" i="21"/>
  <c r="AL179" i="21" s="1"/>
  <c r="AL98" i="22" s="1"/>
  <c r="AL125" i="22" s="1"/>
  <c r="AL151" i="22" s="1"/>
  <c r="AL94" i="21"/>
  <c r="AL176" i="21" s="1"/>
  <c r="AL95" i="22" s="1"/>
  <c r="AL122" i="22" s="1"/>
  <c r="AL148" i="22" s="1"/>
  <c r="AL76" i="20"/>
  <c r="AL132" i="20" s="1"/>
  <c r="AL159" i="20" s="1"/>
  <c r="AL103" i="19"/>
  <c r="AL75" i="20"/>
  <c r="AL131" i="20" s="1"/>
  <c r="AL158" i="20" s="1"/>
  <c r="AL102" i="19"/>
  <c r="AL93" i="21"/>
  <c r="AL175" i="21" s="1"/>
  <c r="AL94" i="22" s="1"/>
  <c r="AL98" i="19"/>
  <c r="AL89" i="21"/>
  <c r="AL171" i="21" s="1"/>
  <c r="AL90" i="22" s="1"/>
  <c r="AL117" i="22" s="1"/>
  <c r="AL143" i="22" s="1"/>
  <c r="AL71" i="20"/>
  <c r="AL127" i="20" s="1"/>
  <c r="AL154" i="20" s="1"/>
  <c r="AL99" i="21"/>
  <c r="AL181" i="21" s="1"/>
  <c r="AL100" i="22" s="1"/>
  <c r="AL127" i="22" s="1"/>
  <c r="AL153" i="22" s="1"/>
  <c r="AL81" i="20"/>
  <c r="AL137" i="20" s="1"/>
  <c r="AL164" i="20" s="1"/>
  <c r="AL108" i="19"/>
  <c r="AL58" i="20" s="1"/>
  <c r="AL88" i="19"/>
  <c r="AL79" i="21"/>
  <c r="AL161" i="21" s="1"/>
  <c r="AL80" i="22" s="1"/>
  <c r="AL107" i="22" s="1"/>
  <c r="AL133" i="22" s="1"/>
  <c r="AL61" i="20"/>
  <c r="AL117" i="20" s="1"/>
  <c r="AL144" i="20" s="1"/>
  <c r="AL88" i="21"/>
  <c r="AL170" i="21" s="1"/>
  <c r="AL89" i="22" s="1"/>
  <c r="AL116" i="22" s="1"/>
  <c r="AL142" i="22" s="1"/>
  <c r="AL97" i="19"/>
  <c r="AL70" i="20"/>
  <c r="AL126" i="20" s="1"/>
  <c r="AL153" i="20" s="1"/>
  <c r="AL63" i="20"/>
  <c r="AL119" i="20" s="1"/>
  <c r="AL146" i="20" s="1"/>
  <c r="AL90" i="19"/>
  <c r="AL81" i="21"/>
  <c r="AL163" i="21" s="1"/>
  <c r="AL82" i="22" s="1"/>
  <c r="AL109" i="22" s="1"/>
  <c r="AL135" i="22" s="1"/>
  <c r="AL69" i="20"/>
  <c r="AL125" i="20" s="1"/>
  <c r="AL152" i="20" s="1"/>
  <c r="AL87" i="21"/>
  <c r="AL169" i="21" s="1"/>
  <c r="AL88" i="22" s="1"/>
  <c r="AL115" i="22" s="1"/>
  <c r="AL141" i="22" s="1"/>
  <c r="AL96" i="19"/>
  <c r="AL99" i="19"/>
  <c r="AL90" i="21"/>
  <c r="AL172" i="21" s="1"/>
  <c r="AL91" i="22" s="1"/>
  <c r="AL118" i="22" s="1"/>
  <c r="AL144" i="22" s="1"/>
  <c r="AL72" i="20"/>
  <c r="AL128" i="20" s="1"/>
  <c r="AL155" i="20" s="1"/>
  <c r="AL105" i="19"/>
  <c r="AL96" i="21"/>
  <c r="AL178" i="21" s="1"/>
  <c r="AL97" i="22" s="1"/>
  <c r="AL124" i="22" s="1"/>
  <c r="AL150" i="22" s="1"/>
  <c r="AL78" i="20"/>
  <c r="AL134" i="20" s="1"/>
  <c r="AL161" i="20" s="1"/>
  <c r="AL93" i="19"/>
  <c r="AL66" i="20"/>
  <c r="AL122" i="20" s="1"/>
  <c r="AL149" i="20" s="1"/>
  <c r="AL84" i="21"/>
  <c r="AL166" i="21" s="1"/>
  <c r="AL85" i="22" s="1"/>
  <c r="AL112" i="22" s="1"/>
  <c r="AL138" i="22" s="1"/>
  <c r="AL98" i="21"/>
  <c r="AL180" i="21" s="1"/>
  <c r="AL99" i="22" s="1"/>
  <c r="AL126" i="22" s="1"/>
  <c r="AL152" i="22" s="1"/>
  <c r="AL107" i="19"/>
  <c r="AL80" i="20"/>
  <c r="AL136" i="20" s="1"/>
  <c r="AL163" i="20" s="1"/>
  <c r="AL68" i="20"/>
  <c r="AL124" i="20" s="1"/>
  <c r="AL151" i="20" s="1"/>
  <c r="AL95" i="19"/>
  <c r="AL86" i="21"/>
  <c r="AL168" i="21" s="1"/>
  <c r="AL87" i="22" s="1"/>
  <c r="AL114" i="22" s="1"/>
  <c r="AL140" i="22" s="1"/>
  <c r="AL92" i="21"/>
  <c r="AL174" i="21" s="1"/>
  <c r="AL93" i="22" s="1"/>
  <c r="AL101" i="19"/>
  <c r="AL74" i="20"/>
  <c r="AL130" i="20" s="1"/>
  <c r="AL157" i="20" s="1"/>
  <c r="AK166" i="21"/>
  <c r="AK85" i="22" s="1"/>
  <c r="AK112" i="22" s="1"/>
  <c r="AK138" i="22" s="1"/>
  <c r="AK109" i="22"/>
  <c r="AK135" i="22" s="1"/>
  <c r="AJ124" i="22"/>
  <c r="AJ150" i="22" s="1"/>
  <c r="AJ122" i="22"/>
  <c r="AJ148" i="22" s="1"/>
  <c r="AJ121" i="22"/>
  <c r="AJ147" i="22" s="1"/>
  <c r="AJ125" i="22"/>
  <c r="AJ151" i="22" s="1"/>
  <c r="AJ123" i="22"/>
  <c r="AJ149" i="22" s="1"/>
  <c r="AJ112" i="22"/>
  <c r="AJ138" i="22" s="1"/>
  <c r="AJ113" i="22"/>
  <c r="AJ139" i="22" s="1"/>
  <c r="AK108" i="22"/>
  <c r="AK134" i="22" s="1"/>
  <c r="AJ120" i="22"/>
  <c r="AJ146" i="22" s="1"/>
  <c r="AK174" i="21"/>
  <c r="AK93" i="22" s="1"/>
  <c r="AK168" i="21"/>
  <c r="AK87" i="22" s="1"/>
  <c r="AK114" i="22" s="1"/>
  <c r="AK140" i="22" s="1"/>
  <c r="AK171" i="21"/>
  <c r="AK90" i="22" s="1"/>
  <c r="AK117" i="22" s="1"/>
  <c r="AK143" i="22" s="1"/>
  <c r="AK169" i="21"/>
  <c r="AK88" i="22" s="1"/>
  <c r="AK115" i="22" s="1"/>
  <c r="AK141" i="22" s="1"/>
  <c r="AK128" i="21"/>
  <c r="AK170" i="21"/>
  <c r="AK89" i="22" s="1"/>
  <c r="AK116" i="22" s="1"/>
  <c r="AK142" i="22" s="1"/>
  <c r="AK172" i="21"/>
  <c r="AK91" i="22" s="1"/>
  <c r="AK118" i="22" s="1"/>
  <c r="AK144" i="22" s="1"/>
  <c r="AK165" i="21"/>
  <c r="AK84" i="22" s="1"/>
  <c r="AK111" i="22" s="1"/>
  <c r="AK137" i="22" s="1"/>
  <c r="AK173" i="21"/>
  <c r="AK92" i="22" s="1"/>
  <c r="AK119" i="22" s="1"/>
  <c r="AK145" i="22" s="1"/>
  <c r="AK167" i="21"/>
  <c r="AK86" i="22" s="1"/>
  <c r="AJ77" i="22"/>
  <c r="AJ104" i="22" s="1"/>
  <c r="AJ130" i="22" s="1"/>
  <c r="AK141" i="20"/>
  <c r="AJ148" i="20"/>
  <c r="AK39" i="22"/>
  <c r="AK121" i="22" s="1"/>
  <c r="AK147" i="22" s="1"/>
  <c r="AL39" i="21"/>
  <c r="AL39" i="22" s="1"/>
  <c r="AL85" i="19" l="1"/>
  <c r="AL76" i="21"/>
  <c r="AL158" i="21" s="1"/>
  <c r="AM128" i="21"/>
  <c r="AL120" i="22"/>
  <c r="AL146" i="22" s="1"/>
  <c r="AL121" i="22"/>
  <c r="AL147" i="22" s="1"/>
  <c r="AL114" i="20"/>
  <c r="AK120" i="22"/>
  <c r="AK146" i="22" s="1"/>
  <c r="AK122" i="22"/>
  <c r="AK148" i="22" s="1"/>
  <c r="AK113" i="22"/>
  <c r="AK139" i="22" s="1"/>
  <c r="AM155" i="21"/>
  <c r="H39" i="17"/>
  <c r="AK77" i="22"/>
  <c r="AK104" i="22" s="1"/>
  <c r="AK130" i="22" s="1"/>
  <c r="AL77" i="22" l="1"/>
  <c r="AL104" i="22" s="1"/>
  <c r="AL130" i="22" s="1"/>
  <c r="AL141" i="20"/>
  <c r="C39" i="17"/>
  <c r="H45" i="17"/>
  <c r="J45" i="17" l="1"/>
  <c r="K45" i="17" s="1"/>
  <c r="H47" i="17" l="1"/>
  <c r="H58" i="17" s="1"/>
  <c r="H40" i="17"/>
  <c r="C40" i="17" s="1"/>
  <c r="H41" i="17" l="1"/>
  <c r="C41" i="17" s="1"/>
  <c r="C27" i="20"/>
  <c r="C27" i="19"/>
  <c r="D27" i="19" s="1"/>
  <c r="E27" i="19" s="1"/>
  <c r="F27" i="19" s="1"/>
  <c r="G27" i="19" s="1"/>
  <c r="H27" i="19" s="1"/>
  <c r="I27" i="19" s="1"/>
  <c r="J27" i="19" s="1"/>
  <c r="K27" i="19" s="1"/>
  <c r="L27" i="19" s="1"/>
  <c r="M27" i="19" s="1"/>
  <c r="N27" i="19" s="1"/>
  <c r="O27" i="19" s="1"/>
  <c r="P27" i="19" s="1"/>
  <c r="Q27" i="19" s="1"/>
  <c r="R27" i="19" s="1"/>
  <c r="S27" i="19" s="1"/>
  <c r="T27" i="19" s="1"/>
  <c r="U27" i="19" s="1"/>
  <c r="V27" i="19" s="1"/>
  <c r="W27" i="19" s="1"/>
  <c r="X27" i="19" s="1"/>
  <c r="Y27" i="19" s="1"/>
  <c r="Z27" i="19" s="1"/>
  <c r="AA27" i="19" s="1"/>
  <c r="AB27" i="19" s="1"/>
  <c r="AC27" i="19" s="1"/>
  <c r="AD27" i="19" s="1"/>
  <c r="AE27" i="19" s="1"/>
  <c r="AF27" i="19" s="1"/>
  <c r="AG27" i="19" s="1"/>
  <c r="AH27" i="19" s="1"/>
  <c r="AI27" i="19" s="1"/>
  <c r="AJ27" i="19" s="1"/>
  <c r="AK27" i="19" s="1"/>
  <c r="AL27" i="19" s="1"/>
  <c r="D27" i="20" l="1"/>
  <c r="E27" i="20" s="1"/>
  <c r="F27" i="20" s="1"/>
  <c r="G27" i="20" s="1"/>
  <c r="H27" i="20" s="1"/>
  <c r="I27" i="20" s="1"/>
  <c r="J27" i="20" s="1"/>
  <c r="K27" i="20" s="1"/>
  <c r="L27" i="20" s="1"/>
  <c r="M27" i="20" s="1"/>
  <c r="N27" i="20" s="1"/>
  <c r="O27" i="20" s="1"/>
  <c r="P27" i="20" s="1"/>
  <c r="Q27" i="20" s="1"/>
  <c r="R27" i="20" s="1"/>
  <c r="S27" i="20" s="1"/>
  <c r="T27" i="20" s="1"/>
  <c r="U27" i="20" s="1"/>
  <c r="V27" i="20" s="1"/>
  <c r="W27" i="20" s="1"/>
  <c r="X27" i="20" s="1"/>
  <c r="Y27" i="20" s="1"/>
  <c r="Z27" i="20" s="1"/>
  <c r="AA27" i="20" s="1"/>
  <c r="AB27" i="20" s="1"/>
  <c r="AC27" i="20" s="1"/>
  <c r="AD27" i="20" s="1"/>
  <c r="AE27" i="20" s="1"/>
  <c r="AF27" i="20" s="1"/>
  <c r="AG27" i="20" s="1"/>
  <c r="AH27" i="20" s="1"/>
  <c r="AI27" i="20" s="1"/>
  <c r="AJ27" i="20" s="1"/>
  <c r="AK27" i="20" s="1"/>
  <c r="AL27" i="20" s="1"/>
  <c r="C111" i="20" l="1"/>
  <c r="AM111" i="20" s="1"/>
  <c r="C114" i="20"/>
  <c r="C141" i="20" s="1"/>
  <c r="D82" i="19" l="1"/>
  <c r="G82" i="19"/>
  <c r="E82" i="19"/>
  <c r="F82" i="19"/>
  <c r="J82" i="19"/>
  <c r="H82" i="19"/>
  <c r="K82" i="19"/>
  <c r="L82" i="19"/>
  <c r="M82" i="19"/>
  <c r="P82" i="19"/>
  <c r="N82" i="19"/>
  <c r="Q82" i="19"/>
  <c r="AH82" i="19"/>
  <c r="AJ82" i="19"/>
  <c r="O82" i="19"/>
  <c r="M59" i="20"/>
  <c r="M82" i="20" s="1"/>
  <c r="N59" i="20"/>
  <c r="N82" i="20" s="1"/>
  <c r="E59" i="20"/>
  <c r="E82" i="20" s="1"/>
  <c r="I82" i="19"/>
  <c r="I59" i="20"/>
  <c r="I82" i="20" s="1"/>
  <c r="L59" i="20"/>
  <c r="L82" i="20" s="1"/>
  <c r="D59" i="20"/>
  <c r="D115" i="20" s="1"/>
  <c r="D86" i="19"/>
  <c r="D109" i="19" s="1"/>
  <c r="D77" i="21"/>
  <c r="D100" i="21" s="1"/>
  <c r="D101" i="21" s="1"/>
  <c r="E86" i="19"/>
  <c r="E109" i="19" s="1"/>
  <c r="E77" i="21"/>
  <c r="E100" i="21" s="1"/>
  <c r="E101" i="21" s="1"/>
  <c r="F59" i="20"/>
  <c r="F82" i="20" s="1"/>
  <c r="H59" i="20"/>
  <c r="H82" i="20" s="1"/>
  <c r="G59" i="20"/>
  <c r="G82" i="20" s="1"/>
  <c r="G86" i="19"/>
  <c r="G109" i="19" s="1"/>
  <c r="G77" i="21"/>
  <c r="G100" i="21" s="1"/>
  <c r="G101" i="21" s="1"/>
  <c r="K59" i="20"/>
  <c r="K115" i="20" s="1"/>
  <c r="K142" i="20" s="1"/>
  <c r="K165" i="20" s="1"/>
  <c r="K166" i="20" s="1"/>
  <c r="J59" i="20"/>
  <c r="J82" i="20" s="1"/>
  <c r="H86" i="19"/>
  <c r="H109" i="19" s="1"/>
  <c r="H77" i="21"/>
  <c r="H100" i="21" s="1"/>
  <c r="H101" i="21" s="1"/>
  <c r="J86" i="19"/>
  <c r="J109" i="19" s="1"/>
  <c r="J77" i="21"/>
  <c r="J100" i="21" s="1"/>
  <c r="J101" i="21" s="1"/>
  <c r="K86" i="19"/>
  <c r="K109" i="19" s="1"/>
  <c r="K77" i="21"/>
  <c r="K100" i="21" s="1"/>
  <c r="K101" i="21" s="1"/>
  <c r="M86" i="19"/>
  <c r="M109" i="19" s="1"/>
  <c r="M77" i="21"/>
  <c r="M100" i="21" s="1"/>
  <c r="M101" i="21" s="1"/>
  <c r="AI82" i="19"/>
  <c r="AK82" i="19"/>
  <c r="AL82" i="19"/>
  <c r="AG82" i="19"/>
  <c r="P59" i="20"/>
  <c r="P82" i="20" s="1"/>
  <c r="C82" i="19"/>
  <c r="AK59" i="20"/>
  <c r="AK115" i="20" s="1"/>
  <c r="N86" i="19"/>
  <c r="N109" i="19" s="1"/>
  <c r="N77" i="21"/>
  <c r="N100" i="21" s="1"/>
  <c r="N101" i="21" s="1"/>
  <c r="O59" i="20"/>
  <c r="O115" i="20" s="1"/>
  <c r="O142" i="20" s="1"/>
  <c r="O165" i="20" s="1"/>
  <c r="O166" i="20" s="1"/>
  <c r="Q59" i="20"/>
  <c r="Q82" i="20" s="1"/>
  <c r="AG59" i="20"/>
  <c r="AG82" i="20" s="1"/>
  <c r="AI59" i="20"/>
  <c r="AI82" i="20" s="1"/>
  <c r="AJ59" i="20"/>
  <c r="P77" i="21"/>
  <c r="P100" i="21" s="1"/>
  <c r="P101" i="21" s="1"/>
  <c r="P86" i="19"/>
  <c r="P109" i="19" s="1"/>
  <c r="Q86" i="19"/>
  <c r="Q109" i="19" s="1"/>
  <c r="Q77" i="21"/>
  <c r="Q100" i="21" s="1"/>
  <c r="Q101" i="21" s="1"/>
  <c r="AH59" i="20"/>
  <c r="AH82" i="20" s="1"/>
  <c r="AH77" i="21"/>
  <c r="AH159" i="21" s="1"/>
  <c r="AH86" i="19"/>
  <c r="AH109" i="19" s="1"/>
  <c r="AI86" i="19"/>
  <c r="AI109" i="19" s="1"/>
  <c r="AI77" i="21"/>
  <c r="AI100" i="21" s="1"/>
  <c r="AI101" i="21" s="1"/>
  <c r="C59" i="20"/>
  <c r="C82" i="20" s="1"/>
  <c r="AK77" i="21"/>
  <c r="AK100" i="21" s="1"/>
  <c r="AK101" i="21" s="1"/>
  <c r="AL59" i="20"/>
  <c r="AL115" i="20" s="1"/>
  <c r="AL138" i="20" s="1"/>
  <c r="AL86" i="19"/>
  <c r="AL109" i="19" s="1"/>
  <c r="AL77" i="21"/>
  <c r="AL100" i="21" s="1"/>
  <c r="AL101" i="21" s="1"/>
  <c r="F86" i="19"/>
  <c r="F109" i="19" s="1"/>
  <c r="F77" i="21"/>
  <c r="F159" i="21" s="1"/>
  <c r="AG86" i="19"/>
  <c r="AG109" i="19" s="1"/>
  <c r="AG77" i="21"/>
  <c r="AG100" i="21" s="1"/>
  <c r="AG101" i="21" s="1"/>
  <c r="L77" i="21"/>
  <c r="L100" i="21" s="1"/>
  <c r="L101" i="21" s="1"/>
  <c r="L86" i="19"/>
  <c r="L109" i="19" s="1"/>
  <c r="AK86" i="19"/>
  <c r="AK109" i="19" s="1"/>
  <c r="C86" i="19"/>
  <c r="C109" i="19" s="1"/>
  <c r="C77" i="21"/>
  <c r="C159" i="21" s="1"/>
  <c r="I86" i="19"/>
  <c r="I109" i="19" s="1"/>
  <c r="I77" i="21"/>
  <c r="I159" i="21" s="1"/>
  <c r="O86" i="19"/>
  <c r="O109" i="19" s="1"/>
  <c r="O77" i="21"/>
  <c r="O159" i="21" s="1"/>
  <c r="AJ86" i="19"/>
  <c r="AJ109" i="19" s="1"/>
  <c r="AJ77" i="21"/>
  <c r="AJ159" i="21" s="1"/>
  <c r="E159" i="21" l="1"/>
  <c r="E182" i="21" s="1"/>
  <c r="M115" i="20"/>
  <c r="M138" i="20" s="1"/>
  <c r="AM82" i="19"/>
  <c r="AM109" i="19"/>
  <c r="AI115" i="20"/>
  <c r="AI142" i="20" s="1"/>
  <c r="AI165" i="20" s="1"/>
  <c r="AI166" i="20" s="1"/>
  <c r="H159" i="21"/>
  <c r="H182" i="21" s="1"/>
  <c r="H183" i="21" s="1"/>
  <c r="H102" i="22" s="1"/>
  <c r="AL82" i="20"/>
  <c r="J159" i="21"/>
  <c r="J182" i="21" s="1"/>
  <c r="J183" i="21" s="1"/>
  <c r="J102" i="22" s="1"/>
  <c r="AK159" i="21"/>
  <c r="AK78" i="22" s="1"/>
  <c r="AK105" i="22" s="1"/>
  <c r="AK131" i="22" s="1"/>
  <c r="AK154" i="22" s="1"/>
  <c r="AK155" i="22" s="1"/>
  <c r="P159" i="21"/>
  <c r="P182" i="21" s="1"/>
  <c r="P183" i="21" s="1"/>
  <c r="P102" i="22" s="1"/>
  <c r="N159" i="21"/>
  <c r="N182" i="21" s="1"/>
  <c r="N183" i="21" s="1"/>
  <c r="N102" i="22" s="1"/>
  <c r="K159" i="21"/>
  <c r="K78" i="22" s="1"/>
  <c r="K105" i="22" s="1"/>
  <c r="K131" i="22" s="1"/>
  <c r="K154" i="22" s="1"/>
  <c r="K155" i="22" s="1"/>
  <c r="H115" i="20"/>
  <c r="H138" i="20" s="1"/>
  <c r="AI159" i="21"/>
  <c r="AI182" i="21" s="1"/>
  <c r="AI101" i="22" s="1"/>
  <c r="E78" i="22"/>
  <c r="E105" i="22" s="1"/>
  <c r="E131" i="22" s="1"/>
  <c r="E154" i="22" s="1"/>
  <c r="E155" i="22" s="1"/>
  <c r="N115" i="20"/>
  <c r="N138" i="20" s="1"/>
  <c r="L115" i="20"/>
  <c r="L138" i="20" s="1"/>
  <c r="E115" i="20"/>
  <c r="E142" i="20" s="1"/>
  <c r="E165" i="20" s="1"/>
  <c r="E166" i="20" s="1"/>
  <c r="G115" i="20"/>
  <c r="AH100" i="21"/>
  <c r="AH101" i="21" s="1"/>
  <c r="M159" i="21"/>
  <c r="M182" i="21" s="1"/>
  <c r="M183" i="21" s="1"/>
  <c r="M102" i="22" s="1"/>
  <c r="J115" i="20"/>
  <c r="J138" i="20" s="1"/>
  <c r="AJ100" i="21"/>
  <c r="AJ101" i="21" s="1"/>
  <c r="C115" i="20"/>
  <c r="C138" i="20" s="1"/>
  <c r="AG115" i="20"/>
  <c r="K82" i="20"/>
  <c r="F100" i="21"/>
  <c r="F101" i="21" s="1"/>
  <c r="AL159" i="21"/>
  <c r="AL182" i="21" s="1"/>
  <c r="AL101" i="22" s="1"/>
  <c r="Q159" i="21"/>
  <c r="Q182" i="21" s="1"/>
  <c r="Q183" i="21" s="1"/>
  <c r="Q102" i="22" s="1"/>
  <c r="Q115" i="20"/>
  <c r="Q142" i="20" s="1"/>
  <c r="Q165" i="20" s="1"/>
  <c r="Q166" i="20" s="1"/>
  <c r="G159" i="21"/>
  <c r="G182" i="21" s="1"/>
  <c r="G183" i="21" s="1"/>
  <c r="G102" i="22" s="1"/>
  <c r="AJ182" i="21"/>
  <c r="AJ78" i="22"/>
  <c r="AJ105" i="22" s="1"/>
  <c r="AJ131" i="22" s="1"/>
  <c r="AJ154" i="22" s="1"/>
  <c r="AJ155" i="22" s="1"/>
  <c r="I78" i="22"/>
  <c r="I105" i="22" s="1"/>
  <c r="I131" i="22" s="1"/>
  <c r="I154" i="22" s="1"/>
  <c r="I155" i="22" s="1"/>
  <c r="I182" i="21"/>
  <c r="O182" i="21"/>
  <c r="O78" i="22"/>
  <c r="O105" i="22" s="1"/>
  <c r="O131" i="22" s="1"/>
  <c r="O154" i="22" s="1"/>
  <c r="O155" i="22" s="1"/>
  <c r="C182" i="21"/>
  <c r="C78" i="22"/>
  <c r="C105" i="22" s="1"/>
  <c r="C131" i="22" s="1"/>
  <c r="C154" i="22" s="1"/>
  <c r="C155" i="22" s="1"/>
  <c r="F78" i="22"/>
  <c r="F105" i="22" s="1"/>
  <c r="F131" i="22" s="1"/>
  <c r="F154" i="22" s="1"/>
  <c r="F155" i="22" s="1"/>
  <c r="F182" i="21"/>
  <c r="AH182" i="21"/>
  <c r="AH78" i="22"/>
  <c r="AH105" i="22" s="1"/>
  <c r="AH131" i="22" s="1"/>
  <c r="AH154" i="22" s="1"/>
  <c r="AH155" i="22" s="1"/>
  <c r="L159" i="21"/>
  <c r="AG159" i="21"/>
  <c r="AL142" i="20"/>
  <c r="AL165" i="20" s="1"/>
  <c r="AL166" i="20" s="1"/>
  <c r="AK182" i="21"/>
  <c r="AJ82" i="20"/>
  <c r="AJ115" i="20"/>
  <c r="I100" i="21"/>
  <c r="I101" i="21" s="1"/>
  <c r="C100" i="21"/>
  <c r="P78" i="22"/>
  <c r="P105" i="22" s="1"/>
  <c r="P131" i="22" s="1"/>
  <c r="P154" i="22" s="1"/>
  <c r="P155" i="22" s="1"/>
  <c r="E101" i="22"/>
  <c r="E183" i="21"/>
  <c r="E102" i="22" s="1"/>
  <c r="AG138" i="20"/>
  <c r="AG142" i="20"/>
  <c r="AG165" i="20" s="1"/>
  <c r="AG166" i="20" s="1"/>
  <c r="AK138" i="20"/>
  <c r="AK142" i="20"/>
  <c r="AK165" i="20" s="1"/>
  <c r="AK166" i="20" s="1"/>
  <c r="O100" i="21"/>
  <c r="O101" i="21" s="1"/>
  <c r="AH115" i="20"/>
  <c r="O138" i="20"/>
  <c r="D142" i="20"/>
  <c r="D165" i="20" s="1"/>
  <c r="D166" i="20" s="1"/>
  <c r="D138" i="20"/>
  <c r="P115" i="20"/>
  <c r="AK82" i="20"/>
  <c r="M78" i="22"/>
  <c r="M105" i="22" s="1"/>
  <c r="M131" i="22" s="1"/>
  <c r="M154" i="22" s="1"/>
  <c r="M155" i="22" s="1"/>
  <c r="F115" i="20"/>
  <c r="D159" i="21"/>
  <c r="AI138" i="20"/>
  <c r="I115" i="20"/>
  <c r="D82" i="20"/>
  <c r="O82" i="20"/>
  <c r="K138" i="20"/>
  <c r="N142" i="20" l="1"/>
  <c r="N165" i="20" s="1"/>
  <c r="N166" i="20" s="1"/>
  <c r="G101" i="22"/>
  <c r="G78" i="22"/>
  <c r="G105" i="22" s="1"/>
  <c r="G131" i="22" s="1"/>
  <c r="G154" i="22" s="1"/>
  <c r="G155" i="22" s="1"/>
  <c r="H101" i="22"/>
  <c r="K182" i="21"/>
  <c r="E138" i="20"/>
  <c r="J101" i="22"/>
  <c r="AI78" i="22"/>
  <c r="AI105" i="22" s="1"/>
  <c r="AI131" i="22" s="1"/>
  <c r="AI154" i="22" s="1"/>
  <c r="AI155" i="22" s="1"/>
  <c r="P101" i="22"/>
  <c r="J142" i="20"/>
  <c r="J165" i="20" s="1"/>
  <c r="J166" i="20" s="1"/>
  <c r="Q138" i="20"/>
  <c r="H142" i="20"/>
  <c r="H165" i="20" s="1"/>
  <c r="H166" i="20" s="1"/>
  <c r="Q101" i="22"/>
  <c r="Q78" i="22"/>
  <c r="Q105" i="22" s="1"/>
  <c r="Q131" i="22" s="1"/>
  <c r="Q154" i="22" s="1"/>
  <c r="Q155" i="22" s="1"/>
  <c r="M142" i="20"/>
  <c r="M165" i="20" s="1"/>
  <c r="M166" i="20" s="1"/>
  <c r="AI183" i="21"/>
  <c r="AI102" i="22" s="1"/>
  <c r="H78" i="22"/>
  <c r="H105" i="22" s="1"/>
  <c r="H131" i="22" s="1"/>
  <c r="H154" i="22" s="1"/>
  <c r="H155" i="22" s="1"/>
  <c r="BE39" i="11" s="1"/>
  <c r="N71" i="11" s="1"/>
  <c r="N78" i="22"/>
  <c r="N105" i="22" s="1"/>
  <c r="N131" i="22" s="1"/>
  <c r="N154" i="22" s="1"/>
  <c r="N155" i="22" s="1"/>
  <c r="L142" i="20"/>
  <c r="L165" i="20" s="1"/>
  <c r="L166" i="20" s="1"/>
  <c r="C142" i="20"/>
  <c r="C165" i="20" s="1"/>
  <c r="C166" i="20" s="1"/>
  <c r="N101" i="22"/>
  <c r="AL183" i="21"/>
  <c r="AL102" i="22" s="1"/>
  <c r="AL78" i="22"/>
  <c r="AL105" i="22" s="1"/>
  <c r="AL131" i="22" s="1"/>
  <c r="AL154" i="22" s="1"/>
  <c r="AL155" i="22" s="1"/>
  <c r="BE37" i="11" s="1"/>
  <c r="N69" i="11" s="1"/>
  <c r="J78" i="22"/>
  <c r="J105" i="22" s="1"/>
  <c r="J131" i="22" s="1"/>
  <c r="J154" i="22" s="1"/>
  <c r="J155" i="22" s="1"/>
  <c r="BE40" i="11" s="1"/>
  <c r="N72" i="11" s="1"/>
  <c r="M101" i="22"/>
  <c r="G138" i="20"/>
  <c r="G142" i="20"/>
  <c r="G165" i="20" s="1"/>
  <c r="G166" i="20" s="1"/>
  <c r="D182" i="21"/>
  <c r="D78" i="22"/>
  <c r="D105" i="22" s="1"/>
  <c r="D131" i="22" s="1"/>
  <c r="D154" i="22" s="1"/>
  <c r="D155" i="22" s="1"/>
  <c r="BE38" i="11" s="1"/>
  <c r="N70" i="11" s="1"/>
  <c r="AJ142" i="20"/>
  <c r="AJ165" i="20" s="1"/>
  <c r="AJ166" i="20" s="1"/>
  <c r="AJ138" i="20"/>
  <c r="F142" i="20"/>
  <c r="F165" i="20" s="1"/>
  <c r="F166" i="20" s="1"/>
  <c r="F138" i="20"/>
  <c r="AH138" i="20"/>
  <c r="AH142" i="20"/>
  <c r="AH165" i="20" s="1"/>
  <c r="AH166" i="20" s="1"/>
  <c r="AH101" i="22"/>
  <c r="AH183" i="21"/>
  <c r="AH102" i="22" s="1"/>
  <c r="C101" i="22"/>
  <c r="C183" i="21"/>
  <c r="AJ101" i="22"/>
  <c r="AJ183" i="21"/>
  <c r="I138" i="20"/>
  <c r="I142" i="20"/>
  <c r="I165" i="20" s="1"/>
  <c r="I166" i="20" s="1"/>
  <c r="AM100" i="21"/>
  <c r="C101" i="21"/>
  <c r="AG182" i="21"/>
  <c r="AG78" i="22"/>
  <c r="AG105" i="22" s="1"/>
  <c r="AG131" i="22" s="1"/>
  <c r="AG154" i="22" s="1"/>
  <c r="AG155" i="22" s="1"/>
  <c r="BE36" i="11" s="1"/>
  <c r="N68" i="11" s="1"/>
  <c r="BE30" i="11"/>
  <c r="N62" i="11" s="1"/>
  <c r="I101" i="22"/>
  <c r="I183" i="21"/>
  <c r="P142" i="20"/>
  <c r="P165" i="20" s="1"/>
  <c r="P166" i="20" s="1"/>
  <c r="P138" i="20"/>
  <c r="L78" i="22"/>
  <c r="L105" i="22" s="1"/>
  <c r="L131" i="22" s="1"/>
  <c r="L154" i="22" s="1"/>
  <c r="L155" i="22" s="1"/>
  <c r="BE29" i="11" s="1"/>
  <c r="N61" i="11" s="1"/>
  <c r="L182" i="21"/>
  <c r="F101" i="22"/>
  <c r="F183" i="21"/>
  <c r="O101" i="22"/>
  <c r="O183" i="21"/>
  <c r="K183" i="21"/>
  <c r="K102" i="22" s="1"/>
  <c r="K101" i="22"/>
  <c r="AK101" i="22"/>
  <c r="AK183" i="21"/>
  <c r="AK102" i="22" s="1"/>
  <c r="AM138" i="20" l="1"/>
  <c r="AM182" i="21"/>
  <c r="AG101" i="22"/>
  <c r="AG183" i="21"/>
  <c r="AM155" i="22"/>
  <c r="L101" i="22"/>
  <c r="L183" i="21"/>
  <c r="AM166" i="20"/>
  <c r="J46" i="17" s="1"/>
  <c r="AM101" i="21"/>
  <c r="M40" i="17" s="1"/>
  <c r="BC37" i="11"/>
  <c r="F69" i="11" s="1"/>
  <c r="F37" i="11" s="1"/>
  <c r="BC21" i="11" s="1"/>
  <c r="BD21" i="11" s="1"/>
  <c r="BE21" i="11" s="1"/>
  <c r="AJ102" i="22"/>
  <c r="C102" i="22"/>
  <c r="D183" i="21"/>
  <c r="D102" i="22" s="1"/>
  <c r="D101" i="22"/>
  <c r="F102" i="22"/>
  <c r="BC39" i="11"/>
  <c r="F71" i="11" s="1"/>
  <c r="F39" i="11" s="1"/>
  <c r="BC23" i="11" s="1"/>
  <c r="BD23" i="11" s="1"/>
  <c r="BE23" i="11" s="1"/>
  <c r="O102" i="22"/>
  <c r="BC30" i="11"/>
  <c r="F62" i="11" s="1"/>
  <c r="F30" i="11" s="1"/>
  <c r="BC14" i="11" s="1"/>
  <c r="BD14" i="11" s="1"/>
  <c r="BE14" i="11" s="1"/>
  <c r="BE41" i="11"/>
  <c r="BE52" i="11" s="1"/>
  <c r="BF52" i="11" s="1"/>
  <c r="N73" i="11"/>
  <c r="AM165" i="20"/>
  <c r="I102" i="22"/>
  <c r="BC40" i="11"/>
  <c r="F72" i="11" s="1"/>
  <c r="F40" i="11" s="1"/>
  <c r="BC24" i="11" s="1"/>
  <c r="BD24" i="11" s="1"/>
  <c r="BE24" i="11" s="1"/>
  <c r="BF23" i="11" l="1"/>
  <c r="BG23" i="11" s="1"/>
  <c r="N39" i="11" s="1"/>
  <c r="BF24" i="11"/>
  <c r="BG24" i="11" s="1"/>
  <c r="N40" i="11" s="1"/>
  <c r="BF21" i="11"/>
  <c r="BG21" i="11" s="1"/>
  <c r="N37" i="11" s="1"/>
  <c r="BF14" i="11"/>
  <c r="BG14" i="11" s="1"/>
  <c r="N30" i="11" s="1"/>
  <c r="AM101" i="22"/>
  <c r="BC38" i="11"/>
  <c r="F70" i="11" s="1"/>
  <c r="F38" i="11" s="1"/>
  <c r="BC22" i="11" s="1"/>
  <c r="BD22" i="11" s="1"/>
  <c r="L102" i="22"/>
  <c r="BC29" i="11"/>
  <c r="N40" i="17"/>
  <c r="AG102" i="22"/>
  <c r="BC36" i="11"/>
  <c r="F68" i="11" s="1"/>
  <c r="F36" i="11" s="1"/>
  <c r="BC20" i="11" s="1"/>
  <c r="BD20" i="11" s="1"/>
  <c r="BE20" i="11" s="1"/>
  <c r="AM183" i="21"/>
  <c r="M46" i="17"/>
  <c r="N46" i="17" s="1"/>
  <c r="H46" i="17"/>
  <c r="K46" i="17"/>
  <c r="BF20" i="11" l="1"/>
  <c r="BG20" i="11" s="1"/>
  <c r="N36" i="11" s="1"/>
  <c r="AM102" i="22"/>
  <c r="AM156" i="22" s="1"/>
  <c r="M47" i="17" s="1"/>
  <c r="AM184" i="21"/>
  <c r="M41" i="17"/>
  <c r="BE22" i="11"/>
  <c r="BF22" i="11" s="1"/>
  <c r="BC41" i="11"/>
  <c r="F61" i="11"/>
  <c r="F29" i="11" s="1"/>
  <c r="F41" i="11" l="1"/>
  <c r="J34" i="11" s="1"/>
  <c r="BC13" i="11"/>
  <c r="F73" i="11"/>
  <c r="J61" i="11" s="1"/>
  <c r="N41" i="17"/>
  <c r="M42" i="17"/>
  <c r="J35" i="11"/>
  <c r="J32" i="11"/>
  <c r="J31" i="11"/>
  <c r="J33" i="11"/>
  <c r="J36" i="11"/>
  <c r="J37" i="11"/>
  <c r="J39" i="11"/>
  <c r="J40" i="11"/>
  <c r="J38" i="11" l="1"/>
  <c r="J29" i="11"/>
  <c r="J41" i="11"/>
  <c r="J30" i="11"/>
  <c r="BD13" i="11"/>
  <c r="BC25" i="11"/>
  <c r="BG22" i="11"/>
  <c r="N38" i="11" s="1"/>
  <c r="N42" i="17"/>
  <c r="M43" i="17"/>
  <c r="H48" i="17" s="1"/>
  <c r="J65" i="11"/>
  <c r="J66" i="11"/>
  <c r="J73" i="11"/>
  <c r="J67" i="11"/>
  <c r="J63" i="11"/>
  <c r="J64" i="11"/>
  <c r="J62" i="11"/>
  <c r="J72" i="11"/>
  <c r="J69" i="11"/>
  <c r="J71" i="11"/>
  <c r="J68" i="11"/>
  <c r="J70" i="11"/>
  <c r="BE13" i="11" l="1"/>
  <c r="BF13" i="11" s="1"/>
  <c r="BD25" i="11"/>
  <c r="C48" i="17"/>
  <c r="H42" i="17"/>
  <c r="H44" i="17"/>
  <c r="C44" i="17" s="1"/>
  <c r="BE25" i="11" l="1"/>
  <c r="C42" i="17"/>
  <c r="H43" i="17"/>
  <c r="C43" i="17" s="1"/>
  <c r="BG13" i="11" l="1"/>
  <c r="N29" i="11" s="1"/>
  <c r="BF25" i="11"/>
  <c r="N41" i="11" l="1"/>
  <c r="BG25" i="11"/>
  <c r="BD51" i="11" s="1"/>
  <c r="BF51" i="1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H53" authorId="0" shapeId="0" xr:uid="{00000000-0006-0000-0200-000001000000}">
      <text>
        <r>
          <rPr>
            <b/>
            <sz val="9"/>
            <color indexed="81"/>
            <rFont val="ＭＳ Ｐゴシック"/>
            <family val="3"/>
            <charset val="128"/>
          </rPr>
          <t>⑤省エネルギー化につながる被覆資材導入の手引きより引用</t>
        </r>
      </text>
    </comment>
    <comment ref="H59" authorId="0" shapeId="0" xr:uid="{00000000-0006-0000-0200-000002000000}">
      <text>
        <r>
          <rPr>
            <b/>
            <sz val="9"/>
            <color indexed="81"/>
            <rFont val="ＭＳ Ｐゴシック"/>
            <family val="3"/>
            <charset val="128"/>
          </rPr>
          <t>熱貫流率や隙間換気率は最大暖房負荷時を想定した数値のため、期間暖房負荷を算出するための放熱係数にそのまま適用すると過大な暖房負荷になってしまうことがある。
その場合は調整のため「放熱係数補正」を適用。
放熱係数＝（熱貫流率×（1－熱節減率）＋換気伝熱率）×2重被覆保温補正×風速補正×放熱係数補正
「放熱係数補正」の適用範囲は⑦温室暖房燃料消費試算ツールでは0.9に設定されたが、ここでは1.00とする
※熱節減率をガラス、農ビ・ＰＯ系で分けたこと、暖房システム効率を通常温風0.85としたため、1.00とすることでほぼ同等となる</t>
        </r>
      </text>
    </comment>
    <comment ref="H63" authorId="0" shapeId="0" xr:uid="{00000000-0006-0000-0200-000003000000}">
      <text>
        <r>
          <rPr>
            <b/>
            <sz val="9"/>
            <color indexed="81"/>
            <rFont val="ＭＳ Ｐゴシック"/>
            <family val="3"/>
            <charset val="128"/>
          </rPr>
          <t>燃料発熱量は高発熱量と低発熱量の2種類あるが、園芸用暖房機器の燃料消費量算定基準が主に低発熱量となっているため、ここでは低発熱量とした。</t>
        </r>
      </text>
    </comment>
    <comment ref="H68" authorId="0" shapeId="0" xr:uid="{00000000-0006-0000-0200-000004000000}">
      <text>
        <r>
          <rPr>
            <b/>
            <sz val="9"/>
            <color indexed="81"/>
            <rFont val="ＭＳ Ｐゴシック"/>
            <family val="3"/>
            <charset val="128"/>
          </rPr>
          <t>②三訂施設園芸ハンドブック引用値（下記転記）より設定温度別に補正</t>
        </r>
        <r>
          <rPr>
            <sz val="9"/>
            <color indexed="81"/>
            <rFont val="ＭＳ Ｐゴシック"/>
            <family val="3"/>
            <charset val="128"/>
          </rPr>
          <t xml:space="preserve">
</t>
        </r>
        <r>
          <rPr>
            <b/>
            <sz val="9"/>
            <color indexed="81"/>
            <rFont val="ＭＳ Ｐゴシック"/>
            <family val="3"/>
            <charset val="128"/>
          </rPr>
          <t>　12～2月　暖地：地中伝熱量＝設定温度×10-250、寒地：地中伝熱量＝設定温度×10-200
　その他　　暖地：地中伝熱量＝設定温度×10-300、寒地：地中伝熱量＝設定温度×10-250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600-000001000000}">
      <text>
        <r>
          <rPr>
            <b/>
            <sz val="9"/>
            <color indexed="81"/>
            <rFont val="ＭＳ Ｐゴシック"/>
            <family val="3"/>
            <charset val="128"/>
          </rPr>
          <t>下限：DBへの補正
　DB＝WB+1</t>
        </r>
      </text>
    </comment>
    <comment ref="A48" authorId="0" shapeId="0" xr:uid="{00000000-0006-0000-0600-000002000000}">
      <text>
        <r>
          <rPr>
            <b/>
            <sz val="9"/>
            <color indexed="81"/>
            <rFont val="ＭＳ Ｐゴシック"/>
            <family val="3"/>
            <charset val="128"/>
          </rPr>
          <t>上限：DBへの補正
　DB＝WB+4</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馬場 勝(ﾊﾞﾊﾞ ﾏｻﾙ)</author>
  </authors>
  <commentList>
    <comment ref="A47" authorId="0" shapeId="0" xr:uid="{00000000-0006-0000-0700-000001000000}">
      <text>
        <r>
          <rPr>
            <b/>
            <sz val="9"/>
            <color indexed="81"/>
            <rFont val="ＭＳ Ｐゴシック"/>
            <family val="3"/>
            <charset val="128"/>
          </rPr>
          <t>下限：DBへの補正
　DB＝WB+1</t>
        </r>
      </text>
    </comment>
    <comment ref="A48" authorId="0" shapeId="0" xr:uid="{00000000-0006-0000-0700-000002000000}">
      <text>
        <r>
          <rPr>
            <b/>
            <sz val="9"/>
            <color indexed="81"/>
            <rFont val="ＭＳ Ｐゴシック"/>
            <family val="3"/>
            <charset val="128"/>
          </rPr>
          <t>上限：DBへの補正
　DB＝WB+4</t>
        </r>
      </text>
    </comment>
  </commentList>
</comments>
</file>

<file path=xl/sharedStrings.xml><?xml version="1.0" encoding="utf-8"?>
<sst xmlns="http://schemas.openxmlformats.org/spreadsheetml/2006/main" count="1787" uniqueCount="694">
  <si>
    <t>熱貫流率</t>
    <rPh sb="0" eb="1">
      <t>ネツ</t>
    </rPh>
    <rPh sb="1" eb="3">
      <t>カンリュウ</t>
    </rPh>
    <rPh sb="3" eb="4">
      <t>リツ</t>
    </rPh>
    <phoneticPr fontId="2"/>
  </si>
  <si>
    <t>地点</t>
    <rPh sb="0" eb="2">
      <t>チテン</t>
    </rPh>
    <phoneticPr fontId="2"/>
  </si>
  <si>
    <t>施設形状</t>
    <rPh sb="0" eb="2">
      <t>シセツ</t>
    </rPh>
    <rPh sb="2" eb="4">
      <t>ケイジョウ</t>
    </rPh>
    <phoneticPr fontId="2"/>
  </si>
  <si>
    <t>床面積</t>
    <rPh sb="0" eb="3">
      <t>ユカメンセキ</t>
    </rPh>
    <phoneticPr fontId="2"/>
  </si>
  <si>
    <t>表面積</t>
    <rPh sb="0" eb="3">
      <t>ヒョウメンセキ</t>
    </rPh>
    <phoneticPr fontId="2"/>
  </si>
  <si>
    <t>（㎡）</t>
    <phoneticPr fontId="2"/>
  </si>
  <si>
    <t>内張り</t>
    <rPh sb="0" eb="1">
      <t>ウチ</t>
    </rPh>
    <rPh sb="1" eb="2">
      <t>バ</t>
    </rPh>
    <phoneticPr fontId="2"/>
  </si>
  <si>
    <t>地中伝熱</t>
    <rPh sb="0" eb="2">
      <t>チチュウ</t>
    </rPh>
    <rPh sb="2" eb="4">
      <t>デンネツ</t>
    </rPh>
    <phoneticPr fontId="2"/>
  </si>
  <si>
    <t>風速補正</t>
    <rPh sb="0" eb="2">
      <t>フウソク</t>
    </rPh>
    <rPh sb="2" eb="4">
      <t>ホセイ</t>
    </rPh>
    <phoneticPr fontId="2"/>
  </si>
  <si>
    <t>暖房開始</t>
    <rPh sb="0" eb="2">
      <t>ダンボウ</t>
    </rPh>
    <rPh sb="2" eb="4">
      <t>カイシ</t>
    </rPh>
    <phoneticPr fontId="2"/>
  </si>
  <si>
    <t>暖房終了</t>
    <rPh sb="0" eb="2">
      <t>ダンボウ</t>
    </rPh>
    <rPh sb="2" eb="4">
      <t>シュウリョウ</t>
    </rPh>
    <phoneticPr fontId="2"/>
  </si>
  <si>
    <t>定格暖房能力</t>
    <rPh sb="0" eb="2">
      <t>テイカク</t>
    </rPh>
    <rPh sb="2" eb="4">
      <t>ダンボウ</t>
    </rPh>
    <rPh sb="4" eb="6">
      <t>ノウリョク</t>
    </rPh>
    <phoneticPr fontId="2"/>
  </si>
  <si>
    <t>定格消費電力</t>
    <rPh sb="0" eb="2">
      <t>テイカク</t>
    </rPh>
    <rPh sb="2" eb="4">
      <t>ショウヒ</t>
    </rPh>
    <rPh sb="4" eb="6">
      <t>デンリョク</t>
    </rPh>
    <phoneticPr fontId="2"/>
  </si>
  <si>
    <t>低温暖房能力</t>
    <rPh sb="0" eb="2">
      <t>テイオン</t>
    </rPh>
    <rPh sb="2" eb="4">
      <t>ダンボウ</t>
    </rPh>
    <rPh sb="4" eb="6">
      <t>ノウリョク</t>
    </rPh>
    <phoneticPr fontId="2"/>
  </si>
  <si>
    <t>低温消費電力</t>
    <rPh sb="0" eb="2">
      <t>テイオン</t>
    </rPh>
    <rPh sb="2" eb="4">
      <t>ショウヒ</t>
    </rPh>
    <rPh sb="4" eb="6">
      <t>デンリョク</t>
    </rPh>
    <phoneticPr fontId="2"/>
  </si>
  <si>
    <t>導入台数</t>
    <rPh sb="0" eb="2">
      <t>ドウニュウ</t>
    </rPh>
    <rPh sb="2" eb="4">
      <t>ダイスウ</t>
    </rPh>
    <phoneticPr fontId="2"/>
  </si>
  <si>
    <t>熱節減率</t>
    <rPh sb="0" eb="1">
      <t>ネツ</t>
    </rPh>
    <rPh sb="1" eb="3">
      <t>セツゲン</t>
    </rPh>
    <rPh sb="3" eb="4">
      <t>リツ</t>
    </rPh>
    <phoneticPr fontId="2"/>
  </si>
  <si>
    <t>放熱係数</t>
    <rPh sb="0" eb="2">
      <t>ホウネツ</t>
    </rPh>
    <rPh sb="2" eb="4">
      <t>ケイスウ</t>
    </rPh>
    <phoneticPr fontId="2"/>
  </si>
  <si>
    <t>札幌</t>
  </si>
  <si>
    <t>旭川</t>
  </si>
  <si>
    <t>室蘭</t>
  </si>
  <si>
    <t>帯広</t>
  </si>
  <si>
    <t>根室</t>
  </si>
  <si>
    <t>青森</t>
  </si>
  <si>
    <t>八戸</t>
  </si>
  <si>
    <t>盛岡</t>
  </si>
  <si>
    <t>宮古</t>
  </si>
  <si>
    <t>仙台</t>
  </si>
  <si>
    <t>秋田</t>
  </si>
  <si>
    <t>山形</t>
  </si>
  <si>
    <t>酒田</t>
  </si>
  <si>
    <t>福島</t>
  </si>
  <si>
    <t>小名浜</t>
  </si>
  <si>
    <t>水戸</t>
  </si>
  <si>
    <t>鹿嶋</t>
  </si>
  <si>
    <t>宇都宮</t>
  </si>
  <si>
    <t>前橋</t>
  </si>
  <si>
    <t>さいたま</t>
  </si>
  <si>
    <t>千葉</t>
  </si>
  <si>
    <t>銚子</t>
  </si>
  <si>
    <t>東京</t>
  </si>
  <si>
    <t>横浜</t>
  </si>
  <si>
    <t>新潟</t>
  </si>
  <si>
    <t>高田</t>
  </si>
  <si>
    <t>富山</t>
  </si>
  <si>
    <t>輪島</t>
  </si>
  <si>
    <t>福井</t>
  </si>
  <si>
    <t>甲府</t>
  </si>
  <si>
    <t>松本</t>
  </si>
  <si>
    <t>岐阜</t>
  </si>
  <si>
    <t>静岡</t>
  </si>
  <si>
    <t>御前崎</t>
  </si>
  <si>
    <t>名古屋</t>
  </si>
  <si>
    <t>蒲郡</t>
  </si>
  <si>
    <t>津</t>
  </si>
  <si>
    <t>彦根</t>
  </si>
  <si>
    <t>京都</t>
  </si>
  <si>
    <t>舞鶴</t>
  </si>
  <si>
    <t>大阪</t>
  </si>
  <si>
    <t>神戸</t>
  </si>
  <si>
    <t>奈良</t>
  </si>
  <si>
    <t>和歌山</t>
  </si>
  <si>
    <t>潮岬</t>
  </si>
  <si>
    <t>米子</t>
  </si>
  <si>
    <t>浜田</t>
  </si>
  <si>
    <t>岡山</t>
  </si>
  <si>
    <t>広島</t>
  </si>
  <si>
    <t>三次</t>
  </si>
  <si>
    <t>下関</t>
  </si>
  <si>
    <t>徳島</t>
  </si>
  <si>
    <t>高松</t>
  </si>
  <si>
    <t>松山</t>
  </si>
  <si>
    <t>高知</t>
  </si>
  <si>
    <t>清水</t>
  </si>
  <si>
    <t>福岡</t>
  </si>
  <si>
    <t>黒木</t>
  </si>
  <si>
    <t>佐賀</t>
  </si>
  <si>
    <t>長崎</t>
  </si>
  <si>
    <t>熊本</t>
  </si>
  <si>
    <t>高森</t>
  </si>
  <si>
    <t>大分</t>
  </si>
  <si>
    <t>宮崎</t>
  </si>
  <si>
    <t>都城</t>
  </si>
  <si>
    <t>鹿児島</t>
  </si>
  <si>
    <t>那覇</t>
  </si>
  <si>
    <t>宮古島</t>
  </si>
  <si>
    <t>その他（変形）</t>
    <rPh sb="2" eb="3">
      <t>タ</t>
    </rPh>
    <rPh sb="4" eb="6">
      <t>ヘンケイ</t>
    </rPh>
    <phoneticPr fontId="2"/>
  </si>
  <si>
    <t>　間口</t>
    <rPh sb="1" eb="3">
      <t>マグチ</t>
    </rPh>
    <phoneticPr fontId="2"/>
  </si>
  <si>
    <t>　奥行</t>
    <rPh sb="1" eb="3">
      <t>オクユキ</t>
    </rPh>
    <phoneticPr fontId="2"/>
  </si>
  <si>
    <t>　連棟数</t>
    <rPh sb="1" eb="3">
      <t>レントウ</t>
    </rPh>
    <rPh sb="3" eb="4">
      <t>スウ</t>
    </rPh>
    <phoneticPr fontId="2"/>
  </si>
  <si>
    <t>　軒高</t>
    <rPh sb="1" eb="2">
      <t>ノキ</t>
    </rPh>
    <rPh sb="2" eb="3">
      <t>タカ</t>
    </rPh>
    <phoneticPr fontId="2"/>
  </si>
  <si>
    <t>　棟高</t>
    <rPh sb="1" eb="2">
      <t>トウ</t>
    </rPh>
    <rPh sb="2" eb="3">
      <t>タカ</t>
    </rPh>
    <phoneticPr fontId="2"/>
  </si>
  <si>
    <t>ガラス</t>
  </si>
  <si>
    <t>ＰＯ系</t>
    <rPh sb="2" eb="3">
      <t>ケイ</t>
    </rPh>
    <phoneticPr fontId="3"/>
  </si>
  <si>
    <t>換気伝熱</t>
    <rPh sb="0" eb="2">
      <t>カンキ</t>
    </rPh>
    <rPh sb="2" eb="4">
      <t>デンネツ</t>
    </rPh>
    <phoneticPr fontId="2"/>
  </si>
  <si>
    <t>暖房温度</t>
    <rPh sb="0" eb="2">
      <t>ダンボウ</t>
    </rPh>
    <rPh sb="2" eb="4">
      <t>オンド</t>
    </rPh>
    <phoneticPr fontId="2"/>
  </si>
  <si>
    <t>被覆材</t>
    <rPh sb="0" eb="2">
      <t>ヒフク</t>
    </rPh>
    <rPh sb="2" eb="3">
      <t>ザイ</t>
    </rPh>
    <phoneticPr fontId="2"/>
  </si>
  <si>
    <t>なし</t>
  </si>
  <si>
    <t>地中伝熱</t>
    <rPh sb="0" eb="2">
      <t>チチュウ</t>
    </rPh>
    <rPh sb="2" eb="4">
      <t>デンネツ</t>
    </rPh>
    <phoneticPr fontId="3"/>
  </si>
  <si>
    <t>屋外風速</t>
    <rPh sb="0" eb="2">
      <t>オクガイ</t>
    </rPh>
    <rPh sb="2" eb="4">
      <t>フウソク</t>
    </rPh>
    <phoneticPr fontId="3"/>
  </si>
  <si>
    <t>一般地・内張なし</t>
    <rPh sb="0" eb="2">
      <t>イッパン</t>
    </rPh>
    <rPh sb="2" eb="3">
      <t>チ</t>
    </rPh>
    <rPh sb="4" eb="6">
      <t>ウチバリ</t>
    </rPh>
    <phoneticPr fontId="3"/>
  </si>
  <si>
    <t>一般地・内張あり</t>
    <rPh sb="0" eb="2">
      <t>イッパン</t>
    </rPh>
    <rPh sb="2" eb="3">
      <t>チ</t>
    </rPh>
    <rPh sb="4" eb="6">
      <t>ウチバリ</t>
    </rPh>
    <phoneticPr fontId="3"/>
  </si>
  <si>
    <t>強風地・内張なし</t>
    <rPh sb="0" eb="2">
      <t>キョウフウ</t>
    </rPh>
    <rPh sb="2" eb="3">
      <t>チ</t>
    </rPh>
    <rPh sb="4" eb="6">
      <t>ウチバリ</t>
    </rPh>
    <phoneticPr fontId="3"/>
  </si>
  <si>
    <t>強風地・内張あり</t>
    <rPh sb="0" eb="2">
      <t>キョウフウ</t>
    </rPh>
    <rPh sb="2" eb="3">
      <t>チ</t>
    </rPh>
    <rPh sb="4" eb="6">
      <t>ウチバリ</t>
    </rPh>
    <phoneticPr fontId="3"/>
  </si>
  <si>
    <t>燃料種類</t>
    <rPh sb="0" eb="2">
      <t>ネンリョウ</t>
    </rPh>
    <rPh sb="2" eb="4">
      <t>シュルイ</t>
    </rPh>
    <phoneticPr fontId="3"/>
  </si>
  <si>
    <t>Ａ重油</t>
    <rPh sb="1" eb="3">
      <t>ジュウユ</t>
    </rPh>
    <phoneticPr fontId="3"/>
  </si>
  <si>
    <t>灯油</t>
    <rPh sb="0" eb="2">
      <t>トウユ</t>
    </rPh>
    <phoneticPr fontId="3"/>
  </si>
  <si>
    <t>8月上旬</t>
    <rPh sb="1" eb="2">
      <t>ガツ</t>
    </rPh>
    <rPh sb="2" eb="4">
      <t>ジョウジュン</t>
    </rPh>
    <phoneticPr fontId="2"/>
  </si>
  <si>
    <t>8月中旬</t>
    <rPh sb="1" eb="2">
      <t>ガツ</t>
    </rPh>
    <rPh sb="2" eb="4">
      <t>チュウジュン</t>
    </rPh>
    <phoneticPr fontId="2"/>
  </si>
  <si>
    <t>8月下旬</t>
    <rPh sb="1" eb="2">
      <t>ガツ</t>
    </rPh>
    <rPh sb="2" eb="4">
      <t>ゲジュン</t>
    </rPh>
    <phoneticPr fontId="2"/>
  </si>
  <si>
    <t>9月上旬</t>
    <rPh sb="1" eb="2">
      <t>ガツ</t>
    </rPh>
    <rPh sb="2" eb="4">
      <t>ジョウジュン</t>
    </rPh>
    <phoneticPr fontId="2"/>
  </si>
  <si>
    <t>9月中旬</t>
    <rPh sb="1" eb="2">
      <t>ガツ</t>
    </rPh>
    <rPh sb="2" eb="4">
      <t>チュウジュン</t>
    </rPh>
    <phoneticPr fontId="2"/>
  </si>
  <si>
    <t>9月下旬</t>
    <rPh sb="1" eb="2">
      <t>ガツ</t>
    </rPh>
    <rPh sb="2" eb="4">
      <t>ゲジュン</t>
    </rPh>
    <phoneticPr fontId="2"/>
  </si>
  <si>
    <t>10月上旬</t>
    <rPh sb="2" eb="3">
      <t>ガツ</t>
    </rPh>
    <rPh sb="3" eb="5">
      <t>ジョウジュン</t>
    </rPh>
    <phoneticPr fontId="2"/>
  </si>
  <si>
    <t>10月中旬</t>
    <rPh sb="2" eb="3">
      <t>ガツ</t>
    </rPh>
    <rPh sb="3" eb="5">
      <t>チュウジュン</t>
    </rPh>
    <phoneticPr fontId="2"/>
  </si>
  <si>
    <t>10月下旬</t>
    <rPh sb="2" eb="3">
      <t>ガツ</t>
    </rPh>
    <rPh sb="3" eb="5">
      <t>ゲジュン</t>
    </rPh>
    <phoneticPr fontId="2"/>
  </si>
  <si>
    <t>11月上旬</t>
    <rPh sb="2" eb="3">
      <t>ガツ</t>
    </rPh>
    <rPh sb="3" eb="5">
      <t>ジョウジュン</t>
    </rPh>
    <phoneticPr fontId="2"/>
  </si>
  <si>
    <t>11月中旬</t>
    <rPh sb="2" eb="3">
      <t>ガツ</t>
    </rPh>
    <rPh sb="3" eb="5">
      <t>チュウジュン</t>
    </rPh>
    <phoneticPr fontId="2"/>
  </si>
  <si>
    <t>11月下旬</t>
    <rPh sb="2" eb="3">
      <t>ガツ</t>
    </rPh>
    <rPh sb="3" eb="5">
      <t>ゲジュン</t>
    </rPh>
    <phoneticPr fontId="2"/>
  </si>
  <si>
    <t>12月上旬</t>
    <rPh sb="2" eb="3">
      <t>ガツ</t>
    </rPh>
    <rPh sb="3" eb="5">
      <t>ジョウジュン</t>
    </rPh>
    <phoneticPr fontId="2"/>
  </si>
  <si>
    <t>12月中旬</t>
    <rPh sb="2" eb="3">
      <t>ガツ</t>
    </rPh>
    <rPh sb="3" eb="5">
      <t>チュウジュン</t>
    </rPh>
    <phoneticPr fontId="2"/>
  </si>
  <si>
    <t>12月下旬</t>
    <rPh sb="2" eb="3">
      <t>ガツ</t>
    </rPh>
    <rPh sb="3" eb="5">
      <t>ゲジュン</t>
    </rPh>
    <phoneticPr fontId="2"/>
  </si>
  <si>
    <t>1月上旬</t>
    <rPh sb="1" eb="2">
      <t>ガツ</t>
    </rPh>
    <rPh sb="2" eb="4">
      <t>ジョウジュン</t>
    </rPh>
    <phoneticPr fontId="2"/>
  </si>
  <si>
    <t>1月中旬</t>
    <rPh sb="1" eb="2">
      <t>ガツ</t>
    </rPh>
    <rPh sb="2" eb="4">
      <t>チュウジュン</t>
    </rPh>
    <phoneticPr fontId="2"/>
  </si>
  <si>
    <t>1月下旬</t>
    <rPh sb="1" eb="2">
      <t>ガツ</t>
    </rPh>
    <rPh sb="2" eb="4">
      <t>ゲジュン</t>
    </rPh>
    <phoneticPr fontId="2"/>
  </si>
  <si>
    <t>2月上旬</t>
    <rPh sb="1" eb="2">
      <t>ガツ</t>
    </rPh>
    <rPh sb="2" eb="4">
      <t>ジョウジュン</t>
    </rPh>
    <phoneticPr fontId="2"/>
  </si>
  <si>
    <t>2月中旬</t>
    <rPh sb="1" eb="2">
      <t>ガツ</t>
    </rPh>
    <rPh sb="2" eb="4">
      <t>チュウジュン</t>
    </rPh>
    <phoneticPr fontId="2"/>
  </si>
  <si>
    <t>2月下旬</t>
    <rPh sb="1" eb="2">
      <t>ガツ</t>
    </rPh>
    <rPh sb="2" eb="4">
      <t>ゲジュン</t>
    </rPh>
    <phoneticPr fontId="2"/>
  </si>
  <si>
    <t>3月上旬</t>
    <rPh sb="1" eb="2">
      <t>ガツ</t>
    </rPh>
    <rPh sb="2" eb="4">
      <t>ジョウジュン</t>
    </rPh>
    <phoneticPr fontId="2"/>
  </si>
  <si>
    <t>3月中旬</t>
    <rPh sb="1" eb="2">
      <t>ガツ</t>
    </rPh>
    <rPh sb="2" eb="4">
      <t>チュウジュン</t>
    </rPh>
    <phoneticPr fontId="2"/>
  </si>
  <si>
    <t>3月下旬</t>
    <rPh sb="1" eb="2">
      <t>ガツ</t>
    </rPh>
    <rPh sb="2" eb="4">
      <t>ゲジュン</t>
    </rPh>
    <phoneticPr fontId="2"/>
  </si>
  <si>
    <t>4月上旬</t>
    <rPh sb="1" eb="2">
      <t>ガツ</t>
    </rPh>
    <rPh sb="2" eb="4">
      <t>ジョウジュン</t>
    </rPh>
    <phoneticPr fontId="2"/>
  </si>
  <si>
    <t>4月中旬</t>
    <rPh sb="1" eb="2">
      <t>ガツ</t>
    </rPh>
    <rPh sb="2" eb="4">
      <t>チュウジュン</t>
    </rPh>
    <phoneticPr fontId="2"/>
  </si>
  <si>
    <t>4月下旬</t>
    <rPh sb="1" eb="2">
      <t>ガツ</t>
    </rPh>
    <rPh sb="2" eb="4">
      <t>ゲジュン</t>
    </rPh>
    <phoneticPr fontId="2"/>
  </si>
  <si>
    <t>5月上旬</t>
    <rPh sb="1" eb="2">
      <t>ガツ</t>
    </rPh>
    <rPh sb="2" eb="4">
      <t>ジョウジュン</t>
    </rPh>
    <phoneticPr fontId="2"/>
  </si>
  <si>
    <t>5月中旬</t>
    <rPh sb="1" eb="2">
      <t>ガツ</t>
    </rPh>
    <rPh sb="2" eb="4">
      <t>チュウジュン</t>
    </rPh>
    <phoneticPr fontId="2"/>
  </si>
  <si>
    <t>5月下旬</t>
    <rPh sb="1" eb="2">
      <t>ガツ</t>
    </rPh>
    <rPh sb="2" eb="4">
      <t>ゲジュン</t>
    </rPh>
    <phoneticPr fontId="2"/>
  </si>
  <si>
    <t>6月上旬</t>
    <rPh sb="1" eb="2">
      <t>ガツ</t>
    </rPh>
    <rPh sb="2" eb="4">
      <t>ジョウジュン</t>
    </rPh>
    <phoneticPr fontId="2"/>
  </si>
  <si>
    <t>6月中旬</t>
    <rPh sb="1" eb="2">
      <t>ガツ</t>
    </rPh>
    <rPh sb="2" eb="4">
      <t>チュウジュン</t>
    </rPh>
    <phoneticPr fontId="2"/>
  </si>
  <si>
    <t>6月下旬</t>
    <rPh sb="1" eb="2">
      <t>ガツ</t>
    </rPh>
    <rPh sb="2" eb="4">
      <t>ゲジュン</t>
    </rPh>
    <phoneticPr fontId="2"/>
  </si>
  <si>
    <t>7月上旬</t>
    <rPh sb="1" eb="2">
      <t>ガツ</t>
    </rPh>
    <rPh sb="2" eb="4">
      <t>ジョウジュン</t>
    </rPh>
    <phoneticPr fontId="2"/>
  </si>
  <si>
    <t>7月中旬</t>
    <rPh sb="1" eb="2">
      <t>ガツ</t>
    </rPh>
    <rPh sb="2" eb="4">
      <t>チュウジュン</t>
    </rPh>
    <phoneticPr fontId="2"/>
  </si>
  <si>
    <t>7月下旬</t>
    <rPh sb="1" eb="2">
      <t>ガツ</t>
    </rPh>
    <rPh sb="2" eb="4">
      <t>ゲジュン</t>
    </rPh>
    <phoneticPr fontId="2"/>
  </si>
  <si>
    <t>システム効率</t>
    <rPh sb="4" eb="6">
      <t>コウリツ</t>
    </rPh>
    <phoneticPr fontId="2"/>
  </si>
  <si>
    <t>JIS定格条件（室温20℃）</t>
    <rPh sb="3" eb="5">
      <t>テイカク</t>
    </rPh>
    <rPh sb="5" eb="7">
      <t>ジョウケン</t>
    </rPh>
    <rPh sb="8" eb="10">
      <t>シツオン</t>
    </rPh>
    <phoneticPr fontId="2"/>
  </si>
  <si>
    <t>園芸定格条件（室温15℃）</t>
    <rPh sb="0" eb="2">
      <t>エンゲイ</t>
    </rPh>
    <rPh sb="2" eb="4">
      <t>テイカク</t>
    </rPh>
    <rPh sb="4" eb="6">
      <t>ジョウケン</t>
    </rPh>
    <rPh sb="7" eb="9">
      <t>シツオン</t>
    </rPh>
    <phoneticPr fontId="2"/>
  </si>
  <si>
    <t>能力表示区分</t>
    <rPh sb="0" eb="2">
      <t>ノウリョク</t>
    </rPh>
    <rPh sb="2" eb="4">
      <t>ヒョウジ</t>
    </rPh>
    <rPh sb="4" eb="6">
      <t>クブン</t>
    </rPh>
    <phoneticPr fontId="2"/>
  </si>
  <si>
    <t>暖房設定下限</t>
    <rPh sb="0" eb="2">
      <t>ダンボウ</t>
    </rPh>
    <rPh sb="2" eb="4">
      <t>セッテイ</t>
    </rPh>
    <rPh sb="4" eb="6">
      <t>カゲン</t>
    </rPh>
    <phoneticPr fontId="2"/>
  </si>
  <si>
    <t>暖房設定上限</t>
    <rPh sb="0" eb="2">
      <t>ダンボウ</t>
    </rPh>
    <rPh sb="2" eb="4">
      <t>セッテイ</t>
    </rPh>
    <rPh sb="4" eb="5">
      <t>ウエ</t>
    </rPh>
    <rPh sb="5" eb="6">
      <t>キリ</t>
    </rPh>
    <phoneticPr fontId="2"/>
  </si>
  <si>
    <t>外気下限</t>
    <rPh sb="0" eb="2">
      <t>ガイキ</t>
    </rPh>
    <rPh sb="2" eb="4">
      <t>カゲン</t>
    </rPh>
    <phoneticPr fontId="2"/>
  </si>
  <si>
    <t>5以下</t>
    <rPh sb="1" eb="3">
      <t>イカ</t>
    </rPh>
    <phoneticPr fontId="2"/>
  </si>
  <si>
    <t>25以上</t>
    <rPh sb="2" eb="4">
      <t>イジョウ</t>
    </rPh>
    <phoneticPr fontId="2"/>
  </si>
  <si>
    <t>-15以下</t>
    <rPh sb="0" eb="5">
      <t>イカ</t>
    </rPh>
    <phoneticPr fontId="2"/>
  </si>
  <si>
    <t>外気上限</t>
    <rPh sb="0" eb="2">
      <t>ガイキ</t>
    </rPh>
    <rPh sb="2" eb="4">
      <t>ジョウゲン</t>
    </rPh>
    <phoneticPr fontId="2"/>
  </si>
  <si>
    <t>札幌　（北海道）</t>
    <rPh sb="4" eb="7">
      <t>ホッカイドウ</t>
    </rPh>
    <phoneticPr fontId="2"/>
  </si>
  <si>
    <t>旭川　（北海道）</t>
    <rPh sb="4" eb="7">
      <t>ホッカイドウ</t>
    </rPh>
    <phoneticPr fontId="2"/>
  </si>
  <si>
    <t>室蘭　（北海道）</t>
    <rPh sb="4" eb="7">
      <t>ホッカイドウ</t>
    </rPh>
    <phoneticPr fontId="2"/>
  </si>
  <si>
    <t>帯広　（北海道）</t>
    <rPh sb="4" eb="7">
      <t>ホッカイドウ</t>
    </rPh>
    <phoneticPr fontId="2"/>
  </si>
  <si>
    <t>根室　（北海道）</t>
    <rPh sb="4" eb="7">
      <t>ホッカイドウ</t>
    </rPh>
    <phoneticPr fontId="2"/>
  </si>
  <si>
    <t>青森　（青森県）</t>
    <rPh sb="4" eb="7">
      <t>アオモリケン</t>
    </rPh>
    <phoneticPr fontId="2"/>
  </si>
  <si>
    <t>八戸　（青森県）</t>
    <rPh sb="4" eb="7">
      <t>アオモリケン</t>
    </rPh>
    <phoneticPr fontId="2"/>
  </si>
  <si>
    <t>盛岡　（岩手県）</t>
    <rPh sb="4" eb="7">
      <t>イワテケン</t>
    </rPh>
    <phoneticPr fontId="2"/>
  </si>
  <si>
    <t>宮古　（岩手県）</t>
    <rPh sb="4" eb="7">
      <t>イワテケン</t>
    </rPh>
    <phoneticPr fontId="2"/>
  </si>
  <si>
    <t>仙台　（宮城県）</t>
    <rPh sb="4" eb="7">
      <t>ミヤギケン</t>
    </rPh>
    <phoneticPr fontId="2"/>
  </si>
  <si>
    <t>秋田　（秋田県）</t>
    <rPh sb="4" eb="7">
      <t>アキタケン</t>
    </rPh>
    <phoneticPr fontId="2"/>
  </si>
  <si>
    <t>山形　（山形県）</t>
    <rPh sb="4" eb="7">
      <t>ヤマガタケン</t>
    </rPh>
    <phoneticPr fontId="2"/>
  </si>
  <si>
    <t>酒田　（山形県）</t>
    <rPh sb="4" eb="7">
      <t>ヤマガタケン</t>
    </rPh>
    <phoneticPr fontId="2"/>
  </si>
  <si>
    <t>福島　（福島県）</t>
    <rPh sb="4" eb="7">
      <t>フクシマケン</t>
    </rPh>
    <phoneticPr fontId="2"/>
  </si>
  <si>
    <t>小名浜　（福島県）</t>
    <rPh sb="5" eb="8">
      <t>フクシマケン</t>
    </rPh>
    <phoneticPr fontId="2"/>
  </si>
  <si>
    <t>水戸　（茨城県）</t>
    <rPh sb="4" eb="7">
      <t>イバラキケン</t>
    </rPh>
    <phoneticPr fontId="2"/>
  </si>
  <si>
    <t>鹿嶋　（茨城県）</t>
    <rPh sb="4" eb="7">
      <t>イバラキケン</t>
    </rPh>
    <phoneticPr fontId="2"/>
  </si>
  <si>
    <t>宇都宮　（栃木県）</t>
    <rPh sb="5" eb="8">
      <t>トチギケン</t>
    </rPh>
    <phoneticPr fontId="2"/>
  </si>
  <si>
    <t>前橋　（群馬県）</t>
    <rPh sb="4" eb="7">
      <t>グンマケン</t>
    </rPh>
    <phoneticPr fontId="2"/>
  </si>
  <si>
    <t>さいたま　（埼玉県）</t>
    <rPh sb="6" eb="9">
      <t>サイタマケン</t>
    </rPh>
    <phoneticPr fontId="2"/>
  </si>
  <si>
    <t>千葉　（千葉県）</t>
    <rPh sb="4" eb="7">
      <t>チバケン</t>
    </rPh>
    <phoneticPr fontId="2"/>
  </si>
  <si>
    <t>銚子　（千葉県）</t>
    <rPh sb="4" eb="7">
      <t>チバケン</t>
    </rPh>
    <phoneticPr fontId="2"/>
  </si>
  <si>
    <t>東京　（東京都）</t>
    <rPh sb="4" eb="7">
      <t>トウキョウト</t>
    </rPh>
    <phoneticPr fontId="2"/>
  </si>
  <si>
    <t>横浜　（神奈川県）</t>
    <rPh sb="4" eb="8">
      <t>カナガワケン</t>
    </rPh>
    <phoneticPr fontId="2"/>
  </si>
  <si>
    <t>新潟　（新潟県）</t>
    <rPh sb="4" eb="7">
      <t>ニイガタケン</t>
    </rPh>
    <phoneticPr fontId="2"/>
  </si>
  <si>
    <t>高田　（新潟県）</t>
    <rPh sb="4" eb="7">
      <t>ニイガタケン</t>
    </rPh>
    <phoneticPr fontId="2"/>
  </si>
  <si>
    <t>富山　（富山県）</t>
    <rPh sb="4" eb="7">
      <t>トヤマケン</t>
    </rPh>
    <phoneticPr fontId="2"/>
  </si>
  <si>
    <t>輪島　（石川県）</t>
    <rPh sb="4" eb="7">
      <t>イシカワケン</t>
    </rPh>
    <phoneticPr fontId="2"/>
  </si>
  <si>
    <t>福井　（福井県）</t>
    <rPh sb="4" eb="7">
      <t>フクイケン</t>
    </rPh>
    <phoneticPr fontId="2"/>
  </si>
  <si>
    <t>甲府　（山梨県）</t>
    <rPh sb="4" eb="7">
      <t>ヤマナシケン</t>
    </rPh>
    <phoneticPr fontId="2"/>
  </si>
  <si>
    <t>松本　（長野県）</t>
    <rPh sb="4" eb="7">
      <t>ナガノケン</t>
    </rPh>
    <phoneticPr fontId="2"/>
  </si>
  <si>
    <t>岐阜　（岐阜県）</t>
    <rPh sb="4" eb="7">
      <t>ギフケン</t>
    </rPh>
    <phoneticPr fontId="2"/>
  </si>
  <si>
    <t>静岡　（静岡県）</t>
    <rPh sb="4" eb="7">
      <t>シズオカケン</t>
    </rPh>
    <phoneticPr fontId="2"/>
  </si>
  <si>
    <t>御前崎　（静岡県）</t>
    <rPh sb="5" eb="8">
      <t>シズオカケン</t>
    </rPh>
    <phoneticPr fontId="2"/>
  </si>
  <si>
    <t>名古屋　（愛知県）</t>
    <rPh sb="5" eb="8">
      <t>アイチケン</t>
    </rPh>
    <phoneticPr fontId="2"/>
  </si>
  <si>
    <t>蒲郡　（愛知県）</t>
    <rPh sb="4" eb="7">
      <t>アイチケン</t>
    </rPh>
    <phoneticPr fontId="2"/>
  </si>
  <si>
    <t>津　（三重県）</t>
    <rPh sb="3" eb="6">
      <t>ミエケン</t>
    </rPh>
    <phoneticPr fontId="2"/>
  </si>
  <si>
    <t>彦根　（滋賀県）</t>
    <rPh sb="4" eb="7">
      <t>シガケン</t>
    </rPh>
    <phoneticPr fontId="2"/>
  </si>
  <si>
    <t>京都　（京都府）</t>
    <rPh sb="4" eb="7">
      <t>キョウトフ</t>
    </rPh>
    <phoneticPr fontId="2"/>
  </si>
  <si>
    <t>舞鶴　（京都府）</t>
    <rPh sb="4" eb="7">
      <t>キョウトフ</t>
    </rPh>
    <phoneticPr fontId="2"/>
  </si>
  <si>
    <t>大阪　（大阪府）</t>
    <rPh sb="4" eb="7">
      <t>オオサカフ</t>
    </rPh>
    <phoneticPr fontId="2"/>
  </si>
  <si>
    <t>神戸　（兵庫県）</t>
    <rPh sb="4" eb="7">
      <t>ヒョウゴケン</t>
    </rPh>
    <phoneticPr fontId="2"/>
  </si>
  <si>
    <t>奈良　（奈良県）</t>
    <rPh sb="4" eb="7">
      <t>ナラケン</t>
    </rPh>
    <phoneticPr fontId="2"/>
  </si>
  <si>
    <t>和歌山　（和歌山県）</t>
    <rPh sb="5" eb="9">
      <t>ワカヤマケン</t>
    </rPh>
    <phoneticPr fontId="2"/>
  </si>
  <si>
    <t>潮岬　（和歌山県）</t>
    <rPh sb="4" eb="8">
      <t>ワカヤマケン</t>
    </rPh>
    <phoneticPr fontId="2"/>
  </si>
  <si>
    <t>米子　（鳥取県）</t>
    <rPh sb="4" eb="7">
      <t>トットリケン</t>
    </rPh>
    <phoneticPr fontId="2"/>
  </si>
  <si>
    <t>浜田　（島根県）</t>
    <rPh sb="4" eb="7">
      <t>シマネケン</t>
    </rPh>
    <phoneticPr fontId="2"/>
  </si>
  <si>
    <t>岡山　（岡山県）</t>
    <rPh sb="4" eb="7">
      <t>オカヤマケン</t>
    </rPh>
    <phoneticPr fontId="2"/>
  </si>
  <si>
    <t>広島　（広島県）</t>
    <rPh sb="4" eb="7">
      <t>ヒロシマケン</t>
    </rPh>
    <phoneticPr fontId="2"/>
  </si>
  <si>
    <t>三次　（広島県）</t>
    <rPh sb="4" eb="7">
      <t>ヒロシマケン</t>
    </rPh>
    <phoneticPr fontId="2"/>
  </si>
  <si>
    <t>下関　（山口県）</t>
    <rPh sb="4" eb="7">
      <t>ヤマグチケン</t>
    </rPh>
    <phoneticPr fontId="2"/>
  </si>
  <si>
    <t>徳島　（徳島県）</t>
    <rPh sb="4" eb="7">
      <t>トクシマケン</t>
    </rPh>
    <phoneticPr fontId="2"/>
  </si>
  <si>
    <t>高松　（香川県）</t>
    <rPh sb="4" eb="7">
      <t>カガワケン</t>
    </rPh>
    <phoneticPr fontId="2"/>
  </si>
  <si>
    <t>松山　（愛媛県）</t>
    <rPh sb="4" eb="7">
      <t>エヒメケン</t>
    </rPh>
    <phoneticPr fontId="2"/>
  </si>
  <si>
    <t>高知　（高知県）</t>
    <rPh sb="4" eb="7">
      <t>コウチケン</t>
    </rPh>
    <phoneticPr fontId="2"/>
  </si>
  <si>
    <t>清水　（高知県）</t>
    <rPh sb="4" eb="7">
      <t>コウチケン</t>
    </rPh>
    <phoneticPr fontId="2"/>
  </si>
  <si>
    <t>福岡　（福岡県）</t>
    <rPh sb="4" eb="6">
      <t>フクオカ</t>
    </rPh>
    <rPh sb="6" eb="7">
      <t>ケン</t>
    </rPh>
    <phoneticPr fontId="2"/>
  </si>
  <si>
    <t>黒木　（福岡県）</t>
    <rPh sb="4" eb="6">
      <t>フクオカ</t>
    </rPh>
    <rPh sb="6" eb="7">
      <t>ケン</t>
    </rPh>
    <phoneticPr fontId="2"/>
  </si>
  <si>
    <t>佐賀　（佐賀県）</t>
    <rPh sb="4" eb="6">
      <t>サガ</t>
    </rPh>
    <rPh sb="6" eb="7">
      <t>ケン</t>
    </rPh>
    <phoneticPr fontId="2"/>
  </si>
  <si>
    <t>長崎　（長崎県）</t>
    <rPh sb="4" eb="6">
      <t>ナガサキ</t>
    </rPh>
    <rPh sb="6" eb="7">
      <t>ケン</t>
    </rPh>
    <phoneticPr fontId="2"/>
  </si>
  <si>
    <t>熊本　（熊本県）</t>
    <rPh sb="4" eb="7">
      <t>クマモトケン</t>
    </rPh>
    <phoneticPr fontId="2"/>
  </si>
  <si>
    <t>高森　（熊本県）</t>
    <rPh sb="4" eb="7">
      <t>クマモトケン</t>
    </rPh>
    <phoneticPr fontId="2"/>
  </si>
  <si>
    <t>大分　（大分県）</t>
    <rPh sb="4" eb="7">
      <t>オオイタケン</t>
    </rPh>
    <phoneticPr fontId="2"/>
  </si>
  <si>
    <t>宮崎　（宮崎県）</t>
    <rPh sb="4" eb="7">
      <t>ミヤザキケン</t>
    </rPh>
    <phoneticPr fontId="2"/>
  </si>
  <si>
    <t>都城　（宮崎県）</t>
    <rPh sb="4" eb="6">
      <t>ミヤザキ</t>
    </rPh>
    <rPh sb="6" eb="7">
      <t>ケン</t>
    </rPh>
    <phoneticPr fontId="2"/>
  </si>
  <si>
    <t>鹿児島　（鹿児島県）</t>
    <rPh sb="5" eb="9">
      <t>カゴシマケン</t>
    </rPh>
    <phoneticPr fontId="2"/>
  </si>
  <si>
    <t>那覇　（沖縄県）</t>
    <rPh sb="4" eb="7">
      <t>オキナワケン</t>
    </rPh>
    <phoneticPr fontId="2"/>
  </si>
  <si>
    <t>宮古島　（沖縄県）</t>
    <rPh sb="5" eb="8">
      <t>オキナワケン</t>
    </rPh>
    <phoneticPr fontId="2"/>
  </si>
  <si>
    <t>気象データ</t>
    <rPh sb="0" eb="2">
      <t>キショウ</t>
    </rPh>
    <phoneticPr fontId="2"/>
  </si>
  <si>
    <t>1月</t>
    <rPh sb="1" eb="2">
      <t>ガツ</t>
    </rPh>
    <phoneticPr fontId="2"/>
  </si>
  <si>
    <t>2月</t>
    <rPh sb="1" eb="2">
      <t>ガツ</t>
    </rPh>
    <phoneticPr fontId="2"/>
  </si>
  <si>
    <t>3月</t>
    <rPh sb="1" eb="2">
      <t>ガツ</t>
    </rPh>
    <phoneticPr fontId="2"/>
  </si>
  <si>
    <t>4月</t>
    <rPh sb="1" eb="2">
      <t>ガツ</t>
    </rPh>
    <phoneticPr fontId="2"/>
  </si>
  <si>
    <t>5月</t>
    <rPh sb="1" eb="2">
      <t>ガツ</t>
    </rPh>
    <phoneticPr fontId="2"/>
  </si>
  <si>
    <t>6月</t>
    <rPh sb="1" eb="2">
      <t>ガツ</t>
    </rPh>
    <phoneticPr fontId="2"/>
  </si>
  <si>
    <t>7月</t>
    <rPh sb="1" eb="2">
      <t>ガツ</t>
    </rPh>
    <phoneticPr fontId="2"/>
  </si>
  <si>
    <t>8月</t>
    <rPh sb="1" eb="2">
      <t>ガツ</t>
    </rPh>
    <phoneticPr fontId="2"/>
  </si>
  <si>
    <t>9月</t>
    <rPh sb="1" eb="2">
      <t>ガツ</t>
    </rPh>
    <phoneticPr fontId="2"/>
  </si>
  <si>
    <t>10月</t>
    <rPh sb="2" eb="3">
      <t>ガツ</t>
    </rPh>
    <phoneticPr fontId="2"/>
  </si>
  <si>
    <t>11月</t>
    <rPh sb="2" eb="3">
      <t>ガツ</t>
    </rPh>
    <phoneticPr fontId="2"/>
  </si>
  <si>
    <t>12月</t>
    <rPh sb="2" eb="3">
      <t>ガツ</t>
    </rPh>
    <phoneticPr fontId="2"/>
  </si>
  <si>
    <t>上旬</t>
  </si>
  <si>
    <t>中旬</t>
  </si>
  <si>
    <t>下旬</t>
  </si>
  <si>
    <t>平均気温</t>
  </si>
  <si>
    <t>最低気温</t>
  </si>
  <si>
    <t>最高気温</t>
  </si>
  <si>
    <t>日照時間</t>
  </si>
  <si>
    <t>日射量</t>
  </si>
  <si>
    <t>011</t>
    <phoneticPr fontId="2"/>
  </si>
  <si>
    <t>012</t>
    <phoneticPr fontId="2"/>
  </si>
  <si>
    <t>013</t>
    <phoneticPr fontId="2"/>
  </si>
  <si>
    <t>014</t>
    <phoneticPr fontId="2"/>
  </si>
  <si>
    <t>015</t>
    <phoneticPr fontId="2"/>
  </si>
  <si>
    <t>021</t>
    <phoneticPr fontId="2"/>
  </si>
  <si>
    <t>022</t>
    <phoneticPr fontId="2"/>
  </si>
  <si>
    <t>031</t>
    <phoneticPr fontId="2"/>
  </si>
  <si>
    <t>032</t>
    <phoneticPr fontId="2"/>
  </si>
  <si>
    <t>041</t>
    <phoneticPr fontId="2"/>
  </si>
  <si>
    <t>051</t>
    <phoneticPr fontId="2"/>
  </si>
  <si>
    <t>061</t>
    <phoneticPr fontId="2"/>
  </si>
  <si>
    <t>062</t>
    <phoneticPr fontId="2"/>
  </si>
  <si>
    <t>071</t>
    <phoneticPr fontId="2"/>
  </si>
  <si>
    <t>072</t>
    <phoneticPr fontId="2"/>
  </si>
  <si>
    <t>081</t>
    <phoneticPr fontId="2"/>
  </si>
  <si>
    <t>試算表一覧</t>
    <rPh sb="0" eb="2">
      <t>シサン</t>
    </rPh>
    <rPh sb="2" eb="3">
      <t>ヒョウ</t>
    </rPh>
    <rPh sb="3" eb="5">
      <t>イチラン</t>
    </rPh>
    <phoneticPr fontId="2"/>
  </si>
  <si>
    <t>項目</t>
    <rPh sb="0" eb="2">
      <t>コウモク</t>
    </rPh>
    <phoneticPr fontId="2"/>
  </si>
  <si>
    <t>内容</t>
    <rPh sb="0" eb="2">
      <t>ナイヨウ</t>
    </rPh>
    <phoneticPr fontId="2"/>
  </si>
  <si>
    <t>角屋根計算</t>
    <rPh sb="0" eb="1">
      <t>カク</t>
    </rPh>
    <rPh sb="1" eb="3">
      <t>ヤネ</t>
    </rPh>
    <rPh sb="3" eb="5">
      <t>ケイサン</t>
    </rPh>
    <phoneticPr fontId="2"/>
  </si>
  <si>
    <t>丸屋根計算</t>
    <rPh sb="0" eb="1">
      <t>マル</t>
    </rPh>
    <rPh sb="1" eb="3">
      <t>ヤネ</t>
    </rPh>
    <rPh sb="3" eb="5">
      <t>ケイサン</t>
    </rPh>
    <phoneticPr fontId="2"/>
  </si>
  <si>
    <t>直接入力</t>
    <rPh sb="0" eb="2">
      <t>チョクセツ</t>
    </rPh>
    <rPh sb="2" eb="4">
      <t>ニュウリョク</t>
    </rPh>
    <phoneticPr fontId="2"/>
  </si>
  <si>
    <t>　　※床面積計算値</t>
    <rPh sb="3" eb="6">
      <t>ユカメンセキ</t>
    </rPh>
    <rPh sb="6" eb="8">
      <t>ケイサン</t>
    </rPh>
    <rPh sb="8" eb="9">
      <t>チ</t>
    </rPh>
    <phoneticPr fontId="2"/>
  </si>
  <si>
    <t>　　※表面積計算値</t>
    <rPh sb="3" eb="6">
      <t>ヒョウメンセキ</t>
    </rPh>
    <rPh sb="6" eb="8">
      <t>ケイサン</t>
    </rPh>
    <rPh sb="8" eb="9">
      <t>チ</t>
    </rPh>
    <phoneticPr fontId="2"/>
  </si>
  <si>
    <t>放熱係数補正</t>
    <rPh sb="0" eb="2">
      <t>ホウネツ</t>
    </rPh>
    <rPh sb="2" eb="4">
      <t>ケイスウ</t>
    </rPh>
    <rPh sb="4" eb="6">
      <t>ホセイ</t>
    </rPh>
    <phoneticPr fontId="2"/>
  </si>
  <si>
    <t>隙間換気率</t>
    <rPh sb="0" eb="2">
      <t>スキマ</t>
    </rPh>
    <rPh sb="2" eb="4">
      <t>カンキ</t>
    </rPh>
    <rPh sb="4" eb="5">
      <t>リツ</t>
    </rPh>
    <phoneticPr fontId="2"/>
  </si>
  <si>
    <t>定格暖房能力</t>
  </si>
  <si>
    <t>定格消費電力</t>
  </si>
  <si>
    <t>低温暖房能力</t>
  </si>
  <si>
    <t>低温消費電力</t>
  </si>
  <si>
    <t>能力表示区分</t>
  </si>
  <si>
    <t>暖房設定範囲</t>
  </si>
  <si>
    <t>外気温度範囲</t>
  </si>
  <si>
    <t>下限</t>
  </si>
  <si>
    <t>上限</t>
  </si>
  <si>
    <t>設定室温</t>
    <rPh sb="0" eb="2">
      <t>セッテイ</t>
    </rPh>
    <rPh sb="2" eb="4">
      <t>シツオン</t>
    </rPh>
    <phoneticPr fontId="2"/>
  </si>
  <si>
    <t>～終了</t>
    <rPh sb="1" eb="3">
      <t>シュウリョウ</t>
    </rPh>
    <phoneticPr fontId="2"/>
  </si>
  <si>
    <t>平均気温’</t>
    <rPh sb="0" eb="2">
      <t>ヘイキン</t>
    </rPh>
    <rPh sb="2" eb="4">
      <t>キオン</t>
    </rPh>
    <phoneticPr fontId="2"/>
  </si>
  <si>
    <t>ＤＨ①-1</t>
    <phoneticPr fontId="2"/>
  </si>
  <si>
    <t>ＤＨ①-2</t>
  </si>
  <si>
    <t>ＤＨ①</t>
    <phoneticPr fontId="2"/>
  </si>
  <si>
    <t>ＤＨ②-1</t>
    <phoneticPr fontId="2"/>
  </si>
  <si>
    <t>ＤＨ②-2</t>
  </si>
  <si>
    <t>ＤＨ②</t>
    <phoneticPr fontId="2"/>
  </si>
  <si>
    <t>ＤＨ-1</t>
    <phoneticPr fontId="2"/>
  </si>
  <si>
    <t>検算</t>
    <rPh sb="0" eb="2">
      <t>ケンザン</t>
    </rPh>
    <phoneticPr fontId="2"/>
  </si>
  <si>
    <t>想定外気温</t>
    <rPh sb="0" eb="2">
      <t>ソウテイ</t>
    </rPh>
    <rPh sb="2" eb="5">
      <t>ガイキオン</t>
    </rPh>
    <phoneticPr fontId="2"/>
  </si>
  <si>
    <t>ＤＨ</t>
    <phoneticPr fontId="2"/>
  </si>
  <si>
    <t>ＤＨ（日）</t>
    <rPh sb="3" eb="4">
      <t>ニチ</t>
    </rPh>
    <phoneticPr fontId="2"/>
  </si>
  <si>
    <t>ＤＨ（月）</t>
    <rPh sb="3" eb="4">
      <t>ツキ</t>
    </rPh>
    <phoneticPr fontId="2"/>
  </si>
  <si>
    <t>ＤＨ（旬）</t>
    <rPh sb="3" eb="4">
      <t>ジュン</t>
    </rPh>
    <phoneticPr fontId="2"/>
  </si>
  <si>
    <t>ＤＨ（月平均）</t>
    <rPh sb="3" eb="6">
      <t>ツキヘイキン</t>
    </rPh>
    <phoneticPr fontId="2"/>
  </si>
  <si>
    <t>暖房ＤＨ</t>
  </si>
  <si>
    <t>総暖房負荷</t>
  </si>
  <si>
    <t>燃料消費量</t>
  </si>
  <si>
    <t>ＨＰ暖房負荷</t>
  </si>
  <si>
    <t>ＨＰ電気使用量</t>
  </si>
  <si>
    <t>燃料節減量</t>
  </si>
  <si>
    <t>燃料節減率</t>
  </si>
  <si>
    <t>燃料発熱量</t>
  </si>
  <si>
    <t>換算率</t>
    <rPh sb="0" eb="2">
      <t>カンサン</t>
    </rPh>
    <rPh sb="2" eb="3">
      <t>リツ</t>
    </rPh>
    <phoneticPr fontId="2"/>
  </si>
  <si>
    <t>（MJ×換算率＝kwh）</t>
    <rPh sb="4" eb="6">
      <t>カンサン</t>
    </rPh>
    <rPh sb="6" eb="7">
      <t>リツ</t>
    </rPh>
    <phoneticPr fontId="2"/>
  </si>
  <si>
    <t>地中伝熱量</t>
    <rPh sb="0" eb="2">
      <t>チチュウ</t>
    </rPh>
    <rPh sb="2" eb="4">
      <t>デンネツ</t>
    </rPh>
    <rPh sb="4" eb="5">
      <t>リョウ</t>
    </rPh>
    <phoneticPr fontId="2"/>
  </si>
  <si>
    <t>気仙沼</t>
  </si>
  <si>
    <t>横手</t>
  </si>
  <si>
    <t>黒磯</t>
  </si>
  <si>
    <t>沼田</t>
  </si>
  <si>
    <t>秩父</t>
  </si>
  <si>
    <t>八王子</t>
  </si>
  <si>
    <t>海老名</t>
  </si>
  <si>
    <t>泊</t>
  </si>
  <si>
    <t>金沢</t>
  </si>
  <si>
    <t>敦賀</t>
  </si>
  <si>
    <t>大月</t>
  </si>
  <si>
    <t>飯田</t>
  </si>
  <si>
    <t>高山</t>
  </si>
  <si>
    <t>尾鷲</t>
  </si>
  <si>
    <t>信楽</t>
  </si>
  <si>
    <t>枚方</t>
  </si>
  <si>
    <t>上北山</t>
  </si>
  <si>
    <t>鳥取</t>
  </si>
  <si>
    <t>松江</t>
  </si>
  <si>
    <t>津山</t>
  </si>
  <si>
    <t>岩国</t>
  </si>
  <si>
    <t>池田</t>
  </si>
  <si>
    <t>財田</t>
  </si>
  <si>
    <t>宇和島</t>
  </si>
  <si>
    <t>伊万里</t>
  </si>
  <si>
    <t>雲仙岳</t>
  </si>
  <si>
    <t>玖珠</t>
  </si>
  <si>
    <t>大口</t>
  </si>
  <si>
    <t>091</t>
  </si>
  <si>
    <t>091</t>
    <phoneticPr fontId="2"/>
  </si>
  <si>
    <t>092</t>
  </si>
  <si>
    <t>092</t>
    <phoneticPr fontId="2"/>
  </si>
  <si>
    <t>081</t>
  </si>
  <si>
    <t>082</t>
  </si>
  <si>
    <t>082</t>
    <phoneticPr fontId="2"/>
  </si>
  <si>
    <t>052</t>
  </si>
  <si>
    <t>052</t>
    <phoneticPr fontId="2"/>
  </si>
  <si>
    <t>051</t>
  </si>
  <si>
    <t>042</t>
  </si>
  <si>
    <t>042</t>
    <phoneticPr fontId="2"/>
  </si>
  <si>
    <t>011</t>
  </si>
  <si>
    <t>012</t>
  </si>
  <si>
    <t>013</t>
  </si>
  <si>
    <t>014</t>
  </si>
  <si>
    <t>015</t>
  </si>
  <si>
    <t>021</t>
  </si>
  <si>
    <t>022</t>
  </si>
  <si>
    <t>031</t>
  </si>
  <si>
    <t>032</t>
  </si>
  <si>
    <t>041</t>
  </si>
  <si>
    <t>061</t>
  </si>
  <si>
    <t>062</t>
  </si>
  <si>
    <t>071</t>
  </si>
  <si>
    <t>072</t>
  </si>
  <si>
    <t>気仙沼　（宮城県）</t>
    <rPh sb="5" eb="8">
      <t>ミヤギケン</t>
    </rPh>
    <phoneticPr fontId="2"/>
  </si>
  <si>
    <t>横手　（秋田県）</t>
    <rPh sb="4" eb="7">
      <t>アキタケン</t>
    </rPh>
    <phoneticPr fontId="2"/>
  </si>
  <si>
    <t>黒磯　（栃木県）</t>
    <rPh sb="4" eb="7">
      <t>トチギケン</t>
    </rPh>
    <phoneticPr fontId="2"/>
  </si>
  <si>
    <t>沼田　（群馬県）</t>
    <rPh sb="4" eb="7">
      <t>グンマケン</t>
    </rPh>
    <phoneticPr fontId="2"/>
  </si>
  <si>
    <t>秩父　（埼玉県）</t>
    <rPh sb="4" eb="7">
      <t>サイタマケン</t>
    </rPh>
    <phoneticPr fontId="2"/>
  </si>
  <si>
    <t>八王子　（東京都）</t>
    <rPh sb="5" eb="8">
      <t>トウキョウト</t>
    </rPh>
    <phoneticPr fontId="2"/>
  </si>
  <si>
    <t>海老名　（神奈川県）</t>
    <rPh sb="5" eb="9">
      <t>カナガワケン</t>
    </rPh>
    <phoneticPr fontId="2"/>
  </si>
  <si>
    <t>泊　（富山県）</t>
    <rPh sb="3" eb="6">
      <t>トヤマケン</t>
    </rPh>
    <phoneticPr fontId="2"/>
  </si>
  <si>
    <t>金沢　（金沢県）</t>
    <rPh sb="4" eb="6">
      <t>カナザワ</t>
    </rPh>
    <rPh sb="6" eb="7">
      <t>ケン</t>
    </rPh>
    <phoneticPr fontId="2"/>
  </si>
  <si>
    <t>敦賀　（福井県）</t>
    <rPh sb="4" eb="7">
      <t>フクイケン</t>
    </rPh>
    <phoneticPr fontId="2"/>
  </si>
  <si>
    <t>大月　（山梨県）</t>
    <rPh sb="4" eb="7">
      <t>ヤマナシケン</t>
    </rPh>
    <phoneticPr fontId="2"/>
  </si>
  <si>
    <t>飯田　（長野県）</t>
    <rPh sb="4" eb="7">
      <t>ナガノケン</t>
    </rPh>
    <phoneticPr fontId="2"/>
  </si>
  <si>
    <t>高山　（岐阜県）</t>
    <rPh sb="4" eb="7">
      <t>ギフケン</t>
    </rPh>
    <phoneticPr fontId="2"/>
  </si>
  <si>
    <t>尾鷲　（三重県）</t>
    <rPh sb="4" eb="7">
      <t>ミエケン</t>
    </rPh>
    <phoneticPr fontId="2"/>
  </si>
  <si>
    <t>信楽　（信楽）</t>
    <rPh sb="4" eb="6">
      <t>シガラキ</t>
    </rPh>
    <phoneticPr fontId="2"/>
  </si>
  <si>
    <t>枚方　（大阪府）</t>
    <rPh sb="4" eb="7">
      <t>オオサカフ</t>
    </rPh>
    <phoneticPr fontId="2"/>
  </si>
  <si>
    <t>上北山　（奈良県）</t>
    <rPh sb="5" eb="8">
      <t>ナラケン</t>
    </rPh>
    <phoneticPr fontId="2"/>
  </si>
  <si>
    <t>鳥取　（鳥取県）</t>
    <rPh sb="4" eb="7">
      <t>トットリケン</t>
    </rPh>
    <phoneticPr fontId="2"/>
  </si>
  <si>
    <t>松江　（島根県）</t>
    <rPh sb="4" eb="7">
      <t>シマネケン</t>
    </rPh>
    <phoneticPr fontId="2"/>
  </si>
  <si>
    <t>津山　（岡山県）</t>
    <rPh sb="4" eb="7">
      <t>オカヤマケン</t>
    </rPh>
    <phoneticPr fontId="2"/>
  </si>
  <si>
    <t>岩国　（山口県）</t>
    <rPh sb="4" eb="7">
      <t>ヤマグチケン</t>
    </rPh>
    <phoneticPr fontId="2"/>
  </si>
  <si>
    <t>池田　（徳島県）</t>
    <rPh sb="4" eb="7">
      <t>トクシマケン</t>
    </rPh>
    <phoneticPr fontId="2"/>
  </si>
  <si>
    <t>財田　（香川県）</t>
    <rPh sb="4" eb="7">
      <t>カガワケン</t>
    </rPh>
    <phoneticPr fontId="2"/>
  </si>
  <si>
    <t>宇和島　（愛媛県）</t>
    <rPh sb="5" eb="8">
      <t>エヒメケン</t>
    </rPh>
    <phoneticPr fontId="2"/>
  </si>
  <si>
    <t>伊万里　（佐賀県）</t>
    <rPh sb="5" eb="7">
      <t>サガ</t>
    </rPh>
    <rPh sb="7" eb="8">
      <t>ケン</t>
    </rPh>
    <phoneticPr fontId="2"/>
  </si>
  <si>
    <t>雲仙岳　（長崎県）</t>
    <rPh sb="5" eb="7">
      <t>ナガサキ</t>
    </rPh>
    <rPh sb="7" eb="8">
      <t>ケン</t>
    </rPh>
    <phoneticPr fontId="2"/>
  </si>
  <si>
    <t>玖珠　（大分県）</t>
    <rPh sb="4" eb="7">
      <t>オオイタケン</t>
    </rPh>
    <phoneticPr fontId="2"/>
  </si>
  <si>
    <t>大口　（鹿児島県）</t>
    <rPh sb="4" eb="8">
      <t>カゴシマケン</t>
    </rPh>
    <phoneticPr fontId="2"/>
  </si>
  <si>
    <t>0</t>
  </si>
  <si>
    <t>0</t>
    <phoneticPr fontId="2"/>
  </si>
  <si>
    <t>1</t>
  </si>
  <si>
    <t>長野　（長野県）</t>
    <rPh sb="0" eb="2">
      <t>ナガノ</t>
    </rPh>
    <rPh sb="4" eb="7">
      <t>ナガノケン</t>
    </rPh>
    <phoneticPr fontId="2"/>
  </si>
  <si>
    <t>201</t>
    <phoneticPr fontId="2"/>
  </si>
  <si>
    <t>影響を加味</t>
    <rPh sb="0" eb="2">
      <t>エイキョウ</t>
    </rPh>
    <rPh sb="3" eb="5">
      <t>カミ</t>
    </rPh>
    <phoneticPr fontId="3"/>
  </si>
  <si>
    <t>影響を無視</t>
    <rPh sb="0" eb="2">
      <t>エイキョウ</t>
    </rPh>
    <rPh sb="3" eb="5">
      <t>ムシ</t>
    </rPh>
    <phoneticPr fontId="3"/>
  </si>
  <si>
    <t>地中伝熱区分</t>
    <rPh sb="0" eb="2">
      <t>チチュウ</t>
    </rPh>
    <rPh sb="2" eb="4">
      <t>デンネツ</t>
    </rPh>
    <rPh sb="4" eb="6">
      <t>クブン</t>
    </rPh>
    <phoneticPr fontId="2"/>
  </si>
  <si>
    <t>12～2月</t>
    <rPh sb="4" eb="5">
      <t>ガツ</t>
    </rPh>
    <phoneticPr fontId="2"/>
  </si>
  <si>
    <t>その他</t>
    <rPh sb="2" eb="3">
      <t>タ</t>
    </rPh>
    <phoneticPr fontId="2"/>
  </si>
  <si>
    <t>暖房負荷</t>
    <rPh sb="0" eb="2">
      <t>ダンボウ</t>
    </rPh>
    <rPh sb="2" eb="4">
      <t>フカ</t>
    </rPh>
    <phoneticPr fontId="2"/>
  </si>
  <si>
    <t>暖房日数①</t>
    <rPh sb="0" eb="2">
      <t>ダンボウ</t>
    </rPh>
    <rPh sb="2" eb="4">
      <t>ニッスウ</t>
    </rPh>
    <phoneticPr fontId="2"/>
  </si>
  <si>
    <t>暖房日数②</t>
    <rPh sb="0" eb="2">
      <t>ダンボウ</t>
    </rPh>
    <rPh sb="2" eb="4">
      <t>ニッスウ</t>
    </rPh>
    <phoneticPr fontId="2"/>
  </si>
  <si>
    <t>合計</t>
    <rPh sb="0" eb="2">
      <t>ゴウケイ</t>
    </rPh>
    <phoneticPr fontId="2"/>
  </si>
  <si>
    <t>係数補正</t>
    <rPh sb="0" eb="2">
      <t>ケイスウ</t>
    </rPh>
    <rPh sb="2" eb="4">
      <t>ホセイ</t>
    </rPh>
    <phoneticPr fontId="2"/>
  </si>
  <si>
    <t>kWh</t>
    <phoneticPr fontId="2"/>
  </si>
  <si>
    <t>kWh/旬</t>
    <rPh sb="4" eb="5">
      <t>ジュン</t>
    </rPh>
    <phoneticPr fontId="2"/>
  </si>
  <si>
    <t>隙間換気率</t>
  </si>
  <si>
    <t>風速補正</t>
  </si>
  <si>
    <t>HP台数</t>
    <rPh sb="2" eb="4">
      <t>ダイスウ</t>
    </rPh>
    <phoneticPr fontId="2"/>
  </si>
  <si>
    <t>ＨＰ暖房①</t>
    <rPh sb="2" eb="4">
      <t>ダンボウ</t>
    </rPh>
    <phoneticPr fontId="2"/>
  </si>
  <si>
    <t>ＨＰ暖房②</t>
    <rPh sb="2" eb="4">
      <t>ダンボウ</t>
    </rPh>
    <phoneticPr fontId="2"/>
  </si>
  <si>
    <t>室温傾き</t>
    <rPh sb="0" eb="2">
      <t>シツオン</t>
    </rPh>
    <rPh sb="2" eb="3">
      <t>カタム</t>
    </rPh>
    <phoneticPr fontId="2"/>
  </si>
  <si>
    <t>室温係数</t>
    <rPh sb="0" eb="2">
      <t>シツオン</t>
    </rPh>
    <rPh sb="2" eb="4">
      <t>ケイスウ</t>
    </rPh>
    <phoneticPr fontId="2"/>
  </si>
  <si>
    <t>ＨＰ電力①</t>
    <rPh sb="2" eb="4">
      <t>デンリョク</t>
    </rPh>
    <phoneticPr fontId="2"/>
  </si>
  <si>
    <t>ＨＰ電力②</t>
    <rPh sb="2" eb="4">
      <t>デンリョク</t>
    </rPh>
    <phoneticPr fontId="2"/>
  </si>
  <si>
    <t>ＨＰ能力</t>
    <rPh sb="2" eb="4">
      <t>ノウリョク</t>
    </rPh>
    <phoneticPr fontId="2"/>
  </si>
  <si>
    <t>ＨＰ負担</t>
    <rPh sb="2" eb="4">
      <t>フタン</t>
    </rPh>
    <phoneticPr fontId="2"/>
  </si>
  <si>
    <t>ＨＰ電力</t>
    <rPh sb="2" eb="4">
      <t>デンリョク</t>
    </rPh>
    <phoneticPr fontId="2"/>
  </si>
  <si>
    <t>定格COP</t>
    <rPh sb="0" eb="2">
      <t>テイカク</t>
    </rPh>
    <phoneticPr fontId="2"/>
  </si>
  <si>
    <t>低温COP</t>
    <rPh sb="0" eb="2">
      <t>テイオン</t>
    </rPh>
    <phoneticPr fontId="2"/>
  </si>
  <si>
    <t>能力区分</t>
    <rPh sb="0" eb="2">
      <t>ノウリョク</t>
    </rPh>
    <rPh sb="2" eb="4">
      <t>クブン</t>
    </rPh>
    <phoneticPr fontId="2"/>
  </si>
  <si>
    <t>運転上限</t>
    <rPh sb="0" eb="2">
      <t>ウンテン</t>
    </rPh>
    <rPh sb="2" eb="4">
      <t>ジョウゲン</t>
    </rPh>
    <phoneticPr fontId="2"/>
  </si>
  <si>
    <t>運転下限</t>
    <rPh sb="0" eb="2">
      <t>ウンテン</t>
    </rPh>
    <rPh sb="2" eb="4">
      <t>カゲン</t>
    </rPh>
    <phoneticPr fontId="2"/>
  </si>
  <si>
    <t>試算シート（s3）</t>
    <rPh sb="0" eb="2">
      <t>シサン</t>
    </rPh>
    <phoneticPr fontId="2"/>
  </si>
  <si>
    <t>WB</t>
    <phoneticPr fontId="2"/>
  </si>
  <si>
    <t>保温補正</t>
    <rPh sb="0" eb="2">
      <t>ホオン</t>
    </rPh>
    <rPh sb="2" eb="4">
      <t>ホセイ</t>
    </rPh>
    <phoneticPr fontId="2"/>
  </si>
  <si>
    <t>節減率①</t>
    <rPh sb="0" eb="2">
      <t>セツゲン</t>
    </rPh>
    <rPh sb="2" eb="3">
      <t>リツ</t>
    </rPh>
    <phoneticPr fontId="2"/>
  </si>
  <si>
    <t>節減率②</t>
    <rPh sb="0" eb="2">
      <t>セツゲン</t>
    </rPh>
    <rPh sb="2" eb="3">
      <t>リツ</t>
    </rPh>
    <phoneticPr fontId="2"/>
  </si>
  <si>
    <t>隙間換気</t>
    <rPh sb="0" eb="2">
      <t>スキマ</t>
    </rPh>
    <rPh sb="2" eb="4">
      <t>カンキ</t>
    </rPh>
    <phoneticPr fontId="2"/>
  </si>
  <si>
    <t>被覆資材（外張り）</t>
  </si>
  <si>
    <t>保温被覆（内張り）</t>
  </si>
  <si>
    <t>ＣＯＰ</t>
    <phoneticPr fontId="2"/>
  </si>
  <si>
    <t>COP①</t>
    <phoneticPr fontId="2"/>
  </si>
  <si>
    <t>COP②</t>
    <phoneticPr fontId="2"/>
  </si>
  <si>
    <t>試算シート（s4）</t>
    <rPh sb="0" eb="2">
      <t>シサン</t>
    </rPh>
    <phoneticPr fontId="2"/>
  </si>
  <si>
    <t>ＤＨ（暖房）</t>
    <rPh sb="3" eb="5">
      <t>ダンボウ</t>
    </rPh>
    <phoneticPr fontId="2"/>
  </si>
  <si>
    <t>地中伝熱考慮</t>
    <rPh sb="0" eb="2">
      <t>チチュウ</t>
    </rPh>
    <rPh sb="2" eb="4">
      <t>デンネツ</t>
    </rPh>
    <rPh sb="4" eb="6">
      <t>コウリョ</t>
    </rPh>
    <phoneticPr fontId="2"/>
  </si>
  <si>
    <t>長野</t>
  </si>
  <si>
    <t>豊岡</t>
  </si>
  <si>
    <t>豊岡　（兵庫県）</t>
    <rPh sb="0" eb="2">
      <t>トヨオカ</t>
    </rPh>
    <rPh sb="4" eb="7">
      <t>ヒョウゴケン</t>
    </rPh>
    <phoneticPr fontId="2"/>
  </si>
  <si>
    <t>角屋根</t>
    <rPh sb="0" eb="1">
      <t>カク</t>
    </rPh>
    <rPh sb="1" eb="3">
      <t>ヤネ</t>
    </rPh>
    <phoneticPr fontId="2"/>
  </si>
  <si>
    <t>丸屋根</t>
    <rPh sb="0" eb="1">
      <t>マル</t>
    </rPh>
    <rPh sb="1" eb="3">
      <t>ヤネ</t>
    </rPh>
    <phoneticPr fontId="2"/>
  </si>
  <si>
    <t>18　（一般仕様）</t>
    <rPh sb="4" eb="6">
      <t>イッパン</t>
    </rPh>
    <rPh sb="6" eb="8">
      <t>シヨウ</t>
    </rPh>
    <phoneticPr fontId="2"/>
  </si>
  <si>
    <t>25以上（一般仕様）</t>
    <rPh sb="2" eb="4">
      <t>イジョウ</t>
    </rPh>
    <rPh sb="5" eb="7">
      <t>イッパン</t>
    </rPh>
    <rPh sb="7" eb="9">
      <t>シヨウ</t>
    </rPh>
    <phoneticPr fontId="2"/>
  </si>
  <si>
    <t>-10　（一般仕様）</t>
    <rPh sb="5" eb="7">
      <t>イッパン</t>
    </rPh>
    <rPh sb="7" eb="9">
      <t>シヨウ</t>
    </rPh>
    <phoneticPr fontId="2"/>
  </si>
  <si>
    <t>20以上　（一般仕様）</t>
    <rPh sb="2" eb="4">
      <t>イジョウ</t>
    </rPh>
    <rPh sb="6" eb="8">
      <t>イッパン</t>
    </rPh>
    <rPh sb="8" eb="10">
      <t>シヨウ</t>
    </rPh>
    <phoneticPr fontId="2"/>
  </si>
  <si>
    <t>農ビ</t>
    <rPh sb="0" eb="1">
      <t>ノウ</t>
    </rPh>
    <phoneticPr fontId="3"/>
  </si>
  <si>
    <t>　屋根勾配（高さ/底辺）</t>
    <rPh sb="1" eb="3">
      <t>ヤネ</t>
    </rPh>
    <rPh sb="3" eb="5">
      <t>コウバイ</t>
    </rPh>
    <rPh sb="6" eb="7">
      <t>タカ</t>
    </rPh>
    <rPh sb="9" eb="11">
      <t>テイヘン</t>
    </rPh>
    <phoneticPr fontId="2"/>
  </si>
  <si>
    <t>←室外機の外気温使用温度範囲を選択、不明の場合は「一般仕様」を選択</t>
    <rPh sb="1" eb="4">
      <t>シツガイキ</t>
    </rPh>
    <rPh sb="5" eb="8">
      <t>ガイキオン</t>
    </rPh>
    <rPh sb="8" eb="10">
      <t>シヨウ</t>
    </rPh>
    <rPh sb="10" eb="12">
      <t>オンド</t>
    </rPh>
    <rPh sb="12" eb="14">
      <t>ハンイ</t>
    </rPh>
    <rPh sb="15" eb="17">
      <t>センタク</t>
    </rPh>
    <rPh sb="18" eb="20">
      <t>フメイ</t>
    </rPh>
    <rPh sb="21" eb="23">
      <t>バアイ</t>
    </rPh>
    <rPh sb="25" eb="27">
      <t>イッパン</t>
    </rPh>
    <rPh sb="27" eb="29">
      <t>シヨウ</t>
    </rPh>
    <rPh sb="31" eb="33">
      <t>センタク</t>
    </rPh>
    <phoneticPr fontId="2"/>
  </si>
  <si>
    <t>←機器の暖房温度範囲を選択、不明の場合は「一般仕様」を選択</t>
    <rPh sb="1" eb="3">
      <t>キキ</t>
    </rPh>
    <rPh sb="4" eb="6">
      <t>ダンボウ</t>
    </rPh>
    <rPh sb="6" eb="8">
      <t>オンド</t>
    </rPh>
    <rPh sb="8" eb="10">
      <t>ハンイ</t>
    </rPh>
    <rPh sb="11" eb="13">
      <t>センタク</t>
    </rPh>
    <rPh sb="14" eb="16">
      <t>フメイ</t>
    </rPh>
    <rPh sb="17" eb="19">
      <t>バアイ</t>
    </rPh>
    <rPh sb="21" eb="23">
      <t>イッパン</t>
    </rPh>
    <rPh sb="23" eb="25">
      <t>シヨウ</t>
    </rPh>
    <rPh sb="27" eb="29">
      <t>センタク</t>
    </rPh>
    <phoneticPr fontId="2"/>
  </si>
  <si>
    <t>地中伝熱量</t>
    <rPh sb="4" eb="5">
      <t>リョウ</t>
    </rPh>
    <phoneticPr fontId="2"/>
  </si>
  <si>
    <t>2重保温補正</t>
    <rPh sb="1" eb="2">
      <t>ジュウ</t>
    </rPh>
    <phoneticPr fontId="2"/>
  </si>
  <si>
    <t>℃h/日</t>
    <rPh sb="3" eb="4">
      <t>ニチ</t>
    </rPh>
    <phoneticPr fontId="2"/>
  </si>
  <si>
    <t>℃h/旬</t>
    <rPh sb="3" eb="4">
      <t>ジュン</t>
    </rPh>
    <phoneticPr fontId="2"/>
  </si>
  <si>
    <t>期間補正</t>
    <rPh sb="0" eb="2">
      <t>キカン</t>
    </rPh>
    <rPh sb="2" eb="4">
      <t>ホセイ</t>
    </rPh>
    <phoneticPr fontId="2"/>
  </si>
  <si>
    <t>（期間補正）</t>
    <rPh sb="1" eb="3">
      <t>キカン</t>
    </rPh>
    <rPh sb="3" eb="5">
      <t>ホセイ</t>
    </rPh>
    <phoneticPr fontId="2"/>
  </si>
  <si>
    <t>℃</t>
    <phoneticPr fontId="2"/>
  </si>
  <si>
    <t>℃ｈ</t>
    <phoneticPr fontId="2"/>
  </si>
  <si>
    <t>12-2月</t>
    <rPh sb="4" eb="5">
      <t>ガツ</t>
    </rPh>
    <phoneticPr fontId="2"/>
  </si>
  <si>
    <t>3-11月</t>
    <rPh sb="4" eb="5">
      <t>ガツ</t>
    </rPh>
    <phoneticPr fontId="2"/>
  </si>
  <si>
    <t>kW/㎡/night</t>
    <phoneticPr fontId="2"/>
  </si>
  <si>
    <t>時刻別</t>
    <rPh sb="0" eb="2">
      <t>ジコク</t>
    </rPh>
    <rPh sb="2" eb="3">
      <t>ベツ</t>
    </rPh>
    <phoneticPr fontId="2"/>
  </si>
  <si>
    <t>最終結果</t>
    <rPh sb="0" eb="2">
      <t>サイシュウ</t>
    </rPh>
    <rPh sb="2" eb="4">
      <t>ケッカ</t>
    </rPh>
    <phoneticPr fontId="2"/>
  </si>
  <si>
    <t>（kW）</t>
  </si>
  <si>
    <t>（℃）</t>
  </si>
  <si>
    <t>（℃WB）</t>
  </si>
  <si>
    <t>（℃h）</t>
  </si>
  <si>
    <t>（GJ）</t>
  </si>
  <si>
    <t>（kL・km3）</t>
  </si>
  <si>
    <t>（MWh）</t>
  </si>
  <si>
    <t>（W/㎡/K）</t>
  </si>
  <si>
    <t>（MJ/L・MJ/m3）</t>
  </si>
  <si>
    <t>ヒートポンプ設定温度</t>
  </si>
  <si>
    <t>（kwh×換算率＝kacal/h）</t>
    <rPh sb="5" eb="7">
      <t>カンサン</t>
    </rPh>
    <rPh sb="7" eb="8">
      <t>リツ</t>
    </rPh>
    <phoneticPr fontId="2"/>
  </si>
  <si>
    <t>暖地</t>
    <rPh sb="0" eb="2">
      <t>ダンチ</t>
    </rPh>
    <phoneticPr fontId="2"/>
  </si>
  <si>
    <t>3,4,11月</t>
    <rPh sb="6" eb="7">
      <t>ガツ</t>
    </rPh>
    <phoneticPr fontId="2"/>
  </si>
  <si>
    <t>寒地</t>
    <rPh sb="0" eb="2">
      <t>カンチ</t>
    </rPh>
    <phoneticPr fontId="2"/>
  </si>
  <si>
    <t>地中伝熱量（②三訂施設園芸ハンドブック）</t>
    <rPh sb="0" eb="2">
      <t>チチュウ</t>
    </rPh>
    <rPh sb="2" eb="4">
      <t>デンネツ</t>
    </rPh>
    <rPh sb="4" eb="5">
      <t>リョウ</t>
    </rPh>
    <rPh sb="7" eb="8">
      <t>サン</t>
    </rPh>
    <rPh sb="8" eb="9">
      <t>テイ</t>
    </rPh>
    <rPh sb="9" eb="11">
      <t>シセツ</t>
    </rPh>
    <rPh sb="11" eb="13">
      <t>エンゲイ</t>
    </rPh>
    <phoneticPr fontId="2"/>
  </si>
  <si>
    <t>地中伝熱量（温度別補正）</t>
    <rPh sb="0" eb="2">
      <t>チチュウ</t>
    </rPh>
    <rPh sb="2" eb="4">
      <t>デンネツ</t>
    </rPh>
    <rPh sb="4" eb="5">
      <t>リョウ</t>
    </rPh>
    <rPh sb="6" eb="8">
      <t>オンド</t>
    </rPh>
    <rPh sb="8" eb="9">
      <t>ベツ</t>
    </rPh>
    <rPh sb="9" eb="11">
      <t>ホセイ</t>
    </rPh>
    <phoneticPr fontId="2"/>
  </si>
  <si>
    <t>二重被覆（ガラス、農ビ）</t>
    <rPh sb="0" eb="2">
      <t>ニジュウ</t>
    </rPh>
    <rPh sb="2" eb="4">
      <t>ヒフク</t>
    </rPh>
    <rPh sb="9" eb="10">
      <t>ノウ</t>
    </rPh>
    <phoneticPr fontId="2"/>
  </si>
  <si>
    <t>二重被覆（ＰＯ系）</t>
    <rPh sb="0" eb="2">
      <t>ニジュウ</t>
    </rPh>
    <rPh sb="2" eb="4">
      <t>ヒフク</t>
    </rPh>
    <rPh sb="7" eb="8">
      <t>ケイ</t>
    </rPh>
    <phoneticPr fontId="2"/>
  </si>
  <si>
    <t>一層（ポリ）</t>
    <rPh sb="0" eb="1">
      <t>イチ</t>
    </rPh>
    <rPh sb="1" eb="2">
      <t>ソウ</t>
    </rPh>
    <phoneticPr fontId="3"/>
  </si>
  <si>
    <t>一層（農ビ）</t>
    <rPh sb="1" eb="2">
      <t>ソウ</t>
    </rPh>
    <rPh sb="3" eb="4">
      <t>ノウ</t>
    </rPh>
    <phoneticPr fontId="3"/>
  </si>
  <si>
    <t>一層（不織布）</t>
    <rPh sb="1" eb="2">
      <t>ソウ</t>
    </rPh>
    <rPh sb="3" eb="4">
      <t>フ</t>
    </rPh>
    <rPh sb="4" eb="5">
      <t>ショク</t>
    </rPh>
    <rPh sb="5" eb="6">
      <t>フ</t>
    </rPh>
    <phoneticPr fontId="3"/>
  </si>
  <si>
    <t>一層（アルミ・透明割入）</t>
    <rPh sb="1" eb="2">
      <t>ソウ</t>
    </rPh>
    <rPh sb="7" eb="9">
      <t>トウメイ</t>
    </rPh>
    <rPh sb="9" eb="10">
      <t>ワ</t>
    </rPh>
    <rPh sb="10" eb="11">
      <t>イ</t>
    </rPh>
    <phoneticPr fontId="3"/>
  </si>
  <si>
    <t>一層（アルミ混入）</t>
    <rPh sb="1" eb="2">
      <t>ソウ</t>
    </rPh>
    <rPh sb="6" eb="8">
      <t>コンニュウ</t>
    </rPh>
    <phoneticPr fontId="3"/>
  </si>
  <si>
    <t>一層（アルミ蒸着）</t>
    <rPh sb="1" eb="2">
      <t>ソウ</t>
    </rPh>
    <rPh sb="6" eb="8">
      <t>ジョウチャク</t>
    </rPh>
    <phoneticPr fontId="3"/>
  </si>
  <si>
    <t>二層（ポリ＋ポリ）</t>
    <rPh sb="0" eb="1">
      <t>２</t>
    </rPh>
    <rPh sb="1" eb="2">
      <t>ソウ</t>
    </rPh>
    <phoneticPr fontId="3"/>
  </si>
  <si>
    <t>二層（ポリ＋不織布）</t>
    <rPh sb="1" eb="2">
      <t>ソウ</t>
    </rPh>
    <rPh sb="6" eb="9">
      <t>フショクフ</t>
    </rPh>
    <phoneticPr fontId="3"/>
  </si>
  <si>
    <t>二層（農ビ＋ポリ・不織布）</t>
    <rPh sb="1" eb="2">
      <t>ソウ</t>
    </rPh>
    <rPh sb="3" eb="4">
      <t>ノウ</t>
    </rPh>
    <rPh sb="9" eb="12">
      <t>フショクフ</t>
    </rPh>
    <phoneticPr fontId="3"/>
  </si>
  <si>
    <t>二層（農ビ＋農ビ）</t>
    <rPh sb="1" eb="2">
      <t>ソウ</t>
    </rPh>
    <rPh sb="3" eb="4">
      <t>ノウ</t>
    </rPh>
    <rPh sb="6" eb="7">
      <t>ノウ</t>
    </rPh>
    <phoneticPr fontId="3"/>
  </si>
  <si>
    <t>二層（農ビ＋アルミ・透明割入）</t>
    <rPh sb="1" eb="2">
      <t>ソウ</t>
    </rPh>
    <rPh sb="3" eb="4">
      <t>ノウ</t>
    </rPh>
    <rPh sb="10" eb="12">
      <t>トウメイ</t>
    </rPh>
    <rPh sb="12" eb="13">
      <t>ワ</t>
    </rPh>
    <rPh sb="13" eb="14">
      <t>イ</t>
    </rPh>
    <phoneticPr fontId="3"/>
  </si>
  <si>
    <t>二層（農ビ＋アルミ蒸着）</t>
    <rPh sb="1" eb="2">
      <t>ソウ</t>
    </rPh>
    <rPh sb="3" eb="4">
      <t>ノウ</t>
    </rPh>
    <rPh sb="9" eb="11">
      <t>ジョウチャク</t>
    </rPh>
    <phoneticPr fontId="3"/>
  </si>
  <si>
    <t>三層（農ビ＋農ビ＋不織布）</t>
    <rPh sb="0" eb="1">
      <t>サン</t>
    </rPh>
    <rPh sb="1" eb="2">
      <t>ソウ</t>
    </rPh>
    <rPh sb="3" eb="4">
      <t>ノウ</t>
    </rPh>
    <rPh sb="6" eb="7">
      <t>ノウ</t>
    </rPh>
    <rPh sb="9" eb="12">
      <t>フショクフ</t>
    </rPh>
    <phoneticPr fontId="3"/>
  </si>
  <si>
    <t>三層（農ビ＋アルミ＋ポリ）</t>
    <rPh sb="0" eb="1">
      <t>サン</t>
    </rPh>
    <rPh sb="1" eb="2">
      <t>ソウ</t>
    </rPh>
    <rPh sb="3" eb="4">
      <t>ノウ</t>
    </rPh>
    <phoneticPr fontId="3"/>
  </si>
  <si>
    <t>ＨＰ7℃</t>
    <phoneticPr fontId="2"/>
  </si>
  <si>
    <t>ＨＰ2℃</t>
    <phoneticPr fontId="2"/>
  </si>
  <si>
    <t>ＨＰ-7℃</t>
    <phoneticPr fontId="2"/>
  </si>
  <si>
    <t>傾き①</t>
    <rPh sb="0" eb="1">
      <t>カタム</t>
    </rPh>
    <phoneticPr fontId="2"/>
  </si>
  <si>
    <t>傾き②</t>
    <rPh sb="0" eb="1">
      <t>カタム</t>
    </rPh>
    <phoneticPr fontId="2"/>
  </si>
  <si>
    <t>傾き③</t>
    <rPh sb="0" eb="1">
      <t>カタム</t>
    </rPh>
    <phoneticPr fontId="2"/>
  </si>
  <si>
    <t>傾き④</t>
    <rPh sb="0" eb="1">
      <t>カタム</t>
    </rPh>
    <phoneticPr fontId="2"/>
  </si>
  <si>
    <t>0.75　（温湯）</t>
    <rPh sb="6" eb="7">
      <t>オン</t>
    </rPh>
    <rPh sb="7" eb="8">
      <t>トウ</t>
    </rPh>
    <phoneticPr fontId="2"/>
  </si>
  <si>
    <t>0.85　（温風）</t>
    <phoneticPr fontId="2"/>
  </si>
  <si>
    <t>地点補正</t>
    <rPh sb="0" eb="2">
      <t>チテン</t>
    </rPh>
    <rPh sb="2" eb="4">
      <t>ホセイ</t>
    </rPh>
    <phoneticPr fontId="2"/>
  </si>
  <si>
    <t>地点補正</t>
    <rPh sb="0" eb="2">
      <t>チテン</t>
    </rPh>
    <rPh sb="2" eb="4">
      <t>ホセイ</t>
    </rPh>
    <phoneticPr fontId="3"/>
  </si>
  <si>
    <t>補正なし</t>
    <rPh sb="0" eb="2">
      <t>ホセイ</t>
    </rPh>
    <phoneticPr fontId="3"/>
  </si>
  <si>
    <t>　</t>
    <phoneticPr fontId="2"/>
  </si>
  <si>
    <t>ＨＰ補正負荷</t>
    <rPh sb="2" eb="4">
      <t>ホセイ</t>
    </rPh>
    <phoneticPr fontId="2"/>
  </si>
  <si>
    <t>補正あり①</t>
    <rPh sb="0" eb="2">
      <t>ホセイ</t>
    </rPh>
    <phoneticPr fontId="3"/>
  </si>
  <si>
    <t>補正あり②</t>
    <rPh sb="0" eb="2">
      <t>ホセイ</t>
    </rPh>
    <phoneticPr fontId="3"/>
  </si>
  <si>
    <t>　※地点補正後</t>
    <rPh sb="2" eb="4">
      <t>チテン</t>
    </rPh>
    <rPh sb="4" eb="6">
      <t>ホセイ</t>
    </rPh>
    <rPh sb="6" eb="7">
      <t>ゴ</t>
    </rPh>
    <phoneticPr fontId="2"/>
  </si>
  <si>
    <t>入力項目</t>
    <rPh sb="0" eb="2">
      <t>ニュウリョク</t>
    </rPh>
    <rPh sb="2" eb="4">
      <t>コウモク</t>
    </rPh>
    <phoneticPr fontId="16"/>
  </si>
  <si>
    <t>メーカー</t>
    <phoneticPr fontId="2"/>
  </si>
  <si>
    <t>○○株式会社</t>
    <phoneticPr fontId="16"/>
  </si>
  <si>
    <t>←計算する設備のメーカー名を入力</t>
    <phoneticPr fontId="2"/>
  </si>
  <si>
    <t>製品名</t>
    <rPh sb="0" eb="3">
      <t>セイヒンメイ</t>
    </rPh>
    <phoneticPr fontId="2"/>
  </si>
  <si>
    <t>エコエアコン</t>
    <phoneticPr fontId="2"/>
  </si>
  <si>
    <t>←計算する設備の製品名を入力</t>
    <phoneticPr fontId="2"/>
  </si>
  <si>
    <t>型番</t>
    <phoneticPr fontId="2"/>
  </si>
  <si>
    <t>OLD-224TMAK</t>
    <phoneticPr fontId="2"/>
  </si>
  <si>
    <t>←計算する設備の型番を入力</t>
    <phoneticPr fontId="2"/>
  </si>
  <si>
    <t>-----------以降の項目を使って計算します。入力内容に間違いの無いよう、十分注意して入力して下さい。-----------</t>
    <rPh sb="17" eb="18">
      <t>ツカ</t>
    </rPh>
    <rPh sb="28" eb="30">
      <t>ナイヨウ</t>
    </rPh>
    <rPh sb="31" eb="33">
      <t>マチガ</t>
    </rPh>
    <rPh sb="46" eb="48">
      <t>ニュウリョク</t>
    </rPh>
    <rPh sb="50" eb="51">
      <t>クダ</t>
    </rPh>
    <phoneticPr fontId="2"/>
  </si>
  <si>
    <t>←製品カタログ・仕様書に記載された値を入力</t>
    <phoneticPr fontId="2"/>
  </si>
  <si>
    <t>kW</t>
    <phoneticPr fontId="16"/>
  </si>
  <si>
    <t>台数</t>
    <rPh sb="0" eb="2">
      <t>ダイスウ</t>
    </rPh>
    <phoneticPr fontId="2"/>
  </si>
  <si>
    <t>台</t>
    <rPh sb="0" eb="1">
      <t>ダイ</t>
    </rPh>
    <phoneticPr fontId="2"/>
  </si>
  <si>
    <t>能力表示区分</t>
    <rPh sb="0" eb="2">
      <t>ノウリョク</t>
    </rPh>
    <rPh sb="2" eb="4">
      <t>ヒョウジ</t>
    </rPh>
    <rPh sb="4" eb="6">
      <t>クブン</t>
    </rPh>
    <phoneticPr fontId="2"/>
  </si>
  <si>
    <t>表面積</t>
    <phoneticPr fontId="2"/>
  </si>
  <si>
    <t>施設形状</t>
    <phoneticPr fontId="2"/>
  </si>
  <si>
    <t>被覆資材（外張り）</t>
    <phoneticPr fontId="2"/>
  </si>
  <si>
    <t>保温被覆（内張り）</t>
    <phoneticPr fontId="2"/>
  </si>
  <si>
    <t>燃料種類</t>
    <phoneticPr fontId="2"/>
  </si>
  <si>
    <t>暖房システム効率</t>
    <phoneticPr fontId="2"/>
  </si>
  <si>
    <t>暖房運転時期</t>
    <rPh sb="2" eb="4">
      <t>ウンテン</t>
    </rPh>
    <rPh sb="4" eb="6">
      <t>ジキ</t>
    </rPh>
    <phoneticPr fontId="2"/>
  </si>
  <si>
    <t>開始</t>
    <rPh sb="0" eb="2">
      <t>カイシ</t>
    </rPh>
    <phoneticPr fontId="2"/>
  </si>
  <si>
    <t>終了</t>
    <rPh sb="0" eb="2">
      <t>シュウリョウ</t>
    </rPh>
    <phoneticPr fontId="2"/>
  </si>
  <si>
    <t>←園芸定格　or　JIS定格</t>
    <rPh sb="1" eb="3">
      <t>エンゲイ</t>
    </rPh>
    <rPh sb="3" eb="5">
      <t>テイカク</t>
    </rPh>
    <rPh sb="12" eb="14">
      <t>テイカク</t>
    </rPh>
    <phoneticPr fontId="2"/>
  </si>
  <si>
    <t>ＬＰＧ</t>
    <phoneticPr fontId="2"/>
  </si>
  <si>
    <t>←既存の燃油暖房機で使用している燃料を選択</t>
    <rPh sb="1" eb="3">
      <t>キゾン</t>
    </rPh>
    <rPh sb="4" eb="6">
      <t>ネンユ</t>
    </rPh>
    <rPh sb="6" eb="9">
      <t>ダンボウキ</t>
    </rPh>
    <rPh sb="10" eb="12">
      <t>シヨウ</t>
    </rPh>
    <rPh sb="16" eb="18">
      <t>ネンリョウ</t>
    </rPh>
    <rPh sb="19" eb="21">
      <t>センタク</t>
    </rPh>
    <phoneticPr fontId="2"/>
  </si>
  <si>
    <t>ｍ</t>
    <phoneticPr fontId="2"/>
  </si>
  <si>
    <t>棟</t>
    <rPh sb="0" eb="1">
      <t>トウ</t>
    </rPh>
    <phoneticPr fontId="2"/>
  </si>
  <si>
    <t>温風暖房機</t>
    <rPh sb="0" eb="2">
      <t>オンプウ</t>
    </rPh>
    <rPh sb="2" eb="5">
      <t>ダンボウキ</t>
    </rPh>
    <phoneticPr fontId="2"/>
  </si>
  <si>
    <t>HK2027</t>
    <phoneticPr fontId="2"/>
  </si>
  <si>
    <t>←暖房を停止させる時期を選択</t>
    <rPh sb="1" eb="3">
      <t>ダンボウ</t>
    </rPh>
    <rPh sb="4" eb="6">
      <t>テイシ</t>
    </rPh>
    <rPh sb="9" eb="11">
      <t>ジキ</t>
    </rPh>
    <rPh sb="12" eb="14">
      <t>センタク</t>
    </rPh>
    <phoneticPr fontId="2"/>
  </si>
  <si>
    <t>軒高</t>
    <phoneticPr fontId="2"/>
  </si>
  <si>
    <t>奥行</t>
    <phoneticPr fontId="2"/>
  </si>
  <si>
    <t>間口</t>
  </si>
  <si>
    <t>屋根勾配（高さ/底辺）</t>
  </si>
  <si>
    <t>※床面積計算値</t>
  </si>
  <si>
    <t>棟高</t>
    <rPh sb="0" eb="1">
      <t>トウ</t>
    </rPh>
    <rPh sb="1" eb="2">
      <t>ダカ</t>
    </rPh>
    <phoneticPr fontId="2"/>
  </si>
  <si>
    <t>※床面積は直接入力</t>
    <phoneticPr fontId="2"/>
  </si>
  <si>
    <t>　</t>
    <phoneticPr fontId="2"/>
  </si>
  <si>
    <t>　</t>
    <phoneticPr fontId="2"/>
  </si>
  <si>
    <t xml:space="preserve"> </t>
    <phoneticPr fontId="2"/>
  </si>
  <si>
    <t>××株式会社</t>
    <phoneticPr fontId="16"/>
  </si>
  <si>
    <t>■稼働条件</t>
    <rPh sb="1" eb="3">
      <t>カドウ</t>
    </rPh>
    <rPh sb="3" eb="5">
      <t>ジョウケン</t>
    </rPh>
    <phoneticPr fontId="2"/>
  </si>
  <si>
    <t>平均COP</t>
    <rPh sb="0" eb="2">
      <t>ヘイキン</t>
    </rPh>
    <phoneticPr fontId="2"/>
  </si>
  <si>
    <t>[kWh]</t>
    <phoneticPr fontId="2"/>
  </si>
  <si>
    <t>[MWh]</t>
    <phoneticPr fontId="2"/>
  </si>
  <si>
    <t>保温比</t>
  </si>
  <si>
    <t>熱貫流係数</t>
  </si>
  <si>
    <t>熱節減率</t>
  </si>
  <si>
    <t>隙間換気伝熱係数</t>
  </si>
  <si>
    <t>二重被覆保温補正</t>
  </si>
  <si>
    <t>地点補正</t>
  </si>
  <si>
    <t>地中伝熱量</t>
  </si>
  <si>
    <t>放熱係数</t>
  </si>
  <si>
    <t>(t)</t>
    <phoneticPr fontId="2"/>
  </si>
  <si>
    <t>温度設定範囲</t>
    <rPh sb="0" eb="2">
      <t>オンド</t>
    </rPh>
    <rPh sb="2" eb="4">
      <t>セッテイ</t>
    </rPh>
    <rPh sb="4" eb="6">
      <t>ハンイ</t>
    </rPh>
    <phoneticPr fontId="2"/>
  </si>
  <si>
    <t>上限</t>
    <rPh sb="0" eb="2">
      <t>ジョウゲン</t>
    </rPh>
    <phoneticPr fontId="2"/>
  </si>
  <si>
    <t>下限</t>
    <rPh sb="0" eb="2">
      <t>カゲン</t>
    </rPh>
    <phoneticPr fontId="2"/>
  </si>
  <si>
    <t>外気運転範囲</t>
    <rPh sb="0" eb="2">
      <t>ガイキ</t>
    </rPh>
    <rPh sb="2" eb="4">
      <t>ウンテン</t>
    </rPh>
    <rPh sb="4" eb="6">
      <t>ハンイ</t>
    </rPh>
    <phoneticPr fontId="2"/>
  </si>
  <si>
    <t>合計</t>
    <rPh sb="0" eb="2">
      <t>ゴウケイ</t>
    </rPh>
    <phoneticPr fontId="2"/>
  </si>
  <si>
    <t>コード</t>
    <phoneticPr fontId="2"/>
  </si>
  <si>
    <t>1</t>
    <phoneticPr fontId="2"/>
  </si>
  <si>
    <t>ＬＰＧ</t>
    <phoneticPr fontId="2"/>
  </si>
  <si>
    <t>コード</t>
    <phoneticPr fontId="2"/>
  </si>
  <si>
    <t>間口</t>
    <rPh sb="0" eb="2">
      <t>マグチ</t>
    </rPh>
    <phoneticPr fontId="2"/>
  </si>
  <si>
    <t>Ｗ</t>
    <phoneticPr fontId="2"/>
  </si>
  <si>
    <t>奥行</t>
    <rPh sb="0" eb="2">
      <t>オクユキ</t>
    </rPh>
    <phoneticPr fontId="2"/>
  </si>
  <si>
    <t>Ｌ</t>
    <phoneticPr fontId="2"/>
  </si>
  <si>
    <t>連棟数</t>
    <rPh sb="0" eb="2">
      <t>レントウ</t>
    </rPh>
    <rPh sb="2" eb="3">
      <t>スウ</t>
    </rPh>
    <phoneticPr fontId="2"/>
  </si>
  <si>
    <t>Ｎ</t>
    <phoneticPr fontId="2"/>
  </si>
  <si>
    <t>軒高</t>
    <rPh sb="0" eb="1">
      <t>ノキ</t>
    </rPh>
    <rPh sb="1" eb="2">
      <t>タカ</t>
    </rPh>
    <phoneticPr fontId="2"/>
  </si>
  <si>
    <t>Ｔ</t>
    <phoneticPr fontId="2"/>
  </si>
  <si>
    <t>棟高</t>
    <rPh sb="0" eb="1">
      <t>トウ</t>
    </rPh>
    <rPh sb="1" eb="2">
      <t>タカ</t>
    </rPh>
    <phoneticPr fontId="2"/>
  </si>
  <si>
    <t>ＴＴ</t>
    <phoneticPr fontId="2"/>
  </si>
  <si>
    <t>屋根勾配</t>
    <rPh sb="0" eb="2">
      <t>ヤネ</t>
    </rPh>
    <rPh sb="2" eb="4">
      <t>コウバイ</t>
    </rPh>
    <phoneticPr fontId="2"/>
  </si>
  <si>
    <t>Ｋ</t>
    <phoneticPr fontId="2"/>
  </si>
  <si>
    <t>屋根長</t>
    <rPh sb="0" eb="2">
      <t>ヤネ</t>
    </rPh>
    <rPh sb="2" eb="3">
      <t>チョウ</t>
    </rPh>
    <phoneticPr fontId="2"/>
  </si>
  <si>
    <t>Ｙ</t>
    <phoneticPr fontId="2"/>
  </si>
  <si>
    <t>半径</t>
    <rPh sb="0" eb="2">
      <t>ハンケイ</t>
    </rPh>
    <phoneticPr fontId="2"/>
  </si>
  <si>
    <t>Ｒ</t>
    <phoneticPr fontId="2"/>
  </si>
  <si>
    <t>角度</t>
    <rPh sb="0" eb="2">
      <t>カクド</t>
    </rPh>
    <phoneticPr fontId="2"/>
  </si>
  <si>
    <t>θ</t>
    <phoneticPr fontId="2"/>
  </si>
  <si>
    <t>Ｓ</t>
    <phoneticPr fontId="2"/>
  </si>
  <si>
    <t>（㎡）</t>
    <phoneticPr fontId="2"/>
  </si>
  <si>
    <t>Ａ</t>
    <phoneticPr fontId="2"/>
  </si>
  <si>
    <t>天面積</t>
    <rPh sb="0" eb="1">
      <t>テン</t>
    </rPh>
    <rPh sb="1" eb="3">
      <t>メンセキ</t>
    </rPh>
    <phoneticPr fontId="2"/>
  </si>
  <si>
    <t>Ａ１</t>
    <phoneticPr fontId="2"/>
  </si>
  <si>
    <t>妻面積</t>
    <rPh sb="0" eb="1">
      <t>ツマ</t>
    </rPh>
    <rPh sb="1" eb="3">
      <t>メンセキ</t>
    </rPh>
    <phoneticPr fontId="2"/>
  </si>
  <si>
    <t>Ａ２</t>
    <phoneticPr fontId="2"/>
  </si>
  <si>
    <t>側面積</t>
    <rPh sb="0" eb="1">
      <t>ソク</t>
    </rPh>
    <rPh sb="1" eb="3">
      <t>メンセキ</t>
    </rPh>
    <phoneticPr fontId="2"/>
  </si>
  <si>
    <t>Ａ３</t>
    <phoneticPr fontId="2"/>
  </si>
  <si>
    <t>（kWh）</t>
    <phoneticPr fontId="2"/>
  </si>
  <si>
    <t>（GJ）</t>
    <phoneticPr fontId="2"/>
  </si>
  <si>
    <t>（MWh）</t>
    <phoneticPr fontId="2"/>
  </si>
  <si>
    <t>（Mcal）</t>
    <phoneticPr fontId="2"/>
  </si>
  <si>
    <t>ＣＯＰ</t>
    <phoneticPr fontId="2"/>
  </si>
  <si>
    <t>保温補正</t>
    <phoneticPr fontId="2"/>
  </si>
  <si>
    <t>（kW/㎡/night）</t>
    <phoneticPr fontId="2"/>
  </si>
  <si>
    <t>（kJ/㎡/night）</t>
    <phoneticPr fontId="2"/>
  </si>
  <si>
    <t>（kcal/㎡/night）</t>
    <phoneticPr fontId="2"/>
  </si>
  <si>
    <t>5～10℃</t>
    <phoneticPr fontId="2"/>
  </si>
  <si>
    <t>-250～-150</t>
    <phoneticPr fontId="2"/>
  </si>
  <si>
    <t>-300～-200</t>
    <phoneticPr fontId="2"/>
  </si>
  <si>
    <t>-200～-100</t>
    <phoneticPr fontId="2"/>
  </si>
  <si>
    <t>10～15℃</t>
    <phoneticPr fontId="2"/>
  </si>
  <si>
    <t>-170～-120</t>
    <phoneticPr fontId="2"/>
  </si>
  <si>
    <t>-150～-50</t>
    <phoneticPr fontId="2"/>
  </si>
  <si>
    <t>15～20℃</t>
    <phoneticPr fontId="2"/>
  </si>
  <si>
    <t>-100～0</t>
    <phoneticPr fontId="2"/>
  </si>
  <si>
    <t>↓</t>
    <phoneticPr fontId="2"/>
  </si>
  <si>
    <t>10℃</t>
    <phoneticPr fontId="2"/>
  </si>
  <si>
    <t>-150</t>
    <phoneticPr fontId="2"/>
  </si>
  <si>
    <t>-200</t>
    <phoneticPr fontId="2"/>
  </si>
  <si>
    <t>-100</t>
    <phoneticPr fontId="2"/>
  </si>
  <si>
    <t>-250～-150</t>
    <phoneticPr fontId="2"/>
  </si>
  <si>
    <t>15℃</t>
    <phoneticPr fontId="2"/>
  </si>
  <si>
    <t>-50</t>
    <phoneticPr fontId="2"/>
  </si>
  <si>
    <t>-200～-100</t>
    <phoneticPr fontId="2"/>
  </si>
  <si>
    <t>20℃</t>
    <phoneticPr fontId="2"/>
  </si>
  <si>
    <t>0</t>
    <phoneticPr fontId="2"/>
  </si>
  <si>
    <t>-150～-50</t>
    <phoneticPr fontId="2"/>
  </si>
  <si>
    <t>日数</t>
    <rPh sb="0" eb="2">
      <t>ニッスウ</t>
    </rPh>
    <phoneticPr fontId="2"/>
  </si>
  <si>
    <t>日照（日）</t>
    <rPh sb="3" eb="4">
      <t>ニチ</t>
    </rPh>
    <phoneticPr fontId="2"/>
  </si>
  <si>
    <t>設定室温</t>
    <rPh sb="0" eb="2">
      <t>セッテイ</t>
    </rPh>
    <rPh sb="2" eb="4">
      <t>シツオン</t>
    </rPh>
    <phoneticPr fontId="2"/>
  </si>
  <si>
    <t>ＤＨ-2</t>
    <phoneticPr fontId="2"/>
  </si>
  <si>
    <t>2重加保温補正</t>
    <rPh sb="1" eb="2">
      <t>ジュウ</t>
    </rPh>
    <phoneticPr fontId="2"/>
  </si>
  <si>
    <t>暖房負荷</t>
  </si>
  <si>
    <t>kWh</t>
  </si>
  <si>
    <t>既存暖房負荷</t>
    <rPh sb="0" eb="2">
      <t>キゾン</t>
    </rPh>
    <rPh sb="2" eb="4">
      <t>ダンボウ</t>
    </rPh>
    <rPh sb="4" eb="6">
      <t>フカ</t>
    </rPh>
    <phoneticPr fontId="2"/>
  </si>
  <si>
    <t>導入HP負荷</t>
    <rPh sb="0" eb="2">
      <t>ドウニュウ</t>
    </rPh>
    <rPh sb="4" eb="6">
      <t>フカ</t>
    </rPh>
    <phoneticPr fontId="2"/>
  </si>
  <si>
    <t>暖房機</t>
    <rPh sb="0" eb="3">
      <t>ダンボウキ</t>
    </rPh>
    <phoneticPr fontId="2"/>
  </si>
  <si>
    <t>HP</t>
    <phoneticPr fontId="2"/>
  </si>
  <si>
    <t>電気（ｋWh</t>
    <rPh sb="0" eb="2">
      <t>デンキ</t>
    </rPh>
    <phoneticPr fontId="2"/>
  </si>
  <si>
    <t>原油換算（ｋｌ</t>
    <rPh sb="0" eb="2">
      <t>ゲンユ</t>
    </rPh>
    <rPh sb="2" eb="4">
      <t>カンザン</t>
    </rPh>
    <phoneticPr fontId="2"/>
  </si>
  <si>
    <t>効率補正</t>
    <rPh sb="0" eb="2">
      <t>コウリツ</t>
    </rPh>
    <rPh sb="2" eb="4">
      <t>ホセイ</t>
    </rPh>
    <phoneticPr fontId="2"/>
  </si>
  <si>
    <t>■既存設備（燃油暖房機）情報</t>
    <rPh sb="1" eb="3">
      <t>キゾン</t>
    </rPh>
    <rPh sb="3" eb="5">
      <t>セツビ</t>
    </rPh>
    <rPh sb="6" eb="8">
      <t>ネンユ</t>
    </rPh>
    <rPh sb="8" eb="11">
      <t>ダンボウキ</t>
    </rPh>
    <rPh sb="12" eb="14">
      <t>ジョウホウ</t>
    </rPh>
    <phoneticPr fontId="2"/>
  </si>
  <si>
    <t>■導入予定設備（ヒートポンプ）情報</t>
    <rPh sb="1" eb="3">
      <t>ドウニュウ</t>
    </rPh>
    <rPh sb="3" eb="5">
      <t>ヨテイ</t>
    </rPh>
    <rPh sb="5" eb="7">
      <t>セツビ</t>
    </rPh>
    <rPh sb="15" eb="17">
      <t>ジョウホウ</t>
    </rPh>
    <phoneticPr fontId="2"/>
  </si>
  <si>
    <t>（kcal/㎡/night）</t>
    <phoneticPr fontId="2"/>
  </si>
  <si>
    <t>暖房設定温度</t>
    <rPh sb="2" eb="4">
      <t>セッテイ</t>
    </rPh>
    <rPh sb="4" eb="6">
      <t>オンド</t>
    </rPh>
    <phoneticPr fontId="2"/>
  </si>
  <si>
    <t>昼</t>
    <rPh sb="0" eb="1">
      <t>ヒル</t>
    </rPh>
    <phoneticPr fontId="2"/>
  </si>
  <si>
    <t>℃</t>
    <phoneticPr fontId="16"/>
  </si>
  <si>
    <t>暖房負荷</t>
    <rPh sb="0" eb="2">
      <t>ダンボウ</t>
    </rPh>
    <rPh sb="2" eb="4">
      <t>フカ</t>
    </rPh>
    <phoneticPr fontId="16"/>
  </si>
  <si>
    <t>kWh</t>
    <phoneticPr fontId="16"/>
  </si>
  <si>
    <t>エネルギー消費量</t>
    <rPh sb="5" eb="8">
      <t>ショウヒリョウ</t>
    </rPh>
    <phoneticPr fontId="16"/>
  </si>
  <si>
    <t>%</t>
    <phoneticPr fontId="16"/>
  </si>
  <si>
    <r>
      <rPr>
        <sz val="8"/>
        <color rgb="FFFF0000"/>
        <rFont val="ＭＳ 明朝"/>
        <family val="1"/>
        <charset val="128"/>
      </rPr>
      <t>【エネルギー使用量】</t>
    </r>
    <r>
      <rPr>
        <sz val="8"/>
        <color rgb="FF0070C0"/>
        <rFont val="ＭＳ 明朝"/>
        <family val="1"/>
        <charset val="128"/>
      </rPr>
      <t xml:space="preserve">
 </t>
    </r>
    <r>
      <rPr>
        <sz val="8"/>
        <color rgb="FFFF0000"/>
        <rFont val="ＭＳ 明朝"/>
        <family val="1"/>
        <charset val="128"/>
      </rPr>
      <t>赤枠内の数値を補助事業ポータルに転記</t>
    </r>
    <rPh sb="6" eb="9">
      <t>シヨウリョウ</t>
    </rPh>
    <rPh sb="12" eb="13">
      <t>アカ</t>
    </rPh>
    <rPh sb="13" eb="14">
      <t>ワク</t>
    </rPh>
    <rPh sb="14" eb="15">
      <t>ナイ</t>
    </rPh>
    <rPh sb="16" eb="18">
      <t>スウチ</t>
    </rPh>
    <rPh sb="19" eb="21">
      <t>ホジョ</t>
    </rPh>
    <rPh sb="21" eb="23">
      <t>ジギョウ</t>
    </rPh>
    <rPh sb="28" eb="30">
      <t>テンキ</t>
    </rPh>
    <phoneticPr fontId="16"/>
  </si>
  <si>
    <t>■既存設備エネルギー使用量</t>
    <rPh sb="1" eb="3">
      <t>キゾン</t>
    </rPh>
    <rPh sb="3" eb="5">
      <t>セツビ</t>
    </rPh>
    <rPh sb="10" eb="13">
      <t>シヨウリョウ</t>
    </rPh>
    <phoneticPr fontId="2"/>
  </si>
  <si>
    <t>電気</t>
    <rPh sb="0" eb="2">
      <t>デンキ</t>
    </rPh>
    <phoneticPr fontId="16"/>
  </si>
  <si>
    <t>■導入予定設備エネルギー使用量</t>
    <rPh sb="1" eb="3">
      <t>ドウニュウ</t>
    </rPh>
    <rPh sb="3" eb="5">
      <t>ヨテイ</t>
    </rPh>
    <rPh sb="5" eb="7">
      <t>セツビ</t>
    </rPh>
    <rPh sb="12" eb="15">
      <t>シヨウリョウ</t>
    </rPh>
    <phoneticPr fontId="2"/>
  </si>
  <si>
    <t>0.85　（温風）</t>
  </si>
  <si>
    <r>
      <t>ｍ</t>
    </r>
    <r>
      <rPr>
        <vertAlign val="superscript"/>
        <sz val="10"/>
        <color theme="1"/>
        <rFont val="ＭＳ 明朝"/>
        <family val="1"/>
        <charset val="128"/>
      </rPr>
      <t>2</t>
    </r>
    <phoneticPr fontId="2"/>
  </si>
  <si>
    <t>※1　＜参考＞ハウス表面積計算表</t>
    <rPh sb="4" eb="6">
      <t>サンコウ</t>
    </rPh>
    <rPh sb="10" eb="13">
      <t>ヒョウメンセキ</t>
    </rPh>
    <rPh sb="13" eb="15">
      <t>ケイサン</t>
    </rPh>
    <rPh sb="15" eb="16">
      <t>ヒョウ</t>
    </rPh>
    <phoneticPr fontId="2"/>
  </si>
  <si>
    <t>　</t>
    <phoneticPr fontId="16"/>
  </si>
  <si>
    <t>事業実施場所</t>
    <phoneticPr fontId="2"/>
  </si>
  <si>
    <t>最大熱出力</t>
    <rPh sb="0" eb="2">
      <t>サイダイ</t>
    </rPh>
    <rPh sb="2" eb="5">
      <t>ネツシュツリョク</t>
    </rPh>
    <phoneticPr fontId="2"/>
  </si>
  <si>
    <t>kW</t>
    <phoneticPr fontId="2"/>
  </si>
  <si>
    <t>台</t>
    <rPh sb="0" eb="1">
      <t>ダイ</t>
    </rPh>
    <phoneticPr fontId="16"/>
  </si>
  <si>
    <t>(ℓ)</t>
    <phoneticPr fontId="2"/>
  </si>
  <si>
    <t>(ℓ)</t>
    <phoneticPr fontId="2"/>
  </si>
  <si>
    <t>表面積計算値</t>
    <phoneticPr fontId="16"/>
  </si>
  <si>
    <t>連棟数 ※</t>
    <phoneticPr fontId="2"/>
  </si>
  <si>
    <t>連棟数　※</t>
    <phoneticPr fontId="2"/>
  </si>
  <si>
    <t>※連棟数：複数温室ハウスが隣接しており、かつ、
　暖房設備を共有している場合の棟数</t>
    <rPh sb="1" eb="3">
      <t>レントウ</t>
    </rPh>
    <rPh sb="3" eb="4">
      <t>スウ</t>
    </rPh>
    <rPh sb="5" eb="7">
      <t>フクスウ</t>
    </rPh>
    <rPh sb="7" eb="9">
      <t>オンシツ</t>
    </rPh>
    <rPh sb="13" eb="15">
      <t>リンセツ</t>
    </rPh>
    <rPh sb="25" eb="27">
      <t>ダンボウ</t>
    </rPh>
    <rPh sb="27" eb="29">
      <t>セツビ</t>
    </rPh>
    <rPh sb="30" eb="32">
      <t>キョウユウ</t>
    </rPh>
    <rPh sb="36" eb="38">
      <t>バアイ</t>
    </rPh>
    <rPh sb="39" eb="40">
      <t>トウ</t>
    </rPh>
    <rPh sb="40" eb="41">
      <t>スウ</t>
    </rPh>
    <phoneticPr fontId="16"/>
  </si>
  <si>
    <t>←既存の燃油暖房機の台数を入力</t>
    <rPh sb="1" eb="3">
      <t>キゾン</t>
    </rPh>
    <rPh sb="4" eb="6">
      <t>ネンユ</t>
    </rPh>
    <rPh sb="6" eb="9">
      <t>ダンボウキ</t>
    </rPh>
    <rPh sb="10" eb="12">
      <t>ダイスウ</t>
    </rPh>
    <rPh sb="13" eb="15">
      <t>ニュウリョク</t>
    </rPh>
    <phoneticPr fontId="2"/>
  </si>
  <si>
    <t>←既存の燃油暖房機の最大熱出力を入力</t>
    <rPh sb="1" eb="3">
      <t>キゾン</t>
    </rPh>
    <rPh sb="4" eb="6">
      <t>ネンユ</t>
    </rPh>
    <rPh sb="6" eb="9">
      <t>ダンボウキ</t>
    </rPh>
    <rPh sb="10" eb="12">
      <t>サイダイ</t>
    </rPh>
    <rPh sb="12" eb="15">
      <t>ネツシュツリョク</t>
    </rPh>
    <rPh sb="16" eb="18">
      <t>ニュウリョク</t>
    </rPh>
    <phoneticPr fontId="2"/>
  </si>
  <si>
    <t>燃油（L,t）</t>
    <rPh sb="0" eb="2">
      <t>ネンユ</t>
    </rPh>
    <phoneticPr fontId="2"/>
  </si>
  <si>
    <t>消費電力</t>
    <rPh sb="0" eb="2">
      <t>ショウヒ</t>
    </rPh>
    <rPh sb="2" eb="4">
      <t>デンリョク</t>
    </rPh>
    <phoneticPr fontId="16"/>
  </si>
  <si>
    <t>比率</t>
    <rPh sb="0" eb="2">
      <t>ヒリツ</t>
    </rPh>
    <phoneticPr fontId="16"/>
  </si>
  <si>
    <t>←製品カタログ・仕様書に記載された値を入力、不明の場合は未入力でも可</t>
    <rPh sb="22" eb="24">
      <t>フメイ</t>
    </rPh>
    <rPh sb="25" eb="27">
      <t>バアイ</t>
    </rPh>
    <rPh sb="28" eb="31">
      <t>ミニュウリョク</t>
    </rPh>
    <rPh sb="33" eb="34">
      <t>カ</t>
    </rPh>
    <phoneticPr fontId="2"/>
  </si>
  <si>
    <t>ＤＨ’</t>
    <phoneticPr fontId="2"/>
  </si>
  <si>
    <t>ＤＨ</t>
    <phoneticPr fontId="2"/>
  </si>
  <si>
    <t>←暖房の設定温度を入力、変温管理の場合は平均温度を入力</t>
    <rPh sb="1" eb="3">
      <t>ダンボウ</t>
    </rPh>
    <rPh sb="4" eb="6">
      <t>セッテイ</t>
    </rPh>
    <rPh sb="6" eb="8">
      <t>オンド</t>
    </rPh>
    <rPh sb="9" eb="11">
      <t>ニュウリョク</t>
    </rPh>
    <rPh sb="12" eb="14">
      <t>ヘンオン</t>
    </rPh>
    <rPh sb="14" eb="16">
      <t>カンリ</t>
    </rPh>
    <rPh sb="17" eb="19">
      <t>バアイ</t>
    </rPh>
    <rPh sb="20" eb="22">
      <t>ヘイキン</t>
    </rPh>
    <rPh sb="22" eb="24">
      <t>オンド</t>
    </rPh>
    <rPh sb="25" eb="27">
      <t>ニュウリョク</t>
    </rPh>
    <phoneticPr fontId="2"/>
  </si>
  <si>
    <t>←対象のハウス総表面積を入力</t>
    <rPh sb="1" eb="3">
      <t>タイショウ</t>
    </rPh>
    <rPh sb="7" eb="8">
      <t>ソウ</t>
    </rPh>
    <rPh sb="8" eb="11">
      <t>ヒョウメンセキ</t>
    </rPh>
    <rPh sb="12" eb="14">
      <t>ニュウリョク</t>
    </rPh>
    <phoneticPr fontId="2"/>
  </si>
  <si>
    <t>←外被覆の種類と材質を選択</t>
    <rPh sb="1" eb="2">
      <t>ソト</t>
    </rPh>
    <rPh sb="2" eb="4">
      <t>ヒフク</t>
    </rPh>
    <rPh sb="5" eb="7">
      <t>シュルイ</t>
    </rPh>
    <rPh sb="8" eb="10">
      <t>ザイシツ</t>
    </rPh>
    <rPh sb="11" eb="13">
      <t>センタク</t>
    </rPh>
    <phoneticPr fontId="2"/>
  </si>
  <si>
    <t>←内張りの種類と材質を選択</t>
    <rPh sb="1" eb="2">
      <t>ウチ</t>
    </rPh>
    <rPh sb="2" eb="3">
      <t>バ</t>
    </rPh>
    <rPh sb="5" eb="7">
      <t>シュルイ</t>
    </rPh>
    <rPh sb="8" eb="10">
      <t>ザイシツ</t>
    </rPh>
    <rPh sb="11" eb="13">
      <t>センタク</t>
    </rPh>
    <phoneticPr fontId="2"/>
  </si>
  <si>
    <t>←既存の燃油暖房機で使用している暖房システム効率を選択</t>
    <rPh sb="1" eb="3">
      <t>キゾン</t>
    </rPh>
    <rPh sb="4" eb="6">
      <t>ネンユ</t>
    </rPh>
    <rPh sb="6" eb="9">
      <t>ダンボウキ</t>
    </rPh>
    <rPh sb="10" eb="12">
      <t>シヨウ</t>
    </rPh>
    <rPh sb="16" eb="18">
      <t>ダンボウ</t>
    </rPh>
    <rPh sb="22" eb="24">
      <t>コウリツ</t>
    </rPh>
    <rPh sb="25" eb="27">
      <t>センタク</t>
    </rPh>
    <phoneticPr fontId="2"/>
  </si>
  <si>
    <t>←室外機の台数を登録</t>
    <phoneticPr fontId="2"/>
  </si>
  <si>
    <t>[MJ]</t>
    <phoneticPr fontId="2"/>
  </si>
  <si>
    <t>←設備の設置場所都市名を選択</t>
    <rPh sb="8" eb="10">
      <t>トシ</t>
    </rPh>
    <phoneticPr fontId="2"/>
  </si>
  <si>
    <t>←暖房を運転開始させる時期を選択</t>
    <rPh sb="1" eb="3">
      <t>ダンボウ</t>
    </rPh>
    <rPh sb="4" eb="6">
      <t>ウンテン</t>
    </rPh>
    <rPh sb="6" eb="8">
      <t>カイシ</t>
    </rPh>
    <rPh sb="11" eb="13">
      <t>ジキ</t>
    </rPh>
    <rPh sb="14" eb="16">
      <t>センタク</t>
    </rPh>
    <phoneticPr fontId="2"/>
  </si>
  <si>
    <r>
      <rPr>
        <b/>
        <sz val="12"/>
        <color theme="1"/>
        <rFont val="ＭＳ 明朝"/>
        <family val="1"/>
        <charset val="128"/>
      </rPr>
      <t>　</t>
    </r>
    <r>
      <rPr>
        <b/>
        <u/>
        <sz val="12"/>
        <color theme="1"/>
        <rFont val="ＭＳ 明朝"/>
        <family val="1"/>
        <charset val="128"/>
      </rPr>
      <t xml:space="preserve">施設園芸用ヒートポンプ　SII省エネ計算フォーマット
</t>
    </r>
    <r>
      <rPr>
        <sz val="11"/>
        <color theme="1"/>
        <rFont val="ＭＳ 明朝"/>
        <family val="1"/>
        <charset val="128"/>
      </rPr>
      <t xml:space="preserve">    更新パターンｂ．暖房機（一部）　⇒　ヒートポンプ
　本シートは、事業実施前に複数台の暖房機を使用しておりその暖房機のうち数台を撤去してヒートポンプを導入する事業、事業実施前に暖房機を使用しておりその暖房機を撤去してヒートポンプと（補助対象外経費で）新たな小型暖房機を導入する事業を対象としています。</t>
    </r>
    <rPh sb="1" eb="3">
      <t>シセツ</t>
    </rPh>
    <rPh sb="3" eb="6">
      <t>エンゲイヨウ</t>
    </rPh>
    <rPh sb="16" eb="17">
      <t>ショウ</t>
    </rPh>
    <rPh sb="19" eb="21">
      <t>ケイサン</t>
    </rPh>
    <rPh sb="32" eb="34">
      <t>コウシン</t>
    </rPh>
    <rPh sb="40" eb="43">
      <t>ダンボウキ</t>
    </rPh>
    <rPh sb="44" eb="46">
      <t>イチブ</t>
    </rPh>
    <rPh sb="58" eb="59">
      <t>ホン</t>
    </rPh>
    <rPh sb="64" eb="66">
      <t>ジギョウ</t>
    </rPh>
    <rPh sb="66" eb="68">
      <t>ジッシ</t>
    </rPh>
    <rPh sb="68" eb="69">
      <t>マエ</t>
    </rPh>
    <rPh sb="70" eb="72">
      <t>フクスウ</t>
    </rPh>
    <rPh sb="72" eb="73">
      <t>ダイ</t>
    </rPh>
    <rPh sb="74" eb="77">
      <t>ダンボウキ</t>
    </rPh>
    <rPh sb="78" eb="80">
      <t>シヨウ</t>
    </rPh>
    <rPh sb="86" eb="89">
      <t>ダンボウキ</t>
    </rPh>
    <rPh sb="92" eb="94">
      <t>スウダイ</t>
    </rPh>
    <rPh sb="95" eb="97">
      <t>テッキョ</t>
    </rPh>
    <rPh sb="110" eb="112">
      <t>ジギョウ</t>
    </rPh>
    <rPh sb="113" eb="115">
      <t>ジギョウ</t>
    </rPh>
    <rPh sb="115" eb="117">
      <t>ジッシ</t>
    </rPh>
    <rPh sb="117" eb="118">
      <t>マエ</t>
    </rPh>
    <rPh sb="119" eb="121">
      <t>ダンボウ</t>
    </rPh>
    <rPh sb="121" eb="122">
      <t>キ</t>
    </rPh>
    <rPh sb="123" eb="125">
      <t>シヨウ</t>
    </rPh>
    <rPh sb="131" eb="133">
      <t>ダンボウ</t>
    </rPh>
    <rPh sb="133" eb="134">
      <t>キ</t>
    </rPh>
    <rPh sb="135" eb="137">
      <t>テッキョ</t>
    </rPh>
    <rPh sb="147" eb="149">
      <t>ホジョ</t>
    </rPh>
    <rPh sb="149" eb="151">
      <t>タイショウ</t>
    </rPh>
    <rPh sb="151" eb="152">
      <t>ガイ</t>
    </rPh>
    <rPh sb="152" eb="154">
      <t>ケイヒ</t>
    </rPh>
    <rPh sb="156" eb="157">
      <t>アラ</t>
    </rPh>
    <rPh sb="159" eb="161">
      <t>コガタ</t>
    </rPh>
    <rPh sb="161" eb="163">
      <t>ダンボウ</t>
    </rPh>
    <rPh sb="163" eb="164">
      <t>キ</t>
    </rPh>
    <rPh sb="165" eb="167">
      <t>ドウニュウ</t>
    </rPh>
    <rPh sb="169" eb="171">
      <t>ジギョウ</t>
    </rPh>
    <rPh sb="172" eb="174">
      <t>タイショウ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</si>
</sst>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176" formatCode="0.0"/>
    <numFmt numFmtId="177" formatCode="0.000"/>
    <numFmt numFmtId="178" formatCode="0.0000"/>
    <numFmt numFmtId="179" formatCode="#,##0.0;[Red]\-#,##0.0"/>
    <numFmt numFmtId="180" formatCode="0.0%"/>
    <numFmt numFmtId="181" formatCode="0_ ;[Red]\-0\ "/>
    <numFmt numFmtId="182" formatCode="0.000_ ;[Red]\-0.000\ "/>
    <numFmt numFmtId="183" formatCode="#,##0.000;[Red]\-#,##0.000"/>
    <numFmt numFmtId="184" formatCode="0_ "/>
    <numFmt numFmtId="185" formatCode="0\ &quot;台&quot;"/>
    <numFmt numFmtId="186" formatCode="0&quot;月&quot;"/>
    <numFmt numFmtId="187" formatCode="#,##0.0_ "/>
    <numFmt numFmtId="188" formatCode="0.0_ "/>
    <numFmt numFmtId="189" formatCode="#,##0.00_ "/>
    <numFmt numFmtId="190" formatCode="\(@\)"/>
    <numFmt numFmtId="191" formatCode="#,##0.000_ "/>
  </numFmts>
  <fonts count="29"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0"/>
      <name val="ＭＳ Ｐゴシック"/>
      <family val="3"/>
      <charset val="128"/>
    </font>
    <font>
      <sz val="10"/>
      <name val="ＭＳ ゴシック"/>
      <family val="3"/>
      <charset val="128"/>
    </font>
    <font>
      <sz val="9"/>
      <name val="ＭＳ Ｐゴシック"/>
      <family val="3"/>
      <charset val="128"/>
    </font>
    <font>
      <b/>
      <sz val="9"/>
      <color indexed="81"/>
      <name val="ＭＳ Ｐゴシック"/>
      <family val="3"/>
      <charset val="128"/>
    </font>
    <font>
      <sz val="9"/>
      <color indexed="81"/>
      <name val="ＭＳ Ｐゴシック"/>
      <family val="3"/>
      <charset val="128"/>
    </font>
    <font>
      <sz val="11"/>
      <color indexed="8"/>
      <name val="ＭＳ Ｐゴシック"/>
      <family val="3"/>
      <charset val="128"/>
    </font>
    <font>
      <sz val="9"/>
      <color indexed="8"/>
      <name val="ＭＳ Ｐゴシック"/>
      <family val="3"/>
      <charset val="128"/>
    </font>
    <font>
      <sz val="14"/>
      <name val="ＭＳ Ｐゴシック"/>
      <family val="3"/>
      <charset val="128"/>
    </font>
    <font>
      <sz val="11"/>
      <color theme="1"/>
      <name val="ＭＳ Ｐゴシック"/>
      <family val="3"/>
      <charset val="128"/>
      <scheme val="minor"/>
    </font>
    <font>
      <sz val="11"/>
      <color theme="1"/>
      <name val="ＭＳ Ｐゴシック"/>
      <family val="2"/>
      <scheme val="minor"/>
    </font>
    <font>
      <b/>
      <u/>
      <sz val="12"/>
      <color theme="1"/>
      <name val="ＭＳ 明朝"/>
      <family val="1"/>
      <charset val="128"/>
    </font>
    <font>
      <sz val="10"/>
      <name val="ＭＳ 明朝"/>
      <family val="1"/>
      <charset val="128"/>
    </font>
    <font>
      <sz val="6"/>
      <name val="ＭＳ Ｐゴシック"/>
      <family val="2"/>
      <charset val="128"/>
      <scheme val="minor"/>
    </font>
    <font>
      <b/>
      <sz val="12"/>
      <color theme="1"/>
      <name val="ＭＳ 明朝"/>
      <family val="1"/>
      <charset val="128"/>
    </font>
    <font>
      <sz val="10"/>
      <color theme="1"/>
      <name val="ＭＳ 明朝"/>
      <family val="1"/>
      <charset val="128"/>
    </font>
    <font>
      <sz val="8"/>
      <color rgb="FF0070C0"/>
      <name val="ＭＳ 明朝"/>
      <family val="1"/>
      <charset val="128"/>
    </font>
    <font>
      <vertAlign val="superscript"/>
      <sz val="10"/>
      <color theme="1"/>
      <name val="ＭＳ 明朝"/>
      <family val="1"/>
      <charset val="128"/>
    </font>
    <font>
      <sz val="11"/>
      <name val="ＭＳ 明朝"/>
      <family val="1"/>
      <charset val="128"/>
    </font>
    <font>
      <sz val="10"/>
      <color rgb="FFFF0000"/>
      <name val="ＭＳ 明朝"/>
      <family val="1"/>
      <charset val="128"/>
    </font>
    <font>
      <sz val="8"/>
      <color rgb="FFFF0000"/>
      <name val="ＭＳ 明朝"/>
      <family val="1"/>
      <charset val="128"/>
    </font>
    <font>
      <sz val="8"/>
      <color theme="1"/>
      <name val="ＭＳ 明朝"/>
      <family val="1"/>
      <charset val="128"/>
    </font>
    <font>
      <b/>
      <sz val="10"/>
      <color rgb="FFFF0000"/>
      <name val="ＭＳ 明朝"/>
      <family val="1"/>
      <charset val="128"/>
    </font>
    <font>
      <sz val="11"/>
      <color rgb="FFFF0000"/>
      <name val="ＭＳ 明朝"/>
      <family val="1"/>
      <charset val="128"/>
    </font>
    <font>
      <sz val="10"/>
      <color rgb="FF0070C0"/>
      <name val="ＭＳ 明朝"/>
      <family val="1"/>
      <charset val="128"/>
    </font>
    <font>
      <sz val="11"/>
      <color theme="1"/>
      <name val="ＭＳ 明朝"/>
      <family val="1"/>
      <charset val="128"/>
    </font>
  </fonts>
  <fills count="12">
    <fill>
      <patternFill patternType="none"/>
    </fill>
    <fill>
      <patternFill patternType="gray125"/>
    </fill>
    <fill>
      <patternFill patternType="solid">
        <fgColor indexed="47"/>
        <bgColor indexed="64"/>
      </patternFill>
    </fill>
    <fill>
      <patternFill patternType="solid">
        <fgColor indexed="13"/>
        <bgColor indexed="64"/>
      </patternFill>
    </fill>
    <fill>
      <patternFill patternType="solid">
        <fgColor indexed="44"/>
        <bgColor indexed="64"/>
      </patternFill>
    </fill>
    <fill>
      <patternFill patternType="solid">
        <fgColor indexed="51"/>
        <bgColor indexed="64"/>
      </patternFill>
    </fill>
    <fill>
      <patternFill patternType="solid">
        <fgColor indexed="11"/>
        <bgColor indexed="64"/>
      </patternFill>
    </fill>
    <fill>
      <patternFill patternType="solid">
        <fgColor indexed="43"/>
        <bgColor indexed="64"/>
      </patternFill>
    </fill>
    <fill>
      <patternFill patternType="solid">
        <fgColor indexed="40"/>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tint="-4.9989318521683403E-2"/>
        <bgColor indexed="64"/>
      </patternFill>
    </fill>
  </fills>
  <borders count="34">
    <border>
      <left/>
      <right/>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ck">
        <color rgb="FFFF0000"/>
      </left>
      <right style="thin">
        <color indexed="64"/>
      </right>
      <top style="thick">
        <color rgb="FFFF0000"/>
      </top>
      <bottom style="thin">
        <color indexed="64"/>
      </bottom>
      <diagonal/>
    </border>
    <border>
      <left style="thin">
        <color indexed="64"/>
      </left>
      <right style="thin">
        <color indexed="64"/>
      </right>
      <top style="thick">
        <color rgb="FFFF0000"/>
      </top>
      <bottom style="thin">
        <color indexed="64"/>
      </bottom>
      <diagonal/>
    </border>
    <border>
      <left style="thick">
        <color rgb="FFFF0000"/>
      </left>
      <right style="thin">
        <color auto="1"/>
      </right>
      <top style="thin">
        <color auto="1"/>
      </top>
      <bottom style="thick">
        <color rgb="FFFF0000"/>
      </bottom>
      <diagonal/>
    </border>
    <border>
      <left style="thin">
        <color auto="1"/>
      </left>
      <right style="thin">
        <color auto="1"/>
      </right>
      <top style="thin">
        <color auto="1"/>
      </top>
      <bottom style="thick">
        <color rgb="FFFF0000"/>
      </bottom>
      <diagonal/>
    </border>
    <border>
      <left style="thick">
        <color rgb="FFFF0000"/>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style="thick">
        <color rgb="FFFF0000"/>
      </right>
      <top style="thick">
        <color rgb="FFFF0000"/>
      </top>
      <bottom style="thin">
        <color indexed="64"/>
      </bottom>
      <diagonal/>
    </border>
    <border>
      <left style="thin">
        <color indexed="64"/>
      </left>
      <right style="thick">
        <color rgb="FFFF0000"/>
      </right>
      <top style="thin">
        <color indexed="64"/>
      </top>
      <bottom style="thin">
        <color indexed="64"/>
      </bottom>
      <diagonal/>
    </border>
    <border>
      <left style="thin">
        <color indexed="64"/>
      </left>
      <right style="thick">
        <color rgb="FFFF0000"/>
      </right>
      <top style="thin">
        <color indexed="64"/>
      </top>
      <bottom style="thick">
        <color rgb="FFFF0000"/>
      </bottom>
      <diagonal/>
    </border>
    <border>
      <left style="thin">
        <color indexed="64"/>
      </left>
      <right style="thick">
        <color rgb="FFFF0000"/>
      </right>
      <top style="thin">
        <color indexed="64"/>
      </top>
      <bottom style="double">
        <color indexed="64"/>
      </bottom>
      <diagonal/>
    </border>
    <border>
      <left/>
      <right style="thin">
        <color indexed="64"/>
      </right>
      <top style="thin">
        <color indexed="64"/>
      </top>
      <bottom style="double">
        <color indexed="64"/>
      </bottom>
      <diagonal/>
    </border>
    <border>
      <left style="thick">
        <color rgb="FFFF0000"/>
      </left>
      <right/>
      <top style="thin">
        <color auto="1"/>
      </top>
      <bottom style="thick">
        <color rgb="FFFF0000"/>
      </bottom>
      <diagonal/>
    </border>
    <border>
      <left/>
      <right/>
      <top style="thin">
        <color auto="1"/>
      </top>
      <bottom style="thick">
        <color rgb="FFFF0000"/>
      </bottom>
      <diagonal/>
    </border>
    <border>
      <left/>
      <right style="thick">
        <color rgb="FFFF0000"/>
      </right>
      <top style="thin">
        <color auto="1"/>
      </top>
      <bottom style="thick">
        <color rgb="FFFF0000"/>
      </bottom>
      <diagonal/>
    </border>
    <border>
      <left style="thick">
        <color rgb="FFFF0000"/>
      </left>
      <right/>
      <top style="thin">
        <color indexed="64"/>
      </top>
      <bottom style="thin">
        <color indexed="64"/>
      </bottom>
      <diagonal/>
    </border>
    <border>
      <left/>
      <right style="thick">
        <color rgb="FFFF0000"/>
      </right>
      <top style="thin">
        <color indexed="64"/>
      </top>
      <bottom style="thin">
        <color indexed="64"/>
      </bottom>
      <diagonal/>
    </border>
  </borders>
  <cellStyleXfs count="7">
    <xf numFmtId="0" fontId="0" fillId="0" borderId="0"/>
    <xf numFmtId="9" fontId="1" fillId="0" borderId="0" applyFont="0" applyFill="0" applyBorder="0" applyAlignment="0" applyProtection="0"/>
    <xf numFmtId="9" fontId="9" fillId="0" borderId="0" applyFont="0" applyFill="0" applyBorder="0" applyAlignment="0" applyProtection="0">
      <alignment vertical="center"/>
    </xf>
    <xf numFmtId="38" fontId="1" fillId="0" borderId="0" applyFont="0" applyFill="0" applyBorder="0" applyAlignment="0" applyProtection="0"/>
    <xf numFmtId="38" fontId="9" fillId="0" borderId="0" applyFont="0" applyFill="0" applyBorder="0" applyAlignment="0" applyProtection="0">
      <alignment vertical="center"/>
    </xf>
    <xf numFmtId="0" fontId="12" fillId="0" borderId="0">
      <alignment vertical="center"/>
    </xf>
    <xf numFmtId="0" fontId="13" fillId="0" borderId="0"/>
  </cellStyleXfs>
  <cellXfs count="337">
    <xf numFmtId="0" fontId="0" fillId="0" borderId="0" xfId="0"/>
    <xf numFmtId="0" fontId="0" fillId="0" borderId="0" xfId="0" applyAlignment="1">
      <alignment horizontal="center"/>
    </xf>
    <xf numFmtId="0" fontId="10" fillId="0" borderId="0" xfId="5" applyFont="1" applyAlignment="1">
      <alignment horizontal="center" vertical="center"/>
    </xf>
    <xf numFmtId="0" fontId="10" fillId="0" borderId="0" xfId="5" applyFont="1">
      <alignment vertical="center"/>
    </xf>
    <xf numFmtId="49" fontId="10" fillId="0" borderId="0" xfId="5" applyNumberFormat="1" applyFont="1" applyAlignment="1">
      <alignment horizontal="center" vertical="center"/>
    </xf>
    <xf numFmtId="49" fontId="0" fillId="0" borderId="0" xfId="0" applyNumberFormat="1" applyAlignment="1">
      <alignment horizontal="right"/>
    </xf>
    <xf numFmtId="0" fontId="0" fillId="0" borderId="0" xfId="0" applyAlignment="1">
      <alignment vertical="center"/>
    </xf>
    <xf numFmtId="0" fontId="10" fillId="2" borderId="0" xfId="5" applyFont="1" applyFill="1" applyAlignment="1" applyProtection="1">
      <alignment horizontal="center" vertical="center"/>
      <protection hidden="1"/>
    </xf>
    <xf numFmtId="0" fontId="10" fillId="2" borderId="0" xfId="5" applyFont="1" applyFill="1" applyProtection="1">
      <alignment vertical="center"/>
      <protection hidden="1"/>
    </xf>
    <xf numFmtId="0" fontId="10" fillId="0" borderId="0" xfId="5" applyFont="1" applyProtection="1">
      <alignment vertical="center"/>
      <protection hidden="1"/>
    </xf>
    <xf numFmtId="0" fontId="10" fillId="2" borderId="1" xfId="5" applyFont="1" applyFill="1" applyBorder="1" applyProtection="1">
      <alignment vertical="center"/>
      <protection hidden="1"/>
    </xf>
    <xf numFmtId="0" fontId="10" fillId="2" borderId="2" xfId="5" applyFont="1" applyFill="1" applyBorder="1" applyProtection="1">
      <alignment vertical="center"/>
      <protection hidden="1"/>
    </xf>
    <xf numFmtId="0" fontId="10" fillId="2" borderId="1" xfId="5" applyFont="1" applyFill="1" applyBorder="1" applyAlignment="1" applyProtection="1">
      <alignment horizontal="center" vertical="center"/>
      <protection hidden="1"/>
    </xf>
    <xf numFmtId="0" fontId="10" fillId="2" borderId="3" xfId="5" applyFont="1" applyFill="1" applyBorder="1" applyAlignment="1" applyProtection="1">
      <alignment horizontal="center" vertical="center"/>
      <protection hidden="1"/>
    </xf>
    <xf numFmtId="0" fontId="10" fillId="2" borderId="2" xfId="5" applyFont="1" applyFill="1" applyBorder="1" applyAlignment="1" applyProtection="1">
      <alignment horizontal="center" vertical="center"/>
      <protection hidden="1"/>
    </xf>
    <xf numFmtId="0" fontId="10" fillId="2" borderId="4" xfId="5" applyFont="1" applyFill="1" applyBorder="1" applyAlignment="1" applyProtection="1">
      <alignment horizontal="center" vertical="center"/>
      <protection hidden="1"/>
    </xf>
    <xf numFmtId="0" fontId="10" fillId="2" borderId="5" xfId="5" applyFont="1" applyFill="1" applyBorder="1" applyAlignment="1" applyProtection="1">
      <alignment horizontal="center" vertical="center"/>
      <protection hidden="1"/>
    </xf>
    <xf numFmtId="0" fontId="10" fillId="2" borderId="6" xfId="5" applyFont="1" applyFill="1" applyBorder="1" applyAlignment="1" applyProtection="1">
      <alignment horizontal="center" vertical="center"/>
      <protection hidden="1"/>
    </xf>
    <xf numFmtId="0" fontId="10" fillId="2" borderId="7" xfId="5" applyFont="1" applyFill="1" applyBorder="1" applyAlignment="1" applyProtection="1">
      <alignment horizontal="center" vertical="center"/>
      <protection hidden="1"/>
    </xf>
    <xf numFmtId="0" fontId="10" fillId="2" borderId="8" xfId="5" applyFont="1" applyFill="1" applyBorder="1" applyAlignment="1" applyProtection="1">
      <alignment horizontal="center" vertical="center"/>
      <protection hidden="1"/>
    </xf>
    <xf numFmtId="0" fontId="10" fillId="0" borderId="0" xfId="5" applyFont="1" applyAlignment="1" applyProtection="1">
      <alignment horizontal="center" vertical="center"/>
      <protection hidden="1"/>
    </xf>
    <xf numFmtId="0" fontId="10" fillId="2" borderId="9" xfId="5" applyFont="1" applyFill="1" applyBorder="1" applyAlignment="1" applyProtection="1">
      <alignment horizontal="center" vertical="center"/>
      <protection hidden="1"/>
    </xf>
    <xf numFmtId="0" fontId="10" fillId="2" borderId="10" xfId="5" applyFont="1" applyFill="1" applyBorder="1" applyAlignment="1" applyProtection="1">
      <alignment horizontal="center" vertical="center"/>
      <protection hidden="1"/>
    </xf>
    <xf numFmtId="0" fontId="10" fillId="2" borderId="3" xfId="5" applyFont="1" applyFill="1" applyBorder="1" applyProtection="1">
      <alignment vertical="center"/>
      <protection hidden="1"/>
    </xf>
    <xf numFmtId="0" fontId="10" fillId="2" borderId="10" xfId="5" applyFont="1" applyFill="1" applyBorder="1" applyProtection="1">
      <alignment vertical="center"/>
      <protection hidden="1"/>
    </xf>
    <xf numFmtId="0" fontId="10" fillId="2" borderId="9" xfId="5" applyFont="1" applyFill="1" applyBorder="1" applyProtection="1">
      <alignment vertical="center"/>
      <protection hidden="1"/>
    </xf>
    <xf numFmtId="0" fontId="10" fillId="2" borderId="5" xfId="5" applyFont="1" applyFill="1" applyBorder="1" applyProtection="1">
      <alignment vertical="center"/>
      <protection hidden="1"/>
    </xf>
    <xf numFmtId="0" fontId="10" fillId="2" borderId="4" xfId="5" applyFont="1" applyFill="1" applyBorder="1" applyProtection="1">
      <alignment vertical="center"/>
      <protection hidden="1"/>
    </xf>
    <xf numFmtId="0" fontId="10" fillId="2" borderId="11" xfId="5" applyFont="1" applyFill="1" applyBorder="1" applyProtection="1">
      <alignment vertical="center"/>
      <protection hidden="1"/>
    </xf>
    <xf numFmtId="2" fontId="10" fillId="2" borderId="0" xfId="5" applyNumberFormat="1" applyFont="1" applyFill="1" applyProtection="1">
      <alignment vertical="center"/>
      <protection hidden="1"/>
    </xf>
    <xf numFmtId="1" fontId="10" fillId="2" borderId="0" xfId="5" applyNumberFormat="1" applyFont="1" applyFill="1" applyProtection="1">
      <alignment vertical="center"/>
      <protection hidden="1"/>
    </xf>
    <xf numFmtId="2" fontId="10" fillId="0" borderId="0" xfId="5" applyNumberFormat="1" applyFont="1" applyProtection="1">
      <alignment vertical="center"/>
      <protection hidden="1"/>
    </xf>
    <xf numFmtId="38" fontId="10" fillId="0" borderId="0" xfId="4" applyFont="1" applyProtection="1">
      <alignment vertical="center"/>
      <protection hidden="1"/>
    </xf>
    <xf numFmtId="0" fontId="10" fillId="0" borderId="0" xfId="5" applyFont="1" applyAlignment="1" applyProtection="1">
      <alignment horizontal="right" vertical="center"/>
      <protection hidden="1"/>
    </xf>
    <xf numFmtId="38" fontId="10" fillId="0" borderId="0" xfId="3" applyFont="1" applyAlignment="1" applyProtection="1">
      <alignment vertical="center"/>
      <protection hidden="1"/>
    </xf>
    <xf numFmtId="40" fontId="10" fillId="0" borderId="0" xfId="4" applyNumberFormat="1" applyFont="1" applyProtection="1">
      <alignment vertical="center"/>
      <protection hidden="1"/>
    </xf>
    <xf numFmtId="38" fontId="10" fillId="3" borderId="0" xfId="5" applyNumberFormat="1" applyFont="1" applyFill="1" applyProtection="1">
      <alignment vertical="center"/>
      <protection hidden="1"/>
    </xf>
    <xf numFmtId="0" fontId="10" fillId="4" borderId="0" xfId="5" applyFont="1" applyFill="1" applyAlignment="1" applyProtection="1">
      <alignment horizontal="center" vertical="center"/>
      <protection hidden="1"/>
    </xf>
    <xf numFmtId="0" fontId="10" fillId="4" borderId="0" xfId="5" applyFont="1" applyFill="1" applyProtection="1">
      <alignment vertical="center"/>
      <protection hidden="1"/>
    </xf>
    <xf numFmtId="2" fontId="10" fillId="4" borderId="0" xfId="5" applyNumberFormat="1" applyFont="1" applyFill="1" applyProtection="1">
      <alignment vertical="center"/>
      <protection hidden="1"/>
    </xf>
    <xf numFmtId="178" fontId="10" fillId="4" borderId="0" xfId="5" applyNumberFormat="1" applyFont="1" applyFill="1" applyProtection="1">
      <alignment vertical="center"/>
      <protection hidden="1"/>
    </xf>
    <xf numFmtId="177" fontId="10" fillId="4" borderId="0" xfId="5" applyNumberFormat="1" applyFont="1" applyFill="1" applyProtection="1">
      <alignment vertical="center"/>
      <protection hidden="1"/>
    </xf>
    <xf numFmtId="38" fontId="10" fillId="3" borderId="0" xfId="4" applyFont="1" applyFill="1" applyProtection="1">
      <alignment vertical="center"/>
      <protection hidden="1"/>
    </xf>
    <xf numFmtId="180" fontId="10" fillId="3" borderId="0" xfId="1" applyNumberFormat="1" applyFont="1" applyFill="1" applyAlignment="1" applyProtection="1">
      <alignment vertical="center"/>
      <protection hidden="1"/>
    </xf>
    <xf numFmtId="176" fontId="10" fillId="2" borderId="0" xfId="5" applyNumberFormat="1" applyFont="1" applyFill="1" applyProtection="1">
      <alignment vertical="center"/>
      <protection hidden="1"/>
    </xf>
    <xf numFmtId="183" fontId="10" fillId="0" borderId="0" xfId="5" applyNumberFormat="1" applyFont="1" applyProtection="1">
      <alignment vertical="center"/>
      <protection hidden="1"/>
    </xf>
    <xf numFmtId="0" fontId="10" fillId="0" borderId="0" xfId="5" applyFont="1" applyAlignment="1" applyProtection="1">
      <alignment horizontal="left" vertical="center"/>
      <protection hidden="1"/>
    </xf>
    <xf numFmtId="38" fontId="10" fillId="3" borderId="0" xfId="3" applyFont="1" applyFill="1" applyAlignment="1" applyProtection="1">
      <alignment vertical="center"/>
      <protection hidden="1"/>
    </xf>
    <xf numFmtId="1" fontId="10" fillId="0" borderId="0" xfId="5" applyNumberFormat="1" applyFont="1" applyProtection="1">
      <alignment vertical="center"/>
      <protection hidden="1"/>
    </xf>
    <xf numFmtId="176" fontId="10" fillId="0" borderId="0" xfId="5" applyNumberFormat="1" applyFont="1" applyProtection="1">
      <alignment vertical="center"/>
      <protection hidden="1"/>
    </xf>
    <xf numFmtId="38" fontId="10" fillId="0" borderId="0" xfId="5" applyNumberFormat="1" applyFont="1" applyProtection="1">
      <alignment vertical="center"/>
      <protection hidden="1"/>
    </xf>
    <xf numFmtId="0" fontId="10" fillId="3" borderId="0" xfId="5" applyFont="1" applyFill="1" applyProtection="1">
      <alignment vertical="center"/>
      <protection hidden="1"/>
    </xf>
    <xf numFmtId="2" fontId="10" fillId="3" borderId="0" xfId="5" applyNumberFormat="1" applyFont="1" applyFill="1" applyProtection="1">
      <alignment vertical="center"/>
      <protection hidden="1"/>
    </xf>
    <xf numFmtId="2" fontId="10" fillId="5" borderId="0" xfId="5" applyNumberFormat="1" applyFont="1" applyFill="1" applyProtection="1">
      <alignment vertical="center"/>
      <protection hidden="1"/>
    </xf>
    <xf numFmtId="0" fontId="10" fillId="5" borderId="0" xfId="5" applyFont="1" applyFill="1" applyProtection="1">
      <alignment vertical="center"/>
      <protection hidden="1"/>
    </xf>
    <xf numFmtId="0" fontId="10" fillId="6" borderId="0" xfId="5" applyFont="1" applyFill="1" applyProtection="1">
      <alignment vertical="center"/>
      <protection hidden="1"/>
    </xf>
    <xf numFmtId="2" fontId="10" fillId="6" borderId="0" xfId="5" applyNumberFormat="1" applyFont="1" applyFill="1" applyProtection="1">
      <alignment vertical="center"/>
      <protection hidden="1"/>
    </xf>
    <xf numFmtId="38" fontId="10" fillId="0" borderId="0" xfId="3" applyFont="1" applyFill="1" applyAlignment="1" applyProtection="1">
      <alignment vertical="center"/>
      <protection hidden="1"/>
    </xf>
    <xf numFmtId="49" fontId="10" fillId="0" borderId="1" xfId="5" applyNumberFormat="1" applyFont="1" applyBorder="1" applyProtection="1">
      <alignment vertical="center"/>
      <protection hidden="1"/>
    </xf>
    <xf numFmtId="49" fontId="10" fillId="0" borderId="0" xfId="5" applyNumberFormat="1" applyFont="1" applyProtection="1">
      <alignment vertical="center"/>
      <protection hidden="1"/>
    </xf>
    <xf numFmtId="0" fontId="10" fillId="0" borderId="10" xfId="5" applyFont="1" applyBorder="1" applyProtection="1">
      <alignment vertical="center"/>
      <protection hidden="1"/>
    </xf>
    <xf numFmtId="0" fontId="10" fillId="0" borderId="1" xfId="5" applyFont="1" applyBorder="1" applyAlignment="1" applyProtection="1">
      <alignment horizontal="center" vertical="center"/>
      <protection hidden="1"/>
    </xf>
    <xf numFmtId="0" fontId="10" fillId="0" borderId="3" xfId="5" applyFont="1" applyBorder="1" applyAlignment="1" applyProtection="1">
      <alignment horizontal="center" vertical="center"/>
      <protection hidden="1"/>
    </xf>
    <xf numFmtId="0" fontId="10" fillId="0" borderId="2" xfId="5" applyFont="1" applyBorder="1" applyAlignment="1" applyProtection="1">
      <alignment horizontal="center" vertical="center"/>
      <protection hidden="1"/>
    </xf>
    <xf numFmtId="49" fontId="10" fillId="0" borderId="9" xfId="5" applyNumberFormat="1" applyFont="1" applyBorder="1" applyAlignment="1" applyProtection="1">
      <alignment horizontal="center" vertical="center"/>
      <protection hidden="1"/>
    </xf>
    <xf numFmtId="0" fontId="10" fillId="0" borderId="10" xfId="5" applyFont="1" applyBorder="1" applyAlignment="1" applyProtection="1">
      <alignment horizontal="center" vertical="center"/>
      <protection hidden="1"/>
    </xf>
    <xf numFmtId="0" fontId="10" fillId="0" borderId="6" xfId="5" applyFont="1" applyBorder="1" applyAlignment="1" applyProtection="1">
      <alignment horizontal="center" vertical="center"/>
      <protection hidden="1"/>
    </xf>
    <xf numFmtId="0" fontId="10" fillId="0" borderId="7" xfId="5" applyFont="1" applyBorder="1" applyAlignment="1" applyProtection="1">
      <alignment horizontal="center" vertical="center"/>
      <protection hidden="1"/>
    </xf>
    <xf numFmtId="0" fontId="10" fillId="0" borderId="8" xfId="5" applyFont="1" applyBorder="1" applyAlignment="1" applyProtection="1">
      <alignment horizontal="center" vertical="center"/>
      <protection hidden="1"/>
    </xf>
    <xf numFmtId="49" fontId="10" fillId="0" borderId="11" xfId="5" applyNumberFormat="1" applyFont="1" applyBorder="1" applyAlignment="1" applyProtection="1">
      <alignment horizontal="center" vertical="center"/>
      <protection hidden="1"/>
    </xf>
    <xf numFmtId="0" fontId="10" fillId="0" borderId="11" xfId="5" applyFont="1" applyBorder="1" applyAlignment="1" applyProtection="1">
      <alignment horizontal="center" vertical="center"/>
      <protection hidden="1"/>
    </xf>
    <xf numFmtId="0" fontId="10" fillId="0" borderId="5" xfId="5" applyFont="1" applyBorder="1" applyAlignment="1" applyProtection="1">
      <alignment horizontal="center" vertical="center"/>
      <protection hidden="1"/>
    </xf>
    <xf numFmtId="49" fontId="10" fillId="2" borderId="12" xfId="5" applyNumberFormat="1" applyFont="1" applyFill="1" applyBorder="1" applyAlignment="1" applyProtection="1">
      <alignment horizontal="center" vertical="center"/>
      <protection hidden="1"/>
    </xf>
    <xf numFmtId="176" fontId="10" fillId="2" borderId="1" xfId="5" applyNumberFormat="1" applyFont="1" applyFill="1" applyBorder="1" applyProtection="1">
      <alignment vertical="center"/>
      <protection hidden="1"/>
    </xf>
    <xf numFmtId="176" fontId="10" fillId="2" borderId="3" xfId="5" applyNumberFormat="1" applyFont="1" applyFill="1" applyBorder="1" applyProtection="1">
      <alignment vertical="center"/>
      <protection hidden="1"/>
    </xf>
    <xf numFmtId="176" fontId="10" fillId="2" borderId="2" xfId="5" applyNumberFormat="1" applyFont="1" applyFill="1" applyBorder="1" applyProtection="1">
      <alignment vertical="center"/>
      <protection hidden="1"/>
    </xf>
    <xf numFmtId="49" fontId="10" fillId="2" borderId="13" xfId="5" applyNumberFormat="1" applyFont="1" applyFill="1" applyBorder="1" applyAlignment="1" applyProtection="1">
      <alignment horizontal="center" vertical="center"/>
      <protection hidden="1"/>
    </xf>
    <xf numFmtId="176" fontId="10" fillId="2" borderId="9" xfId="5" applyNumberFormat="1" applyFont="1" applyFill="1" applyBorder="1" applyProtection="1">
      <alignment vertical="center"/>
      <protection hidden="1"/>
    </xf>
    <xf numFmtId="176" fontId="10" fillId="2" borderId="10" xfId="5" applyNumberFormat="1" applyFont="1" applyFill="1" applyBorder="1" applyProtection="1">
      <alignment vertical="center"/>
      <protection hidden="1"/>
    </xf>
    <xf numFmtId="49" fontId="10" fillId="2" borderId="14" xfId="5" applyNumberFormat="1" applyFont="1" applyFill="1" applyBorder="1" applyAlignment="1" applyProtection="1">
      <alignment horizontal="center" vertical="center"/>
      <protection hidden="1"/>
    </xf>
    <xf numFmtId="176" fontId="10" fillId="2" borderId="4" xfId="5" applyNumberFormat="1" applyFont="1" applyFill="1" applyBorder="1" applyProtection="1">
      <alignment vertical="center"/>
      <protection hidden="1"/>
    </xf>
    <xf numFmtId="176" fontId="10" fillId="2" borderId="11" xfId="5" applyNumberFormat="1" applyFont="1" applyFill="1" applyBorder="1" applyProtection="1">
      <alignment vertical="center"/>
      <protection hidden="1"/>
    </xf>
    <xf numFmtId="176" fontId="10" fillId="2" borderId="5" xfId="5" applyNumberFormat="1" applyFont="1" applyFill="1" applyBorder="1" applyProtection="1">
      <alignment vertical="center"/>
      <protection hidden="1"/>
    </xf>
    <xf numFmtId="0" fontId="10" fillId="0" borderId="1" xfId="0" applyFont="1" applyBorder="1" applyAlignment="1" applyProtection="1">
      <alignment horizontal="center" vertical="center"/>
      <protection hidden="1"/>
    </xf>
    <xf numFmtId="0" fontId="10" fillId="0" borderId="2" xfId="0" applyFont="1" applyBorder="1" applyAlignment="1" applyProtection="1">
      <alignment vertical="center"/>
      <protection hidden="1"/>
    </xf>
    <xf numFmtId="0" fontId="10" fillId="0" borderId="1" xfId="0" applyFont="1" applyBorder="1" applyAlignment="1" applyProtection="1">
      <alignment vertical="center"/>
      <protection hidden="1"/>
    </xf>
    <xf numFmtId="0" fontId="10" fillId="0" borderId="3" xfId="0" applyFont="1" applyBorder="1" applyAlignment="1" applyProtection="1">
      <alignment vertical="center"/>
      <protection hidden="1"/>
    </xf>
    <xf numFmtId="0" fontId="10" fillId="0" borderId="9" xfId="5" applyFont="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0" fontId="10" fillId="0" borderId="10" xfId="0" applyFont="1" applyBorder="1" applyAlignment="1" applyProtection="1">
      <alignment vertical="center"/>
      <protection hidden="1"/>
    </xf>
    <xf numFmtId="0" fontId="10" fillId="0" borderId="9" xfId="0" applyFont="1" applyBorder="1" applyAlignment="1" applyProtection="1">
      <alignment vertical="center"/>
      <protection hidden="1"/>
    </xf>
    <xf numFmtId="0" fontId="10" fillId="0" borderId="0" xfId="0" applyFont="1" applyAlignment="1" applyProtection="1">
      <alignment vertical="center"/>
      <protection hidden="1"/>
    </xf>
    <xf numFmtId="0" fontId="10" fillId="0" borderId="4" xfId="5" applyFont="1" applyBorder="1" applyAlignment="1" applyProtection="1">
      <alignment horizontal="center" vertical="center"/>
      <protection hidden="1"/>
    </xf>
    <xf numFmtId="0" fontId="10" fillId="0" borderId="4" xfId="0" applyFont="1" applyBorder="1" applyAlignment="1" applyProtection="1">
      <alignment horizontal="center" vertical="center"/>
      <protection hidden="1"/>
    </xf>
    <xf numFmtId="0" fontId="10" fillId="0" borderId="5" xfId="0" applyFont="1" applyBorder="1" applyAlignment="1" applyProtection="1">
      <alignment vertical="center"/>
      <protection hidden="1"/>
    </xf>
    <xf numFmtId="0" fontId="10" fillId="0" borderId="4" xfId="0" applyFont="1" applyBorder="1" applyAlignment="1" applyProtection="1">
      <alignment vertical="center"/>
      <protection hidden="1"/>
    </xf>
    <xf numFmtId="0" fontId="10" fillId="0" borderId="11" xfId="0" applyFont="1" applyBorder="1" applyAlignment="1" applyProtection="1">
      <alignment vertical="center"/>
      <protection hidden="1"/>
    </xf>
    <xf numFmtId="0" fontId="10" fillId="0" borderId="3" xfId="0" applyFont="1" applyBorder="1" applyAlignment="1" applyProtection="1">
      <alignment horizontal="center" vertical="center"/>
      <protection hidden="1"/>
    </xf>
    <xf numFmtId="0" fontId="10" fillId="0" borderId="0" xfId="0" applyFont="1" applyAlignment="1" applyProtection="1">
      <alignment horizontal="center" vertical="center"/>
      <protection hidden="1"/>
    </xf>
    <xf numFmtId="0" fontId="10" fillId="0" borderId="11" xfId="0" applyFont="1" applyBorder="1" applyAlignment="1" applyProtection="1">
      <alignment horizontal="center" vertical="center"/>
      <protection hidden="1"/>
    </xf>
    <xf numFmtId="0" fontId="10" fillId="0" borderId="12" xfId="5" applyFont="1" applyBorder="1" applyAlignment="1" applyProtection="1">
      <alignment horizontal="center" vertical="center"/>
      <protection hidden="1"/>
    </xf>
    <xf numFmtId="0" fontId="10" fillId="0" borderId="13" xfId="5" applyFont="1" applyBorder="1" applyAlignment="1" applyProtection="1">
      <alignment horizontal="center" vertical="center"/>
      <protection hidden="1"/>
    </xf>
    <xf numFmtId="0" fontId="10" fillId="0" borderId="14" xfId="5" applyFont="1" applyBorder="1" applyAlignment="1" applyProtection="1">
      <alignment horizontal="center" vertical="center"/>
      <protection hidden="1"/>
    </xf>
    <xf numFmtId="0" fontId="0" fillId="0" borderId="0" xfId="0" applyAlignment="1" applyProtection="1">
      <alignment vertical="center"/>
      <protection hidden="1"/>
    </xf>
    <xf numFmtId="0" fontId="0" fillId="2" borderId="0" xfId="0" applyFill="1" applyAlignment="1" applyProtection="1">
      <alignment vertical="center"/>
      <protection hidden="1"/>
    </xf>
    <xf numFmtId="0" fontId="0" fillId="4" borderId="0" xfId="0" applyFill="1" applyAlignment="1" applyProtection="1">
      <alignment horizontal="right" vertical="center"/>
      <protection hidden="1"/>
    </xf>
    <xf numFmtId="0" fontId="0" fillId="4" borderId="0" xfId="0" applyFill="1" applyAlignment="1" applyProtection="1">
      <alignment vertical="center"/>
      <protection hidden="1"/>
    </xf>
    <xf numFmtId="2" fontId="0" fillId="3" borderId="0" xfId="0" applyNumberFormat="1" applyFill="1" applyAlignment="1" applyProtection="1">
      <alignment vertical="center"/>
      <protection hidden="1"/>
    </xf>
    <xf numFmtId="0" fontId="0" fillId="3" borderId="0" xfId="0" applyFill="1" applyAlignment="1" applyProtection="1">
      <alignment vertical="center"/>
      <protection hidden="1"/>
    </xf>
    <xf numFmtId="176" fontId="0" fillId="3" borderId="0" xfId="0" applyNumberFormat="1" applyFill="1" applyAlignment="1" applyProtection="1">
      <alignment vertical="center"/>
      <protection hidden="1"/>
    </xf>
    <xf numFmtId="0" fontId="5" fillId="0" borderId="0" xfId="0" applyFont="1" applyAlignment="1" applyProtection="1">
      <alignment horizontal="left" vertical="center"/>
      <protection hidden="1"/>
    </xf>
    <xf numFmtId="0" fontId="0" fillId="0" borderId="0" xfId="0" applyAlignment="1" applyProtection="1">
      <alignment horizontal="right" vertical="center"/>
      <protection hidden="1"/>
    </xf>
    <xf numFmtId="38" fontId="0" fillId="4" borderId="0" xfId="0" applyNumberFormat="1" applyFill="1" applyAlignment="1" applyProtection="1">
      <alignment vertical="center"/>
      <protection hidden="1"/>
    </xf>
    <xf numFmtId="1" fontId="0" fillId="4" borderId="0" xfId="0" applyNumberFormat="1" applyFill="1" applyAlignment="1" applyProtection="1">
      <alignment vertical="center"/>
      <protection hidden="1"/>
    </xf>
    <xf numFmtId="2" fontId="0" fillId="4" borderId="0" xfId="0" applyNumberFormat="1" applyFill="1" applyAlignment="1" applyProtection="1">
      <alignment vertical="center"/>
      <protection hidden="1"/>
    </xf>
    <xf numFmtId="0" fontId="4" fillId="0" borderId="0" xfId="0" applyFont="1" applyAlignment="1" applyProtection="1">
      <alignment vertical="center"/>
      <protection hidden="1"/>
    </xf>
    <xf numFmtId="2" fontId="0" fillId="2" borderId="0" xfId="0" applyNumberFormat="1" applyFill="1" applyAlignment="1" applyProtection="1">
      <alignment vertical="center"/>
      <protection hidden="1"/>
    </xf>
    <xf numFmtId="38" fontId="0" fillId="2" borderId="0" xfId="0" applyNumberFormat="1" applyFill="1" applyAlignment="1" applyProtection="1">
      <alignment vertical="center"/>
      <protection hidden="1"/>
    </xf>
    <xf numFmtId="38" fontId="0" fillId="0" borderId="0" xfId="3" applyFont="1" applyAlignment="1" applyProtection="1">
      <alignment vertical="center"/>
      <protection hidden="1"/>
    </xf>
    <xf numFmtId="38" fontId="0" fillId="3" borderId="0" xfId="0" applyNumberFormat="1" applyFill="1" applyAlignment="1" applyProtection="1">
      <alignment vertical="center"/>
      <protection hidden="1"/>
    </xf>
    <xf numFmtId="0" fontId="4" fillId="0" borderId="0" xfId="0" applyFont="1" applyAlignment="1" applyProtection="1">
      <alignment horizontal="right" vertical="center"/>
      <protection hidden="1"/>
    </xf>
    <xf numFmtId="1" fontId="0" fillId="3" borderId="0" xfId="0" applyNumberFormat="1" applyFill="1" applyAlignment="1" applyProtection="1">
      <alignment vertical="center"/>
      <protection hidden="1"/>
    </xf>
    <xf numFmtId="2" fontId="0" fillId="0" borderId="0" xfId="0" applyNumberFormat="1" applyAlignment="1" applyProtection="1">
      <alignment vertical="center"/>
      <protection hidden="1"/>
    </xf>
    <xf numFmtId="38" fontId="0" fillId="0" borderId="0" xfId="3" applyFont="1" applyFill="1" applyAlignment="1" applyProtection="1">
      <alignment vertical="center"/>
      <protection hidden="1"/>
    </xf>
    <xf numFmtId="176" fontId="0" fillId="2" borderId="0" xfId="0" applyNumberFormat="1" applyFill="1" applyAlignment="1" applyProtection="1">
      <alignment vertical="center"/>
      <protection hidden="1"/>
    </xf>
    <xf numFmtId="178" fontId="0" fillId="3" borderId="0" xfId="0" applyNumberFormat="1" applyFill="1" applyAlignment="1" applyProtection="1">
      <alignment vertical="center"/>
      <protection hidden="1"/>
    </xf>
    <xf numFmtId="2" fontId="4" fillId="0" borderId="0" xfId="0" applyNumberFormat="1" applyFont="1" applyAlignment="1" applyProtection="1">
      <alignment vertical="center"/>
      <protection hidden="1"/>
    </xf>
    <xf numFmtId="2" fontId="4" fillId="2" borderId="0" xfId="0" applyNumberFormat="1" applyFont="1" applyFill="1" applyAlignment="1" applyProtection="1">
      <alignment vertical="center"/>
      <protection hidden="1"/>
    </xf>
    <xf numFmtId="181" fontId="0" fillId="3" borderId="0" xfId="0" applyNumberFormat="1" applyFill="1" applyAlignment="1" applyProtection="1">
      <alignment vertical="center"/>
      <protection hidden="1"/>
    </xf>
    <xf numFmtId="182" fontId="0" fillId="3" borderId="0" xfId="0" applyNumberFormat="1" applyFill="1" applyAlignment="1" applyProtection="1">
      <alignment vertical="center"/>
      <protection hidden="1"/>
    </xf>
    <xf numFmtId="49" fontId="0" fillId="2" borderId="0" xfId="0" applyNumberFormat="1" applyFill="1" applyAlignment="1" applyProtection="1">
      <alignment vertical="center"/>
      <protection hidden="1"/>
    </xf>
    <xf numFmtId="0" fontId="11" fillId="0" borderId="0" xfId="0" applyFont="1" applyAlignment="1" applyProtection="1">
      <alignment horizontal="center" vertical="center"/>
      <protection hidden="1"/>
    </xf>
    <xf numFmtId="0" fontId="0" fillId="7" borderId="0" xfId="0" applyFill="1" applyAlignment="1" applyProtection="1">
      <alignment vertical="center"/>
      <protection hidden="1"/>
    </xf>
    <xf numFmtId="2" fontId="4" fillId="7" borderId="0" xfId="0" applyNumberFormat="1" applyFont="1" applyFill="1" applyAlignment="1" applyProtection="1">
      <alignment vertical="center"/>
      <protection hidden="1"/>
    </xf>
    <xf numFmtId="49" fontId="0" fillId="7" borderId="0" xfId="0" applyNumberFormat="1" applyFill="1" applyAlignment="1" applyProtection="1">
      <alignment vertical="center"/>
      <protection hidden="1"/>
    </xf>
    <xf numFmtId="2" fontId="0" fillId="7" borderId="0" xfId="0" applyNumberFormat="1" applyFill="1" applyAlignment="1" applyProtection="1">
      <alignment vertical="center"/>
      <protection hidden="1"/>
    </xf>
    <xf numFmtId="0" fontId="0" fillId="0" borderId="0" xfId="0" applyAlignment="1" applyProtection="1">
      <alignment horizontal="center"/>
      <protection hidden="1"/>
    </xf>
    <xf numFmtId="0" fontId="0" fillId="7" borderId="0" xfId="0" applyFill="1" applyAlignment="1" applyProtection="1">
      <alignment horizontal="center"/>
      <protection hidden="1"/>
    </xf>
    <xf numFmtId="49" fontId="0" fillId="0" borderId="0" xfId="0" applyNumberFormat="1" applyAlignment="1" applyProtection="1">
      <alignment horizontal="center"/>
      <protection hidden="1"/>
    </xf>
    <xf numFmtId="0" fontId="0" fillId="0" borderId="0" xfId="0" applyProtection="1">
      <protection hidden="1"/>
    </xf>
    <xf numFmtId="0" fontId="0" fillId="3" borderId="0" xfId="0" applyFill="1" applyAlignment="1" applyProtection="1">
      <alignment horizontal="center"/>
      <protection hidden="1"/>
    </xf>
    <xf numFmtId="0" fontId="4" fillId="0" borderId="0" xfId="0" applyFont="1" applyAlignment="1" applyProtection="1">
      <alignment horizontal="center"/>
      <protection hidden="1"/>
    </xf>
    <xf numFmtId="0" fontId="4" fillId="3" borderId="0" xfId="0" applyFont="1" applyFill="1" applyAlignment="1" applyProtection="1">
      <alignment horizontal="center"/>
      <protection hidden="1"/>
    </xf>
    <xf numFmtId="176" fontId="6" fillId="3" borderId="0" xfId="0" applyNumberFormat="1" applyFont="1" applyFill="1" applyAlignment="1" applyProtection="1">
      <alignment horizontal="center"/>
      <protection hidden="1"/>
    </xf>
    <xf numFmtId="2" fontId="4" fillId="3" borderId="0" xfId="0" applyNumberFormat="1" applyFont="1" applyFill="1" applyAlignment="1" applyProtection="1">
      <alignment horizontal="center"/>
      <protection hidden="1"/>
    </xf>
    <xf numFmtId="1" fontId="4" fillId="3" borderId="0" xfId="0" applyNumberFormat="1" applyFont="1" applyFill="1" applyAlignment="1" applyProtection="1">
      <alignment horizontal="center"/>
      <protection hidden="1"/>
    </xf>
    <xf numFmtId="1" fontId="6" fillId="3" borderId="0" xfId="0" applyNumberFormat="1" applyFont="1" applyFill="1" applyAlignment="1" applyProtection="1">
      <alignment horizontal="center"/>
      <protection hidden="1"/>
    </xf>
    <xf numFmtId="49" fontId="0" fillId="0" borderId="0" xfId="0" applyNumberFormat="1" applyAlignment="1" applyProtection="1">
      <alignment horizontal="right"/>
      <protection hidden="1"/>
    </xf>
    <xf numFmtId="0" fontId="0" fillId="0" borderId="0" xfId="0" applyAlignment="1" applyProtection="1">
      <alignment horizontal="right"/>
      <protection hidden="1"/>
    </xf>
    <xf numFmtId="1" fontId="0" fillId="0" borderId="0" xfId="0" applyNumberFormat="1" applyAlignment="1" applyProtection="1">
      <alignment horizontal="right"/>
      <protection hidden="1"/>
    </xf>
    <xf numFmtId="176" fontId="0" fillId="0" borderId="0" xfId="0" applyNumberFormat="1" applyProtection="1">
      <protection hidden="1"/>
    </xf>
    <xf numFmtId="177" fontId="0" fillId="0" borderId="0" xfId="0" applyNumberFormat="1" applyProtection="1">
      <protection hidden="1"/>
    </xf>
    <xf numFmtId="0" fontId="0" fillId="7" borderId="0" xfId="0" applyFill="1" applyProtection="1">
      <protection hidden="1"/>
    </xf>
    <xf numFmtId="0" fontId="0" fillId="0" borderId="0" xfId="0" applyAlignment="1" applyProtection="1">
      <alignment horizontal="left"/>
      <protection hidden="1"/>
    </xf>
    <xf numFmtId="0" fontId="0" fillId="0" borderId="0" xfId="0" quotePrefix="1" applyAlignment="1" applyProtection="1">
      <alignment horizontal="right"/>
      <protection hidden="1"/>
    </xf>
    <xf numFmtId="1" fontId="0" fillId="0" borderId="0" xfId="0" applyNumberFormat="1" applyAlignment="1" applyProtection="1">
      <alignment horizontal="center"/>
      <protection hidden="1"/>
    </xf>
    <xf numFmtId="1" fontId="4" fillId="0" borderId="0" xfId="0" applyNumberFormat="1" applyFont="1" applyProtection="1">
      <protection hidden="1"/>
    </xf>
    <xf numFmtId="0" fontId="6" fillId="0" borderId="0" xfId="0" applyFont="1" applyAlignment="1" applyProtection="1">
      <alignment horizontal="center"/>
      <protection hidden="1"/>
    </xf>
    <xf numFmtId="0" fontId="6" fillId="0" borderId="0" xfId="0" applyFont="1" applyProtection="1">
      <protection hidden="1"/>
    </xf>
    <xf numFmtId="2" fontId="0" fillId="0" borderId="0" xfId="0" applyNumberFormat="1" applyProtection="1">
      <protection hidden="1"/>
    </xf>
    <xf numFmtId="2" fontId="0" fillId="8" borderId="0" xfId="0" applyNumberFormat="1" applyFill="1" applyProtection="1">
      <protection hidden="1"/>
    </xf>
    <xf numFmtId="176" fontId="0" fillId="8" borderId="0" xfId="0" applyNumberFormat="1" applyFill="1" applyProtection="1">
      <protection hidden="1"/>
    </xf>
    <xf numFmtId="1" fontId="6" fillId="0" borderId="0" xfId="0" applyNumberFormat="1" applyFont="1" applyProtection="1">
      <protection hidden="1"/>
    </xf>
    <xf numFmtId="38" fontId="0" fillId="0" borderId="0" xfId="0" applyNumberFormat="1" applyAlignment="1" applyProtection="1">
      <alignment vertical="center"/>
      <protection hidden="1"/>
    </xf>
    <xf numFmtId="178" fontId="0" fillId="0" borderId="0" xfId="0" applyNumberFormat="1" applyAlignment="1" applyProtection="1">
      <alignment vertical="center"/>
      <protection hidden="1"/>
    </xf>
    <xf numFmtId="40" fontId="0" fillId="2" borderId="0" xfId="0" applyNumberFormat="1" applyFill="1" applyAlignment="1" applyProtection="1">
      <alignment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0" fillId="3" borderId="0" xfId="0" applyFill="1" applyAlignment="1" applyProtection="1">
      <alignment horizontal="center"/>
      <protection locked="0" hidden="1"/>
    </xf>
    <xf numFmtId="0" fontId="4" fillId="3" borderId="0" xfId="0" applyFont="1" applyFill="1" applyAlignment="1" applyProtection="1">
      <alignment horizontal="center"/>
      <protection locked="0" hidden="1"/>
    </xf>
    <xf numFmtId="38" fontId="1" fillId="3" borderId="0" xfId="3" applyFont="1" applyFill="1" applyAlignment="1" applyProtection="1">
      <alignment vertical="center"/>
      <protection hidden="1"/>
    </xf>
    <xf numFmtId="179" fontId="1" fillId="3" borderId="0" xfId="3" applyNumberFormat="1" applyFont="1" applyFill="1" applyAlignment="1" applyProtection="1">
      <alignment vertical="center"/>
      <protection hidden="1"/>
    </xf>
    <xf numFmtId="38" fontId="1" fillId="0" borderId="0" xfId="3" applyFont="1" applyFill="1" applyAlignment="1" applyProtection="1">
      <alignment vertical="center"/>
      <protection hidden="1"/>
    </xf>
    <xf numFmtId="181" fontId="1" fillId="0" borderId="0" xfId="3" applyNumberFormat="1" applyFont="1" applyFill="1" applyAlignment="1" applyProtection="1">
      <alignment vertical="center"/>
      <protection hidden="1"/>
    </xf>
    <xf numFmtId="38" fontId="10" fillId="2" borderId="0" xfId="5" applyNumberFormat="1" applyFont="1" applyFill="1" applyProtection="1">
      <alignment vertical="center"/>
      <protection hidden="1"/>
    </xf>
    <xf numFmtId="38" fontId="10" fillId="0" borderId="0" xfId="4" applyFont="1" applyFill="1" applyProtection="1">
      <alignment vertical="center"/>
      <protection hidden="1"/>
    </xf>
    <xf numFmtId="178" fontId="10" fillId="2" borderId="0" xfId="5" applyNumberFormat="1" applyFont="1" applyFill="1" applyProtection="1">
      <alignment vertical="center"/>
      <protection hidden="1"/>
    </xf>
    <xf numFmtId="177" fontId="10" fillId="2" borderId="0" xfId="5" applyNumberFormat="1" applyFont="1" applyFill="1" applyProtection="1">
      <alignment vertical="center"/>
      <protection hidden="1"/>
    </xf>
    <xf numFmtId="0" fontId="4" fillId="0" borderId="0" xfId="0" applyFont="1" applyAlignment="1" applyProtection="1">
      <alignment horizontal="center"/>
      <protection locked="0" hidden="1"/>
    </xf>
    <xf numFmtId="0" fontId="0" fillId="10" borderId="0" xfId="0" applyFill="1" applyProtection="1">
      <protection hidden="1"/>
    </xf>
    <xf numFmtId="0" fontId="0" fillId="10" borderId="0" xfId="0" applyFill="1" applyAlignment="1" applyProtection="1">
      <alignment horizontal="center"/>
      <protection hidden="1"/>
    </xf>
    <xf numFmtId="1" fontId="0" fillId="10" borderId="0" xfId="0" applyNumberFormat="1" applyFill="1" applyAlignment="1" applyProtection="1">
      <alignment horizontal="center"/>
      <protection hidden="1"/>
    </xf>
    <xf numFmtId="0" fontId="0" fillId="10" borderId="0" xfId="0" applyFill="1" applyAlignment="1" applyProtection="1">
      <alignment horizontal="center" wrapText="1"/>
      <protection hidden="1"/>
    </xf>
    <xf numFmtId="0" fontId="19" fillId="0" borderId="0" xfId="6" applyFont="1" applyAlignment="1" applyProtection="1">
      <alignment horizontal="left" vertical="center" shrinkToFit="1"/>
      <protection hidden="1"/>
    </xf>
    <xf numFmtId="0" fontId="19" fillId="0" borderId="0" xfId="6" applyFont="1" applyAlignment="1" applyProtection="1">
      <alignment vertical="center" shrinkToFit="1"/>
      <protection hidden="1"/>
    </xf>
    <xf numFmtId="0" fontId="21" fillId="0" borderId="0" xfId="0" applyFont="1" applyProtection="1">
      <protection hidden="1"/>
    </xf>
    <xf numFmtId="0" fontId="21" fillId="0" borderId="0" xfId="0" applyFont="1" applyAlignment="1" applyProtection="1">
      <alignment vertical="center"/>
      <protection hidden="1"/>
    </xf>
    <xf numFmtId="0" fontId="14" fillId="0" borderId="0" xfId="6" applyFont="1" applyAlignment="1" applyProtection="1">
      <alignment horizontal="center" vertical="center"/>
      <protection hidden="1"/>
    </xf>
    <xf numFmtId="0" fontId="17" fillId="0" borderId="0" xfId="6" applyFont="1" applyAlignment="1" applyProtection="1">
      <alignment horizontal="center" vertical="center"/>
      <protection hidden="1"/>
    </xf>
    <xf numFmtId="0" fontId="18" fillId="0" borderId="0" xfId="6" applyFont="1" applyAlignment="1" applyProtection="1">
      <alignment vertical="center"/>
      <protection hidden="1"/>
    </xf>
    <xf numFmtId="0" fontId="18" fillId="0" borderId="0" xfId="6" applyFont="1" applyAlignment="1" applyProtection="1">
      <alignment horizontal="left" vertical="center" shrinkToFit="1"/>
      <protection hidden="1"/>
    </xf>
    <xf numFmtId="0" fontId="18" fillId="0" borderId="0" xfId="6" applyFont="1" applyAlignment="1" applyProtection="1">
      <alignment vertical="center" shrinkToFit="1"/>
      <protection hidden="1"/>
    </xf>
    <xf numFmtId="0" fontId="18" fillId="0" borderId="11" xfId="6" applyFont="1" applyBorder="1" applyAlignment="1" applyProtection="1">
      <alignment horizontal="center" vertical="center" shrinkToFit="1"/>
      <protection hidden="1"/>
    </xf>
    <xf numFmtId="176" fontId="18" fillId="0" borderId="11" xfId="6" applyNumberFormat="1" applyFont="1" applyBorder="1" applyAlignment="1" applyProtection="1">
      <alignment vertical="center" shrinkToFit="1"/>
      <protection hidden="1"/>
    </xf>
    <xf numFmtId="0" fontId="18" fillId="0" borderId="11" xfId="6" applyFont="1" applyBorder="1" applyAlignment="1" applyProtection="1">
      <alignment vertical="center" shrinkToFit="1"/>
      <protection hidden="1"/>
    </xf>
    <xf numFmtId="0" fontId="18" fillId="0" borderId="0" xfId="6" applyFont="1" applyAlignment="1" applyProtection="1">
      <alignment horizontal="center" vertical="center" shrinkToFit="1"/>
      <protection hidden="1"/>
    </xf>
    <xf numFmtId="176"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protection hidden="1"/>
    </xf>
    <xf numFmtId="0" fontId="15" fillId="0" borderId="0" xfId="0" applyFont="1" applyAlignment="1" applyProtection="1">
      <alignment vertical="center"/>
      <protection hidden="1"/>
    </xf>
    <xf numFmtId="0" fontId="15" fillId="0" borderId="0" xfId="0" applyFont="1" applyProtection="1">
      <protection hidden="1"/>
    </xf>
    <xf numFmtId="0" fontId="19" fillId="0" borderId="0" xfId="6" applyFont="1" applyAlignment="1" applyProtection="1">
      <alignment vertical="center"/>
      <protection hidden="1"/>
    </xf>
    <xf numFmtId="0" fontId="23" fillId="0" borderId="0" xfId="6" applyFont="1" applyAlignment="1" applyProtection="1">
      <alignment vertical="center" shrinkToFit="1"/>
      <protection hidden="1"/>
    </xf>
    <xf numFmtId="38" fontId="21" fillId="0" borderId="0" xfId="0" applyNumberFormat="1" applyFont="1" applyAlignment="1" applyProtection="1">
      <alignment vertical="center"/>
      <protection hidden="1"/>
    </xf>
    <xf numFmtId="40" fontId="21" fillId="0" borderId="0" xfId="0" applyNumberFormat="1" applyFont="1" applyAlignment="1" applyProtection="1">
      <alignment vertical="center"/>
      <protection hidden="1"/>
    </xf>
    <xf numFmtId="0" fontId="18" fillId="0" borderId="3" xfId="6" applyFont="1" applyBorder="1" applyAlignment="1" applyProtection="1">
      <alignment vertical="center" shrinkToFit="1"/>
      <protection hidden="1"/>
    </xf>
    <xf numFmtId="188"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shrinkToFit="1"/>
      <protection hidden="1"/>
    </xf>
    <xf numFmtId="0" fontId="19" fillId="0" borderId="9" xfId="6" applyFont="1" applyBorder="1" applyAlignment="1" applyProtection="1">
      <alignment vertical="center" shrinkToFit="1"/>
      <protection hidden="1"/>
    </xf>
    <xf numFmtId="185" fontId="18" fillId="0" borderId="0" xfId="6" applyNumberFormat="1" applyFont="1" applyAlignment="1" applyProtection="1">
      <alignment horizontal="left" vertical="center" shrinkToFit="1"/>
      <protection hidden="1"/>
    </xf>
    <xf numFmtId="40" fontId="21" fillId="0" borderId="0" xfId="0" applyNumberFormat="1" applyFont="1" applyProtection="1">
      <protection hidden="1"/>
    </xf>
    <xf numFmtId="2" fontId="21" fillId="0" borderId="0" xfId="0" applyNumberFormat="1" applyFont="1" applyAlignment="1" applyProtection="1">
      <alignment vertical="center"/>
      <protection hidden="1"/>
    </xf>
    <xf numFmtId="0" fontId="21" fillId="0" borderId="0" xfId="0" applyFont="1" applyAlignment="1" applyProtection="1">
      <alignment vertical="center" wrapText="1"/>
      <protection hidden="1"/>
    </xf>
    <xf numFmtId="20" fontId="15" fillId="0" borderId="0" xfId="0" applyNumberFormat="1" applyFont="1" applyProtection="1">
      <protection hidden="1"/>
    </xf>
    <xf numFmtId="179" fontId="21" fillId="0" borderId="0" xfId="0" applyNumberFormat="1" applyFont="1" applyAlignment="1" applyProtection="1">
      <alignment vertical="center"/>
      <protection hidden="1"/>
    </xf>
    <xf numFmtId="183" fontId="21" fillId="0" borderId="0" xfId="0" applyNumberFormat="1" applyFont="1" applyAlignment="1" applyProtection="1">
      <alignment vertical="center"/>
      <protection hidden="1"/>
    </xf>
    <xf numFmtId="0" fontId="27" fillId="0" borderId="0" xfId="6" applyFont="1" applyAlignment="1" applyProtection="1">
      <alignment vertical="center" shrinkToFit="1"/>
      <protection hidden="1"/>
    </xf>
    <xf numFmtId="0" fontId="18" fillId="0" borderId="0" xfId="6" applyFont="1" applyAlignment="1" applyProtection="1">
      <alignment horizontal="center" vertical="center"/>
      <protection hidden="1"/>
    </xf>
    <xf numFmtId="185" fontId="18" fillId="0" borderId="0" xfId="6" applyNumberFormat="1" applyFont="1" applyAlignment="1" applyProtection="1">
      <alignment horizontal="left" vertical="center"/>
      <protection hidden="1"/>
    </xf>
    <xf numFmtId="191" fontId="18" fillId="0" borderId="0" xfId="6" applyNumberFormat="1" applyFont="1" applyAlignment="1" applyProtection="1">
      <alignment vertical="center" shrinkToFit="1"/>
      <protection hidden="1"/>
    </xf>
    <xf numFmtId="185" fontId="18" fillId="0" borderId="0" xfId="6" applyNumberFormat="1" applyFont="1" applyAlignment="1" applyProtection="1">
      <alignment vertical="center"/>
      <protection hidden="1"/>
    </xf>
    <xf numFmtId="0" fontId="21" fillId="0" borderId="0" xfId="0" applyFont="1" applyAlignment="1" applyProtection="1">
      <alignment horizontal="left"/>
      <protection hidden="1"/>
    </xf>
    <xf numFmtId="0" fontId="21" fillId="0" borderId="0" xfId="0" applyFont="1" applyAlignment="1" applyProtection="1">
      <alignment horizontal="center"/>
      <protection hidden="1"/>
    </xf>
    <xf numFmtId="0" fontId="26" fillId="0" borderId="0" xfId="0" applyFont="1" applyAlignment="1" applyProtection="1">
      <alignment vertical="center"/>
      <protection hidden="1"/>
    </xf>
    <xf numFmtId="189" fontId="21" fillId="0" borderId="0" xfId="0" applyNumberFormat="1" applyFont="1" applyAlignment="1" applyProtection="1">
      <alignment vertical="center"/>
      <protection hidden="1"/>
    </xf>
    <xf numFmtId="187" fontId="21" fillId="0" borderId="0" xfId="0" applyNumberFormat="1" applyFont="1" applyAlignment="1" applyProtection="1">
      <alignment vertical="center"/>
      <protection hidden="1"/>
    </xf>
    <xf numFmtId="0" fontId="19" fillId="0" borderId="0" xfId="6" applyFont="1" applyAlignment="1" applyProtection="1">
      <alignment vertical="top" wrapText="1" shrinkToFit="1"/>
      <protection hidden="1"/>
    </xf>
    <xf numFmtId="184" fontId="18" fillId="0" borderId="0" xfId="6" applyNumberFormat="1" applyFont="1" applyAlignment="1" applyProtection="1">
      <alignment vertical="center" shrinkToFit="1"/>
      <protection hidden="1"/>
    </xf>
    <xf numFmtId="0" fontId="18" fillId="0" borderId="0" xfId="6" applyFont="1" applyAlignment="1" applyProtection="1">
      <alignment vertical="center" textRotation="255" shrinkToFit="1"/>
      <protection hidden="1"/>
    </xf>
    <xf numFmtId="186" fontId="18" fillId="0" borderId="0" xfId="6" applyNumberFormat="1" applyFont="1" applyAlignment="1" applyProtection="1">
      <alignment vertical="center" shrinkToFit="1"/>
      <protection hidden="1"/>
    </xf>
    <xf numFmtId="186" fontId="18" fillId="0" borderId="0" xfId="6" applyNumberFormat="1" applyFont="1" applyAlignment="1" applyProtection="1">
      <alignment horizontal="center" vertical="center" shrinkToFit="1"/>
      <protection hidden="1"/>
    </xf>
    <xf numFmtId="187" fontId="15" fillId="0" borderId="0" xfId="6" applyNumberFormat="1" applyFont="1" applyAlignment="1" applyProtection="1">
      <alignment vertical="center" shrinkToFit="1"/>
      <protection hidden="1"/>
    </xf>
    <xf numFmtId="0" fontId="22" fillId="0" borderId="0" xfId="6" applyFont="1" applyAlignment="1" applyProtection="1">
      <alignment vertical="center" shrinkToFit="1"/>
      <protection hidden="1"/>
    </xf>
    <xf numFmtId="188" fontId="18" fillId="9" borderId="7" xfId="6" applyNumberFormat="1" applyFont="1" applyFill="1" applyBorder="1" applyAlignment="1" applyProtection="1">
      <alignment horizontal="center" vertical="center" shrinkToFit="1"/>
      <protection locked="0" hidden="1"/>
    </xf>
    <xf numFmtId="185" fontId="18" fillId="0" borderId="15" xfId="6" applyNumberFormat="1" applyFont="1" applyBorder="1" applyAlignment="1" applyProtection="1">
      <alignment horizontal="left" vertical="center" shrinkToFit="1"/>
      <protection hidden="1"/>
    </xf>
    <xf numFmtId="0" fontId="19" fillId="0" borderId="0" xfId="6" applyFont="1" applyAlignment="1" applyProtection="1">
      <alignment horizontal="left" vertical="center" shrinkToFit="1"/>
      <protection hidden="1"/>
    </xf>
    <xf numFmtId="0" fontId="18" fillId="10" borderId="15" xfId="6"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left" vertical="center" indent="1" shrinkToFit="1"/>
      <protection locked="0" hidden="1"/>
    </xf>
    <xf numFmtId="0" fontId="18" fillId="9" borderId="7" xfId="6" applyFont="1" applyFill="1" applyBorder="1" applyAlignment="1" applyProtection="1">
      <alignment horizontal="left" vertical="center" indent="1" shrinkToFit="1"/>
      <protection locked="0" hidden="1"/>
    </xf>
    <xf numFmtId="0" fontId="18" fillId="9" borderId="8" xfId="6" applyFont="1" applyFill="1" applyBorder="1" applyAlignment="1" applyProtection="1">
      <alignment horizontal="left" vertical="center" indent="1" shrinkToFit="1"/>
      <protection locked="0" hidden="1"/>
    </xf>
    <xf numFmtId="0" fontId="18" fillId="10" borderId="1" xfId="6" applyFont="1" applyFill="1" applyBorder="1" applyAlignment="1" applyProtection="1">
      <alignment horizontal="center" vertical="center" shrinkToFit="1"/>
      <protection hidden="1"/>
    </xf>
    <xf numFmtId="0" fontId="18" fillId="10" borderId="3" xfId="6" applyFont="1" applyFill="1" applyBorder="1" applyAlignment="1" applyProtection="1">
      <alignment horizontal="center" vertical="center" shrinkToFit="1"/>
      <protection hidden="1"/>
    </xf>
    <xf numFmtId="0" fontId="18" fillId="10" borderId="2" xfId="6" applyFont="1" applyFill="1" applyBorder="1" applyAlignment="1" applyProtection="1">
      <alignment horizontal="center" vertical="center" shrinkToFit="1"/>
      <protection hidden="1"/>
    </xf>
    <xf numFmtId="0" fontId="18" fillId="10" borderId="4" xfId="6" applyFont="1" applyFill="1" applyBorder="1" applyAlignment="1" applyProtection="1">
      <alignment horizontal="center" vertical="center" shrinkToFit="1"/>
      <protection hidden="1"/>
    </xf>
    <xf numFmtId="0" fontId="18" fillId="10" borderId="11" xfId="6" applyFont="1" applyFill="1" applyBorder="1" applyAlignment="1" applyProtection="1">
      <alignment horizontal="center" vertical="center" shrinkToFit="1"/>
      <protection hidden="1"/>
    </xf>
    <xf numFmtId="0" fontId="18" fillId="10" borderId="5" xfId="6" applyFont="1" applyFill="1" applyBorder="1" applyAlignment="1" applyProtection="1">
      <alignment horizontal="center" vertical="center" shrinkToFit="1"/>
      <protection hidden="1"/>
    </xf>
    <xf numFmtId="0" fontId="18" fillId="10" borderId="6" xfId="6" applyFont="1" applyFill="1" applyBorder="1" applyAlignment="1" applyProtection="1">
      <alignment horizontal="center" vertical="center" shrinkToFit="1"/>
      <protection hidden="1"/>
    </xf>
    <xf numFmtId="0" fontId="18" fillId="10" borderId="7" xfId="6" applyFont="1" applyFill="1" applyBorder="1" applyAlignment="1" applyProtection="1">
      <alignment horizontal="center" vertical="center" shrinkToFit="1"/>
      <protection hidden="1"/>
    </xf>
    <xf numFmtId="0" fontId="18" fillId="10" borderId="8" xfId="6" applyFont="1" applyFill="1" applyBorder="1" applyAlignment="1" applyProtection="1">
      <alignment horizontal="center" vertical="center" shrinkToFit="1"/>
      <protection hidden="1"/>
    </xf>
    <xf numFmtId="0" fontId="18" fillId="9" borderId="15" xfId="6" applyFont="1" applyFill="1" applyBorder="1" applyAlignment="1" applyProtection="1">
      <alignment horizontal="left" vertical="center" indent="1" shrinkToFit="1"/>
      <protection locked="0" hidden="1"/>
    </xf>
    <xf numFmtId="0" fontId="19" fillId="0" borderId="0" xfId="6" applyFont="1" applyAlignment="1" applyProtection="1">
      <alignment vertical="center" shrinkToFit="1"/>
      <protection hidden="1"/>
    </xf>
    <xf numFmtId="184" fontId="18" fillId="9" borderId="7" xfId="6" applyNumberFormat="1" applyFont="1" applyFill="1" applyBorder="1" applyAlignment="1" applyProtection="1">
      <alignment horizontal="center" vertical="center" shrinkToFit="1"/>
      <protection locked="0" hidden="1"/>
    </xf>
    <xf numFmtId="0" fontId="15" fillId="9" borderId="6" xfId="6" applyFont="1" applyFill="1" applyBorder="1" applyAlignment="1" applyProtection="1">
      <alignment horizontal="center" vertical="center"/>
      <protection hidden="1"/>
    </xf>
    <xf numFmtId="0" fontId="15" fillId="9" borderId="7" xfId="6" applyFont="1" applyFill="1" applyBorder="1" applyAlignment="1" applyProtection="1">
      <alignment horizontal="center" vertical="center"/>
      <protection hidden="1"/>
    </xf>
    <xf numFmtId="0" fontId="15" fillId="9" borderId="8" xfId="6" applyFont="1" applyFill="1" applyBorder="1" applyAlignment="1" applyProtection="1">
      <alignment horizontal="center" vertical="center"/>
      <protection hidden="1"/>
    </xf>
    <xf numFmtId="0" fontId="15" fillId="0" borderId="9" xfId="6" applyFont="1" applyBorder="1" applyAlignment="1" applyProtection="1">
      <alignment horizontal="left" vertical="center"/>
      <protection hidden="1"/>
    </xf>
    <xf numFmtId="0" fontId="15" fillId="0" borderId="0" xfId="6" applyFont="1" applyAlignment="1" applyProtection="1">
      <alignment horizontal="left" vertical="center"/>
      <protection hidden="1"/>
    </xf>
    <xf numFmtId="0" fontId="18" fillId="10" borderId="15" xfId="6" applyFont="1" applyFill="1" applyBorder="1" applyAlignment="1" applyProtection="1">
      <alignment horizontal="center" vertical="center" wrapText="1" shrinkToFit="1"/>
      <protection hidden="1"/>
    </xf>
    <xf numFmtId="176" fontId="18" fillId="9" borderId="6" xfId="6" applyNumberFormat="1" applyFont="1" applyFill="1" applyBorder="1" applyAlignment="1" applyProtection="1">
      <alignment horizontal="left" vertical="center" indent="1" shrinkToFit="1"/>
      <protection locked="0" hidden="1"/>
    </xf>
    <xf numFmtId="176" fontId="18" fillId="9" borderId="7" xfId="6" applyNumberFormat="1" applyFont="1" applyFill="1" applyBorder="1" applyAlignment="1" applyProtection="1">
      <alignment horizontal="left" vertical="center" indent="1" shrinkToFit="1"/>
      <protection locked="0" hidden="1"/>
    </xf>
    <xf numFmtId="176" fontId="18" fillId="9" borderId="8" xfId="6" applyNumberFormat="1" applyFont="1" applyFill="1" applyBorder="1" applyAlignment="1" applyProtection="1">
      <alignment horizontal="left" vertical="center" indent="1" shrinkToFit="1"/>
      <protection locked="0" hidden="1"/>
    </xf>
    <xf numFmtId="0" fontId="25" fillId="0" borderId="0" xfId="6" quotePrefix="1" applyFont="1" applyAlignment="1" applyProtection="1">
      <alignment horizontal="center" vertical="center"/>
      <protection hidden="1"/>
    </xf>
    <xf numFmtId="186" fontId="18" fillId="10" borderId="6" xfId="6" applyNumberFormat="1" applyFont="1" applyFill="1" applyBorder="1" applyAlignment="1" applyProtection="1">
      <alignment horizontal="center" vertical="center" shrinkToFit="1"/>
      <protection hidden="1"/>
    </xf>
    <xf numFmtId="186" fontId="18" fillId="10" borderId="7" xfId="6" applyNumberFormat="1" applyFont="1" applyFill="1" applyBorder="1" applyAlignment="1" applyProtection="1">
      <alignment horizontal="center" vertical="center" shrinkToFit="1"/>
      <protection hidden="1"/>
    </xf>
    <xf numFmtId="0" fontId="18" fillId="10" borderId="15" xfId="6" applyFont="1" applyFill="1" applyBorder="1" applyAlignment="1" applyProtection="1">
      <alignment horizontal="center" vertical="center" textRotation="255" shrinkToFit="1"/>
      <protection hidden="1"/>
    </xf>
    <xf numFmtId="190" fontId="21" fillId="10" borderId="14" xfId="0" applyNumberFormat="1" applyFont="1" applyFill="1" applyBorder="1" applyAlignment="1" applyProtection="1">
      <alignment horizontal="center"/>
      <protection hidden="1"/>
    </xf>
    <xf numFmtId="190" fontId="21" fillId="10" borderId="4" xfId="0" applyNumberFormat="1" applyFont="1" applyFill="1" applyBorder="1" applyAlignment="1" applyProtection="1">
      <alignment horizontal="center"/>
      <protection hidden="1"/>
    </xf>
    <xf numFmtId="187" fontId="15" fillId="0" borderId="6" xfId="6" applyNumberFormat="1" applyFont="1" applyBorder="1" applyAlignment="1" applyProtection="1">
      <alignment horizontal="right" vertical="center" shrinkToFit="1"/>
      <protection hidden="1"/>
    </xf>
    <xf numFmtId="187" fontId="15" fillId="0" borderId="7" xfId="6" applyNumberFormat="1" applyFont="1" applyBorder="1" applyAlignment="1" applyProtection="1">
      <alignment horizontal="right" vertical="center" shrinkToFit="1"/>
      <protection hidden="1"/>
    </xf>
    <xf numFmtId="187" fontId="15" fillId="0" borderId="8" xfId="6" applyNumberFormat="1" applyFont="1" applyBorder="1" applyAlignment="1" applyProtection="1">
      <alignment horizontal="right" vertical="center" shrinkToFit="1"/>
      <protection hidden="1"/>
    </xf>
    <xf numFmtId="180" fontId="15" fillId="0" borderId="15" xfId="1" applyNumberFormat="1" applyFont="1" applyBorder="1" applyAlignment="1" applyProtection="1">
      <alignment horizontal="right" vertical="center" shrinkToFit="1"/>
      <protection hidden="1"/>
    </xf>
    <xf numFmtId="180" fontId="15" fillId="0" borderId="6" xfId="1" applyNumberFormat="1" applyFont="1" applyBorder="1" applyAlignment="1" applyProtection="1">
      <alignment horizontal="right" vertical="center" shrinkToFit="1"/>
      <protection hidden="1"/>
    </xf>
    <xf numFmtId="187" fontId="15" fillId="0" borderId="15" xfId="6" applyNumberFormat="1" applyFont="1" applyBorder="1" applyAlignment="1" applyProtection="1">
      <alignment horizontal="right" vertical="center" shrinkToFit="1"/>
      <protection hidden="1"/>
    </xf>
    <xf numFmtId="0" fontId="21" fillId="10" borderId="13" xfId="0" applyFont="1" applyFill="1" applyBorder="1" applyAlignment="1" applyProtection="1">
      <alignment horizontal="center"/>
      <protection hidden="1"/>
    </xf>
    <xf numFmtId="0" fontId="21" fillId="10" borderId="1" xfId="0" applyFont="1" applyFill="1" applyBorder="1" applyAlignment="1" applyProtection="1">
      <alignment horizontal="center" vertical="center" wrapText="1"/>
      <protection hidden="1"/>
    </xf>
    <xf numFmtId="0" fontId="21" fillId="10" borderId="3" xfId="0" applyFont="1" applyFill="1" applyBorder="1" applyAlignment="1" applyProtection="1">
      <alignment horizontal="center" vertical="center" wrapText="1"/>
      <protection hidden="1"/>
    </xf>
    <xf numFmtId="0" fontId="21" fillId="10" borderId="2" xfId="0" applyFont="1" applyFill="1" applyBorder="1" applyAlignment="1" applyProtection="1">
      <alignment horizontal="center" vertical="center" wrapText="1"/>
      <protection hidden="1"/>
    </xf>
    <xf numFmtId="191" fontId="24" fillId="0" borderId="0" xfId="6" applyNumberFormat="1" applyFont="1" applyAlignment="1" applyProtection="1">
      <alignment horizontal="left" vertical="center" wrapText="1" shrinkToFit="1"/>
      <protection hidden="1"/>
    </xf>
    <xf numFmtId="187" fontId="15" fillId="0" borderId="22" xfId="6" applyNumberFormat="1" applyFont="1" applyBorder="1" applyAlignment="1" applyProtection="1">
      <alignment horizontal="right" vertical="center" shrinkToFit="1"/>
      <protection hidden="1"/>
    </xf>
    <xf numFmtId="187" fontId="15" fillId="0" borderId="23" xfId="6" applyNumberFormat="1" applyFont="1" applyBorder="1" applyAlignment="1" applyProtection="1">
      <alignment horizontal="right" vertical="center" shrinkToFit="1"/>
      <protection hidden="1"/>
    </xf>
    <xf numFmtId="187" fontId="15" fillId="0" borderId="28" xfId="6" applyNumberFormat="1" applyFont="1" applyBorder="1" applyAlignment="1" applyProtection="1">
      <alignment horizontal="right" vertical="center" shrinkToFit="1"/>
      <protection hidden="1"/>
    </xf>
    <xf numFmtId="186" fontId="18" fillId="10" borderId="22" xfId="6" applyNumberFormat="1" applyFont="1" applyFill="1" applyBorder="1" applyAlignment="1" applyProtection="1">
      <alignment horizontal="center" vertical="center" shrinkToFit="1"/>
      <protection hidden="1"/>
    </xf>
    <xf numFmtId="186" fontId="18" fillId="10" borderId="23" xfId="6" applyNumberFormat="1" applyFont="1" applyFill="1" applyBorder="1" applyAlignment="1" applyProtection="1">
      <alignment horizontal="center" vertical="center" shrinkToFit="1"/>
      <protection hidden="1"/>
    </xf>
    <xf numFmtId="186" fontId="18" fillId="10" borderId="4" xfId="6" applyNumberFormat="1" applyFont="1" applyFill="1" applyBorder="1" applyAlignment="1" applyProtection="1">
      <alignment horizontal="center" vertical="center" shrinkToFit="1"/>
      <protection hidden="1"/>
    </xf>
    <xf numFmtId="186" fontId="18" fillId="10" borderId="11" xfId="6" applyNumberFormat="1" applyFont="1" applyFill="1" applyBorder="1" applyAlignment="1" applyProtection="1">
      <alignment horizontal="center" vertical="center" shrinkToFit="1"/>
      <protection hidden="1"/>
    </xf>
    <xf numFmtId="180" fontId="15" fillId="0" borderId="21" xfId="1" applyNumberFormat="1" applyFont="1" applyBorder="1" applyAlignment="1" applyProtection="1">
      <alignment horizontal="right" vertical="center" shrinkToFit="1"/>
      <protection hidden="1"/>
    </xf>
    <xf numFmtId="180" fontId="15" fillId="0" borderId="22" xfId="1" applyNumberFormat="1" applyFont="1" applyBorder="1" applyAlignment="1" applyProtection="1">
      <alignment horizontal="right" vertical="center" shrinkToFit="1"/>
      <protection hidden="1"/>
    </xf>
    <xf numFmtId="187" fontId="18" fillId="0" borderId="14" xfId="6" applyNumberFormat="1" applyFont="1" applyBorder="1" applyAlignment="1" applyProtection="1">
      <alignment horizontal="right" vertical="center" shrinkToFit="1"/>
      <protection hidden="1"/>
    </xf>
    <xf numFmtId="187" fontId="15" fillId="0" borderId="32" xfId="6" applyNumberFormat="1" applyFont="1" applyBorder="1" applyAlignment="1" applyProtection="1">
      <alignment horizontal="right" vertical="center" shrinkToFit="1"/>
      <protection hidden="1"/>
    </xf>
    <xf numFmtId="187" fontId="15" fillId="0" borderId="33" xfId="6" applyNumberFormat="1" applyFont="1" applyBorder="1" applyAlignment="1" applyProtection="1">
      <alignment horizontal="right" vertical="center" shrinkToFit="1"/>
      <protection hidden="1"/>
    </xf>
    <xf numFmtId="187" fontId="15" fillId="0" borderId="16" xfId="6" applyNumberFormat="1" applyFont="1" applyBorder="1" applyAlignment="1" applyProtection="1">
      <alignment horizontal="right" vertical="center" shrinkToFit="1"/>
      <protection hidden="1"/>
    </xf>
    <xf numFmtId="187" fontId="15" fillId="0" borderId="17" xfId="6" applyNumberFormat="1" applyFont="1" applyBorder="1" applyAlignment="1" applyProtection="1">
      <alignment horizontal="right" vertical="center" shrinkToFit="1"/>
      <protection hidden="1"/>
    </xf>
    <xf numFmtId="187" fontId="15" fillId="0" borderId="24" xfId="6" applyNumberFormat="1" applyFont="1" applyBorder="1" applyAlignment="1" applyProtection="1">
      <alignment horizontal="right" vertical="center" shrinkToFit="1"/>
      <protection hidden="1"/>
    </xf>
    <xf numFmtId="0" fontId="18" fillId="0" borderId="15" xfId="6" applyFont="1" applyBorder="1" applyAlignment="1" applyProtection="1">
      <alignment vertical="center" shrinkToFit="1"/>
      <protection hidden="1"/>
    </xf>
    <xf numFmtId="176" fontId="18" fillId="9" borderId="15" xfId="6" applyNumberFormat="1" applyFont="1" applyFill="1" applyBorder="1" applyAlignment="1" applyProtection="1">
      <alignment horizontal="center" vertical="center" shrinkToFit="1"/>
      <protection locked="0" hidden="1"/>
    </xf>
    <xf numFmtId="176" fontId="18" fillId="9" borderId="6" xfId="6" applyNumberFormat="1" applyFont="1" applyFill="1" applyBorder="1" applyAlignment="1" applyProtection="1">
      <alignment horizontal="center" vertical="center" shrinkToFit="1"/>
      <protection locked="0" hidden="1"/>
    </xf>
    <xf numFmtId="176" fontId="18" fillId="9" borderId="7" xfId="6" applyNumberFormat="1" applyFont="1" applyFill="1" applyBorder="1" applyAlignment="1" applyProtection="1">
      <alignment horizontal="center" vertical="center" shrinkToFit="1"/>
      <protection locked="0" hidden="1"/>
    </xf>
    <xf numFmtId="176" fontId="18" fillId="9" borderId="8" xfId="6" applyNumberFormat="1" applyFont="1" applyFill="1" applyBorder="1" applyAlignment="1" applyProtection="1">
      <alignment horizontal="center" vertical="center" shrinkToFit="1"/>
      <protection locked="0" hidden="1"/>
    </xf>
    <xf numFmtId="0" fontId="18" fillId="11" borderId="6" xfId="6" applyFont="1" applyFill="1" applyBorder="1" applyAlignment="1" applyProtection="1">
      <alignment horizontal="center" vertical="center" shrinkToFit="1"/>
      <protection hidden="1"/>
    </xf>
    <xf numFmtId="0" fontId="18" fillId="11" borderId="7" xfId="6" applyFont="1" applyFill="1" applyBorder="1" applyAlignment="1" applyProtection="1">
      <alignment horizontal="center" vertical="center" shrinkToFit="1"/>
      <protection hidden="1"/>
    </xf>
    <xf numFmtId="0" fontId="18" fillId="0" borderId="6" xfId="6" applyFont="1" applyBorder="1" applyAlignment="1" applyProtection="1">
      <alignment vertical="center" shrinkToFit="1"/>
      <protection hidden="1"/>
    </xf>
    <xf numFmtId="0" fontId="18" fillId="0" borderId="8" xfId="6" applyFont="1" applyBorder="1" applyAlignment="1" applyProtection="1">
      <alignment vertical="center" shrinkToFit="1"/>
      <protection hidden="1"/>
    </xf>
    <xf numFmtId="185" fontId="18" fillId="0" borderId="6" xfId="6" applyNumberFormat="1" applyFont="1" applyBorder="1" applyAlignment="1" applyProtection="1">
      <alignment vertical="center" shrinkToFit="1"/>
      <protection hidden="1"/>
    </xf>
    <xf numFmtId="185" fontId="18" fillId="0" borderId="8" xfId="6" applyNumberFormat="1" applyFont="1" applyBorder="1" applyAlignment="1" applyProtection="1">
      <alignment vertical="center" shrinkToFit="1"/>
      <protection hidden="1"/>
    </xf>
    <xf numFmtId="1" fontId="18" fillId="9" borderId="6" xfId="6" applyNumberFormat="1" applyFont="1" applyFill="1" applyBorder="1" applyAlignment="1" applyProtection="1">
      <alignment horizontal="center" vertical="center" shrinkToFit="1"/>
      <protection locked="0" hidden="1"/>
    </xf>
    <xf numFmtId="1" fontId="18" fillId="9" borderId="7" xfId="6" applyNumberFormat="1" applyFont="1" applyFill="1" applyBorder="1" applyAlignment="1" applyProtection="1">
      <alignment horizontal="center" vertical="center" shrinkToFit="1"/>
      <protection locked="0" hidden="1"/>
    </xf>
    <xf numFmtId="188" fontId="18" fillId="11" borderId="6" xfId="6" applyNumberFormat="1" applyFont="1" applyFill="1" applyBorder="1" applyAlignment="1" applyProtection="1">
      <alignment horizontal="center" vertical="center" shrinkToFit="1"/>
      <protection hidden="1"/>
    </xf>
    <xf numFmtId="188" fontId="18" fillId="11" borderId="7" xfId="6" applyNumberFormat="1" applyFont="1" applyFill="1" applyBorder="1" applyAlignment="1" applyProtection="1">
      <alignment horizontal="center" vertical="center" shrinkToFit="1"/>
      <protection hidden="1"/>
    </xf>
    <xf numFmtId="0" fontId="18" fillId="9" borderId="6" xfId="6" applyFont="1" applyFill="1" applyBorder="1" applyAlignment="1" applyProtection="1">
      <alignment horizontal="center" vertical="center" shrinkToFit="1"/>
      <protection locked="0" hidden="1"/>
    </xf>
    <xf numFmtId="0" fontId="18" fillId="9" borderId="7" xfId="6" applyFont="1" applyFill="1" applyBorder="1" applyAlignment="1" applyProtection="1">
      <alignment horizontal="center" vertical="center" shrinkToFit="1"/>
      <protection locked="0" hidden="1"/>
    </xf>
    <xf numFmtId="0" fontId="18" fillId="9" borderId="8" xfId="6" applyFont="1" applyFill="1" applyBorder="1" applyAlignment="1" applyProtection="1">
      <alignment horizontal="center" vertical="center" shrinkToFit="1"/>
      <protection locked="0" hidden="1"/>
    </xf>
    <xf numFmtId="190" fontId="21" fillId="10" borderId="13" xfId="0" applyNumberFormat="1" applyFont="1" applyFill="1" applyBorder="1" applyAlignment="1" applyProtection="1">
      <alignment horizontal="center"/>
      <protection hidden="1"/>
    </xf>
    <xf numFmtId="187" fontId="15" fillId="0" borderId="20" xfId="6" applyNumberFormat="1" applyFont="1" applyBorder="1" applyAlignment="1" applyProtection="1">
      <alignment horizontal="right" vertical="center" shrinkToFit="1"/>
      <protection hidden="1"/>
    </xf>
    <xf numFmtId="187" fontId="15" fillId="0" borderId="25" xfId="6" applyNumberFormat="1" applyFont="1" applyBorder="1" applyAlignment="1" applyProtection="1">
      <alignment horizontal="right" vertical="center" shrinkToFit="1"/>
      <protection hidden="1"/>
    </xf>
    <xf numFmtId="0" fontId="14" fillId="0" borderId="0" xfId="6" applyFont="1" applyAlignment="1" applyProtection="1">
      <alignment horizontal="left" vertical="center" wrapText="1"/>
      <protection hidden="1"/>
    </xf>
    <xf numFmtId="0" fontId="14" fillId="0" borderId="0" xfId="6" applyFont="1" applyAlignment="1" applyProtection="1">
      <alignment horizontal="left" vertical="center"/>
      <protection hidden="1"/>
    </xf>
    <xf numFmtId="187" fontId="15" fillId="0" borderId="21" xfId="6" applyNumberFormat="1" applyFont="1" applyBorder="1" applyAlignment="1" applyProtection="1">
      <alignment horizontal="right" vertical="center" shrinkToFit="1"/>
      <protection hidden="1"/>
    </xf>
    <xf numFmtId="180" fontId="15" fillId="0" borderId="27" xfId="1" applyNumberFormat="1" applyFont="1" applyBorder="1" applyAlignment="1" applyProtection="1">
      <alignment horizontal="right" vertical="center" shrinkToFit="1"/>
      <protection hidden="1"/>
    </xf>
    <xf numFmtId="187" fontId="15" fillId="0" borderId="18" xfId="6" applyNumberFormat="1" applyFont="1" applyBorder="1" applyAlignment="1" applyProtection="1">
      <alignment horizontal="right" vertical="center" shrinkToFit="1"/>
      <protection hidden="1"/>
    </xf>
    <xf numFmtId="187" fontId="15" fillId="0" borderId="19" xfId="6" applyNumberFormat="1" applyFont="1" applyBorder="1" applyAlignment="1" applyProtection="1">
      <alignment horizontal="right" vertical="center" shrinkToFit="1"/>
      <protection hidden="1"/>
    </xf>
    <xf numFmtId="187" fontId="15" fillId="0" borderId="26" xfId="6" applyNumberFormat="1" applyFont="1" applyBorder="1" applyAlignment="1" applyProtection="1">
      <alignment horizontal="right" vertical="center" shrinkToFit="1"/>
      <protection hidden="1"/>
    </xf>
    <xf numFmtId="0" fontId="15" fillId="0" borderId="0" xfId="0" applyFont="1" applyAlignment="1" applyProtection="1">
      <alignment horizontal="left" vertical="center" wrapText="1"/>
      <protection hidden="1"/>
    </xf>
    <xf numFmtId="187" fontId="15" fillId="0" borderId="29" xfId="6" applyNumberFormat="1" applyFont="1" applyBorder="1" applyAlignment="1" applyProtection="1">
      <alignment horizontal="right" vertical="center" shrinkToFit="1"/>
      <protection hidden="1"/>
    </xf>
    <xf numFmtId="187" fontId="15" fillId="0" borderId="30" xfId="6" applyNumberFormat="1" applyFont="1" applyBorder="1" applyAlignment="1" applyProtection="1">
      <alignment horizontal="right" vertical="center" shrinkToFit="1"/>
      <protection hidden="1"/>
    </xf>
    <xf numFmtId="187" fontId="15" fillId="0" borderId="31" xfId="6" applyNumberFormat="1" applyFont="1" applyBorder="1" applyAlignment="1" applyProtection="1">
      <alignment horizontal="right" vertical="center" shrinkToFit="1"/>
      <protection hidden="1"/>
    </xf>
    <xf numFmtId="0" fontId="0" fillId="2" borderId="0" xfId="0" applyFill="1" applyAlignment="1" applyProtection="1">
      <alignment horizontal="center" vertical="center"/>
      <protection hidden="1"/>
    </xf>
    <xf numFmtId="0" fontId="0" fillId="7" borderId="0" xfId="0" applyFill="1" applyAlignment="1" applyProtection="1">
      <alignment horizontal="center" vertical="center"/>
      <protection hidden="1"/>
    </xf>
    <xf numFmtId="176" fontId="10" fillId="2" borderId="0" xfId="5" applyNumberFormat="1" applyFont="1" applyFill="1" applyAlignment="1" applyProtection="1">
      <alignment horizontal="center" vertical="center"/>
      <protection hidden="1"/>
    </xf>
    <xf numFmtId="49" fontId="10" fillId="0" borderId="12" xfId="0" applyNumberFormat="1" applyFont="1" applyBorder="1" applyAlignment="1" applyProtection="1">
      <alignment horizontal="center" vertical="center"/>
      <protection hidden="1"/>
    </xf>
    <xf numFmtId="49" fontId="10" fillId="0" borderId="13" xfId="0" applyNumberFormat="1" applyFont="1" applyBorder="1" applyAlignment="1" applyProtection="1">
      <alignment horizontal="center" vertical="center"/>
      <protection hidden="1"/>
    </xf>
    <xf numFmtId="49" fontId="10" fillId="0" borderId="14" xfId="0" applyNumberFormat="1" applyFont="1" applyBorder="1" applyAlignment="1" applyProtection="1">
      <alignment horizontal="center" vertical="center"/>
      <protection hidden="1"/>
    </xf>
    <xf numFmtId="49" fontId="10" fillId="0" borderId="12" xfId="5" applyNumberFormat="1" applyFont="1" applyBorder="1" applyAlignment="1" applyProtection="1">
      <alignment horizontal="center" vertical="center"/>
      <protection hidden="1"/>
    </xf>
    <xf numFmtId="49" fontId="10" fillId="0" borderId="13" xfId="5" applyNumberFormat="1" applyFont="1" applyBorder="1" applyAlignment="1" applyProtection="1">
      <alignment horizontal="center" vertical="center"/>
      <protection hidden="1"/>
    </xf>
    <xf numFmtId="49" fontId="10" fillId="0" borderId="14" xfId="5" applyNumberFormat="1" applyFont="1" applyBorder="1" applyAlignment="1" applyProtection="1">
      <alignment horizontal="center" vertical="center"/>
      <protection hidden="1"/>
    </xf>
    <xf numFmtId="0" fontId="10" fillId="2" borderId="12" xfId="5" applyFont="1" applyFill="1" applyBorder="1" applyAlignment="1" applyProtection="1">
      <alignment horizontal="center" vertical="center"/>
      <protection hidden="1"/>
    </xf>
    <xf numFmtId="0" fontId="10" fillId="2" borderId="13" xfId="5" applyFont="1" applyFill="1" applyBorder="1" applyAlignment="1" applyProtection="1">
      <alignment horizontal="center" vertical="center"/>
      <protection hidden="1"/>
    </xf>
    <xf numFmtId="0" fontId="10" fillId="2" borderId="14" xfId="5" applyFont="1" applyFill="1" applyBorder="1" applyAlignment="1" applyProtection="1">
      <alignment horizontal="center" vertical="center"/>
      <protection hidden="1"/>
    </xf>
  </cellXfs>
  <cellStyles count="7">
    <cellStyle name="パーセント" xfId="1" builtinId="5"/>
    <cellStyle name="パーセント 2" xfId="2" xr:uid="{00000000-0005-0000-0000-000001000000}"/>
    <cellStyle name="桁区切り" xfId="3" builtinId="6"/>
    <cellStyle name="桁区切り 2" xfId="4" xr:uid="{00000000-0005-0000-0000-000003000000}"/>
    <cellStyle name="標準" xfId="0" builtinId="0"/>
    <cellStyle name="標準 2" xfId="5" xr:uid="{00000000-0005-0000-0000-000005000000}"/>
    <cellStyle name="標準 7" xfId="6" xr:uid="{00000000-0005-0000-0000-000006000000}"/>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34</xdr:col>
      <xdr:colOff>162564</xdr:colOff>
      <xdr:row>18</xdr:row>
      <xdr:rowOff>129987</xdr:rowOff>
    </xdr:from>
    <xdr:to>
      <xdr:col>52</xdr:col>
      <xdr:colOff>160056</xdr:colOff>
      <xdr:row>27</xdr:row>
      <xdr:rowOff>85305</xdr:rowOff>
    </xdr:to>
    <xdr:pic>
      <xdr:nvPicPr>
        <xdr:cNvPr id="3" name="図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398888" y="5531222"/>
          <a:ext cx="4230140" cy="146493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78441</xdr:colOff>
      <xdr:row>1</xdr:row>
      <xdr:rowOff>33617</xdr:rowOff>
    </xdr:from>
    <xdr:to>
      <xdr:col>31</xdr:col>
      <xdr:colOff>70039</xdr:colOff>
      <xdr:row>3</xdr:row>
      <xdr:rowOff>33618</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313765" y="526676"/>
          <a:ext cx="7286627" cy="24316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FF0000"/>
              </a:solidFill>
            </a:rPr>
            <a:t>本シートは、エネルギー使用量を簡易的に計算するための申請サポートツールです。本ファイルを使用したことにより利用者に生じた損害に関しては、当団体は一切の責任を負わないものとします。</a:t>
          </a:r>
          <a:endParaRPr kumimoji="1" lang="en-US" altLang="ja-JP" sz="1100">
            <a:solidFill>
              <a:srgbClr val="FF0000"/>
            </a:solidFill>
          </a:endParaRPr>
        </a:p>
        <a:p>
          <a:endParaRPr kumimoji="1" lang="en-US" altLang="ja-JP" sz="600">
            <a:solidFill>
              <a:srgbClr val="FF0000"/>
            </a:solidFill>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sng">
              <a:solidFill>
                <a:srgbClr val="FF0000"/>
              </a:solidFill>
              <a:effectLst/>
              <a:latin typeface="+mn-lt"/>
              <a:ea typeface="+mn-ea"/>
              <a:cs typeface="+mn-cs"/>
            </a:rPr>
            <a:t>＜注意＞</a:t>
          </a:r>
          <a:endParaRPr kumimoji="1" lang="en-US" altLang="ja-JP" sz="1100" u="sng">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kumimoji="1" lang="ja-JP" altLang="en-US" sz="1100" u="none">
              <a:solidFill>
                <a:srgbClr val="FF0000"/>
              </a:solidFill>
              <a:effectLst/>
              <a:latin typeface="+mn-lt"/>
              <a:ea typeface="+mn-ea"/>
              <a:cs typeface="+mn-cs"/>
            </a:rPr>
            <a:t>・本シートは「令和５年度補正予算　省エネルギー投資促進・需要構造転換支援事業費補助金</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lt"/>
              <a:ea typeface="+mn-ea"/>
              <a:cs typeface="+mn-cs"/>
            </a:rPr>
            <a:t>電化・脱炭素燃転型」かつ</a:t>
          </a:r>
          <a:r>
            <a:rPr kumimoji="1" lang="ja-JP" altLang="en-US" sz="1100" u="none">
              <a:solidFill>
                <a:srgbClr val="FF0000"/>
              </a:solidFill>
              <a:effectLst/>
              <a:latin typeface="+mn-ea"/>
              <a:ea typeface="+mn-ea"/>
              <a:cs typeface="+mn-cs"/>
            </a:rPr>
            <a:t>（</a:t>
          </a:r>
          <a:r>
            <a:rPr kumimoji="1" lang="en-US" altLang="ja-JP" sz="1100" u="none">
              <a:solidFill>
                <a:srgbClr val="FF0000"/>
              </a:solidFill>
              <a:effectLst/>
              <a:latin typeface="+mn-ea"/>
              <a:ea typeface="+mn-ea"/>
              <a:cs typeface="+mn-cs"/>
            </a:rPr>
            <a:t>Ⅱ</a:t>
          </a:r>
          <a:r>
            <a:rPr kumimoji="1" lang="ja-JP" altLang="en-US" sz="1100" u="none">
              <a:solidFill>
                <a:srgbClr val="FF0000"/>
              </a:solidFill>
              <a:effectLst/>
              <a:latin typeface="+mn-ea"/>
              <a:ea typeface="+mn-ea"/>
              <a:cs typeface="+mn-cs"/>
            </a:rPr>
            <a:t>）</a:t>
          </a:r>
          <a:r>
            <a:rPr kumimoji="1" lang="ja-JP" altLang="en-US" sz="1100" u="none">
              <a:solidFill>
                <a:srgbClr val="FF0000"/>
              </a:solidFill>
              <a:effectLst/>
              <a:latin typeface="+mn-lt"/>
              <a:ea typeface="+mn-ea"/>
              <a:cs typeface="+mn-cs"/>
            </a:rPr>
            <a:t>単独申請の場合のみ利用できます。</a:t>
          </a:r>
          <a:endParaRPr kumimoji="1" lang="en-US" altLang="ja-JP" sz="1100" u="none">
            <a:solidFill>
              <a:srgbClr val="FF0000"/>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8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・本シートは設備の能力を担保するものではありません。そのため、設備選定には使用しないでください。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baseline="0">
              <a:solidFill>
                <a:srgbClr val="FF0000"/>
              </a:solidFill>
              <a:effectLst/>
            </a:rPr>
            <a:t> </a:t>
          </a:r>
          <a:r>
            <a:rPr lang="ja-JP" altLang="en-US" sz="1100" u="none">
              <a:solidFill>
                <a:srgbClr val="FF0000"/>
              </a:solidFill>
              <a:effectLst/>
            </a:rPr>
            <a:t>設備選定については、メーカー・販売会社によくご相談の上行ってください。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1100" u="none">
              <a:solidFill>
                <a:srgbClr val="FF0000"/>
              </a:solidFill>
              <a:effectLst/>
            </a:rPr>
            <a:t>・既存設備の計算結果が実態に沿った妥当なものかどうか、可能な範囲で確認してください。</a:t>
          </a:r>
          <a:endParaRPr lang="en-US" altLang="ja-JP" sz="1100" u="none">
            <a:solidFill>
              <a:srgbClr val="FF0000"/>
            </a:solidFill>
            <a:effectLst/>
          </a:endParaRPr>
        </a:p>
        <a:p>
          <a:pPr marL="0" marR="0" indent="0" defTabSz="914400" eaLnBrk="1" fontAlgn="auto" latinLnBrk="0" hangingPunct="1">
            <a:lnSpc>
              <a:spcPct val="100000"/>
            </a:lnSpc>
            <a:spcBef>
              <a:spcPts val="0"/>
            </a:spcBef>
            <a:spcAft>
              <a:spcPts val="0"/>
            </a:spcAft>
            <a:buClrTx/>
            <a:buSzTx/>
            <a:buFontTx/>
            <a:buNone/>
            <a:tabLst/>
            <a:defRPr/>
          </a:pPr>
          <a:endParaRPr lang="en-US" altLang="ja-JP" sz="1100" u="none">
            <a:solidFill>
              <a:srgbClr val="FF0000"/>
            </a:solidFill>
            <a:effectLst/>
          </a:endParaRPr>
        </a:p>
      </xdr:txBody>
    </xdr:sp>
    <xdr:clientData/>
  </xdr:twoCellAnchor>
  <xdr:oneCellAnchor>
    <xdr:from>
      <xdr:col>31</xdr:col>
      <xdr:colOff>38100</xdr:colOff>
      <xdr:row>0</xdr:row>
      <xdr:rowOff>133350</xdr:rowOff>
    </xdr:from>
    <xdr:ext cx="598241" cy="264560"/>
    <xdr:sp macro="" textlink="">
      <xdr:nvSpPr>
        <xdr:cNvPr id="4" name="テキスト ボックス 3">
          <a:extLst>
            <a:ext uri="{FF2B5EF4-FFF2-40B4-BE49-F238E27FC236}">
              <a16:creationId xmlns:a16="http://schemas.microsoft.com/office/drawing/2014/main" id="{097238E2-3A53-46EB-A345-924F69A03786}"/>
            </a:ext>
          </a:extLst>
        </xdr:cNvPr>
        <xdr:cNvSpPr txBox="1"/>
      </xdr:nvSpPr>
      <xdr:spPr>
        <a:xfrm>
          <a:off x="7419975" y="133350"/>
          <a:ext cx="59824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100"/>
            <a:t>Ver.1.0</a:t>
          </a:r>
          <a:endParaRPr kumimoji="1" lang="ja-JP" altLang="en-US" sz="1100"/>
        </a:p>
      </xdr:txBody>
    </xdr:sp>
    <xdr:clientData/>
  </xdr:oneCellAnchor>
  <xdr:twoCellAnchor>
    <xdr:from>
      <xdr:col>53</xdr:col>
      <xdr:colOff>6350</xdr:colOff>
      <xdr:row>0</xdr:row>
      <xdr:rowOff>114300</xdr:rowOff>
    </xdr:from>
    <xdr:to>
      <xdr:col>81</xdr:col>
      <xdr:colOff>0</xdr:colOff>
      <xdr:row>0</xdr:row>
      <xdr:rowOff>657599</xdr:rowOff>
    </xdr:to>
    <xdr:sp macro="" textlink="">
      <xdr:nvSpPr>
        <xdr:cNvPr id="5" name="吹き出し: 四角形 4">
          <a:extLst>
            <a:ext uri="{FF2B5EF4-FFF2-40B4-BE49-F238E27FC236}">
              <a16:creationId xmlns:a16="http://schemas.microsoft.com/office/drawing/2014/main" id="{FAEA17C4-CD80-4E3E-BD7E-A2A233B1D793}"/>
            </a:ext>
          </a:extLst>
        </xdr:cNvPr>
        <xdr:cNvSpPr/>
      </xdr:nvSpPr>
      <xdr:spPr>
        <a:xfrm>
          <a:off x="11617325" y="114300"/>
          <a:ext cx="8775700" cy="543299"/>
        </a:xfrm>
        <a:prstGeom prst="wedgeRectCallout">
          <a:avLst>
            <a:gd name="adj1" fmla="val -19070"/>
            <a:gd name="adj2" fmla="val 37069"/>
          </a:avLst>
        </a:prstGeom>
      </xdr:spPr>
      <xdr:style>
        <a:lnRef idx="2">
          <a:schemeClr val="accent6">
            <a:shade val="50000"/>
          </a:schemeClr>
        </a:lnRef>
        <a:fillRef idx="1">
          <a:schemeClr val="accent6"/>
        </a:fillRef>
        <a:effectRef idx="0">
          <a:schemeClr val="accent6"/>
        </a:effectRef>
        <a:fontRef idx="minor">
          <a:schemeClr val="lt1"/>
        </a:fontRef>
      </xdr:style>
      <xdr:txBody>
        <a:bodyPr vertOverflow="clip" horzOverflow="clip" rtlCol="0" anchor="ctr"/>
        <a:lstStyle/>
        <a:p>
          <a:pPr algn="ctr"/>
          <a:r>
            <a:rPr kumimoji="1" lang="ja-JP" altLang="en-US" sz="1100">
              <a:solidFill>
                <a:sysClr val="windowText" lastClr="000000"/>
              </a:solidFill>
            </a:rPr>
            <a:t>最終的に非表示にする</a:t>
          </a: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9</xdr:col>
      <xdr:colOff>0</xdr:colOff>
      <xdr:row>56</xdr:row>
      <xdr:rowOff>0</xdr:rowOff>
    </xdr:from>
    <xdr:ext cx="6941962" cy="3284220"/>
    <xdr:sp macro="" textlink="">
      <xdr:nvSpPr>
        <xdr:cNvPr id="2" name="テキスト ボックス 1">
          <a:extLst>
            <a:ext uri="{FF2B5EF4-FFF2-40B4-BE49-F238E27FC236}">
              <a16:creationId xmlns:a16="http://schemas.microsoft.com/office/drawing/2014/main" id="{A3D90474-40E2-4191-A14F-01241DF62871}"/>
            </a:ext>
          </a:extLst>
        </xdr:cNvPr>
        <xdr:cNvSpPr txBox="1"/>
      </xdr:nvSpPr>
      <xdr:spPr>
        <a:xfrm>
          <a:off x="4752975" y="8058150"/>
          <a:ext cx="6941962" cy="32842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t>園芸用ヒートポンプ省エネ試算ツール　　</a:t>
          </a:r>
          <a:r>
            <a:rPr kumimoji="1" lang="en-US" altLang="ja-JP" sz="1100" b="1"/>
            <a:t>ver1.01</a:t>
          </a:r>
        </a:p>
        <a:p>
          <a:endParaRPr kumimoji="1" lang="en-US" altLang="ja-JP" sz="1100" b="1"/>
        </a:p>
        <a:p>
          <a:r>
            <a:rPr kumimoji="1" lang="ja-JP" altLang="en-US" sz="1100" b="1"/>
            <a:t>この試算ツールは、園芸用施設（温室、ハウス等）にヒートポンプを導入する際の省エネ効果を試算するものです。</a:t>
          </a:r>
          <a:endParaRPr kumimoji="1" lang="en-US" altLang="ja-JP" sz="1100" b="1"/>
        </a:p>
        <a:p>
          <a:r>
            <a:rPr kumimoji="1" lang="ja-JP" altLang="en-US" sz="1100" b="1"/>
            <a:t>使用する場合は、右側の説明に従って該当項目の入力を行ってください。</a:t>
          </a:r>
          <a:endParaRPr kumimoji="1" lang="en-US" altLang="ja-JP" sz="1100" b="1"/>
        </a:p>
        <a:p>
          <a:r>
            <a:rPr kumimoji="1" lang="ja-JP" altLang="en-US" sz="1100" b="1"/>
            <a:t>また、下記の注意点についてよくご理解の上、利用してください。</a:t>
          </a:r>
          <a:endParaRPr kumimoji="1" lang="en-US" altLang="ja-JP" sz="1100" b="1"/>
        </a:p>
        <a:p>
          <a:endParaRPr kumimoji="1" lang="en-US" altLang="ja-JP" sz="1100"/>
        </a:p>
        <a:p>
          <a:r>
            <a:rPr kumimoji="1" lang="en-US" altLang="ja-JP" sz="1100" b="1">
              <a:solidFill>
                <a:srgbClr val="FF0000"/>
              </a:solidFill>
            </a:rPr>
            <a:t>【</a:t>
          </a:r>
          <a:r>
            <a:rPr kumimoji="1" lang="ja-JP" altLang="en-US" sz="1100" b="1">
              <a:solidFill>
                <a:srgbClr val="FF0000"/>
              </a:solidFill>
            </a:rPr>
            <a:t>ご利用にあたっての注意</a:t>
          </a:r>
          <a:r>
            <a:rPr kumimoji="1" lang="en-US" altLang="ja-JP" sz="1100" b="1">
              <a:solidFill>
                <a:srgbClr val="FF0000"/>
              </a:solidFill>
            </a:rPr>
            <a:t>】</a:t>
          </a:r>
        </a:p>
        <a:p>
          <a:r>
            <a:rPr kumimoji="1" lang="ja-JP" altLang="en-US" sz="1100" b="1">
              <a:solidFill>
                <a:srgbClr val="FF0000"/>
              </a:solidFill>
            </a:rPr>
            <a:t>ヒートポンプの能力は、外気温や室温により変化し、また機種ごとに異なります。</a:t>
          </a:r>
          <a:endParaRPr kumimoji="1" lang="en-US" altLang="ja-JP" sz="1100" b="1">
            <a:solidFill>
              <a:srgbClr val="FF0000"/>
            </a:solidFill>
          </a:endParaRPr>
        </a:p>
        <a:p>
          <a:r>
            <a:rPr kumimoji="1" lang="ja-JP" altLang="en-US" sz="1100" b="1">
              <a:solidFill>
                <a:srgbClr val="FF0000"/>
              </a:solidFill>
            </a:rPr>
            <a:t>そこで、入力された能力数値から温度ごとの能力推定をしています。</a:t>
          </a:r>
          <a:endParaRPr kumimoji="1" lang="en-US" altLang="ja-JP" sz="1100" b="1">
            <a:solidFill>
              <a:srgbClr val="FF0000"/>
            </a:solidFill>
          </a:endParaRPr>
        </a:p>
        <a:p>
          <a:r>
            <a:rPr kumimoji="1" lang="ja-JP" altLang="en-US" sz="1100" b="1">
              <a:solidFill>
                <a:srgbClr val="FF0000"/>
              </a:solidFill>
            </a:rPr>
            <a:t>さらに、暖房負荷自体も現場の気象条件や設備条件に伴い変動します。</a:t>
          </a:r>
          <a:endParaRPr kumimoji="1" lang="en-US" altLang="ja-JP" sz="1100" b="1">
            <a:solidFill>
              <a:srgbClr val="FF0000"/>
            </a:solidFill>
          </a:endParaRPr>
        </a:p>
        <a:p>
          <a:r>
            <a:rPr kumimoji="1" lang="ja-JP" altLang="en-US" sz="1100" b="1">
              <a:solidFill>
                <a:srgbClr val="FF0000"/>
              </a:solidFill>
            </a:rPr>
            <a:t>そのため、試算結果はあくまで省エネ効果を現わす目安であり、実際の効果を保証するものではありません。</a:t>
          </a:r>
          <a:endParaRPr kumimoji="1" lang="en-US" altLang="ja-JP" sz="1100" b="1">
            <a:solidFill>
              <a:srgbClr val="FF0000"/>
            </a:solidFill>
          </a:endParaRPr>
        </a:p>
        <a:p>
          <a:r>
            <a:rPr kumimoji="1" lang="ja-JP" altLang="en-US" sz="1100" b="1">
              <a:solidFill>
                <a:srgbClr val="FF0000"/>
              </a:solidFill>
            </a:rPr>
            <a:t>（試算表は共通の試算条件下でヒートポンプ導入時の省エネ効果を比較することを目的としています）</a:t>
          </a:r>
          <a:endParaRPr kumimoji="1" lang="en-US" altLang="ja-JP" sz="1100" b="1">
            <a:solidFill>
              <a:srgbClr val="FF0000"/>
            </a:solidFill>
          </a:endParaRPr>
        </a:p>
        <a:p>
          <a:endParaRPr kumimoji="1" lang="en-US" altLang="ja-JP" sz="1100" b="1">
            <a:solidFill>
              <a:srgbClr val="FF0000"/>
            </a:solidFill>
          </a:endParaRPr>
        </a:p>
        <a:p>
          <a:endParaRPr kumimoji="1" lang="en-US" altLang="ja-JP" sz="1000" b="0">
            <a:solidFill>
              <a:srgbClr val="FF0000"/>
            </a:solidFill>
          </a:endParaRPr>
        </a:p>
        <a:p>
          <a:pPr>
            <a:lnSpc>
              <a:spcPts val="1200"/>
            </a:lnSpc>
          </a:pPr>
          <a:r>
            <a:rPr kumimoji="1" lang="ja-JP" altLang="en-US" sz="1000" b="0">
              <a:solidFill>
                <a:schemeClr val="tx1"/>
              </a:solidFill>
            </a:rPr>
            <a:t>　　</a:t>
          </a:r>
          <a:r>
            <a:rPr kumimoji="1" lang="en-US" altLang="ja-JP" sz="1000" b="0">
              <a:solidFill>
                <a:schemeClr val="tx1"/>
              </a:solidFill>
            </a:rPr>
            <a:t>【</a:t>
          </a:r>
          <a:r>
            <a:rPr kumimoji="1" lang="ja-JP" altLang="en-US" sz="1000" b="0">
              <a:solidFill>
                <a:schemeClr val="tx1"/>
              </a:solidFill>
            </a:rPr>
            <a:t>変更履歴</a:t>
          </a:r>
          <a:r>
            <a:rPr kumimoji="1" lang="en-US" altLang="ja-JP" sz="1000" b="0">
              <a:solidFill>
                <a:schemeClr val="tx1"/>
              </a:solidFill>
            </a:rPr>
            <a:t>】</a:t>
          </a:r>
        </a:p>
        <a:p>
          <a:r>
            <a:rPr kumimoji="1" lang="ja-JP" altLang="en-US" sz="1000" b="0">
              <a:solidFill>
                <a:schemeClr val="tx1"/>
              </a:solidFill>
            </a:rPr>
            <a:t>　　日付</a:t>
          </a:r>
          <a:r>
            <a:rPr kumimoji="1" lang="en-US" altLang="ja-JP" sz="1000" b="0">
              <a:solidFill>
                <a:schemeClr val="tx1"/>
              </a:solidFill>
            </a:rPr>
            <a:t>	ver	</a:t>
          </a:r>
          <a:r>
            <a:rPr kumimoji="1" lang="ja-JP" altLang="en-US" sz="1000" b="0">
              <a:solidFill>
                <a:schemeClr val="tx1"/>
              </a:solidFill>
            </a:rPr>
            <a:t>修正内容</a:t>
          </a:r>
          <a:endParaRPr kumimoji="1" lang="en-US" altLang="ja-JP" sz="1000" b="0">
            <a:solidFill>
              <a:schemeClr val="tx1"/>
            </a:solidFill>
          </a:endParaRPr>
        </a:p>
        <a:p>
          <a:pPr>
            <a:lnSpc>
              <a:spcPts val="1200"/>
            </a:lnSpc>
          </a:pPr>
          <a:r>
            <a:rPr kumimoji="1" lang="ja-JP" altLang="en-US" sz="1000" b="0">
              <a:solidFill>
                <a:schemeClr val="tx1"/>
              </a:solidFill>
            </a:rPr>
            <a:t>　　</a:t>
          </a:r>
          <a:r>
            <a:rPr kumimoji="1" lang="en-US" altLang="ja-JP" sz="1000" b="0">
              <a:solidFill>
                <a:schemeClr val="tx1"/>
              </a:solidFill>
            </a:rPr>
            <a:t>2013/5/31	1.01	</a:t>
          </a:r>
          <a:r>
            <a:rPr kumimoji="1" lang="ja-JP" altLang="en-US" sz="1000" b="0">
              <a:solidFill>
                <a:schemeClr val="tx1"/>
              </a:solidFill>
            </a:rPr>
            <a:t>施設形状参考図および地点補正追加</a:t>
          </a:r>
          <a:endParaRPr kumimoji="1" lang="en-US" altLang="ja-JP" sz="1000" b="0">
            <a:solidFill>
              <a:schemeClr val="tx1"/>
            </a:solidFill>
          </a:endParaRPr>
        </a:p>
        <a:p>
          <a:endParaRPr kumimoji="1" lang="en-US" altLang="ja-JP" sz="1100" b="1">
            <a:solidFill>
              <a:schemeClr val="tx1"/>
            </a:solidFill>
          </a:endParaRPr>
        </a:p>
        <a:p>
          <a:pPr>
            <a:lnSpc>
              <a:spcPts val="1200"/>
            </a:lnSpc>
          </a:pPr>
          <a:endParaRPr kumimoji="1" lang="ja-JP" altLang="en-US" sz="1100" b="1">
            <a:solidFill>
              <a:srgbClr val="FF0000"/>
            </a:solidFill>
          </a:endParaRPr>
        </a:p>
      </xdr:txBody>
    </xdr:sp>
    <xdr:clientData/>
  </xdr:oneCellAnchor>
  <xdr:oneCellAnchor>
    <xdr:from>
      <xdr:col>9</xdr:col>
      <xdr:colOff>0</xdr:colOff>
      <xdr:row>80</xdr:row>
      <xdr:rowOff>0</xdr:rowOff>
    </xdr:from>
    <xdr:ext cx="7158683" cy="7233074"/>
    <xdr:sp macro="" textlink="">
      <xdr:nvSpPr>
        <xdr:cNvPr id="3" name="テキスト ボックス 2">
          <a:extLst>
            <a:ext uri="{FF2B5EF4-FFF2-40B4-BE49-F238E27FC236}">
              <a16:creationId xmlns:a16="http://schemas.microsoft.com/office/drawing/2014/main" id="{3810236D-8FA0-48F4-A5B9-5CFA293F19E5}"/>
            </a:ext>
          </a:extLst>
        </xdr:cNvPr>
        <xdr:cNvSpPr txBox="1"/>
      </xdr:nvSpPr>
      <xdr:spPr>
        <a:xfrm>
          <a:off x="4752975" y="12172950"/>
          <a:ext cx="7158683" cy="7233074"/>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ja-JP" sz="1100">
              <a:solidFill>
                <a:schemeClr val="tx1"/>
              </a:solidFill>
              <a:effectLst/>
              <a:latin typeface="+mn-lt"/>
              <a:ea typeface="+mn-ea"/>
              <a:cs typeface="+mn-cs"/>
            </a:rPr>
            <a:t>●補足説明</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１．燃料消費量</a:t>
          </a:r>
          <a:endParaRPr lang="ja-JP" altLang="ja-JP">
            <a:effectLst/>
          </a:endParaRPr>
        </a:p>
        <a:p>
          <a:r>
            <a:rPr lang="ja-JP" altLang="ja-JP" sz="1100">
              <a:solidFill>
                <a:schemeClr val="tx1"/>
              </a:solidFill>
              <a:effectLst/>
              <a:latin typeface="+mn-lt"/>
              <a:ea typeface="+mn-ea"/>
              <a:cs typeface="+mn-cs"/>
            </a:rPr>
            <a:t>暖房ＤＨ（デグリアワー）、暖房負荷、燃料消費量等の試算方法は、下記の文献、資料を参考に行っていますが、基本的にはその中の「</a:t>
          </a:r>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）」に準じています。</a:t>
          </a:r>
          <a:endParaRPr lang="ja-JP" altLang="ja-JP">
            <a:effectLst/>
          </a:endParaRPr>
        </a:p>
        <a:p>
          <a:pPr eaLnBrk="1" fontAlgn="auto" latinLnBrk="0" hangingPunct="1"/>
          <a:r>
            <a:rPr lang="ja-JP" altLang="ja-JP" sz="1100">
              <a:solidFill>
                <a:schemeClr val="tx1"/>
              </a:solidFill>
              <a:effectLst/>
              <a:latin typeface="+mn-lt"/>
              <a:ea typeface="+mn-ea"/>
              <a:cs typeface="+mn-cs"/>
            </a:rPr>
            <a:t>また、熱節減率については「⑤省エネルギー化につながる被覆資材導入の手引き」より引用しました。</a:t>
          </a:r>
          <a:endParaRPr lang="ja-JP" altLang="ja-JP">
            <a:effectLst/>
          </a:endParaRPr>
        </a:p>
        <a:p>
          <a:r>
            <a:rPr lang="ja-JP" altLang="ja-JP" sz="1100">
              <a:solidFill>
                <a:schemeClr val="tx1"/>
              </a:solidFill>
              <a:effectLst/>
              <a:latin typeface="+mn-lt"/>
              <a:ea typeface="+mn-ea"/>
              <a:cs typeface="+mn-cs"/>
            </a:rPr>
            <a:t>さらに、暖房ＤＨの算出では「⑥気象庁ホームページ」に掲載されている下記データを引用しました。</a:t>
          </a:r>
          <a:endParaRPr lang="ja-JP" altLang="ja-JP">
            <a:effectLst/>
          </a:endParaRPr>
        </a:p>
        <a:p>
          <a:r>
            <a:rPr lang="ja-JP" altLang="ja-JP" sz="1100">
              <a:solidFill>
                <a:schemeClr val="tx1"/>
              </a:solidFill>
              <a:effectLst/>
              <a:latin typeface="+mn-lt"/>
              <a:ea typeface="+mn-ea"/>
              <a:cs typeface="+mn-cs"/>
            </a:rPr>
            <a:t>　　・登録各地点の旬ごとの平年値データ（</a:t>
          </a:r>
          <a:r>
            <a:rPr lang="en-US" altLang="ja-JP" sz="1100">
              <a:solidFill>
                <a:schemeClr val="tx1"/>
              </a:solidFill>
              <a:effectLst/>
              <a:latin typeface="+mn-lt"/>
              <a:ea typeface="+mn-ea"/>
              <a:cs typeface="+mn-cs"/>
            </a:rPr>
            <a:t>1981-2010</a:t>
          </a:r>
          <a:r>
            <a:rPr lang="ja-JP" altLang="ja-JP" sz="1100">
              <a:solidFill>
                <a:schemeClr val="tx1"/>
              </a:solidFill>
              <a:effectLst/>
              <a:latin typeface="+mn-lt"/>
              <a:ea typeface="+mn-ea"/>
              <a:cs typeface="+mn-cs"/>
            </a:rPr>
            <a:t>　平均気温、最低気温、最高気温、日照時間）</a:t>
          </a:r>
          <a:endParaRPr lang="ja-JP" altLang="ja-JP">
            <a:effectLst/>
          </a:endParaRPr>
        </a:p>
        <a:p>
          <a:r>
            <a:rPr lang="ja-JP" altLang="ja-JP" sz="1100">
              <a:solidFill>
                <a:schemeClr val="tx1"/>
              </a:solidFill>
              <a:effectLst/>
              <a:latin typeface="+mn-lt"/>
              <a:ea typeface="+mn-ea"/>
              <a:cs typeface="+mn-cs"/>
            </a:rPr>
            <a:t>なお、実際の園芸用施設の保温性能が試算で使用している数値と異なったり、気象変動もあるため、あくまで試算値であることをご理解ください。</a:t>
          </a:r>
          <a:r>
            <a:rPr lang="en-US" altLang="ja-JP" sz="1100">
              <a:solidFill>
                <a:schemeClr val="tx1"/>
              </a:solidFill>
              <a:effectLst/>
              <a:latin typeface="+mn-lt"/>
              <a:ea typeface="+mn-ea"/>
              <a:cs typeface="+mn-cs"/>
            </a:rPr>
            <a:t> </a:t>
          </a: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２．ヒートポンプ能力</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ヒートポンプの能力は、外気温や室温により変化し、また機種ごとに異なります。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園芸用設備にヒートポンプを導入する場合、費用対効果をよく勘案する必要がありますが、その省エネ効果を算定するのは能力変化もあって簡単ではありません。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そこで、本ツールは園芸用設備にヒートポンプを導入検討する際に、共通の試算条件下で省エネ効果を比較することを目的として作成されました。</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ただし、使いやすく広く共用できるつーるとするため、多くの機種の詳細能力数値まで入力することは困難なので、試算ではカタログや仕様書等に表示されている能力数値を入力することでヒートポンプの能力変化を推定しています。</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具体的には、温度別のヒートポンプの基本能力モデルを想定し、機種ごとの入力数値に応じて温度別能力に展開しています。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さらに、上記気象データから外気温変動を推定し、発揮されるヒートポンプ能力を算出して省エネ効果を試算しています。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ヒートポンプは、メーカーや個別機種により能力特性が異なります。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また、気象データは平年値であり、実際の外気温変動はそこから大きく外れることもあります。</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そのため、試算結果はあくまで特定条件下の試算であり、実際の効果を保証するものではありません。</a:t>
          </a:r>
          <a:endParaRPr lang="en-US" altLang="ja-JP" sz="1100">
            <a:solidFill>
              <a:schemeClr val="tx1"/>
            </a:solidFill>
            <a:effectLst/>
            <a:latin typeface="+mn-lt"/>
            <a:ea typeface="+mn-ea"/>
            <a:cs typeface="+mn-cs"/>
          </a:endParaRPr>
        </a:p>
        <a:p>
          <a:r>
            <a:rPr lang="ja-JP" altLang="en-US" sz="1100">
              <a:solidFill>
                <a:schemeClr val="tx1"/>
              </a:solidFill>
              <a:effectLst/>
              <a:latin typeface="+mn-lt"/>
              <a:ea typeface="+mn-ea"/>
              <a:cs typeface="+mn-cs"/>
            </a:rPr>
            <a:t>省エネ効果を現わす目安として、共通の試算条件下で比較するためのものとしてご理解ください。</a:t>
          </a:r>
          <a:endParaRPr lang="en-US" altLang="ja-JP" sz="1100">
            <a:solidFill>
              <a:schemeClr val="tx1"/>
            </a:solidFill>
            <a:effectLst/>
            <a:latin typeface="+mn-lt"/>
            <a:ea typeface="+mn-ea"/>
            <a:cs typeface="+mn-cs"/>
          </a:endParaRPr>
        </a:p>
        <a:p>
          <a:endParaRPr lang="en-US" altLang="ja-JP" sz="1100">
            <a:solidFill>
              <a:schemeClr val="tx1"/>
            </a:solidFill>
            <a:effectLst/>
            <a:latin typeface="+mn-lt"/>
            <a:ea typeface="+mn-ea"/>
            <a:cs typeface="+mn-cs"/>
          </a:endParaRPr>
        </a:p>
        <a:p>
          <a:endParaRPr lang="ja-JP" altLang="ja-JP">
            <a:effectLst/>
          </a:endParaRPr>
        </a:p>
        <a:p>
          <a:r>
            <a:rPr lang="ja-JP" altLang="ja-JP" sz="1100">
              <a:solidFill>
                <a:schemeClr val="tx1"/>
              </a:solidFill>
              <a:effectLst/>
              <a:latin typeface="+mn-lt"/>
              <a:ea typeface="+mn-ea"/>
              <a:cs typeface="+mn-cs"/>
            </a:rPr>
            <a:t>【引用および参考文献、資料】</a:t>
          </a:r>
          <a:endParaRPr lang="ja-JP" altLang="ja-JP">
            <a:effectLst/>
          </a:endParaRPr>
        </a:p>
        <a:p>
          <a:r>
            <a:rPr lang="ja-JP" altLang="ja-JP" sz="1100">
              <a:solidFill>
                <a:schemeClr val="tx1"/>
              </a:solidFill>
              <a:effectLst/>
              <a:latin typeface="+mn-lt"/>
              <a:ea typeface="+mn-ea"/>
              <a:cs typeface="+mn-cs"/>
            </a:rPr>
            <a:t>①林真紀夫・古在豊樹・岡田益己（</a:t>
          </a:r>
          <a:r>
            <a:rPr lang="en-US" altLang="ja-JP" sz="1100">
              <a:solidFill>
                <a:schemeClr val="tx1"/>
              </a:solidFill>
              <a:effectLst/>
              <a:latin typeface="+mn-lt"/>
              <a:ea typeface="+mn-ea"/>
              <a:cs typeface="+mn-cs"/>
            </a:rPr>
            <a:t>1986</a:t>
          </a:r>
          <a:r>
            <a:rPr lang="ja-JP" altLang="ja-JP" sz="1100">
              <a:solidFill>
                <a:schemeClr val="tx1"/>
              </a:solidFill>
              <a:effectLst/>
              <a:latin typeface="+mn-lt"/>
              <a:ea typeface="+mn-ea"/>
              <a:cs typeface="+mn-cs"/>
            </a:rPr>
            <a:t>）、園芸環境工学における最近の話題（</a:t>
          </a:r>
          <a:r>
            <a:rPr lang="en-US" altLang="ja-JP" sz="1100">
              <a:solidFill>
                <a:schemeClr val="tx1"/>
              </a:solidFill>
              <a:effectLst/>
              <a:latin typeface="+mn-lt"/>
              <a:ea typeface="+mn-ea"/>
              <a:cs typeface="+mn-cs"/>
            </a:rPr>
            <a:t>10</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　　暖冷房負荷の算定法</a:t>
          </a:r>
          <a:r>
            <a:rPr lang="en-US" altLang="ja-JP" sz="1100">
              <a:solidFill>
                <a:schemeClr val="tx1"/>
              </a:solidFill>
              <a:effectLst/>
              <a:latin typeface="+mn-lt"/>
              <a:ea typeface="+mn-ea"/>
              <a:cs typeface="+mn-cs"/>
            </a:rPr>
            <a:t>[1]</a:t>
          </a:r>
          <a:r>
            <a:rPr lang="ja-JP" altLang="ja-JP" sz="1100">
              <a:solidFill>
                <a:schemeClr val="tx1"/>
              </a:solidFill>
              <a:effectLst/>
              <a:latin typeface="+mn-lt"/>
              <a:ea typeface="+mn-ea"/>
              <a:cs typeface="+mn-cs"/>
            </a:rPr>
            <a:t>－暖房負荷の算定法ー、農業および園芸、第</a:t>
          </a:r>
          <a:r>
            <a:rPr lang="en-US" altLang="ja-JP" sz="1100">
              <a:solidFill>
                <a:schemeClr val="tx1"/>
              </a:solidFill>
              <a:effectLst/>
              <a:latin typeface="+mn-lt"/>
              <a:ea typeface="+mn-ea"/>
              <a:cs typeface="+mn-cs"/>
            </a:rPr>
            <a:t>61</a:t>
          </a:r>
          <a:r>
            <a:rPr lang="ja-JP" altLang="ja-JP" sz="1100">
              <a:solidFill>
                <a:schemeClr val="tx1"/>
              </a:solidFill>
              <a:effectLst/>
              <a:latin typeface="+mn-lt"/>
              <a:ea typeface="+mn-ea"/>
              <a:cs typeface="+mn-cs"/>
            </a:rPr>
            <a:t>巻</a:t>
          </a:r>
          <a:r>
            <a:rPr lang="en-US" altLang="ja-JP" sz="1100">
              <a:solidFill>
                <a:schemeClr val="tx1"/>
              </a:solidFill>
              <a:effectLst/>
              <a:latin typeface="+mn-lt"/>
              <a:ea typeface="+mn-ea"/>
              <a:cs typeface="+mn-cs"/>
            </a:rPr>
            <a:t>11</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1342</a:t>
          </a:r>
          <a:r>
            <a:rPr lang="ja-JP" altLang="ja-JP" sz="1100">
              <a:solidFill>
                <a:schemeClr val="tx1"/>
              </a:solidFill>
              <a:effectLst/>
              <a:latin typeface="+mn-lt"/>
              <a:ea typeface="+mn-ea"/>
              <a:cs typeface="+mn-cs"/>
            </a:rPr>
            <a:t>－</a:t>
          </a:r>
          <a:r>
            <a:rPr lang="en-US" altLang="ja-JP" sz="1100">
              <a:solidFill>
                <a:schemeClr val="tx1"/>
              </a:solidFill>
              <a:effectLst/>
              <a:latin typeface="+mn-lt"/>
              <a:ea typeface="+mn-ea"/>
              <a:cs typeface="+mn-cs"/>
            </a:rPr>
            <a:t>1348</a:t>
          </a:r>
          <a:r>
            <a:rPr lang="ja-JP" altLang="ja-JP" sz="1100">
              <a:solidFill>
                <a:schemeClr val="tx1"/>
              </a:solidFill>
              <a:effectLst/>
              <a:latin typeface="+mn-lt"/>
              <a:ea typeface="+mn-ea"/>
              <a:cs typeface="+mn-cs"/>
            </a:rPr>
            <a:t>．</a:t>
          </a:r>
          <a:endParaRPr lang="ja-JP" altLang="ja-JP">
            <a:effectLst/>
          </a:endParaRPr>
        </a:p>
        <a:p>
          <a:r>
            <a:rPr lang="ja-JP" altLang="ja-JP" sz="1100">
              <a:solidFill>
                <a:schemeClr val="tx1"/>
              </a:solidFill>
              <a:effectLst/>
              <a:latin typeface="+mn-lt"/>
              <a:ea typeface="+mn-ea"/>
              <a:cs typeface="+mn-cs"/>
            </a:rPr>
            <a:t>②林真紀夫（</a:t>
          </a:r>
          <a:r>
            <a:rPr lang="en-US" altLang="ja-JP" sz="1100">
              <a:solidFill>
                <a:schemeClr val="tx1"/>
              </a:solidFill>
              <a:effectLst/>
              <a:latin typeface="+mn-lt"/>
              <a:ea typeface="+mn-ea"/>
              <a:cs typeface="+mn-cs"/>
            </a:rPr>
            <a:t>1994</a:t>
          </a:r>
          <a:r>
            <a:rPr lang="ja-JP" altLang="ja-JP" sz="1100">
              <a:solidFill>
                <a:schemeClr val="tx1"/>
              </a:solidFill>
              <a:effectLst/>
              <a:latin typeface="+mn-lt"/>
              <a:ea typeface="+mn-ea"/>
              <a:cs typeface="+mn-cs"/>
            </a:rPr>
            <a:t>）、暖房、三訂施設園芸ハンドブック、</a:t>
          </a:r>
          <a:r>
            <a:rPr lang="en-US" altLang="ja-JP" sz="1100">
              <a:solidFill>
                <a:schemeClr val="tx1"/>
              </a:solidFill>
              <a:effectLst/>
              <a:latin typeface="+mn-lt"/>
              <a:ea typeface="+mn-ea"/>
              <a:cs typeface="+mn-cs"/>
            </a:rPr>
            <a:t>170-187</a:t>
          </a:r>
          <a:r>
            <a:rPr lang="ja-JP" altLang="ja-JP" sz="1100">
              <a:solidFill>
                <a:schemeClr val="tx1"/>
              </a:solidFill>
              <a:effectLst/>
              <a:latin typeface="+mn-lt"/>
              <a:ea typeface="+mn-ea"/>
              <a:cs typeface="+mn-cs"/>
            </a:rPr>
            <a:t>、（社）日本施設園芸協会編</a:t>
          </a:r>
          <a:endParaRPr lang="ja-JP" altLang="ja-JP">
            <a:effectLst/>
          </a:endParaRPr>
        </a:p>
        <a:p>
          <a:r>
            <a:rPr lang="ja-JP" altLang="ja-JP" sz="1100">
              <a:solidFill>
                <a:schemeClr val="tx1"/>
              </a:solidFill>
              <a:effectLst/>
              <a:latin typeface="+mn-lt"/>
              <a:ea typeface="+mn-ea"/>
              <a:cs typeface="+mn-cs"/>
            </a:rPr>
            <a:t>③林真紀夫（</a:t>
          </a:r>
          <a:r>
            <a:rPr lang="en-US" altLang="ja-JP" sz="1100">
              <a:solidFill>
                <a:schemeClr val="tx1"/>
              </a:solidFill>
              <a:effectLst/>
              <a:latin typeface="+mn-lt"/>
              <a:ea typeface="+mn-ea"/>
              <a:cs typeface="+mn-cs"/>
            </a:rPr>
            <a:t>1985</a:t>
          </a:r>
          <a:r>
            <a:rPr lang="ja-JP" altLang="ja-JP" sz="1100">
              <a:solidFill>
                <a:schemeClr val="tx1"/>
              </a:solidFill>
              <a:effectLst/>
              <a:latin typeface="+mn-lt"/>
              <a:ea typeface="+mn-ea"/>
              <a:cs typeface="+mn-cs"/>
            </a:rPr>
            <a:t>）、期間暖房負荷、千葉大学園芸学部学術報告第</a:t>
          </a:r>
          <a:r>
            <a:rPr lang="en-US" altLang="ja-JP" sz="1100">
              <a:solidFill>
                <a:schemeClr val="tx1"/>
              </a:solidFill>
              <a:effectLst/>
              <a:latin typeface="+mn-lt"/>
              <a:ea typeface="+mn-ea"/>
              <a:cs typeface="+mn-cs"/>
            </a:rPr>
            <a:t>35</a:t>
          </a:r>
          <a:r>
            <a:rPr lang="ja-JP" altLang="ja-JP" sz="1100">
              <a:solidFill>
                <a:schemeClr val="tx1"/>
              </a:solidFill>
              <a:effectLst/>
              <a:latin typeface="+mn-lt"/>
              <a:ea typeface="+mn-ea"/>
              <a:cs typeface="+mn-cs"/>
            </a:rPr>
            <a:t>号、</a:t>
          </a:r>
          <a:r>
            <a:rPr lang="en-US" altLang="ja-JP" sz="1100">
              <a:solidFill>
                <a:schemeClr val="tx1"/>
              </a:solidFill>
              <a:effectLst/>
              <a:latin typeface="+mn-lt"/>
              <a:ea typeface="+mn-ea"/>
              <a:cs typeface="+mn-cs"/>
            </a:rPr>
            <a:t>149-175</a:t>
          </a:r>
          <a:endParaRPr lang="ja-JP" altLang="ja-JP">
            <a:effectLst/>
          </a:endParaRPr>
        </a:p>
        <a:p>
          <a:r>
            <a:rPr lang="ja-JP" altLang="ja-JP" sz="1100">
              <a:solidFill>
                <a:schemeClr val="tx1"/>
              </a:solidFill>
              <a:effectLst/>
              <a:latin typeface="+mn-lt"/>
              <a:ea typeface="+mn-ea"/>
              <a:cs typeface="+mn-cs"/>
            </a:rPr>
            <a:t>④岡田益己（</a:t>
          </a:r>
          <a:r>
            <a:rPr lang="en-US" altLang="ja-JP" sz="1100">
              <a:solidFill>
                <a:schemeClr val="tx1"/>
              </a:solidFill>
              <a:effectLst/>
              <a:latin typeface="+mn-lt"/>
              <a:ea typeface="+mn-ea"/>
              <a:cs typeface="+mn-cs"/>
            </a:rPr>
            <a:t>1980</a:t>
          </a:r>
          <a:r>
            <a:rPr lang="ja-JP" altLang="ja-JP" sz="1100">
              <a:solidFill>
                <a:schemeClr val="tx1"/>
              </a:solidFill>
              <a:effectLst/>
              <a:latin typeface="+mn-lt"/>
              <a:ea typeface="+mn-ea"/>
              <a:cs typeface="+mn-cs"/>
            </a:rPr>
            <a:t>）、暖房、温室設計の基礎と実際、</a:t>
          </a:r>
          <a:r>
            <a:rPr lang="en-US" altLang="ja-JP" sz="1100">
              <a:solidFill>
                <a:schemeClr val="tx1"/>
              </a:solidFill>
              <a:effectLst/>
              <a:latin typeface="+mn-lt"/>
              <a:ea typeface="+mn-ea"/>
              <a:cs typeface="+mn-cs"/>
            </a:rPr>
            <a:t>182-204</a:t>
          </a:r>
          <a:r>
            <a:rPr lang="ja-JP" altLang="ja-JP" sz="1100">
              <a:solidFill>
                <a:schemeClr val="tx1"/>
              </a:solidFill>
              <a:effectLst/>
              <a:latin typeface="+mn-lt"/>
              <a:ea typeface="+mn-ea"/>
              <a:cs typeface="+mn-cs"/>
            </a:rPr>
            <a:t>、養賢堂</a:t>
          </a:r>
          <a:endParaRPr lang="ja-JP" altLang="ja-JP">
            <a:effectLst/>
          </a:endParaRPr>
        </a:p>
        <a:p>
          <a:r>
            <a:rPr lang="ja-JP" altLang="ja-JP" sz="1100">
              <a:solidFill>
                <a:schemeClr val="tx1"/>
              </a:solidFill>
              <a:effectLst/>
              <a:latin typeface="+mn-lt"/>
              <a:ea typeface="+mn-ea"/>
              <a:cs typeface="+mn-cs"/>
            </a:rPr>
            <a:t>⑤（社）日本施設園芸協会（</a:t>
          </a:r>
          <a:r>
            <a:rPr lang="en-US" altLang="ja-JP" sz="1100">
              <a:solidFill>
                <a:schemeClr val="tx1"/>
              </a:solidFill>
              <a:effectLst/>
              <a:latin typeface="+mn-lt"/>
              <a:ea typeface="+mn-ea"/>
              <a:cs typeface="+mn-cs"/>
            </a:rPr>
            <a:t>2009</a:t>
          </a:r>
          <a:r>
            <a:rPr lang="ja-JP" altLang="ja-JP" sz="1100">
              <a:solidFill>
                <a:schemeClr val="tx1"/>
              </a:solidFill>
              <a:effectLst/>
              <a:latin typeface="+mn-lt"/>
              <a:ea typeface="+mn-ea"/>
              <a:cs typeface="+mn-cs"/>
            </a:rPr>
            <a:t>）、省エネルギー化につながる被覆資材導入の手引き、多重・多層化の効果、</a:t>
          </a:r>
          <a:r>
            <a:rPr lang="en-US" altLang="ja-JP" sz="1100">
              <a:solidFill>
                <a:schemeClr val="tx1"/>
              </a:solidFill>
              <a:effectLst/>
              <a:latin typeface="+mn-lt"/>
              <a:ea typeface="+mn-ea"/>
              <a:cs typeface="+mn-cs"/>
            </a:rPr>
            <a:t>25</a:t>
          </a:r>
          <a:endParaRPr lang="ja-JP" altLang="ja-JP">
            <a:effectLst/>
          </a:endParaRPr>
        </a:p>
        <a:p>
          <a:r>
            <a:rPr lang="ja-JP" altLang="ja-JP" sz="1100">
              <a:solidFill>
                <a:schemeClr val="tx1"/>
              </a:solidFill>
              <a:effectLst/>
              <a:latin typeface="+mn-lt"/>
              <a:ea typeface="+mn-ea"/>
              <a:cs typeface="+mn-cs"/>
            </a:rPr>
            <a:t>⑥</a:t>
          </a:r>
          <a:r>
            <a:rPr lang="en-US" altLang="ja-JP" sz="1100">
              <a:solidFill>
                <a:schemeClr val="tx1"/>
              </a:solidFill>
              <a:effectLst/>
              <a:latin typeface="+mn-lt"/>
              <a:ea typeface="+mn-ea"/>
              <a:cs typeface="+mn-cs"/>
            </a:rPr>
            <a:t>JIS</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B</a:t>
          </a:r>
          <a:r>
            <a:rPr lang="ja-JP" altLang="en-US" sz="1100">
              <a:solidFill>
                <a:schemeClr val="tx1"/>
              </a:solidFill>
              <a:effectLst/>
              <a:latin typeface="+mn-lt"/>
              <a:ea typeface="+mn-ea"/>
              <a:cs typeface="+mn-cs"/>
            </a:rPr>
            <a:t> </a:t>
          </a:r>
          <a:r>
            <a:rPr lang="en-US" altLang="ja-JP" sz="1100">
              <a:solidFill>
                <a:schemeClr val="tx1"/>
              </a:solidFill>
              <a:effectLst/>
              <a:latin typeface="+mn-lt"/>
              <a:ea typeface="+mn-ea"/>
              <a:cs typeface="+mn-cs"/>
            </a:rPr>
            <a:t>8616</a:t>
          </a:r>
          <a:r>
            <a:rPr lang="ja-JP" altLang="en-US" sz="1100">
              <a:solidFill>
                <a:schemeClr val="tx1"/>
              </a:solidFill>
              <a:effectLst/>
              <a:latin typeface="+mn-lt"/>
              <a:ea typeface="+mn-ea"/>
              <a:cs typeface="+mn-cs"/>
            </a:rPr>
            <a:t>　パッケージエアコンディショナ、期間エネルギー消費効率算出方法、</a:t>
          </a:r>
          <a:r>
            <a:rPr lang="en-US" altLang="ja-JP" sz="1100">
              <a:solidFill>
                <a:schemeClr val="tx1"/>
              </a:solidFill>
              <a:effectLst/>
              <a:latin typeface="+mn-lt"/>
              <a:ea typeface="+mn-ea"/>
              <a:cs typeface="+mn-cs"/>
            </a:rPr>
            <a:t>16-59</a:t>
          </a:r>
        </a:p>
        <a:p>
          <a:r>
            <a:rPr lang="ja-JP" altLang="en-US" sz="1100">
              <a:solidFill>
                <a:schemeClr val="tx1"/>
              </a:solidFill>
              <a:effectLst/>
              <a:latin typeface="+mn-lt"/>
              <a:ea typeface="+mn-ea"/>
              <a:cs typeface="+mn-cs"/>
            </a:rPr>
            <a:t>⑦</a:t>
          </a:r>
          <a:r>
            <a:rPr lang="ja-JP" altLang="ja-JP" sz="1100">
              <a:solidFill>
                <a:schemeClr val="tx1"/>
              </a:solidFill>
              <a:effectLst/>
              <a:latin typeface="+mn-lt"/>
              <a:ea typeface="+mn-ea"/>
              <a:cs typeface="+mn-cs"/>
            </a:rPr>
            <a:t>気象庁ホームページ（</a:t>
          </a:r>
          <a:r>
            <a:rPr lang="en-US" altLang="ja-JP" sz="1100" u="sng">
              <a:solidFill>
                <a:schemeClr val="tx1"/>
              </a:solidFill>
              <a:effectLst/>
              <a:latin typeface="+mn-lt"/>
              <a:ea typeface="+mn-ea"/>
              <a:cs typeface="+mn-cs"/>
            </a:rPr>
            <a:t>http://www.jma.go.jp/jma/index.html</a:t>
          </a:r>
          <a:r>
            <a:rPr lang="ja-JP" altLang="ja-JP" sz="1100">
              <a:solidFill>
                <a:schemeClr val="tx1"/>
              </a:solidFill>
              <a:effectLst/>
              <a:latin typeface="+mn-lt"/>
              <a:ea typeface="+mn-ea"/>
              <a:cs typeface="+mn-cs"/>
            </a:rPr>
            <a:t>）　気象統計情報</a:t>
          </a:r>
          <a:endParaRPr lang="ja-JP" altLang="ja-JP">
            <a:effectLst/>
          </a:endParaRPr>
        </a:p>
        <a:p>
          <a:r>
            <a:rPr lang="ja-JP" altLang="en-US" sz="1100">
              <a:solidFill>
                <a:schemeClr val="tx1"/>
              </a:solidFill>
              <a:effectLst/>
              <a:latin typeface="+mn-lt"/>
              <a:ea typeface="+mn-ea"/>
              <a:cs typeface="+mn-cs"/>
            </a:rPr>
            <a:t>⑧</a:t>
          </a:r>
          <a:r>
            <a:rPr lang="ja-JP" altLang="ja-JP" sz="1100">
              <a:solidFill>
                <a:schemeClr val="tx1"/>
              </a:solidFill>
              <a:effectLst/>
              <a:latin typeface="+mn-lt"/>
              <a:ea typeface="+mn-ea"/>
              <a:cs typeface="+mn-cs"/>
            </a:rPr>
            <a:t>野菜茶業研究所　高収益施設野菜研究チーム（</a:t>
          </a:r>
          <a:r>
            <a:rPr lang="en-US" altLang="ja-JP" sz="1100">
              <a:solidFill>
                <a:schemeClr val="tx1"/>
              </a:solidFill>
              <a:effectLst/>
              <a:latin typeface="+mn-lt"/>
              <a:ea typeface="+mn-ea"/>
              <a:cs typeface="+mn-cs"/>
            </a:rPr>
            <a:t>2008</a:t>
          </a:r>
          <a:r>
            <a:rPr lang="ja-JP" altLang="ja-JP" sz="1100">
              <a:solidFill>
                <a:schemeClr val="tx1"/>
              </a:solidFill>
              <a:effectLst/>
              <a:latin typeface="+mn-lt"/>
              <a:ea typeface="+mn-ea"/>
              <a:cs typeface="+mn-cs"/>
            </a:rPr>
            <a:t>）、温室暖房燃料消費試算ツール（試用版</a:t>
          </a:r>
          <a:r>
            <a:rPr lang="en-US" altLang="ja-JP" sz="1100">
              <a:solidFill>
                <a:schemeClr val="tx1"/>
              </a:solidFill>
              <a:effectLst/>
              <a:latin typeface="+mn-lt"/>
              <a:ea typeface="+mn-ea"/>
              <a:cs typeface="+mn-cs"/>
            </a:rPr>
            <a:t>Ver.0.90</a:t>
          </a:r>
          <a:r>
            <a:rPr lang="ja-JP" altLang="ja-JP" sz="1100">
              <a:solidFill>
                <a:schemeClr val="tx1"/>
              </a:solidFill>
              <a:effectLst/>
              <a:latin typeface="+mn-lt"/>
              <a:ea typeface="+mn-ea"/>
              <a:cs typeface="+mn-cs"/>
            </a:rPr>
            <a:t>）</a:t>
          </a:r>
          <a:endParaRPr lang="ja-JP" altLang="ja-JP">
            <a:effectLst/>
          </a:endParaRPr>
        </a:p>
        <a:p>
          <a:endParaRPr kumimoji="1" lang="en-US" altLang="ja-JP" sz="1100"/>
        </a:p>
      </xdr:txBody>
    </xdr:sp>
    <xdr:clientData/>
  </xdr:oneCellAnchor>
  <xdr:oneCellAnchor>
    <xdr:from>
      <xdr:col>22</xdr:col>
      <xdr:colOff>307975</xdr:colOff>
      <xdr:row>47</xdr:row>
      <xdr:rowOff>26459</xdr:rowOff>
    </xdr:from>
    <xdr:ext cx="7357622" cy="2496710"/>
    <xdr:sp macro="" textlink="">
      <xdr:nvSpPr>
        <xdr:cNvPr id="4" name="テキスト ボックス 3">
          <a:extLst>
            <a:ext uri="{FF2B5EF4-FFF2-40B4-BE49-F238E27FC236}">
              <a16:creationId xmlns:a16="http://schemas.microsoft.com/office/drawing/2014/main" id="{3AE469EB-AF71-4D45-8F2D-1B75B560BC69}"/>
            </a:ext>
          </a:extLst>
        </xdr:cNvPr>
        <xdr:cNvSpPr txBox="1"/>
      </xdr:nvSpPr>
      <xdr:spPr>
        <a:xfrm>
          <a:off x="13385800" y="8084609"/>
          <a:ext cx="7357622" cy="249671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indent="0" defTabSz="914400" eaLnBrk="1" fontAlgn="auto" latinLnBrk="0" hangingPunct="1">
            <a:lnSpc>
              <a:spcPts val="1300"/>
            </a:lnSpc>
            <a:spcBef>
              <a:spcPts val="0"/>
            </a:spcBef>
            <a:spcAft>
              <a:spcPts val="0"/>
            </a:spcAft>
            <a:buClrTx/>
            <a:buSzTx/>
            <a:buFontTx/>
            <a:buNone/>
            <a:tabLst/>
            <a:defRPr/>
          </a:pPr>
          <a:r>
            <a:rPr lang="ja-JP" altLang="ja-JP" sz="1100">
              <a:solidFill>
                <a:schemeClr val="tx1"/>
              </a:solidFill>
              <a:effectLst/>
              <a:latin typeface="+mn-lt"/>
              <a:ea typeface="+mn-ea"/>
              <a:cs typeface="+mn-cs"/>
            </a:rPr>
            <a:t>気象データ登録地点は、都道府県庁</a:t>
          </a:r>
          <a:r>
            <a:rPr lang="ja-JP" altLang="en-US" sz="1100">
              <a:solidFill>
                <a:schemeClr val="tx1"/>
              </a:solidFill>
              <a:effectLst/>
              <a:latin typeface="+mn-lt"/>
              <a:ea typeface="+mn-ea"/>
              <a:cs typeface="+mn-cs"/>
            </a:rPr>
            <a:t>所在地のような</a:t>
          </a:r>
          <a:r>
            <a:rPr lang="ja-JP" altLang="ja-JP" sz="1100">
              <a:solidFill>
                <a:schemeClr val="tx1"/>
              </a:solidFill>
              <a:effectLst/>
              <a:latin typeface="+mn-lt"/>
              <a:ea typeface="+mn-ea"/>
              <a:cs typeface="+mn-cs"/>
            </a:rPr>
            <a:t>住宅密集地</a:t>
          </a:r>
          <a:r>
            <a:rPr lang="ja-JP" altLang="en-US" sz="1100">
              <a:solidFill>
                <a:schemeClr val="tx1"/>
              </a:solidFill>
              <a:effectLst/>
              <a:latin typeface="+mn-lt"/>
              <a:ea typeface="+mn-ea"/>
              <a:cs typeface="+mn-cs"/>
            </a:rPr>
            <a:t>では</a:t>
          </a:r>
          <a:r>
            <a:rPr lang="ja-JP" altLang="ja-JP" sz="1100">
              <a:solidFill>
                <a:schemeClr val="tx1"/>
              </a:solidFill>
              <a:effectLst/>
              <a:latin typeface="+mn-lt"/>
              <a:ea typeface="+mn-ea"/>
              <a:cs typeface="+mn-cs"/>
            </a:rPr>
            <a:t>園芸用施設のある郊外より温暖な傾向があり</a:t>
          </a:r>
          <a:r>
            <a:rPr lang="ja-JP" altLang="en-US" sz="1100">
              <a:solidFill>
                <a:schemeClr val="tx1"/>
              </a:solidFill>
              <a:effectLst/>
              <a:latin typeface="+mn-lt"/>
              <a:ea typeface="+mn-ea"/>
              <a:cs typeface="+mn-cs"/>
            </a:rPr>
            <a:t>、ヒートポンプ能力が実際より高く試算されることがあります。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地点補正は、試算のために選択した地点の気象データと、実際に園芸用施設が設置されている地点の気象の違いから生じるヒートポンプ能力の違いを補正するものためのです。</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ただし、試算自体が特定条件を想定して行っているため、気象変動も含めて試算結果が実際と異なるのは自然な部分もあります。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そのため、補正の可否の判断は難しく、一般には補正をお奨めするものではありません。</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地域事情を勘案した上、実際の導入実績と試算結果の隔たりが大きい等、補正を行った方が妥当であるとの判断の中で補正を行ってください。</a:t>
          </a:r>
          <a:endParaRPr lang="en-US" altLang="ja-JP" sz="1100">
            <a:solidFill>
              <a:schemeClr val="tx1"/>
            </a:solidFill>
            <a:effectLst/>
            <a:latin typeface="+mn-lt"/>
            <a:ea typeface="+mn-ea"/>
            <a:cs typeface="+mn-cs"/>
          </a:endParaRPr>
        </a:p>
        <a:p>
          <a:pPr>
            <a:lnSpc>
              <a:spcPts val="1200"/>
            </a:lnSpc>
          </a:pP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補正なし　・・・　通常は「補正なし」を選択します</a:t>
          </a:r>
          <a:endParaRPr lang="en-US" altLang="ja-JP" sz="1100">
            <a:solidFill>
              <a:schemeClr val="tx1"/>
            </a:solidFill>
            <a:effectLst/>
            <a:latin typeface="+mn-lt"/>
            <a:ea typeface="+mn-ea"/>
            <a:cs typeface="+mn-cs"/>
          </a:endParaRPr>
        </a:p>
        <a:p>
          <a:pPr>
            <a:lnSpc>
              <a:spcPts val="1200"/>
            </a:lnSpc>
          </a:pPr>
          <a:r>
            <a:rPr lang="ja-JP" altLang="en-US" sz="1100">
              <a:solidFill>
                <a:schemeClr val="tx1"/>
              </a:solidFill>
              <a:effectLst/>
              <a:latin typeface="+mn-lt"/>
              <a:ea typeface="+mn-ea"/>
              <a:cs typeface="+mn-cs"/>
            </a:rPr>
            <a:t>　補正あり①　・・・　気象データ地点と比べ園芸用施設が郊外にある等でやや低温に遭遇しやすい場合</a:t>
          </a:r>
          <a:endParaRPr lang="en-US" altLang="ja-JP" sz="1100">
            <a:solidFill>
              <a:schemeClr val="tx1"/>
            </a:solidFill>
            <a:effectLst/>
            <a:latin typeface="+mn-lt"/>
            <a:ea typeface="+mn-ea"/>
            <a:cs typeface="+mn-cs"/>
          </a:endParaRPr>
        </a:p>
        <a:p>
          <a:pPr>
            <a:lnSpc>
              <a:spcPts val="1300"/>
            </a:lnSpc>
          </a:pPr>
          <a:r>
            <a:rPr lang="ja-JP" altLang="en-US" sz="1100">
              <a:solidFill>
                <a:schemeClr val="tx1"/>
              </a:solidFill>
              <a:effectLst/>
              <a:latin typeface="+mn-lt"/>
              <a:ea typeface="+mn-ea"/>
              <a:cs typeface="+mn-cs"/>
            </a:rPr>
            <a:t>　補正あり②　・・・　気象データ地点と比べ園芸用施設が山地にある等で低温に遭遇しやすい場合</a:t>
          </a:r>
          <a:endParaRPr lang="en-US" altLang="ja-JP" sz="1100">
            <a:solidFill>
              <a:schemeClr val="tx1"/>
            </a:solidFill>
            <a:effectLst/>
            <a:latin typeface="+mn-lt"/>
            <a:ea typeface="+mn-ea"/>
            <a:cs typeface="+mn-cs"/>
          </a:endParaRPr>
        </a:p>
        <a:p>
          <a:pPr>
            <a:lnSpc>
              <a:spcPts val="1100"/>
            </a:lnSpc>
          </a:pPr>
          <a:endParaRPr lang="en-US" altLang="ja-JP" sz="11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pageSetUpPr fitToPage="1"/>
  </sheetPr>
  <dimension ref="A1:CC107"/>
  <sheetViews>
    <sheetView showGridLines="0" tabSelected="1" view="pageBreakPreview" zoomScaleNormal="40" zoomScaleSheetLayoutView="100" workbookViewId="0">
      <selection activeCell="I9" sqref="I9:R9"/>
    </sheetView>
  </sheetViews>
  <sheetFormatPr defaultColWidth="3.08984375" defaultRowHeight="13" x14ac:dyDescent="0.2"/>
  <cols>
    <col min="1" max="34" width="3.08984375" style="186"/>
    <col min="35" max="46" width="3.08984375" style="187" customWidth="1"/>
    <col min="47" max="51" width="3.08984375" style="186" customWidth="1"/>
    <col min="52" max="53" width="3.08984375" style="186"/>
    <col min="54" max="54" width="3.08984375" style="186" hidden="1" customWidth="1"/>
    <col min="55" max="55" width="7.08984375" style="186" hidden="1" customWidth="1"/>
    <col min="56" max="56" width="11.453125" style="186" hidden="1" customWidth="1"/>
    <col min="57" max="57" width="9.453125" style="186" hidden="1" customWidth="1"/>
    <col min="58" max="58" width="9.26953125" style="186" hidden="1" customWidth="1"/>
    <col min="59" max="59" width="8.7265625" style="186" hidden="1" customWidth="1"/>
    <col min="60" max="60" width="6.90625" style="186" hidden="1" customWidth="1"/>
    <col min="61" max="61" width="3.08984375" style="186" hidden="1" customWidth="1"/>
    <col min="62" max="63" width="5.08984375" style="186" hidden="1" customWidth="1"/>
    <col min="64" max="81" width="3.08984375" style="186" hidden="1" customWidth="1"/>
    <col min="82" max="16384" width="3.08984375" style="186"/>
  </cols>
  <sheetData>
    <row r="1" spans="1:72" ht="69" customHeight="1" x14ac:dyDescent="0.2">
      <c r="A1" s="314" t="s">
        <v>693</v>
      </c>
      <c r="B1" s="315"/>
      <c r="C1" s="315"/>
      <c r="D1" s="315"/>
      <c r="E1" s="315"/>
      <c r="F1" s="315"/>
      <c r="G1" s="315"/>
      <c r="H1" s="315"/>
      <c r="I1" s="315"/>
      <c r="J1" s="315"/>
      <c r="K1" s="315"/>
      <c r="L1" s="315"/>
      <c r="M1" s="315"/>
      <c r="N1" s="315"/>
      <c r="O1" s="315"/>
      <c r="P1" s="315"/>
      <c r="Q1" s="315"/>
      <c r="R1" s="315"/>
      <c r="S1" s="315"/>
      <c r="T1" s="315"/>
      <c r="U1" s="315"/>
      <c r="V1" s="315"/>
      <c r="W1" s="315"/>
      <c r="X1" s="315"/>
      <c r="Y1" s="315"/>
      <c r="Z1" s="315"/>
      <c r="AA1" s="315"/>
      <c r="AB1" s="315"/>
      <c r="AC1" s="315"/>
      <c r="AD1" s="315"/>
      <c r="AE1" s="315"/>
      <c r="AI1" s="186"/>
      <c r="AJ1" s="186"/>
      <c r="AK1" s="186"/>
      <c r="AL1" s="186"/>
      <c r="AM1" s="186"/>
      <c r="AN1" s="186"/>
      <c r="AO1" s="186"/>
      <c r="AP1" s="186"/>
      <c r="AQ1" s="186"/>
      <c r="AR1" s="186"/>
      <c r="AS1" s="186"/>
      <c r="AT1" s="186"/>
      <c r="BC1" s="187"/>
      <c r="BD1" s="187"/>
      <c r="BE1" s="187"/>
      <c r="BF1" s="187"/>
      <c r="BG1" s="187"/>
      <c r="BH1" s="187"/>
      <c r="BI1" s="187"/>
      <c r="BJ1" s="187"/>
      <c r="BK1" s="187"/>
      <c r="BL1" s="187"/>
      <c r="BM1" s="187"/>
      <c r="BN1" s="187"/>
      <c r="BO1" s="187"/>
      <c r="BP1" s="187"/>
      <c r="BQ1" s="187"/>
      <c r="BR1" s="187"/>
      <c r="BS1" s="187"/>
      <c r="BT1" s="187"/>
    </row>
    <row r="2" spans="1:72" ht="40.5" customHeight="1" x14ac:dyDescent="0.2">
      <c r="AI2" s="186"/>
      <c r="AJ2" s="186"/>
      <c r="AK2" s="186"/>
      <c r="AL2" s="186"/>
      <c r="AM2" s="186"/>
      <c r="AN2" s="186"/>
      <c r="AO2" s="186"/>
      <c r="AP2" s="186"/>
      <c r="AQ2" s="186"/>
      <c r="AR2" s="186"/>
      <c r="AS2" s="186"/>
      <c r="AT2" s="186"/>
      <c r="BC2" s="187"/>
      <c r="BD2" s="187"/>
      <c r="BE2" s="187"/>
      <c r="BF2" s="187"/>
      <c r="BG2" s="187"/>
      <c r="BH2" s="187"/>
      <c r="BI2" s="187"/>
      <c r="BJ2" s="187"/>
      <c r="BK2" s="187"/>
      <c r="BL2" s="187"/>
      <c r="BM2" s="187"/>
      <c r="BN2" s="187"/>
      <c r="BO2" s="187"/>
      <c r="BP2" s="187"/>
      <c r="BQ2" s="187"/>
      <c r="BR2" s="187"/>
      <c r="BS2" s="187"/>
      <c r="BT2" s="187"/>
    </row>
    <row r="3" spans="1:72" ht="127.5" customHeight="1" x14ac:dyDescent="0.2">
      <c r="AI3" s="186"/>
      <c r="AJ3" s="186"/>
      <c r="AK3" s="186"/>
      <c r="AL3" s="186"/>
      <c r="AM3" s="186"/>
      <c r="AN3" s="186"/>
      <c r="AO3" s="186"/>
      <c r="AP3" s="186"/>
      <c r="AQ3" s="186"/>
      <c r="AR3" s="186"/>
      <c r="AS3" s="186"/>
      <c r="AT3" s="186"/>
      <c r="BC3" s="187"/>
      <c r="BD3" s="187"/>
      <c r="BE3" s="187"/>
      <c r="BF3" s="187"/>
      <c r="BG3" s="187"/>
      <c r="BH3" s="187"/>
      <c r="BI3" s="187"/>
      <c r="BJ3" s="187"/>
      <c r="BK3" s="187"/>
      <c r="BL3" s="187"/>
      <c r="BM3" s="187"/>
      <c r="BN3" s="187"/>
      <c r="BO3" s="187"/>
      <c r="BP3" s="187"/>
      <c r="BQ3" s="187"/>
      <c r="BR3" s="187"/>
      <c r="BS3" s="187"/>
      <c r="BT3" s="187"/>
    </row>
    <row r="4" spans="1:72" x14ac:dyDescent="0.2">
      <c r="AI4" s="186"/>
      <c r="AJ4" s="186"/>
      <c r="AK4" s="186"/>
      <c r="AL4" s="186"/>
      <c r="AM4" s="186"/>
      <c r="AN4" s="186"/>
      <c r="AO4" s="186"/>
      <c r="AP4" s="186"/>
      <c r="AQ4" s="186"/>
      <c r="AR4" s="186"/>
      <c r="AS4" s="186"/>
      <c r="AT4" s="186"/>
      <c r="BC4" s="187"/>
      <c r="BD4" s="187"/>
      <c r="BE4" s="187"/>
      <c r="BF4" s="187"/>
      <c r="BG4" s="187"/>
      <c r="BH4" s="187"/>
      <c r="BI4" s="187"/>
      <c r="BJ4" s="187"/>
      <c r="BK4" s="187"/>
      <c r="BL4" s="187"/>
      <c r="BM4" s="187"/>
      <c r="BN4" s="187"/>
      <c r="BO4" s="187"/>
      <c r="BP4" s="187"/>
      <c r="BQ4" s="187"/>
      <c r="BR4" s="187"/>
      <c r="BS4" s="187"/>
      <c r="BT4" s="187"/>
    </row>
    <row r="5" spans="1:72" ht="14" x14ac:dyDescent="0.2">
      <c r="A5" s="188"/>
      <c r="B5" s="252"/>
      <c r="C5" s="253"/>
      <c r="D5" s="253"/>
      <c r="E5" s="254"/>
      <c r="F5" s="255" t="s">
        <v>511</v>
      </c>
      <c r="G5" s="256"/>
      <c r="H5" s="256"/>
      <c r="I5" s="256"/>
      <c r="J5" s="256"/>
      <c r="K5" s="256"/>
      <c r="L5" s="189"/>
      <c r="M5" s="189"/>
      <c r="N5" s="189"/>
      <c r="O5" s="189"/>
      <c r="P5" s="189"/>
      <c r="Q5" s="189"/>
      <c r="R5" s="189"/>
      <c r="S5" s="189"/>
      <c r="T5" s="190"/>
      <c r="U5" s="190"/>
      <c r="V5" s="190"/>
      <c r="W5" s="190"/>
      <c r="X5" s="190"/>
      <c r="Y5" s="190"/>
      <c r="Z5" s="190"/>
      <c r="AA5" s="190"/>
      <c r="AB5" s="190"/>
      <c r="AC5" s="190"/>
      <c r="AD5" s="190"/>
      <c r="AE5" s="190"/>
      <c r="AF5" s="190"/>
      <c r="AG5" s="190"/>
      <c r="AH5" s="187"/>
      <c r="AI5" s="186"/>
      <c r="BC5" s="190"/>
      <c r="BD5" s="190"/>
      <c r="BE5" s="190"/>
      <c r="BF5" s="190"/>
      <c r="BG5" s="190"/>
      <c r="BH5" s="187"/>
      <c r="BI5" s="187"/>
      <c r="BJ5" s="187"/>
      <c r="BK5" s="187"/>
      <c r="BL5" s="187"/>
      <c r="BM5" s="187"/>
      <c r="BN5" s="187"/>
      <c r="BO5" s="187"/>
      <c r="BP5" s="187"/>
      <c r="BQ5" s="187"/>
      <c r="BR5" s="187"/>
      <c r="BS5" s="187"/>
      <c r="BT5" s="187"/>
    </row>
    <row r="6" spans="1:72" x14ac:dyDescent="0.2">
      <c r="A6" s="190"/>
      <c r="B6" s="261" t="s">
        <v>521</v>
      </c>
      <c r="C6" s="261"/>
      <c r="D6" s="261"/>
      <c r="E6" s="261"/>
      <c r="F6" s="261"/>
      <c r="G6" s="261"/>
      <c r="H6" s="261"/>
      <c r="I6" s="261"/>
      <c r="J6" s="261"/>
      <c r="K6" s="261"/>
      <c r="L6" s="261"/>
      <c r="M6" s="261"/>
      <c r="N6" s="261"/>
      <c r="O6" s="261"/>
      <c r="P6" s="261"/>
      <c r="Q6" s="261"/>
      <c r="R6" s="261"/>
      <c r="S6" s="261"/>
      <c r="T6" s="261"/>
      <c r="U6" s="261"/>
      <c r="V6" s="261"/>
      <c r="W6" s="261"/>
      <c r="X6" s="261"/>
      <c r="Y6" s="261"/>
      <c r="Z6" s="261"/>
      <c r="AA6" s="261"/>
      <c r="AB6" s="261"/>
      <c r="AC6" s="261"/>
      <c r="AD6" s="261"/>
      <c r="AE6" s="261"/>
      <c r="AF6" s="261"/>
      <c r="AG6" s="261"/>
      <c r="AH6" s="187"/>
      <c r="AI6" s="186"/>
      <c r="BC6" s="187"/>
      <c r="BD6" s="187"/>
      <c r="BE6" s="187"/>
      <c r="BF6" s="187"/>
      <c r="BG6" s="187"/>
      <c r="BH6" s="187"/>
      <c r="BI6" s="187"/>
      <c r="BJ6" s="187"/>
      <c r="BK6" s="187"/>
      <c r="BL6" s="187"/>
      <c r="BM6" s="187"/>
      <c r="BN6" s="187"/>
      <c r="BO6" s="187"/>
      <c r="BP6" s="187"/>
      <c r="BQ6" s="187"/>
      <c r="BR6" s="187"/>
      <c r="BS6" s="187"/>
      <c r="BT6" s="187"/>
    </row>
    <row r="7" spans="1:72" x14ac:dyDescent="0.2">
      <c r="A7" s="190"/>
      <c r="B7" s="191"/>
      <c r="C7" s="191"/>
      <c r="D7" s="191"/>
      <c r="E7" s="191"/>
      <c r="F7" s="191"/>
      <c r="G7" s="191"/>
      <c r="H7" s="191"/>
      <c r="I7" s="191"/>
      <c r="J7" s="191"/>
      <c r="K7" s="191"/>
      <c r="L7" s="191"/>
      <c r="M7" s="191"/>
      <c r="N7" s="191"/>
      <c r="O7" s="191"/>
      <c r="P7" s="191"/>
      <c r="Q7" s="191"/>
      <c r="R7" s="191"/>
      <c r="S7" s="192"/>
      <c r="T7" s="192"/>
      <c r="U7" s="192"/>
      <c r="V7" s="192"/>
      <c r="W7" s="192"/>
      <c r="X7" s="192"/>
      <c r="Y7" s="192"/>
      <c r="Z7" s="192"/>
      <c r="AA7" s="192"/>
      <c r="AB7" s="192"/>
      <c r="AC7" s="192"/>
      <c r="AD7" s="192"/>
      <c r="AE7" s="192"/>
      <c r="AF7" s="192"/>
      <c r="AG7" s="190"/>
      <c r="AH7" s="187"/>
      <c r="AI7" s="186"/>
      <c r="BC7" s="186" t="s">
        <v>105</v>
      </c>
      <c r="BD7" s="187" t="s">
        <v>671</v>
      </c>
      <c r="BE7" s="187">
        <v>38.9</v>
      </c>
      <c r="BF7" s="187">
        <v>36.700000000000003</v>
      </c>
      <c r="BG7" s="187"/>
      <c r="BH7" s="187"/>
      <c r="BI7" s="187"/>
      <c r="BJ7" s="187"/>
      <c r="BK7" s="187"/>
      <c r="BL7" s="187"/>
      <c r="BM7" s="187"/>
      <c r="BN7" s="187"/>
      <c r="BO7" s="187"/>
      <c r="BP7" s="187"/>
      <c r="BQ7" s="187"/>
      <c r="BR7" s="187"/>
      <c r="BS7" s="187"/>
      <c r="BT7" s="187"/>
    </row>
    <row r="8" spans="1:72" x14ac:dyDescent="0.2">
      <c r="A8" s="190" t="s">
        <v>555</v>
      </c>
      <c r="B8" s="193"/>
      <c r="C8" s="193"/>
      <c r="D8" s="193"/>
      <c r="E8" s="193"/>
      <c r="F8" s="193"/>
      <c r="G8" s="193"/>
      <c r="H8" s="193"/>
      <c r="I8" s="194"/>
      <c r="J8" s="194"/>
      <c r="K8" s="194"/>
      <c r="L8" s="194"/>
      <c r="M8" s="194"/>
      <c r="N8" s="194"/>
      <c r="O8" s="194"/>
      <c r="P8" s="195"/>
      <c r="Q8" s="195"/>
      <c r="R8" s="195"/>
      <c r="S8" s="196"/>
      <c r="T8" s="196"/>
      <c r="U8" s="196"/>
      <c r="V8" s="196"/>
      <c r="W8" s="197"/>
      <c r="X8" s="197"/>
      <c r="Y8" s="197"/>
      <c r="Z8" s="197"/>
      <c r="AA8" s="197"/>
      <c r="AB8" s="197"/>
      <c r="AC8" s="197"/>
      <c r="AD8" s="192"/>
      <c r="AE8" s="192"/>
      <c r="AF8" s="192"/>
      <c r="AG8" s="190"/>
      <c r="AH8" s="187"/>
      <c r="BC8" s="186" t="s">
        <v>537</v>
      </c>
      <c r="BD8" s="187" t="s">
        <v>567</v>
      </c>
      <c r="BE8" s="187">
        <v>50.1</v>
      </c>
      <c r="BF8" s="187">
        <v>46.4</v>
      </c>
      <c r="BG8" s="187"/>
      <c r="BH8" s="187"/>
      <c r="BI8" s="187"/>
      <c r="BJ8" s="187"/>
      <c r="BK8" s="187"/>
      <c r="BL8" s="187"/>
      <c r="BM8" s="187"/>
      <c r="BN8" s="187"/>
      <c r="BO8" s="187"/>
      <c r="BP8" s="187"/>
      <c r="BQ8" s="187"/>
      <c r="BR8" s="187"/>
      <c r="BS8" s="187"/>
      <c r="BT8" s="187"/>
    </row>
    <row r="9" spans="1:72" x14ac:dyDescent="0.2">
      <c r="A9" s="190"/>
      <c r="B9" s="257" t="s">
        <v>666</v>
      </c>
      <c r="C9" s="257"/>
      <c r="D9" s="257"/>
      <c r="E9" s="257"/>
      <c r="F9" s="257"/>
      <c r="G9" s="257"/>
      <c r="H9" s="257"/>
      <c r="I9" s="258"/>
      <c r="J9" s="259"/>
      <c r="K9" s="259"/>
      <c r="L9" s="259"/>
      <c r="M9" s="259"/>
      <c r="N9" s="259"/>
      <c r="O9" s="259"/>
      <c r="P9" s="259"/>
      <c r="Q9" s="259"/>
      <c r="R9" s="260"/>
      <c r="S9" s="198"/>
      <c r="T9" s="235" t="s">
        <v>691</v>
      </c>
      <c r="U9" s="235"/>
      <c r="V9" s="235"/>
      <c r="W9" s="235"/>
      <c r="X9" s="235"/>
      <c r="Y9" s="235"/>
      <c r="Z9" s="235"/>
      <c r="AA9" s="235"/>
      <c r="AB9" s="235"/>
      <c r="AC9" s="235"/>
      <c r="AD9" s="235"/>
      <c r="AE9" s="235"/>
      <c r="AF9" s="235"/>
      <c r="AG9" s="235"/>
      <c r="AH9" s="187"/>
      <c r="AI9" s="190" t="s">
        <v>664</v>
      </c>
      <c r="AJ9" s="199"/>
      <c r="AK9" s="199"/>
      <c r="AL9" s="199"/>
      <c r="AM9" s="199"/>
      <c r="AN9" s="199"/>
      <c r="AO9" s="200"/>
      <c r="AP9" s="200"/>
      <c r="AQ9" s="200"/>
      <c r="AR9" s="200"/>
      <c r="AS9" s="200"/>
      <c r="AT9" s="190"/>
      <c r="AU9" s="200"/>
      <c r="AV9" s="200"/>
      <c r="BC9" s="186" t="s">
        <v>106</v>
      </c>
      <c r="BD9" s="187" t="s">
        <v>670</v>
      </c>
      <c r="BE9" s="187">
        <v>36.5</v>
      </c>
      <c r="BF9" s="187">
        <v>34.299999999999997</v>
      </c>
      <c r="BG9" s="187"/>
      <c r="BH9" s="187"/>
      <c r="BI9" s="187"/>
      <c r="BJ9" s="187"/>
      <c r="BK9" s="187"/>
      <c r="BL9" s="187"/>
      <c r="BM9" s="187"/>
      <c r="BN9" s="187"/>
      <c r="BO9" s="187"/>
      <c r="BP9" s="187"/>
      <c r="BQ9" s="187"/>
      <c r="BR9" s="187"/>
      <c r="BS9" s="187"/>
      <c r="BT9" s="187"/>
    </row>
    <row r="10" spans="1:72" ht="14" x14ac:dyDescent="0.2">
      <c r="A10" s="190"/>
      <c r="B10" s="236" t="s">
        <v>527</v>
      </c>
      <c r="C10" s="236"/>
      <c r="D10" s="236"/>
      <c r="E10" s="236"/>
      <c r="F10" s="236"/>
      <c r="G10" s="236"/>
      <c r="H10" s="236"/>
      <c r="I10" s="233">
        <v>500</v>
      </c>
      <c r="J10" s="233"/>
      <c r="K10" s="233"/>
      <c r="L10" s="233"/>
      <c r="M10" s="233"/>
      <c r="N10" s="233"/>
      <c r="O10" s="233"/>
      <c r="P10" s="234" t="s">
        <v>663</v>
      </c>
      <c r="Q10" s="234"/>
      <c r="R10" s="234"/>
      <c r="S10" s="201"/>
      <c r="T10" s="235" t="s">
        <v>685</v>
      </c>
      <c r="U10" s="235"/>
      <c r="V10" s="235"/>
      <c r="W10" s="235"/>
      <c r="X10" s="235"/>
      <c r="Y10" s="235"/>
      <c r="Z10" s="235"/>
      <c r="AA10" s="235"/>
      <c r="AB10" s="235"/>
      <c r="AC10" s="235"/>
      <c r="AD10" s="235"/>
      <c r="AE10" s="235"/>
      <c r="AF10" s="235"/>
      <c r="AG10" s="235"/>
      <c r="AH10" s="187"/>
      <c r="AI10" s="199"/>
      <c r="AJ10" s="298" t="s">
        <v>528</v>
      </c>
      <c r="AK10" s="299"/>
      <c r="AL10" s="299"/>
      <c r="AM10" s="299"/>
      <c r="AN10" s="299"/>
      <c r="AO10" s="308" t="s">
        <v>439</v>
      </c>
      <c r="AP10" s="309"/>
      <c r="AQ10" s="309"/>
      <c r="AR10" s="309"/>
      <c r="AS10" s="309"/>
      <c r="AT10" s="310"/>
      <c r="AU10" s="192"/>
      <c r="AV10" s="192"/>
      <c r="AW10" s="192"/>
      <c r="AX10" s="192"/>
      <c r="BC10" s="187"/>
      <c r="BD10" s="187"/>
      <c r="BE10" s="187"/>
      <c r="BF10" s="187"/>
      <c r="BG10" s="187"/>
      <c r="BH10" s="187"/>
      <c r="BI10" s="187"/>
      <c r="BJ10" s="187"/>
      <c r="BK10" s="187"/>
      <c r="BL10" s="187"/>
      <c r="BM10" s="187"/>
      <c r="BN10" s="187"/>
      <c r="BO10" s="187"/>
      <c r="BP10" s="187"/>
      <c r="BQ10" s="187"/>
      <c r="BR10" s="187"/>
      <c r="BS10" s="187"/>
      <c r="BT10" s="187"/>
    </row>
    <row r="11" spans="1:72" ht="13.5" customHeight="1" x14ac:dyDescent="0.2">
      <c r="A11" s="190"/>
      <c r="B11" s="236" t="s">
        <v>529</v>
      </c>
      <c r="C11" s="236"/>
      <c r="D11" s="236"/>
      <c r="E11" s="236"/>
      <c r="F11" s="236"/>
      <c r="G11" s="236"/>
      <c r="H11" s="236"/>
      <c r="I11" s="237" t="s">
        <v>92</v>
      </c>
      <c r="J11" s="238"/>
      <c r="K11" s="238"/>
      <c r="L11" s="238"/>
      <c r="M11" s="238"/>
      <c r="N11" s="238"/>
      <c r="O11" s="238"/>
      <c r="P11" s="238"/>
      <c r="Q11" s="238"/>
      <c r="R11" s="239"/>
      <c r="S11" s="201"/>
      <c r="T11" s="250" t="s">
        <v>686</v>
      </c>
      <c r="U11" s="250"/>
      <c r="V11" s="250"/>
      <c r="W11" s="250"/>
      <c r="X11" s="250"/>
      <c r="Y11" s="250"/>
      <c r="Z11" s="250"/>
      <c r="AA11" s="250"/>
      <c r="AB11" s="250"/>
      <c r="AC11" s="250"/>
      <c r="AD11" s="250"/>
      <c r="AE11" s="250"/>
      <c r="AF11" s="250"/>
      <c r="AG11" s="250"/>
      <c r="AH11" s="202"/>
      <c r="AI11" s="199"/>
      <c r="AJ11" s="298" t="str">
        <f>VLOOKUP($AO$10,$BI$46:$BW$48,2)</f>
        <v>間口</v>
      </c>
      <c r="AK11" s="299"/>
      <c r="AL11" s="299"/>
      <c r="AM11" s="299"/>
      <c r="AN11" s="299"/>
      <c r="AO11" s="295">
        <v>10</v>
      </c>
      <c r="AP11" s="296"/>
      <c r="AQ11" s="296"/>
      <c r="AR11" s="296"/>
      <c r="AS11" s="300" t="str">
        <f>VLOOKUP($AO$10,$BI$46:$BW$48,3)</f>
        <v>ｍ</v>
      </c>
      <c r="AT11" s="301"/>
      <c r="AU11" s="192"/>
      <c r="AV11" s="200"/>
      <c r="AX11" s="192"/>
      <c r="BC11" s="186" t="s">
        <v>641</v>
      </c>
      <c r="BI11" s="187"/>
      <c r="BJ11" s="187"/>
      <c r="BK11" s="187"/>
      <c r="BL11" s="187"/>
      <c r="BM11" s="187"/>
      <c r="BN11" s="187"/>
      <c r="BO11" s="187"/>
      <c r="BP11" s="187"/>
      <c r="BQ11" s="187"/>
      <c r="BR11" s="187"/>
      <c r="BS11" s="187"/>
      <c r="BT11" s="187"/>
    </row>
    <row r="12" spans="1:72" x14ac:dyDescent="0.2">
      <c r="A12" s="190"/>
      <c r="B12" s="236" t="s">
        <v>530</v>
      </c>
      <c r="C12" s="236"/>
      <c r="D12" s="236"/>
      <c r="E12" s="236"/>
      <c r="F12" s="236"/>
      <c r="G12" s="236"/>
      <c r="H12" s="236"/>
      <c r="I12" s="237" t="s">
        <v>97</v>
      </c>
      <c r="J12" s="238"/>
      <c r="K12" s="238"/>
      <c r="L12" s="238"/>
      <c r="M12" s="238"/>
      <c r="N12" s="238"/>
      <c r="O12" s="238"/>
      <c r="P12" s="238"/>
      <c r="Q12" s="238"/>
      <c r="R12" s="239"/>
      <c r="S12" s="201"/>
      <c r="T12" s="250" t="s">
        <v>687</v>
      </c>
      <c r="U12" s="250"/>
      <c r="V12" s="250"/>
      <c r="W12" s="250"/>
      <c r="X12" s="250"/>
      <c r="Y12" s="250"/>
      <c r="Z12" s="250"/>
      <c r="AA12" s="250"/>
      <c r="AB12" s="250"/>
      <c r="AC12" s="250"/>
      <c r="AD12" s="250"/>
      <c r="AE12" s="250"/>
      <c r="AF12" s="250"/>
      <c r="AG12" s="250"/>
      <c r="AH12" s="185"/>
      <c r="AI12" s="199"/>
      <c r="AJ12" s="298" t="str">
        <f>VLOOKUP($AO$10,$BI$46:$BW$48,4)</f>
        <v>奥行</v>
      </c>
      <c r="AK12" s="299"/>
      <c r="AL12" s="299"/>
      <c r="AM12" s="299"/>
      <c r="AN12" s="299"/>
      <c r="AO12" s="295">
        <v>28.655000000000001</v>
      </c>
      <c r="AP12" s="296"/>
      <c r="AQ12" s="296"/>
      <c r="AR12" s="296"/>
      <c r="AS12" s="300" t="str">
        <f>VLOOKUP($AO$10,$BI$46:$BW$48,5)</f>
        <v>ｍ</v>
      </c>
      <c r="AT12" s="301"/>
      <c r="AU12" s="192"/>
      <c r="AV12" s="200"/>
      <c r="AX12" s="192"/>
      <c r="BC12" s="187" t="s">
        <v>557</v>
      </c>
      <c r="BD12" s="187" t="s">
        <v>647</v>
      </c>
      <c r="BE12" s="187" t="s">
        <v>558</v>
      </c>
      <c r="BF12" s="187" t="s">
        <v>690</v>
      </c>
      <c r="BG12" s="187" t="str">
        <f>VLOOKUP(I23,BC7:BD9,2,FALSE)</f>
        <v>(ℓ)</v>
      </c>
      <c r="BI12" s="187"/>
      <c r="BJ12" s="187"/>
      <c r="BK12" s="187"/>
      <c r="BL12" s="187"/>
      <c r="BM12" s="187"/>
      <c r="BN12" s="187"/>
      <c r="BO12" s="187"/>
      <c r="BP12" s="187"/>
      <c r="BQ12" s="187"/>
      <c r="BR12" s="187"/>
      <c r="BS12" s="187"/>
      <c r="BT12" s="187"/>
    </row>
    <row r="13" spans="1:72" ht="13.5" customHeight="1" x14ac:dyDescent="0.2">
      <c r="A13" s="190"/>
      <c r="B13" s="236" t="s">
        <v>533</v>
      </c>
      <c r="C13" s="236"/>
      <c r="D13" s="236"/>
      <c r="E13" s="236"/>
      <c r="F13" s="236" t="s">
        <v>534</v>
      </c>
      <c r="G13" s="236"/>
      <c r="H13" s="236"/>
      <c r="I13" s="237" t="s">
        <v>116</v>
      </c>
      <c r="J13" s="238"/>
      <c r="K13" s="238"/>
      <c r="L13" s="238"/>
      <c r="M13" s="238"/>
      <c r="N13" s="238"/>
      <c r="O13" s="238"/>
      <c r="P13" s="238"/>
      <c r="Q13" s="238"/>
      <c r="R13" s="239"/>
      <c r="S13" s="201"/>
      <c r="T13" s="235" t="s">
        <v>692</v>
      </c>
      <c r="U13" s="235"/>
      <c r="V13" s="235"/>
      <c r="W13" s="235"/>
      <c r="X13" s="235"/>
      <c r="Y13" s="235"/>
      <c r="Z13" s="235"/>
      <c r="AA13" s="235"/>
      <c r="AB13" s="235"/>
      <c r="AC13" s="235"/>
      <c r="AD13" s="235"/>
      <c r="AE13" s="235"/>
      <c r="AF13" s="235"/>
      <c r="AG13" s="235"/>
      <c r="AH13" s="187"/>
      <c r="AI13" s="199"/>
      <c r="AJ13" s="298" t="str">
        <f>VLOOKUP($AO$10,$BI$46:$BW$48,6)</f>
        <v>連棟数 ※</v>
      </c>
      <c r="AK13" s="299"/>
      <c r="AL13" s="299"/>
      <c r="AM13" s="299"/>
      <c r="AN13" s="299"/>
      <c r="AO13" s="304">
        <v>1</v>
      </c>
      <c r="AP13" s="305"/>
      <c r="AQ13" s="305"/>
      <c r="AR13" s="305"/>
      <c r="AS13" s="300" t="str">
        <f>VLOOKUP($AO$10,$BI$46:$BW$48,7)</f>
        <v>棟</v>
      </c>
      <c r="AT13" s="301"/>
      <c r="AU13" s="192"/>
      <c r="AV13" s="200"/>
      <c r="AX13" s="192"/>
      <c r="BC13" s="203" t="str">
        <f>F29</f>
        <v/>
      </c>
      <c r="BD13" s="203" t="e">
        <f>BC13/'w1'!$Q$27</f>
        <v>#VALUE!</v>
      </c>
      <c r="BE13" s="204" t="e">
        <f>BD13/1000</f>
        <v>#VALUE!</v>
      </c>
      <c r="BF13" s="204" t="e">
        <f>BE13*3600</f>
        <v>#VALUE!</v>
      </c>
      <c r="BG13" s="204" t="e">
        <f t="shared" ref="BG13:BG24" si="0">BF13/INDEX($BC$7:$BF$9,MATCH($I$23,$BC$7:$BC$9,0),4)</f>
        <v>#VALUE!</v>
      </c>
      <c r="BI13" s="187"/>
      <c r="BJ13" s="187"/>
      <c r="BK13" s="187"/>
      <c r="BL13" s="187"/>
      <c r="BM13" s="187"/>
      <c r="BN13" s="187"/>
      <c r="BO13" s="187"/>
      <c r="BP13" s="187"/>
      <c r="BQ13" s="187"/>
      <c r="BR13" s="187"/>
      <c r="BS13" s="187"/>
      <c r="BT13" s="187"/>
    </row>
    <row r="14" spans="1:72" x14ac:dyDescent="0.2">
      <c r="A14" s="190"/>
      <c r="B14" s="236"/>
      <c r="C14" s="236"/>
      <c r="D14" s="236"/>
      <c r="E14" s="236"/>
      <c r="F14" s="236" t="s">
        <v>535</v>
      </c>
      <c r="G14" s="236"/>
      <c r="H14" s="236"/>
      <c r="I14" s="237" t="s">
        <v>133</v>
      </c>
      <c r="J14" s="238"/>
      <c r="K14" s="238"/>
      <c r="L14" s="238"/>
      <c r="M14" s="238"/>
      <c r="N14" s="238"/>
      <c r="O14" s="238"/>
      <c r="P14" s="238"/>
      <c r="Q14" s="238"/>
      <c r="R14" s="239"/>
      <c r="S14" s="201"/>
      <c r="T14" s="235" t="s">
        <v>543</v>
      </c>
      <c r="U14" s="235"/>
      <c r="V14" s="235"/>
      <c r="W14" s="235"/>
      <c r="X14" s="235"/>
      <c r="Y14" s="235"/>
      <c r="Z14" s="235"/>
      <c r="AA14" s="235"/>
      <c r="AB14" s="235"/>
      <c r="AC14" s="235"/>
      <c r="AD14" s="235"/>
      <c r="AE14" s="235"/>
      <c r="AF14" s="235"/>
      <c r="AG14" s="235"/>
      <c r="AH14" s="187"/>
      <c r="AI14" s="199"/>
      <c r="AJ14" s="298" t="str">
        <f>VLOOKUP($AO$10,$BI$46:$BW$48,8)</f>
        <v>軒高</v>
      </c>
      <c r="AK14" s="299"/>
      <c r="AL14" s="299"/>
      <c r="AM14" s="299"/>
      <c r="AN14" s="299"/>
      <c r="AO14" s="295">
        <v>2</v>
      </c>
      <c r="AP14" s="296"/>
      <c r="AQ14" s="296"/>
      <c r="AR14" s="296"/>
      <c r="AS14" s="300" t="str">
        <f>VLOOKUP($AO$10,$BI$46:$BW$48,9)</f>
        <v>ｍ</v>
      </c>
      <c r="AT14" s="301"/>
      <c r="AU14" s="192"/>
      <c r="AV14" s="200"/>
      <c r="AX14" s="192"/>
      <c r="BC14" s="203" t="str">
        <f t="shared" ref="BC14:BC24" si="1">F30</f>
        <v/>
      </c>
      <c r="BD14" s="203" t="e">
        <f>BC14/'w1'!$Q$27</f>
        <v>#VALUE!</v>
      </c>
      <c r="BE14" s="204" t="e">
        <f t="shared" ref="BE14:BE24" si="2">BD14/1000</f>
        <v>#VALUE!</v>
      </c>
      <c r="BF14" s="204" t="e">
        <f t="shared" ref="BF14:BF24" si="3">BE14*3600</f>
        <v>#VALUE!</v>
      </c>
      <c r="BG14" s="204" t="e">
        <f t="shared" si="0"/>
        <v>#VALUE!</v>
      </c>
      <c r="BH14" s="187"/>
      <c r="BI14" s="187"/>
      <c r="BJ14" s="187"/>
      <c r="BK14" s="187"/>
      <c r="BL14" s="187"/>
      <c r="BM14" s="187"/>
      <c r="BN14" s="187"/>
      <c r="BO14" s="187"/>
      <c r="BP14" s="187"/>
      <c r="BQ14" s="187"/>
      <c r="BR14" s="187"/>
      <c r="BS14" s="187"/>
      <c r="BT14" s="187"/>
    </row>
    <row r="15" spans="1:72" x14ac:dyDescent="0.2">
      <c r="A15" s="190"/>
      <c r="B15" s="246" t="s">
        <v>651</v>
      </c>
      <c r="C15" s="247"/>
      <c r="D15" s="247"/>
      <c r="E15" s="248"/>
      <c r="F15" s="236" t="s">
        <v>652</v>
      </c>
      <c r="G15" s="236"/>
      <c r="H15" s="236"/>
      <c r="I15" s="233">
        <v>15</v>
      </c>
      <c r="J15" s="233"/>
      <c r="K15" s="233"/>
      <c r="L15" s="233"/>
      <c r="M15" s="233"/>
      <c r="N15" s="233"/>
      <c r="O15" s="233"/>
      <c r="P15" s="234" t="s">
        <v>653</v>
      </c>
      <c r="Q15" s="234"/>
      <c r="R15" s="234"/>
      <c r="S15" s="201"/>
      <c r="T15" s="235" t="s">
        <v>684</v>
      </c>
      <c r="U15" s="235"/>
      <c r="V15" s="235"/>
      <c r="W15" s="235"/>
      <c r="X15" s="235"/>
      <c r="Y15" s="235"/>
      <c r="Z15" s="235"/>
      <c r="AA15" s="235"/>
      <c r="AB15" s="235"/>
      <c r="AC15" s="235"/>
      <c r="AD15" s="235"/>
      <c r="AE15" s="235"/>
      <c r="AF15" s="235"/>
      <c r="AG15" s="235"/>
      <c r="AH15" s="187"/>
      <c r="AI15" s="199"/>
      <c r="AJ15" s="298" t="str">
        <f>VLOOKUP($AO$10,$BI$46:$BW$48,10)</f>
        <v>屋根勾配（高さ/底辺）</v>
      </c>
      <c r="AK15" s="299"/>
      <c r="AL15" s="299"/>
      <c r="AM15" s="299"/>
      <c r="AN15" s="299"/>
      <c r="AO15" s="295">
        <v>0.5</v>
      </c>
      <c r="AP15" s="296"/>
      <c r="AQ15" s="296"/>
      <c r="AR15" s="296"/>
      <c r="AS15" s="300" t="str">
        <f>VLOOKUP($AO$10,$BI$46:$BW$48,11)</f>
        <v>　</v>
      </c>
      <c r="AT15" s="301"/>
      <c r="AU15" s="192"/>
      <c r="AV15" s="200"/>
      <c r="AX15" s="192"/>
      <c r="BC15" s="203" t="str">
        <f t="shared" si="1"/>
        <v/>
      </c>
      <c r="BD15" s="203" t="e">
        <f>BC15/'w1'!$Q$27</f>
        <v>#VALUE!</v>
      </c>
      <c r="BE15" s="204" t="e">
        <f t="shared" si="2"/>
        <v>#VALUE!</v>
      </c>
      <c r="BF15" s="204" t="e">
        <f t="shared" si="3"/>
        <v>#VALUE!</v>
      </c>
      <c r="BG15" s="204" t="e">
        <f t="shared" si="0"/>
        <v>#VALUE!</v>
      </c>
      <c r="BH15" s="187"/>
      <c r="BI15" s="187"/>
      <c r="BJ15" s="187"/>
      <c r="BK15" s="187"/>
      <c r="BL15" s="187"/>
      <c r="BM15" s="187"/>
      <c r="BN15" s="187"/>
      <c r="BO15" s="187"/>
      <c r="BP15" s="187"/>
      <c r="BQ15" s="187"/>
      <c r="BR15" s="187"/>
      <c r="BS15" s="187"/>
      <c r="BT15" s="187"/>
    </row>
    <row r="16" spans="1:72" ht="14" x14ac:dyDescent="0.2">
      <c r="A16" s="190"/>
      <c r="B16" s="205"/>
      <c r="C16" s="205"/>
      <c r="D16" s="205"/>
      <c r="E16" s="205"/>
      <c r="F16" s="205"/>
      <c r="G16" s="205"/>
      <c r="H16" s="205"/>
      <c r="I16" s="205"/>
      <c r="J16" s="205"/>
      <c r="K16" s="205"/>
      <c r="L16" s="205"/>
      <c r="M16" s="205"/>
      <c r="N16" s="205"/>
      <c r="O16" s="205"/>
      <c r="P16" s="205"/>
      <c r="Q16" s="205"/>
      <c r="R16" s="205"/>
      <c r="S16" s="201"/>
      <c r="T16" s="185"/>
      <c r="U16" s="185"/>
      <c r="V16" s="185"/>
      <c r="W16" s="185"/>
      <c r="X16" s="185"/>
      <c r="Y16" s="185"/>
      <c r="Z16" s="185"/>
      <c r="AA16" s="185"/>
      <c r="AB16" s="185"/>
      <c r="AC16" s="185"/>
      <c r="AD16" s="185"/>
      <c r="AE16" s="185"/>
      <c r="AF16" s="185"/>
      <c r="AG16" s="185"/>
      <c r="AH16" s="185"/>
      <c r="AI16" s="199"/>
      <c r="AJ16" s="298" t="s">
        <v>672</v>
      </c>
      <c r="AK16" s="299"/>
      <c r="AL16" s="299"/>
      <c r="AM16" s="299"/>
      <c r="AN16" s="299"/>
      <c r="AO16" s="306">
        <f>MAX('w2'!K12:K13)</f>
        <v>499.99263947628242</v>
      </c>
      <c r="AP16" s="307"/>
      <c r="AQ16" s="307"/>
      <c r="AR16" s="307"/>
      <c r="AS16" s="302" t="s">
        <v>663</v>
      </c>
      <c r="AT16" s="303"/>
      <c r="AU16" s="206"/>
      <c r="AV16" s="200"/>
      <c r="AX16" s="207"/>
      <c r="BC16" s="203" t="str">
        <f t="shared" si="1"/>
        <v/>
      </c>
      <c r="BD16" s="203" t="e">
        <f>BC16/'w1'!$Q$27</f>
        <v>#VALUE!</v>
      </c>
      <c r="BE16" s="204" t="e">
        <f t="shared" si="2"/>
        <v>#VALUE!</v>
      </c>
      <c r="BF16" s="204" t="e">
        <f t="shared" si="3"/>
        <v>#VALUE!</v>
      </c>
      <c r="BG16" s="204" t="e">
        <f t="shared" si="0"/>
        <v>#VALUE!</v>
      </c>
      <c r="BH16" s="187"/>
      <c r="BI16" s="187"/>
      <c r="BJ16" s="187"/>
      <c r="BK16" s="187"/>
      <c r="BL16" s="187"/>
      <c r="BM16" s="187"/>
      <c r="BN16" s="187"/>
      <c r="BO16" s="187"/>
      <c r="BP16" s="187"/>
      <c r="BQ16" s="187"/>
      <c r="BR16" s="187"/>
      <c r="BS16" s="187"/>
      <c r="BT16" s="187"/>
    </row>
    <row r="17" spans="1:73" x14ac:dyDescent="0.2">
      <c r="A17" s="190" t="s">
        <v>648</v>
      </c>
      <c r="B17" s="192"/>
      <c r="C17" s="192"/>
      <c r="D17" s="192"/>
      <c r="E17" s="192"/>
      <c r="F17" s="192"/>
      <c r="G17" s="192"/>
      <c r="H17" s="192"/>
      <c r="I17" s="192"/>
      <c r="J17" s="192"/>
      <c r="K17" s="192"/>
      <c r="L17" s="192"/>
      <c r="M17" s="192"/>
      <c r="N17" s="192"/>
      <c r="O17" s="192"/>
      <c r="P17" s="192"/>
      <c r="Q17" s="192"/>
      <c r="R17" s="192"/>
      <c r="S17" s="192"/>
      <c r="T17" s="192"/>
      <c r="U17" s="192"/>
      <c r="V17" s="192"/>
      <c r="W17" s="192"/>
      <c r="X17" s="192"/>
      <c r="Y17" s="192"/>
      <c r="Z17" s="192"/>
      <c r="AA17" s="192"/>
      <c r="AB17" s="192"/>
      <c r="AC17" s="192"/>
      <c r="AD17" s="192"/>
      <c r="AE17" s="196"/>
      <c r="AF17" s="196"/>
      <c r="AG17" s="190"/>
      <c r="AI17" s="199"/>
      <c r="AJ17" s="321" t="s">
        <v>675</v>
      </c>
      <c r="AK17" s="321"/>
      <c r="AL17" s="321"/>
      <c r="AM17" s="321"/>
      <c r="AN17" s="321"/>
      <c r="AO17" s="321"/>
      <c r="AP17" s="321"/>
      <c r="AQ17" s="321"/>
      <c r="AR17" s="321"/>
      <c r="AS17" s="321"/>
      <c r="AT17" s="321"/>
      <c r="AU17" s="321"/>
      <c r="AV17" s="321"/>
      <c r="AW17" s="321"/>
      <c r="AX17" s="321"/>
      <c r="AY17" s="321"/>
      <c r="AZ17" s="321"/>
      <c r="BC17" s="203" t="str">
        <f t="shared" si="1"/>
        <v/>
      </c>
      <c r="BD17" s="203" t="e">
        <f>BC17/'w1'!$Q$27</f>
        <v>#VALUE!</v>
      </c>
      <c r="BE17" s="204" t="e">
        <f t="shared" si="2"/>
        <v>#VALUE!</v>
      </c>
      <c r="BF17" s="204" t="e">
        <f t="shared" si="3"/>
        <v>#VALUE!</v>
      </c>
      <c r="BG17" s="204" t="e">
        <f t="shared" si="0"/>
        <v>#VALUE!</v>
      </c>
      <c r="BH17" s="187"/>
      <c r="BI17" s="187"/>
      <c r="BJ17" s="187"/>
      <c r="BK17" s="187"/>
      <c r="BL17" s="187"/>
      <c r="BM17" s="187"/>
      <c r="BN17" s="187"/>
      <c r="BO17" s="187"/>
      <c r="BP17" s="187"/>
      <c r="BQ17" s="187"/>
      <c r="BR17" s="187"/>
      <c r="BS17" s="187"/>
      <c r="BT17" s="187"/>
    </row>
    <row r="18" spans="1:73" x14ac:dyDescent="0.2">
      <c r="A18" s="190"/>
      <c r="B18" s="246" t="s">
        <v>512</v>
      </c>
      <c r="C18" s="247"/>
      <c r="D18" s="247"/>
      <c r="E18" s="247"/>
      <c r="F18" s="247"/>
      <c r="G18" s="247"/>
      <c r="H18" s="248"/>
      <c r="I18" s="237" t="s">
        <v>513</v>
      </c>
      <c r="J18" s="238"/>
      <c r="K18" s="238"/>
      <c r="L18" s="238"/>
      <c r="M18" s="238"/>
      <c r="N18" s="238"/>
      <c r="O18" s="238"/>
      <c r="P18" s="238"/>
      <c r="Q18" s="238"/>
      <c r="R18" s="239"/>
      <c r="S18" s="208"/>
      <c r="T18" s="235" t="s">
        <v>514</v>
      </c>
      <c r="U18" s="235"/>
      <c r="V18" s="235"/>
      <c r="W18" s="235"/>
      <c r="X18" s="235"/>
      <c r="Y18" s="235"/>
      <c r="Z18" s="235"/>
      <c r="AA18" s="235"/>
      <c r="AB18" s="235"/>
      <c r="AC18" s="235"/>
      <c r="AD18" s="235"/>
      <c r="AE18" s="235"/>
      <c r="AF18" s="235"/>
      <c r="AG18" s="235"/>
      <c r="AI18" s="199"/>
      <c r="AJ18" s="321"/>
      <c r="AK18" s="321"/>
      <c r="AL18" s="321"/>
      <c r="AM18" s="321"/>
      <c r="AN18" s="321"/>
      <c r="AO18" s="321"/>
      <c r="AP18" s="321"/>
      <c r="AQ18" s="321"/>
      <c r="AR18" s="321"/>
      <c r="AS18" s="321"/>
      <c r="AT18" s="321"/>
      <c r="AU18" s="321"/>
      <c r="AV18" s="321"/>
      <c r="AW18" s="321"/>
      <c r="AX18" s="321"/>
      <c r="AY18" s="321"/>
      <c r="AZ18" s="321"/>
      <c r="BC18" s="203" t="str">
        <f t="shared" si="1"/>
        <v/>
      </c>
      <c r="BD18" s="203" t="e">
        <f>BC18/'w1'!$Q$27</f>
        <v>#VALUE!</v>
      </c>
      <c r="BE18" s="204" t="e">
        <f t="shared" si="2"/>
        <v>#VALUE!</v>
      </c>
      <c r="BF18" s="204" t="e">
        <f t="shared" si="3"/>
        <v>#VALUE!</v>
      </c>
      <c r="BG18" s="204" t="e">
        <f t="shared" si="0"/>
        <v>#VALUE!</v>
      </c>
      <c r="BH18" s="187"/>
      <c r="BI18" s="187"/>
      <c r="BJ18" s="187"/>
      <c r="BK18" s="187"/>
      <c r="BL18" s="187"/>
      <c r="BM18" s="187"/>
      <c r="BN18" s="187"/>
      <c r="BO18" s="187"/>
      <c r="BP18" s="187"/>
      <c r="BQ18" s="187"/>
      <c r="BR18" s="187"/>
      <c r="BS18" s="187"/>
      <c r="BT18" s="187"/>
    </row>
    <row r="19" spans="1:73" x14ac:dyDescent="0.2">
      <c r="A19" s="190"/>
      <c r="B19" s="246" t="s">
        <v>515</v>
      </c>
      <c r="C19" s="247"/>
      <c r="D19" s="247"/>
      <c r="E19" s="247"/>
      <c r="F19" s="247"/>
      <c r="G19" s="247"/>
      <c r="H19" s="248"/>
      <c r="I19" s="237" t="s">
        <v>541</v>
      </c>
      <c r="J19" s="238"/>
      <c r="K19" s="238"/>
      <c r="L19" s="238"/>
      <c r="M19" s="238"/>
      <c r="N19" s="238"/>
      <c r="O19" s="238"/>
      <c r="P19" s="238"/>
      <c r="Q19" s="238"/>
      <c r="R19" s="239"/>
      <c r="S19" s="208"/>
      <c r="T19" s="235" t="s">
        <v>517</v>
      </c>
      <c r="U19" s="235"/>
      <c r="V19" s="235"/>
      <c r="W19" s="235"/>
      <c r="X19" s="235"/>
      <c r="Y19" s="235"/>
      <c r="Z19" s="235"/>
      <c r="AA19" s="235"/>
      <c r="AB19" s="235"/>
      <c r="AC19" s="235"/>
      <c r="AD19" s="235"/>
      <c r="AE19" s="235"/>
      <c r="AF19" s="235"/>
      <c r="AG19" s="235"/>
      <c r="AI19" s="199"/>
      <c r="AJ19" s="199"/>
      <c r="AK19" s="199"/>
      <c r="AL19" s="199"/>
      <c r="AM19" s="199"/>
      <c r="AN19" s="199"/>
      <c r="AO19" s="199"/>
      <c r="AP19" s="199"/>
      <c r="AQ19" s="199"/>
      <c r="AR19" s="199"/>
      <c r="AS19" s="199"/>
      <c r="AT19" s="199"/>
      <c r="AU19" s="200"/>
      <c r="AV19" s="200"/>
      <c r="BC19" s="203" t="str">
        <f t="shared" si="1"/>
        <v/>
      </c>
      <c r="BD19" s="203" t="e">
        <f>BC19/'w1'!$Q$27</f>
        <v>#VALUE!</v>
      </c>
      <c r="BE19" s="204" t="e">
        <f t="shared" si="2"/>
        <v>#VALUE!</v>
      </c>
      <c r="BF19" s="204" t="e">
        <f t="shared" si="3"/>
        <v>#VALUE!</v>
      </c>
      <c r="BG19" s="204" t="e">
        <f t="shared" si="0"/>
        <v>#VALUE!</v>
      </c>
      <c r="BH19" s="187"/>
      <c r="BI19" s="187"/>
      <c r="BJ19" s="187"/>
      <c r="BK19" s="187"/>
      <c r="BL19" s="187"/>
      <c r="BM19" s="187"/>
      <c r="BN19" s="187"/>
      <c r="BO19" s="187"/>
      <c r="BP19" s="187"/>
      <c r="BQ19" s="187"/>
      <c r="BR19" s="187"/>
      <c r="BS19" s="187"/>
      <c r="BT19" s="187"/>
    </row>
    <row r="20" spans="1:73" x14ac:dyDescent="0.2">
      <c r="A20" s="190"/>
      <c r="B20" s="246" t="s">
        <v>518</v>
      </c>
      <c r="C20" s="247"/>
      <c r="D20" s="247"/>
      <c r="E20" s="247"/>
      <c r="F20" s="247"/>
      <c r="G20" s="247"/>
      <c r="H20" s="248"/>
      <c r="I20" s="237" t="s">
        <v>542</v>
      </c>
      <c r="J20" s="238"/>
      <c r="K20" s="238"/>
      <c r="L20" s="238"/>
      <c r="M20" s="238"/>
      <c r="N20" s="238"/>
      <c r="O20" s="238"/>
      <c r="P20" s="238"/>
      <c r="Q20" s="238"/>
      <c r="R20" s="239"/>
      <c r="S20" s="208"/>
      <c r="T20" s="235" t="s">
        <v>520</v>
      </c>
      <c r="U20" s="235"/>
      <c r="V20" s="235"/>
      <c r="W20" s="235"/>
      <c r="X20" s="235"/>
      <c r="Y20" s="235"/>
      <c r="Z20" s="235"/>
      <c r="AA20" s="235"/>
      <c r="AB20" s="235"/>
      <c r="AC20" s="235"/>
      <c r="AD20" s="235"/>
      <c r="AE20" s="235"/>
      <c r="AF20" s="235"/>
      <c r="AG20" s="235"/>
      <c r="AI20" s="199"/>
      <c r="AJ20" s="190"/>
      <c r="AK20" s="196"/>
      <c r="AL20" s="196"/>
      <c r="AM20" s="196"/>
      <c r="AN20" s="196"/>
      <c r="AO20" s="196"/>
      <c r="AP20" s="196"/>
      <c r="AQ20" s="196"/>
      <c r="AR20" s="209"/>
      <c r="AS20" s="209"/>
      <c r="AT20" s="209"/>
      <c r="AU20" s="209"/>
      <c r="AV20" s="209"/>
      <c r="AW20" s="209"/>
      <c r="AX20" s="209"/>
      <c r="BC20" s="203" t="str">
        <f t="shared" si="1"/>
        <v/>
      </c>
      <c r="BD20" s="203" t="e">
        <f>BC20/'w1'!$Q$27</f>
        <v>#VALUE!</v>
      </c>
      <c r="BE20" s="204" t="e">
        <f t="shared" si="2"/>
        <v>#VALUE!</v>
      </c>
      <c r="BF20" s="204" t="e">
        <f t="shared" si="3"/>
        <v>#VALUE!</v>
      </c>
      <c r="BG20" s="204" t="e">
        <f t="shared" si="0"/>
        <v>#VALUE!</v>
      </c>
      <c r="BH20" s="187"/>
      <c r="BI20" s="187"/>
      <c r="BJ20" s="187"/>
      <c r="BK20" s="187"/>
      <c r="BL20" s="187"/>
      <c r="BM20" s="187"/>
      <c r="BN20" s="187"/>
      <c r="BO20" s="187"/>
      <c r="BP20" s="187"/>
      <c r="BQ20" s="187"/>
      <c r="BR20" s="187"/>
      <c r="BS20" s="187"/>
      <c r="BT20" s="187"/>
    </row>
    <row r="21" spans="1:73" x14ac:dyDescent="0.2">
      <c r="B21" s="236" t="s">
        <v>667</v>
      </c>
      <c r="C21" s="236"/>
      <c r="D21" s="236"/>
      <c r="E21" s="236"/>
      <c r="F21" s="236"/>
      <c r="G21" s="236"/>
      <c r="H21" s="236"/>
      <c r="I21" s="233">
        <v>64</v>
      </c>
      <c r="J21" s="233"/>
      <c r="K21" s="233"/>
      <c r="L21" s="233"/>
      <c r="M21" s="233"/>
      <c r="N21" s="233"/>
      <c r="O21" s="233"/>
      <c r="P21" s="234" t="s">
        <v>668</v>
      </c>
      <c r="Q21" s="234"/>
      <c r="R21" s="234"/>
      <c r="T21" s="235" t="s">
        <v>677</v>
      </c>
      <c r="U21" s="235"/>
      <c r="V21" s="235"/>
      <c r="W21" s="235"/>
      <c r="X21" s="235"/>
      <c r="Y21" s="235"/>
      <c r="Z21" s="235"/>
      <c r="AA21" s="235"/>
      <c r="AB21" s="235"/>
      <c r="AC21" s="235"/>
      <c r="AD21" s="235"/>
      <c r="AE21" s="235"/>
      <c r="AF21" s="235"/>
      <c r="AG21" s="235"/>
      <c r="AH21" s="187"/>
      <c r="BC21" s="203" t="str">
        <f t="shared" si="1"/>
        <v/>
      </c>
      <c r="BD21" s="203" t="e">
        <f>BC21/'w1'!$Q$27</f>
        <v>#VALUE!</v>
      </c>
      <c r="BE21" s="204" t="e">
        <f t="shared" si="2"/>
        <v>#VALUE!</v>
      </c>
      <c r="BF21" s="204" t="e">
        <f t="shared" si="3"/>
        <v>#VALUE!</v>
      </c>
      <c r="BG21" s="204" t="e">
        <f t="shared" si="0"/>
        <v>#VALUE!</v>
      </c>
      <c r="BH21" s="187"/>
      <c r="BI21" s="187"/>
      <c r="BJ21" s="187"/>
      <c r="BK21" s="187"/>
      <c r="BL21" s="187"/>
      <c r="BM21" s="187"/>
      <c r="BN21" s="187"/>
      <c r="BO21" s="187"/>
      <c r="BP21" s="187"/>
      <c r="BQ21" s="187"/>
      <c r="BR21" s="187"/>
      <c r="BS21" s="187"/>
      <c r="BT21" s="187"/>
    </row>
    <row r="22" spans="1:73" x14ac:dyDescent="0.2">
      <c r="A22" s="190"/>
      <c r="B22" s="236" t="s">
        <v>524</v>
      </c>
      <c r="C22" s="236"/>
      <c r="D22" s="236"/>
      <c r="E22" s="236"/>
      <c r="F22" s="236"/>
      <c r="G22" s="236"/>
      <c r="H22" s="236"/>
      <c r="I22" s="251">
        <v>2</v>
      </c>
      <c r="J22" s="251"/>
      <c r="K22" s="251"/>
      <c r="L22" s="251"/>
      <c r="M22" s="251"/>
      <c r="N22" s="251"/>
      <c r="O22" s="251"/>
      <c r="P22" s="234" t="s">
        <v>669</v>
      </c>
      <c r="Q22" s="234"/>
      <c r="R22" s="234"/>
      <c r="T22" s="235" t="s">
        <v>676</v>
      </c>
      <c r="U22" s="235"/>
      <c r="V22" s="235"/>
      <c r="W22" s="235"/>
      <c r="X22" s="235"/>
      <c r="Y22" s="235"/>
      <c r="Z22" s="235"/>
      <c r="AA22" s="235"/>
      <c r="AB22" s="235"/>
      <c r="AC22" s="235"/>
      <c r="AD22" s="235"/>
      <c r="AE22" s="235"/>
      <c r="AF22" s="235"/>
      <c r="AG22" s="235"/>
      <c r="AJ22" s="190"/>
      <c r="AK22" s="196"/>
      <c r="AL22" s="196"/>
      <c r="AM22" s="196"/>
      <c r="AN22" s="196"/>
      <c r="AO22" s="196"/>
      <c r="AP22" s="196"/>
      <c r="AQ22" s="196"/>
      <c r="AR22" s="209"/>
      <c r="AS22" s="209"/>
      <c r="AT22" s="209"/>
      <c r="AU22" s="209"/>
      <c r="AV22" s="209"/>
      <c r="AW22" s="209"/>
      <c r="AX22" s="209"/>
      <c r="AY22" s="209"/>
      <c r="AZ22" s="209"/>
      <c r="BA22" s="209"/>
      <c r="BC22" s="203" t="str">
        <f t="shared" si="1"/>
        <v/>
      </c>
      <c r="BD22" s="203" t="e">
        <f>BC22/'w1'!$Q$27</f>
        <v>#VALUE!</v>
      </c>
      <c r="BE22" s="204" t="e">
        <f t="shared" si="2"/>
        <v>#VALUE!</v>
      </c>
      <c r="BF22" s="204" t="e">
        <f t="shared" si="3"/>
        <v>#VALUE!</v>
      </c>
      <c r="BG22" s="204" t="e">
        <f t="shared" si="0"/>
        <v>#VALUE!</v>
      </c>
      <c r="BH22" s="187"/>
      <c r="BI22" s="187"/>
      <c r="BJ22" s="187"/>
      <c r="BK22" s="187"/>
      <c r="BL22" s="187"/>
      <c r="BM22" s="187"/>
      <c r="BN22" s="187"/>
      <c r="BO22" s="187"/>
      <c r="BP22" s="187"/>
      <c r="BQ22" s="187"/>
      <c r="BR22" s="187"/>
      <c r="BS22" s="187"/>
      <c r="BT22" s="187"/>
    </row>
    <row r="23" spans="1:73" x14ac:dyDescent="0.2">
      <c r="A23" s="190"/>
      <c r="B23" s="236" t="s">
        <v>531</v>
      </c>
      <c r="C23" s="236"/>
      <c r="D23" s="236"/>
      <c r="E23" s="236"/>
      <c r="F23" s="236"/>
      <c r="G23" s="236"/>
      <c r="H23" s="236"/>
      <c r="I23" s="237" t="s">
        <v>105</v>
      </c>
      <c r="J23" s="238"/>
      <c r="K23" s="238"/>
      <c r="L23" s="238"/>
      <c r="M23" s="238"/>
      <c r="N23" s="238"/>
      <c r="O23" s="238"/>
      <c r="P23" s="238"/>
      <c r="Q23" s="238"/>
      <c r="R23" s="239"/>
      <c r="S23" s="201"/>
      <c r="T23" s="235" t="s">
        <v>538</v>
      </c>
      <c r="U23" s="235"/>
      <c r="V23" s="235"/>
      <c r="W23" s="235"/>
      <c r="X23" s="235"/>
      <c r="Y23" s="235"/>
      <c r="Z23" s="235"/>
      <c r="AA23" s="235"/>
      <c r="AB23" s="235"/>
      <c r="AC23" s="235"/>
      <c r="AD23" s="235"/>
      <c r="AE23" s="235"/>
      <c r="AF23" s="235"/>
      <c r="AG23" s="235"/>
      <c r="AI23" s="186"/>
      <c r="AJ23" s="190"/>
      <c r="BC23" s="203" t="str">
        <f t="shared" si="1"/>
        <v/>
      </c>
      <c r="BD23" s="203" t="e">
        <f>BC23/'w1'!$Q$27</f>
        <v>#VALUE!</v>
      </c>
      <c r="BE23" s="204" t="e">
        <f t="shared" si="2"/>
        <v>#VALUE!</v>
      </c>
      <c r="BF23" s="204" t="e">
        <f t="shared" si="3"/>
        <v>#VALUE!</v>
      </c>
      <c r="BG23" s="204" t="e">
        <f t="shared" si="0"/>
        <v>#VALUE!</v>
      </c>
      <c r="BH23" s="187"/>
      <c r="BI23" s="187"/>
      <c r="BJ23" s="187"/>
      <c r="BK23" s="187"/>
      <c r="BL23" s="187"/>
      <c r="BM23" s="187"/>
      <c r="BN23" s="187"/>
      <c r="BO23" s="187"/>
      <c r="BP23" s="187"/>
      <c r="BQ23" s="187"/>
      <c r="BR23" s="187"/>
      <c r="BS23" s="187"/>
      <c r="BT23" s="187"/>
    </row>
    <row r="24" spans="1:73" x14ac:dyDescent="0.2">
      <c r="A24" s="190"/>
      <c r="B24" s="236" t="s">
        <v>532</v>
      </c>
      <c r="C24" s="236"/>
      <c r="D24" s="236"/>
      <c r="E24" s="236"/>
      <c r="F24" s="236"/>
      <c r="G24" s="236"/>
      <c r="H24" s="236"/>
      <c r="I24" s="239" t="s">
        <v>662</v>
      </c>
      <c r="J24" s="249"/>
      <c r="K24" s="249"/>
      <c r="L24" s="249"/>
      <c r="M24" s="249"/>
      <c r="N24" s="249"/>
      <c r="O24" s="249"/>
      <c r="P24" s="249"/>
      <c r="Q24" s="249"/>
      <c r="R24" s="249"/>
      <c r="S24" s="185"/>
      <c r="T24" s="235" t="s">
        <v>688</v>
      </c>
      <c r="U24" s="235"/>
      <c r="V24" s="235"/>
      <c r="W24" s="235"/>
      <c r="X24" s="235"/>
      <c r="Y24" s="235"/>
      <c r="Z24" s="235"/>
      <c r="AA24" s="235"/>
      <c r="AB24" s="235"/>
      <c r="AC24" s="235"/>
      <c r="AD24" s="235"/>
      <c r="AE24" s="235"/>
      <c r="AF24" s="235"/>
      <c r="AG24" s="235"/>
      <c r="BC24" s="203" t="str">
        <f t="shared" si="1"/>
        <v/>
      </c>
      <c r="BD24" s="203" t="e">
        <f>BC24/'w1'!$Q$27</f>
        <v>#VALUE!</v>
      </c>
      <c r="BE24" s="204" t="e">
        <f t="shared" si="2"/>
        <v>#VALUE!</v>
      </c>
      <c r="BF24" s="204" t="e">
        <f t="shared" si="3"/>
        <v>#VALUE!</v>
      </c>
      <c r="BG24" s="204" t="e">
        <f t="shared" si="0"/>
        <v>#VALUE!</v>
      </c>
      <c r="BH24" s="187"/>
      <c r="BI24" s="187"/>
      <c r="BJ24" s="187"/>
      <c r="BK24" s="187"/>
      <c r="BL24" s="187"/>
      <c r="BM24" s="187"/>
      <c r="BN24" s="187"/>
      <c r="BO24" s="187"/>
      <c r="BP24" s="187"/>
      <c r="BQ24" s="187"/>
      <c r="BR24" s="187"/>
      <c r="BS24" s="187"/>
      <c r="BT24" s="187"/>
    </row>
    <row r="25" spans="1:73" x14ac:dyDescent="0.2">
      <c r="A25" s="190"/>
      <c r="B25" s="192"/>
      <c r="C25" s="192"/>
      <c r="D25" s="192"/>
      <c r="E25" s="192"/>
      <c r="F25" s="192"/>
      <c r="G25" s="192"/>
      <c r="H25" s="192"/>
      <c r="I25" s="192"/>
      <c r="J25" s="192"/>
      <c r="K25" s="192"/>
      <c r="L25" s="192"/>
      <c r="M25" s="192"/>
      <c r="N25" s="192"/>
      <c r="O25" s="192"/>
      <c r="P25" s="192"/>
      <c r="Q25" s="192"/>
      <c r="R25" s="192"/>
      <c r="S25" s="201"/>
      <c r="T25" s="185"/>
      <c r="U25" s="185"/>
      <c r="V25" s="185"/>
      <c r="W25" s="185"/>
      <c r="X25" s="185"/>
      <c r="Y25" s="185"/>
      <c r="Z25" s="185"/>
      <c r="AA25" s="185"/>
      <c r="AB25" s="185"/>
      <c r="AC25" s="185"/>
      <c r="AD25" s="185"/>
      <c r="AE25" s="185"/>
      <c r="AF25" s="185"/>
      <c r="AG25" s="185"/>
      <c r="AH25" s="187"/>
      <c r="BC25" s="203">
        <f>SUM(BC13:BC24)</f>
        <v>0</v>
      </c>
      <c r="BD25" s="203" t="e">
        <f>SUM(BD13:BD24)</f>
        <v>#VALUE!</v>
      </c>
      <c r="BE25" s="204" t="e">
        <f>SUM(BE13:BE24)</f>
        <v>#VALUE!</v>
      </c>
      <c r="BF25" s="204" t="e">
        <f>SUM(BF13:BF24)</f>
        <v>#VALUE!</v>
      </c>
      <c r="BG25" s="204" t="e">
        <f>SUM(BG13:BG24)</f>
        <v>#VALUE!</v>
      </c>
      <c r="BH25" s="210"/>
      <c r="BI25" s="187"/>
      <c r="BJ25" s="211"/>
      <c r="BK25" s="187"/>
      <c r="BL25" s="187"/>
      <c r="BM25" s="187"/>
      <c r="BN25" s="187"/>
      <c r="BO25" s="187"/>
      <c r="BP25" s="187"/>
      <c r="BQ25" s="187"/>
      <c r="BR25" s="187"/>
      <c r="BS25" s="187"/>
      <c r="BT25" s="187"/>
    </row>
    <row r="26" spans="1:73" ht="13.5" customHeight="1" x14ac:dyDescent="0.2">
      <c r="A26" s="190" t="s">
        <v>659</v>
      </c>
      <c r="B26" s="187"/>
      <c r="C26" s="187"/>
      <c r="D26" s="187"/>
      <c r="E26" s="187"/>
      <c r="F26" s="187"/>
      <c r="G26" s="187"/>
      <c r="H26" s="187"/>
      <c r="I26" s="187"/>
      <c r="J26" s="187"/>
      <c r="K26" s="187"/>
      <c r="BC26" s="187"/>
      <c r="BD26" s="187"/>
      <c r="BE26" s="187"/>
      <c r="BF26" s="187"/>
      <c r="BG26" s="187"/>
      <c r="BH26" s="187"/>
      <c r="BI26" s="187"/>
      <c r="BJ26" s="187"/>
      <c r="BK26" s="187"/>
      <c r="BL26" s="187"/>
      <c r="BM26" s="187"/>
      <c r="BN26" s="187"/>
      <c r="BO26" s="187"/>
      <c r="BP26" s="187"/>
      <c r="BQ26" s="187"/>
      <c r="BR26" s="187"/>
      <c r="BS26" s="187"/>
      <c r="BT26" s="187"/>
    </row>
    <row r="27" spans="1:73" x14ac:dyDescent="0.2">
      <c r="A27" s="187"/>
      <c r="F27" s="274" t="s">
        <v>654</v>
      </c>
      <c r="G27" s="275"/>
      <c r="H27" s="275"/>
      <c r="I27" s="276"/>
      <c r="J27" s="274" t="s">
        <v>680</v>
      </c>
      <c r="K27" s="275"/>
      <c r="L27" s="275"/>
      <c r="M27" s="276"/>
      <c r="N27" s="274" t="s">
        <v>656</v>
      </c>
      <c r="O27" s="275"/>
      <c r="P27" s="275"/>
      <c r="Q27" s="275"/>
      <c r="R27" s="275"/>
      <c r="S27" s="276"/>
      <c r="T27" s="212"/>
      <c r="U27" s="212"/>
      <c r="BC27" s="187" t="s">
        <v>642</v>
      </c>
      <c r="BE27" s="187" t="s">
        <v>679</v>
      </c>
      <c r="BF27" s="187"/>
      <c r="BG27" s="187"/>
      <c r="BH27" s="187"/>
      <c r="BI27" s="187"/>
      <c r="BJ27" s="187"/>
      <c r="BK27" s="187"/>
      <c r="BL27" s="187"/>
      <c r="BM27" s="187"/>
      <c r="BN27" s="187"/>
      <c r="BO27" s="187"/>
      <c r="BP27" s="187"/>
      <c r="BQ27" s="187"/>
      <c r="BR27" s="187"/>
      <c r="BS27" s="187"/>
      <c r="BT27" s="187"/>
    </row>
    <row r="28" spans="1:73" ht="13.5" thickBot="1" x14ac:dyDescent="0.25">
      <c r="A28" s="187"/>
      <c r="F28" s="265" t="s">
        <v>655</v>
      </c>
      <c r="G28" s="265"/>
      <c r="H28" s="265"/>
      <c r="I28" s="265"/>
      <c r="J28" s="265" t="s">
        <v>657</v>
      </c>
      <c r="K28" s="265"/>
      <c r="L28" s="265"/>
      <c r="M28" s="266"/>
      <c r="N28" s="273" t="str">
        <f>VLOOKUP(I23,BC7:BD9,2,FALSE)</f>
        <v>(ℓ)</v>
      </c>
      <c r="O28" s="273"/>
      <c r="P28" s="273"/>
      <c r="Q28" s="273"/>
      <c r="R28" s="273"/>
      <c r="S28" s="273"/>
      <c r="U28" s="212"/>
      <c r="AI28" s="190"/>
      <c r="AJ28" s="199"/>
      <c r="AK28" s="199"/>
      <c r="AL28" s="199"/>
      <c r="AM28" s="199"/>
      <c r="AN28" s="200"/>
      <c r="AO28" s="200"/>
      <c r="AP28" s="200"/>
      <c r="AQ28" s="200"/>
      <c r="AR28" s="200"/>
      <c r="AS28" s="200"/>
      <c r="AT28" s="199"/>
      <c r="AU28" s="200"/>
      <c r="BC28" s="187" t="s">
        <v>557</v>
      </c>
      <c r="BE28" s="187" t="s">
        <v>557</v>
      </c>
      <c r="BF28" s="187"/>
      <c r="BG28" s="187"/>
      <c r="BJ28" s="187"/>
      <c r="BK28" s="187"/>
      <c r="BL28" s="187"/>
      <c r="BM28" s="187"/>
      <c r="BN28" s="187"/>
      <c r="BO28" s="187"/>
      <c r="BP28" s="187"/>
      <c r="BQ28" s="187"/>
      <c r="BR28" s="187"/>
      <c r="BS28" s="187"/>
      <c r="BT28" s="187"/>
      <c r="BU28" s="187"/>
    </row>
    <row r="29" spans="1:73" ht="13.5" thickTop="1" x14ac:dyDescent="0.2">
      <c r="A29" s="187"/>
      <c r="B29" s="264" t="str">
        <f>I23</f>
        <v>Ａ重油</v>
      </c>
      <c r="C29" s="264"/>
      <c r="D29" s="262">
        <v>4</v>
      </c>
      <c r="E29" s="263"/>
      <c r="F29" s="272" t="str">
        <f>F61</f>
        <v/>
      </c>
      <c r="G29" s="272"/>
      <c r="H29" s="272"/>
      <c r="I29" s="272"/>
      <c r="J29" s="270" t="e">
        <f t="shared" ref="J29:J41" si="4">F29/$F$41</f>
        <v>#VALUE!</v>
      </c>
      <c r="K29" s="270"/>
      <c r="L29" s="270"/>
      <c r="M29" s="271"/>
      <c r="N29" s="290" t="str">
        <f>IFERROR(ROUND(BG13,1),"")</f>
        <v/>
      </c>
      <c r="O29" s="291"/>
      <c r="P29" s="291"/>
      <c r="Q29" s="291"/>
      <c r="R29" s="291"/>
      <c r="S29" s="292"/>
      <c r="Y29" s="187"/>
      <c r="Z29" s="187"/>
      <c r="AA29" s="187"/>
      <c r="AB29" s="187"/>
      <c r="AC29" s="187"/>
      <c r="AD29" s="187"/>
      <c r="AE29" s="187"/>
      <c r="AF29" s="187"/>
      <c r="AG29" s="187"/>
      <c r="AH29" s="187"/>
      <c r="AI29" s="199"/>
      <c r="AJ29" s="190"/>
      <c r="AK29" s="199"/>
      <c r="AL29" s="199"/>
      <c r="AM29" s="199"/>
      <c r="AN29" s="213"/>
      <c r="AO29" s="213"/>
      <c r="AP29" s="213"/>
      <c r="AQ29" s="213"/>
      <c r="AR29" s="213"/>
      <c r="AS29" s="213"/>
      <c r="AT29" s="199"/>
      <c r="AU29" s="200"/>
      <c r="BB29" s="185"/>
      <c r="BC29" s="203" t="e">
        <f>SUM('s4'!L$183:N$183)</f>
        <v>#N/A</v>
      </c>
      <c r="BE29" s="203" t="e">
        <f>SUM('s5'!L$155:N$155)</f>
        <v>#N/A</v>
      </c>
      <c r="BF29" s="214"/>
      <c r="BG29" s="215"/>
      <c r="BJ29" s="187"/>
      <c r="BK29" s="211"/>
      <c r="BL29" s="187"/>
      <c r="BM29" s="187"/>
      <c r="BN29" s="187"/>
      <c r="BO29" s="187"/>
      <c r="BP29" s="187"/>
      <c r="BQ29" s="187"/>
      <c r="BR29" s="187"/>
      <c r="BS29" s="187"/>
      <c r="BT29" s="187"/>
      <c r="BU29" s="187"/>
    </row>
    <row r="30" spans="1:73" ht="13.5" customHeight="1" x14ac:dyDescent="0.2">
      <c r="A30" s="187"/>
      <c r="B30" s="264"/>
      <c r="C30" s="264"/>
      <c r="D30" s="262">
        <v>5</v>
      </c>
      <c r="E30" s="263"/>
      <c r="F30" s="267" t="str">
        <f t="shared" ref="F30:F40" si="5">F62</f>
        <v/>
      </c>
      <c r="G30" s="268"/>
      <c r="H30" s="268"/>
      <c r="I30" s="269"/>
      <c r="J30" s="270" t="e">
        <f t="shared" si="4"/>
        <v>#VALUE!</v>
      </c>
      <c r="K30" s="270"/>
      <c r="L30" s="270"/>
      <c r="M30" s="271"/>
      <c r="N30" s="288" t="str">
        <f t="shared" ref="N30:N40" si="6">IFERROR(ROUND(BG14,1),"")</f>
        <v/>
      </c>
      <c r="O30" s="268"/>
      <c r="P30" s="268"/>
      <c r="Q30" s="268"/>
      <c r="R30" s="268"/>
      <c r="S30" s="289"/>
      <c r="AI30" s="199"/>
      <c r="AJ30" s="190"/>
      <c r="AK30" s="199"/>
      <c r="AL30" s="199"/>
      <c r="AM30" s="199"/>
      <c r="AN30" s="213"/>
      <c r="AO30" s="213"/>
      <c r="AP30" s="213"/>
      <c r="AQ30" s="197"/>
      <c r="AR30" s="197"/>
      <c r="AS30" s="197"/>
      <c r="AT30" s="199"/>
      <c r="AU30" s="200"/>
      <c r="BC30" s="203" t="e">
        <f>SUM('s4'!O$183:Q$183)</f>
        <v>#N/A</v>
      </c>
      <c r="BE30" s="203" t="e">
        <f>SUM('s5'!O$155:Q$155)</f>
        <v>#N/A</v>
      </c>
      <c r="BF30" s="214"/>
      <c r="BG30" s="215"/>
      <c r="BJ30" s="187"/>
      <c r="BK30" s="187"/>
      <c r="BL30" s="187"/>
      <c r="BM30" s="187"/>
      <c r="BN30" s="187"/>
      <c r="BO30" s="187"/>
      <c r="BP30" s="187"/>
      <c r="BQ30" s="187"/>
      <c r="BR30" s="187"/>
      <c r="BS30" s="187"/>
      <c r="BT30" s="187"/>
      <c r="BU30" s="187"/>
    </row>
    <row r="31" spans="1:73" x14ac:dyDescent="0.2">
      <c r="A31" s="187"/>
      <c r="B31" s="264"/>
      <c r="C31" s="264"/>
      <c r="D31" s="262">
        <v>6</v>
      </c>
      <c r="E31" s="263"/>
      <c r="F31" s="267" t="str">
        <f t="shared" si="5"/>
        <v/>
      </c>
      <c r="G31" s="268"/>
      <c r="H31" s="268"/>
      <c r="I31" s="269"/>
      <c r="J31" s="270" t="e">
        <f t="shared" si="4"/>
        <v>#VALUE!</v>
      </c>
      <c r="K31" s="270"/>
      <c r="L31" s="270"/>
      <c r="M31" s="271"/>
      <c r="N31" s="288" t="str">
        <f t="shared" si="6"/>
        <v/>
      </c>
      <c r="O31" s="268"/>
      <c r="P31" s="268"/>
      <c r="Q31" s="268"/>
      <c r="R31" s="268"/>
      <c r="S31" s="289"/>
      <c r="AI31" s="199"/>
      <c r="AJ31" s="190"/>
      <c r="AK31" s="199"/>
      <c r="AL31" s="199"/>
      <c r="AM31" s="199"/>
      <c r="AN31" s="213"/>
      <c r="AO31" s="213"/>
      <c r="AP31" s="213"/>
      <c r="AQ31" s="197"/>
      <c r="AR31" s="197"/>
      <c r="AS31" s="197"/>
      <c r="AT31" s="199"/>
      <c r="AU31" s="200"/>
      <c r="AV31" s="209"/>
      <c r="AW31" s="209"/>
      <c r="AX31" s="209"/>
      <c r="AY31" s="209"/>
      <c r="AZ31" s="209"/>
      <c r="BA31" s="209"/>
      <c r="BC31" s="203" t="e">
        <f>SUM('s4'!R$183:T$183)</f>
        <v>#N/A</v>
      </c>
      <c r="BE31" s="203" t="e">
        <f>SUM('s5'!R$155:T$155)</f>
        <v>#N/A</v>
      </c>
      <c r="BF31" s="214"/>
      <c r="BG31" s="215"/>
      <c r="BJ31" s="187"/>
      <c r="BK31" s="211"/>
      <c r="BL31" s="187"/>
      <c r="BM31" s="187"/>
      <c r="BN31" s="187"/>
      <c r="BO31" s="187"/>
      <c r="BP31" s="187"/>
      <c r="BQ31" s="187"/>
      <c r="BR31" s="187"/>
      <c r="BS31" s="187"/>
      <c r="BT31" s="187"/>
      <c r="BU31" s="187"/>
    </row>
    <row r="32" spans="1:73" ht="15" customHeight="1" x14ac:dyDescent="0.2">
      <c r="A32" s="187"/>
      <c r="B32" s="264"/>
      <c r="C32" s="264"/>
      <c r="D32" s="262">
        <v>7</v>
      </c>
      <c r="E32" s="263"/>
      <c r="F32" s="267" t="str">
        <f t="shared" si="5"/>
        <v/>
      </c>
      <c r="G32" s="268"/>
      <c r="H32" s="268"/>
      <c r="I32" s="269"/>
      <c r="J32" s="270" t="e">
        <f t="shared" si="4"/>
        <v>#VALUE!</v>
      </c>
      <c r="K32" s="270"/>
      <c r="L32" s="270"/>
      <c r="M32" s="271"/>
      <c r="N32" s="288" t="str">
        <f t="shared" si="6"/>
        <v/>
      </c>
      <c r="O32" s="268"/>
      <c r="P32" s="268"/>
      <c r="Q32" s="268"/>
      <c r="R32" s="268"/>
      <c r="S32" s="289"/>
      <c r="AI32" s="199"/>
      <c r="AJ32" s="190"/>
      <c r="AK32" s="216"/>
      <c r="AL32" s="216"/>
      <c r="AM32" s="199"/>
      <c r="AN32" s="213"/>
      <c r="AO32" s="213"/>
      <c r="AP32" s="213"/>
      <c r="AQ32" s="197"/>
      <c r="AR32" s="197"/>
      <c r="AS32" s="197"/>
      <c r="AT32" s="199"/>
      <c r="AU32" s="200"/>
      <c r="AV32" s="200"/>
      <c r="BC32" s="203" t="e">
        <f>SUM('s4'!U$183:W$183)</f>
        <v>#N/A</v>
      </c>
      <c r="BE32" s="203" t="e">
        <f>SUM('s5'!U$155:W$155)</f>
        <v>#N/A</v>
      </c>
      <c r="BF32" s="214"/>
      <c r="BG32" s="215"/>
      <c r="BJ32" s="187"/>
      <c r="BK32" s="187"/>
      <c r="BL32" s="187"/>
      <c r="BM32" s="187"/>
      <c r="BN32" s="187"/>
      <c r="BO32" s="187"/>
      <c r="BP32" s="187"/>
      <c r="BQ32" s="187"/>
      <c r="BR32" s="187"/>
      <c r="BS32" s="187"/>
      <c r="BT32" s="187"/>
      <c r="BU32" s="187"/>
    </row>
    <row r="33" spans="1:80" x14ac:dyDescent="0.2">
      <c r="A33" s="187"/>
      <c r="B33" s="264"/>
      <c r="C33" s="264"/>
      <c r="D33" s="262">
        <v>8</v>
      </c>
      <c r="E33" s="263"/>
      <c r="F33" s="267" t="str">
        <f t="shared" si="5"/>
        <v/>
      </c>
      <c r="G33" s="268"/>
      <c r="H33" s="268"/>
      <c r="I33" s="269"/>
      <c r="J33" s="270" t="e">
        <f t="shared" si="4"/>
        <v>#VALUE!</v>
      </c>
      <c r="K33" s="270"/>
      <c r="L33" s="270"/>
      <c r="M33" s="271"/>
      <c r="N33" s="288" t="str">
        <f t="shared" si="6"/>
        <v/>
      </c>
      <c r="O33" s="268"/>
      <c r="P33" s="268"/>
      <c r="Q33" s="268"/>
      <c r="R33" s="268"/>
      <c r="S33" s="289"/>
      <c r="AI33" s="199"/>
      <c r="AJ33" s="190"/>
      <c r="AK33" s="199"/>
      <c r="AL33" s="199"/>
      <c r="AM33" s="199"/>
      <c r="AN33" s="213"/>
      <c r="AO33" s="213"/>
      <c r="AP33" s="213"/>
      <c r="AQ33" s="197"/>
      <c r="AR33" s="197"/>
      <c r="AS33" s="197"/>
      <c r="AT33" s="199"/>
      <c r="AU33" s="200"/>
      <c r="BC33" s="203" t="e">
        <f>SUM('s4'!X$183:Z$183)</f>
        <v>#N/A</v>
      </c>
      <c r="BE33" s="203" t="e">
        <f>SUM('s5'!X$155:Z$155)</f>
        <v>#N/A</v>
      </c>
      <c r="BF33" s="214"/>
      <c r="BG33" s="215"/>
      <c r="BJ33" s="187"/>
      <c r="BK33" s="187"/>
      <c r="BL33" s="187"/>
      <c r="BM33" s="187"/>
      <c r="BN33" s="187"/>
      <c r="BO33" s="187"/>
      <c r="BP33" s="187"/>
      <c r="BQ33" s="187"/>
      <c r="BR33" s="187"/>
      <c r="BS33" s="187"/>
      <c r="BT33" s="187"/>
      <c r="BU33" s="187"/>
    </row>
    <row r="34" spans="1:80" x14ac:dyDescent="0.2">
      <c r="A34" s="187"/>
      <c r="B34" s="264"/>
      <c r="C34" s="264"/>
      <c r="D34" s="262">
        <v>9</v>
      </c>
      <c r="E34" s="263"/>
      <c r="F34" s="267" t="str">
        <f t="shared" si="5"/>
        <v/>
      </c>
      <c r="G34" s="268"/>
      <c r="H34" s="268"/>
      <c r="I34" s="269"/>
      <c r="J34" s="270" t="e">
        <f t="shared" si="4"/>
        <v>#VALUE!</v>
      </c>
      <c r="K34" s="270"/>
      <c r="L34" s="270"/>
      <c r="M34" s="271"/>
      <c r="N34" s="288" t="str">
        <f t="shared" si="6"/>
        <v/>
      </c>
      <c r="O34" s="268"/>
      <c r="P34" s="268"/>
      <c r="Q34" s="268"/>
      <c r="R34" s="268"/>
      <c r="S34" s="289"/>
      <c r="AI34" s="199"/>
      <c r="AJ34" s="190"/>
      <c r="AK34" s="199"/>
      <c r="AL34" s="199"/>
      <c r="AM34" s="199"/>
      <c r="AN34" s="213"/>
      <c r="AO34" s="213"/>
      <c r="AP34" s="213"/>
      <c r="AQ34" s="197"/>
      <c r="AR34" s="197"/>
      <c r="AS34" s="197"/>
      <c r="AT34" s="199"/>
      <c r="AU34" s="200"/>
      <c r="BC34" s="203" t="e">
        <f>SUM('s4'!AA$183:AC$183)</f>
        <v>#N/A</v>
      </c>
      <c r="BE34" s="203" t="e">
        <f>SUM('s5'!AA$155:AC$155)</f>
        <v>#N/A</v>
      </c>
      <c r="BF34" s="214"/>
      <c r="BG34" s="215"/>
      <c r="BJ34" s="187"/>
      <c r="BK34" s="187"/>
      <c r="BL34" s="187"/>
      <c r="BM34" s="187"/>
      <c r="BN34" s="187"/>
      <c r="BO34" s="187"/>
      <c r="BP34" s="187"/>
      <c r="BQ34" s="187"/>
      <c r="BR34" s="187"/>
      <c r="BS34" s="187"/>
      <c r="BT34" s="187"/>
      <c r="BU34" s="187"/>
    </row>
    <row r="35" spans="1:80" x14ac:dyDescent="0.2">
      <c r="A35" s="187"/>
      <c r="B35" s="264"/>
      <c r="C35" s="264"/>
      <c r="D35" s="262">
        <v>10</v>
      </c>
      <c r="E35" s="263"/>
      <c r="F35" s="267" t="str">
        <f t="shared" si="5"/>
        <v/>
      </c>
      <c r="G35" s="268"/>
      <c r="H35" s="268"/>
      <c r="I35" s="269"/>
      <c r="J35" s="270" t="e">
        <f t="shared" si="4"/>
        <v>#VALUE!</v>
      </c>
      <c r="K35" s="270"/>
      <c r="L35" s="270"/>
      <c r="M35" s="271"/>
      <c r="N35" s="288" t="str">
        <f t="shared" si="6"/>
        <v/>
      </c>
      <c r="O35" s="268"/>
      <c r="P35" s="268"/>
      <c r="Q35" s="268"/>
      <c r="R35" s="268"/>
      <c r="S35" s="289"/>
      <c r="AI35" s="200"/>
      <c r="AJ35" s="190"/>
      <c r="AK35" s="199"/>
      <c r="AL35" s="199"/>
      <c r="AM35" s="199"/>
      <c r="AN35" s="213"/>
      <c r="AO35" s="213"/>
      <c r="AP35" s="213"/>
      <c r="AQ35" s="197"/>
      <c r="AR35" s="197"/>
      <c r="AS35" s="197"/>
      <c r="AT35" s="199"/>
      <c r="AU35" s="200"/>
      <c r="BC35" s="203" t="e">
        <f>SUM('s4'!AD$183:AF$183)</f>
        <v>#N/A</v>
      </c>
      <c r="BE35" s="203" t="e">
        <f>SUM('s5'!AD$155:AF$155)</f>
        <v>#N/A</v>
      </c>
      <c r="BF35" s="214"/>
      <c r="BG35" s="215"/>
      <c r="BJ35" s="187"/>
      <c r="BK35" s="187"/>
      <c r="BL35" s="187"/>
      <c r="BM35" s="187"/>
      <c r="BN35" s="187"/>
      <c r="BO35" s="187"/>
      <c r="BP35" s="187"/>
      <c r="BQ35" s="187"/>
      <c r="BR35" s="187"/>
      <c r="BS35" s="187"/>
      <c r="BT35" s="187"/>
      <c r="BU35" s="187"/>
    </row>
    <row r="36" spans="1:80" x14ac:dyDescent="0.2">
      <c r="A36" s="187"/>
      <c r="B36" s="264"/>
      <c r="C36" s="264"/>
      <c r="D36" s="262">
        <v>11</v>
      </c>
      <c r="E36" s="263"/>
      <c r="F36" s="267" t="str">
        <f t="shared" si="5"/>
        <v/>
      </c>
      <c r="G36" s="268"/>
      <c r="H36" s="268"/>
      <c r="I36" s="269"/>
      <c r="J36" s="270" t="e">
        <f t="shared" si="4"/>
        <v>#VALUE!</v>
      </c>
      <c r="K36" s="270"/>
      <c r="L36" s="270"/>
      <c r="M36" s="271"/>
      <c r="N36" s="288" t="str">
        <f t="shared" si="6"/>
        <v/>
      </c>
      <c r="O36" s="268"/>
      <c r="P36" s="268"/>
      <c r="Q36" s="268"/>
      <c r="R36" s="268"/>
      <c r="S36" s="289"/>
      <c r="BC36" s="203" t="e">
        <f>SUM('s4'!AG$183:AI$183)</f>
        <v>#N/A</v>
      </c>
      <c r="BE36" s="203" t="e">
        <f>SUM('s5'!AG$155:AI$155)</f>
        <v>#N/A</v>
      </c>
      <c r="BF36" s="214"/>
      <c r="BG36" s="215"/>
      <c r="BJ36" s="187"/>
      <c r="BK36" s="187"/>
      <c r="BL36" s="187"/>
      <c r="BM36" s="187"/>
      <c r="BN36" s="187"/>
      <c r="BO36" s="187"/>
      <c r="BP36" s="187"/>
      <c r="BQ36" s="187"/>
      <c r="BR36" s="187"/>
      <c r="BS36" s="187"/>
      <c r="BT36" s="187"/>
      <c r="BU36" s="187"/>
    </row>
    <row r="37" spans="1:80" x14ac:dyDescent="0.2">
      <c r="A37" s="187"/>
      <c r="B37" s="264"/>
      <c r="C37" s="264"/>
      <c r="D37" s="262">
        <v>12</v>
      </c>
      <c r="E37" s="263"/>
      <c r="F37" s="267" t="str">
        <f t="shared" si="5"/>
        <v/>
      </c>
      <c r="G37" s="268"/>
      <c r="H37" s="268"/>
      <c r="I37" s="269"/>
      <c r="J37" s="270" t="e">
        <f t="shared" si="4"/>
        <v>#VALUE!</v>
      </c>
      <c r="K37" s="270"/>
      <c r="L37" s="270"/>
      <c r="M37" s="271"/>
      <c r="N37" s="288" t="str">
        <f t="shared" si="6"/>
        <v/>
      </c>
      <c r="O37" s="268"/>
      <c r="P37" s="268"/>
      <c r="Q37" s="268"/>
      <c r="R37" s="268"/>
      <c r="S37" s="289"/>
      <c r="Y37" s="187"/>
      <c r="BC37" s="203" t="e">
        <f>SUM('s4'!AJ$183:AL$183)</f>
        <v>#N/A</v>
      </c>
      <c r="BE37" s="203" t="e">
        <f>SUM('s5'!AJ$155:AL$155)</f>
        <v>#N/A</v>
      </c>
      <c r="BF37" s="214"/>
      <c r="BG37" s="215"/>
      <c r="BJ37" s="187"/>
      <c r="BK37" s="187"/>
      <c r="BL37" s="187"/>
      <c r="BM37" s="187"/>
      <c r="BN37" s="187"/>
      <c r="BO37" s="187"/>
      <c r="BP37" s="187"/>
      <c r="BQ37" s="187"/>
      <c r="BR37" s="187"/>
      <c r="BS37" s="187"/>
      <c r="BT37" s="187"/>
      <c r="BU37" s="187"/>
    </row>
    <row r="38" spans="1:80" x14ac:dyDescent="0.2">
      <c r="A38" s="187"/>
      <c r="B38" s="264"/>
      <c r="C38" s="264"/>
      <c r="D38" s="262">
        <v>1</v>
      </c>
      <c r="E38" s="263"/>
      <c r="F38" s="267" t="str">
        <f t="shared" si="5"/>
        <v/>
      </c>
      <c r="G38" s="268"/>
      <c r="H38" s="268"/>
      <c r="I38" s="269"/>
      <c r="J38" s="270" t="e">
        <f t="shared" si="4"/>
        <v>#VALUE!</v>
      </c>
      <c r="K38" s="270"/>
      <c r="L38" s="270"/>
      <c r="M38" s="271"/>
      <c r="N38" s="288" t="str">
        <f t="shared" si="6"/>
        <v/>
      </c>
      <c r="O38" s="268"/>
      <c r="P38" s="268"/>
      <c r="Q38" s="268"/>
      <c r="R38" s="268"/>
      <c r="S38" s="289"/>
      <c r="BC38" s="203" t="e">
        <f>SUM('s4'!C$183:E$183)</f>
        <v>#N/A</v>
      </c>
      <c r="BE38" s="203" t="e">
        <f>SUM('s5'!C$155:E$155)</f>
        <v>#N/A</v>
      </c>
      <c r="BF38" s="214"/>
      <c r="BG38" s="215"/>
      <c r="BJ38" s="187"/>
      <c r="BK38" s="187"/>
      <c r="BL38" s="187"/>
      <c r="BM38" s="187"/>
      <c r="BN38" s="187"/>
      <c r="BO38" s="187"/>
      <c r="BP38" s="187"/>
      <c r="BQ38" s="187"/>
      <c r="BR38" s="187"/>
      <c r="BS38" s="187"/>
      <c r="BT38" s="187"/>
      <c r="BU38" s="187"/>
    </row>
    <row r="39" spans="1:80" ht="13.5" customHeight="1" x14ac:dyDescent="0.2">
      <c r="A39" s="187"/>
      <c r="B39" s="264"/>
      <c r="C39" s="264"/>
      <c r="D39" s="262">
        <v>2</v>
      </c>
      <c r="E39" s="263"/>
      <c r="F39" s="267" t="str">
        <f t="shared" si="5"/>
        <v/>
      </c>
      <c r="G39" s="268"/>
      <c r="H39" s="268"/>
      <c r="I39" s="269"/>
      <c r="J39" s="270" t="e">
        <f t="shared" si="4"/>
        <v>#VALUE!</v>
      </c>
      <c r="K39" s="270"/>
      <c r="L39" s="270"/>
      <c r="M39" s="271"/>
      <c r="N39" s="288" t="str">
        <f t="shared" si="6"/>
        <v/>
      </c>
      <c r="O39" s="268"/>
      <c r="P39" s="268"/>
      <c r="Q39" s="268"/>
      <c r="R39" s="268"/>
      <c r="S39" s="289"/>
      <c r="AV39" s="200"/>
      <c r="BC39" s="203" t="e">
        <f>SUM('s4'!F$183:H$183)</f>
        <v>#N/A</v>
      </c>
      <c r="BE39" s="203" t="e">
        <f>SUM('s5'!F$155:H$155)</f>
        <v>#N/A</v>
      </c>
      <c r="BF39" s="214"/>
      <c r="BG39" s="215"/>
      <c r="BI39" s="187"/>
      <c r="BJ39" s="187"/>
      <c r="BK39" s="190"/>
      <c r="BL39" s="190"/>
      <c r="BM39" s="190"/>
      <c r="BN39" s="190"/>
      <c r="BO39" s="190"/>
      <c r="BP39" s="187"/>
      <c r="BQ39" s="187"/>
      <c r="BR39" s="187"/>
      <c r="BS39" s="190"/>
      <c r="BT39" s="190"/>
      <c r="BU39" s="190"/>
      <c r="BV39" s="217"/>
      <c r="BW39" s="217"/>
      <c r="BX39" s="218"/>
      <c r="BY39" s="209"/>
      <c r="BZ39" s="209"/>
    </row>
    <row r="40" spans="1:80" ht="13.5" customHeight="1" thickBot="1" x14ac:dyDescent="0.25">
      <c r="A40" s="187"/>
      <c r="B40" s="264"/>
      <c r="C40" s="264"/>
      <c r="D40" s="281">
        <v>3</v>
      </c>
      <c r="E40" s="282"/>
      <c r="F40" s="278" t="str">
        <f t="shared" si="5"/>
        <v/>
      </c>
      <c r="G40" s="279"/>
      <c r="H40" s="279"/>
      <c r="I40" s="280"/>
      <c r="J40" s="285" t="e">
        <f t="shared" si="4"/>
        <v>#VALUE!</v>
      </c>
      <c r="K40" s="285"/>
      <c r="L40" s="285"/>
      <c r="M40" s="286"/>
      <c r="N40" s="322" t="str">
        <f t="shared" si="6"/>
        <v/>
      </c>
      <c r="O40" s="323"/>
      <c r="P40" s="323"/>
      <c r="Q40" s="323"/>
      <c r="R40" s="323"/>
      <c r="S40" s="324"/>
      <c r="T40" s="277" t="s">
        <v>658</v>
      </c>
      <c r="U40" s="277"/>
      <c r="V40" s="277"/>
      <c r="W40" s="277"/>
      <c r="X40" s="277"/>
      <c r="Y40" s="277"/>
      <c r="Z40" s="277"/>
      <c r="AA40" s="277"/>
      <c r="AB40" s="277"/>
      <c r="AC40" s="277"/>
      <c r="AD40" s="277"/>
      <c r="AE40" s="277"/>
      <c r="AV40" s="200"/>
      <c r="BC40" s="203" t="e">
        <f>SUM('s4'!I$183:K$183)</f>
        <v>#N/A</v>
      </c>
      <c r="BE40" s="203" t="e">
        <f>SUM('s5'!I$155:K$155)</f>
        <v>#N/A</v>
      </c>
      <c r="BF40" s="214"/>
      <c r="BG40" s="215"/>
      <c r="BI40" s="187"/>
      <c r="BJ40" s="187"/>
      <c r="BK40" s="190"/>
      <c r="BL40" s="190"/>
      <c r="BM40" s="190"/>
      <c r="BN40" s="190"/>
      <c r="BO40" s="190"/>
      <c r="BP40" s="187"/>
      <c r="BQ40" s="187"/>
      <c r="BR40" s="187"/>
      <c r="BS40" s="187"/>
      <c r="BT40" s="187"/>
      <c r="BU40" s="187"/>
    </row>
    <row r="41" spans="1:80" ht="14.25" customHeight="1" thickTop="1" x14ac:dyDescent="0.2">
      <c r="A41" s="187"/>
      <c r="B41" s="264"/>
      <c r="C41" s="264"/>
      <c r="D41" s="283" t="s">
        <v>572</v>
      </c>
      <c r="E41" s="284"/>
      <c r="F41" s="287">
        <f>SUM(F29:F40)</f>
        <v>0</v>
      </c>
      <c r="G41" s="287"/>
      <c r="H41" s="287"/>
      <c r="I41" s="287"/>
      <c r="J41" s="270" t="e">
        <f t="shared" si="4"/>
        <v>#DIV/0!</v>
      </c>
      <c r="K41" s="270"/>
      <c r="L41" s="270"/>
      <c r="M41" s="271"/>
      <c r="N41" s="287">
        <f>SUM(N29:N40)</f>
        <v>0</v>
      </c>
      <c r="O41" s="287"/>
      <c r="P41" s="287"/>
      <c r="Q41" s="287"/>
      <c r="R41" s="287"/>
      <c r="S41" s="287"/>
      <c r="T41" s="277"/>
      <c r="U41" s="277"/>
      <c r="V41" s="277"/>
      <c r="W41" s="277"/>
      <c r="X41" s="277"/>
      <c r="Y41" s="277"/>
      <c r="Z41" s="277"/>
      <c r="AA41" s="277"/>
      <c r="AB41" s="277"/>
      <c r="AC41" s="277"/>
      <c r="AD41" s="277"/>
      <c r="AE41" s="277"/>
      <c r="AV41" s="200"/>
      <c r="BC41" s="203" t="e">
        <f t="shared" ref="BC41" si="7">SUM(BC29:BC40)</f>
        <v>#N/A</v>
      </c>
      <c r="BE41" s="203" t="e">
        <f>SUM(BE29:BE40)</f>
        <v>#N/A</v>
      </c>
      <c r="BF41" s="203"/>
      <c r="BG41" s="204"/>
      <c r="BJ41" s="187"/>
      <c r="BK41" s="187"/>
      <c r="BL41" s="187"/>
      <c r="BM41" s="187"/>
      <c r="BN41" s="187"/>
      <c r="BO41" s="187"/>
      <c r="BP41" s="187"/>
      <c r="BQ41" s="187"/>
      <c r="BR41" s="187"/>
      <c r="BS41" s="187"/>
      <c r="BT41" s="187"/>
      <c r="BU41" s="187"/>
    </row>
    <row r="42" spans="1:80" x14ac:dyDescent="0.2">
      <c r="A42" s="187"/>
      <c r="T42" s="219"/>
      <c r="U42" s="219"/>
      <c r="V42" s="219"/>
      <c r="W42" s="219"/>
      <c r="X42" s="219"/>
      <c r="Y42" s="219"/>
      <c r="Z42" s="219"/>
      <c r="AV42" s="200"/>
      <c r="BC42" s="184"/>
      <c r="BD42" s="184"/>
      <c r="BE42" s="184"/>
      <c r="BF42" s="184"/>
      <c r="BG42" s="184"/>
      <c r="BH42" s="184"/>
      <c r="BI42" s="187"/>
      <c r="BJ42" s="187"/>
      <c r="BK42" s="187"/>
      <c r="BQ42" s="187"/>
      <c r="BR42" s="187"/>
      <c r="BS42" s="187"/>
      <c r="BT42" s="187"/>
      <c r="BU42" s="187"/>
      <c r="BV42" s="187"/>
      <c r="BW42" s="187"/>
      <c r="BX42" s="187"/>
      <c r="BY42" s="187"/>
      <c r="BZ42" s="187"/>
      <c r="CA42" s="187"/>
      <c r="CB42" s="187"/>
    </row>
    <row r="43" spans="1:80" x14ac:dyDescent="0.2">
      <c r="A43" s="190" t="s">
        <v>649</v>
      </c>
      <c r="B43" s="193"/>
      <c r="C43" s="193"/>
      <c r="D43" s="193"/>
      <c r="E43" s="193"/>
      <c r="F43" s="193"/>
      <c r="G43" s="193"/>
      <c r="H43" s="193"/>
      <c r="I43" s="194"/>
      <c r="J43" s="194"/>
      <c r="K43" s="194"/>
      <c r="L43" s="194"/>
      <c r="M43" s="194"/>
      <c r="N43" s="194"/>
      <c r="O43" s="194"/>
      <c r="P43" s="195"/>
      <c r="Q43" s="195"/>
      <c r="R43" s="195"/>
      <c r="S43" s="196"/>
      <c r="T43" s="196"/>
      <c r="U43" s="196"/>
      <c r="V43" s="196"/>
      <c r="W43" s="197"/>
      <c r="X43" s="197"/>
      <c r="Y43" s="197"/>
      <c r="Z43" s="197"/>
      <c r="AA43" s="197"/>
      <c r="AB43" s="197"/>
      <c r="AC43" s="197"/>
      <c r="AD43" s="192"/>
      <c r="AE43" s="192"/>
      <c r="AF43" s="192"/>
      <c r="AG43" s="190"/>
      <c r="AV43" s="200"/>
      <c r="BD43" s="184"/>
      <c r="BE43" s="184"/>
      <c r="BF43" s="184"/>
      <c r="BG43" s="184"/>
      <c r="BH43" s="184"/>
      <c r="BI43" s="187"/>
      <c r="BJ43" s="187"/>
      <c r="BK43" s="187"/>
      <c r="BQ43" s="187"/>
      <c r="BR43" s="187"/>
      <c r="BS43" s="187"/>
      <c r="BT43" s="187"/>
      <c r="BU43" s="187"/>
      <c r="BV43" s="187"/>
      <c r="BW43" s="187"/>
      <c r="BX43" s="187"/>
      <c r="BY43" s="187"/>
      <c r="BZ43" s="187"/>
      <c r="CA43" s="187"/>
      <c r="CB43" s="187"/>
    </row>
    <row r="44" spans="1:80" ht="13.5" customHeight="1" x14ac:dyDescent="0.2">
      <c r="A44" s="190"/>
      <c r="B44" s="246" t="s">
        <v>512</v>
      </c>
      <c r="C44" s="247"/>
      <c r="D44" s="247"/>
      <c r="E44" s="247"/>
      <c r="F44" s="247"/>
      <c r="G44" s="247"/>
      <c r="H44" s="248"/>
      <c r="I44" s="237" t="s">
        <v>554</v>
      </c>
      <c r="J44" s="238"/>
      <c r="K44" s="238"/>
      <c r="L44" s="238"/>
      <c r="M44" s="238"/>
      <c r="N44" s="238"/>
      <c r="O44" s="238"/>
      <c r="P44" s="238"/>
      <c r="Q44" s="238"/>
      <c r="R44" s="239"/>
      <c r="S44" s="208"/>
      <c r="T44" s="235" t="s">
        <v>514</v>
      </c>
      <c r="U44" s="235"/>
      <c r="V44" s="235"/>
      <c r="W44" s="235"/>
      <c r="X44" s="235"/>
      <c r="Y44" s="235"/>
      <c r="Z44" s="235"/>
      <c r="AA44" s="235"/>
      <c r="AB44" s="235"/>
      <c r="AC44" s="235"/>
      <c r="AD44" s="235"/>
      <c r="AE44" s="235"/>
      <c r="AF44" s="235"/>
      <c r="AG44" s="235"/>
      <c r="AV44" s="200"/>
      <c r="BC44" s="187"/>
      <c r="BI44" s="187"/>
      <c r="BJ44" s="187"/>
      <c r="BK44" s="187"/>
      <c r="BL44" s="187"/>
      <c r="BM44" s="187"/>
      <c r="BN44" s="187"/>
      <c r="BO44" s="187"/>
      <c r="BP44" s="187"/>
      <c r="BQ44" s="187"/>
      <c r="BR44" s="187"/>
      <c r="BS44" s="187"/>
      <c r="BT44" s="187"/>
    </row>
    <row r="45" spans="1:80" ht="13.5" customHeight="1" x14ac:dyDescent="0.2">
      <c r="A45" s="190"/>
      <c r="B45" s="246" t="s">
        <v>515</v>
      </c>
      <c r="C45" s="247"/>
      <c r="D45" s="247"/>
      <c r="E45" s="247"/>
      <c r="F45" s="247"/>
      <c r="G45" s="247"/>
      <c r="H45" s="248"/>
      <c r="I45" s="237" t="s">
        <v>516</v>
      </c>
      <c r="J45" s="238"/>
      <c r="K45" s="238"/>
      <c r="L45" s="238"/>
      <c r="M45" s="238"/>
      <c r="N45" s="238"/>
      <c r="O45" s="238"/>
      <c r="P45" s="238"/>
      <c r="Q45" s="238"/>
      <c r="R45" s="239"/>
      <c r="S45" s="208"/>
      <c r="T45" s="235" t="s">
        <v>517</v>
      </c>
      <c r="U45" s="235"/>
      <c r="V45" s="235"/>
      <c r="W45" s="235"/>
      <c r="X45" s="235"/>
      <c r="Y45" s="235"/>
      <c r="Z45" s="235"/>
      <c r="AA45" s="235"/>
      <c r="AB45" s="235"/>
      <c r="AC45" s="235"/>
      <c r="AD45" s="235"/>
      <c r="AE45" s="235"/>
      <c r="AF45" s="235"/>
      <c r="AG45" s="235"/>
      <c r="AV45" s="200"/>
      <c r="BC45" s="187"/>
      <c r="BD45" s="187"/>
      <c r="BE45" s="187"/>
      <c r="BF45" s="187"/>
      <c r="BG45" s="187"/>
      <c r="BH45" s="187"/>
      <c r="BI45" s="187" t="str">
        <f>AO10</f>
        <v>角屋根</v>
      </c>
      <c r="BJ45" s="220"/>
      <c r="BK45" s="220"/>
      <c r="BL45" s="220"/>
      <c r="BM45" s="220"/>
      <c r="BN45" s="220"/>
      <c r="BO45" s="187"/>
      <c r="BP45" s="187"/>
      <c r="BQ45" s="187"/>
      <c r="BR45" s="190"/>
      <c r="BS45" s="190"/>
      <c r="BT45" s="190"/>
      <c r="BU45" s="217"/>
      <c r="BV45" s="217"/>
      <c r="BW45" s="218"/>
      <c r="BX45" s="209"/>
      <c r="BY45" s="209"/>
    </row>
    <row r="46" spans="1:80" ht="13.5" customHeight="1" x14ac:dyDescent="0.2">
      <c r="A46" s="190"/>
      <c r="B46" s="246" t="s">
        <v>518</v>
      </c>
      <c r="C46" s="247"/>
      <c r="D46" s="247"/>
      <c r="E46" s="247"/>
      <c r="F46" s="247"/>
      <c r="G46" s="247"/>
      <c r="H46" s="248"/>
      <c r="I46" s="237" t="s">
        <v>519</v>
      </c>
      <c r="J46" s="238"/>
      <c r="K46" s="238"/>
      <c r="L46" s="238"/>
      <c r="M46" s="238"/>
      <c r="N46" s="238"/>
      <c r="O46" s="238"/>
      <c r="P46" s="238"/>
      <c r="Q46" s="238"/>
      <c r="R46" s="239"/>
      <c r="S46" s="208"/>
      <c r="T46" s="235" t="s">
        <v>520</v>
      </c>
      <c r="U46" s="235"/>
      <c r="V46" s="235"/>
      <c r="W46" s="235"/>
      <c r="X46" s="235"/>
      <c r="Y46" s="235"/>
      <c r="Z46" s="235"/>
      <c r="AA46" s="235"/>
      <c r="AB46" s="235"/>
      <c r="AC46" s="235"/>
      <c r="AD46" s="235"/>
      <c r="AE46" s="235"/>
      <c r="AF46" s="235"/>
      <c r="AG46" s="235"/>
      <c r="AV46" s="200"/>
      <c r="BC46" s="187"/>
      <c r="BD46" s="187"/>
      <c r="BE46" s="187"/>
      <c r="BF46" s="187"/>
      <c r="BG46" s="187"/>
      <c r="BH46" s="187"/>
      <c r="BI46" s="221" t="s">
        <v>86</v>
      </c>
      <c r="BJ46" s="190" t="s">
        <v>553</v>
      </c>
      <c r="BK46" s="220" t="s">
        <v>553</v>
      </c>
      <c r="BL46" s="190" t="s">
        <v>551</v>
      </c>
      <c r="BM46" s="220" t="s">
        <v>553</v>
      </c>
      <c r="BN46" s="190" t="s">
        <v>552</v>
      </c>
      <c r="BO46" s="220" t="s">
        <v>552</v>
      </c>
      <c r="BP46" s="190" t="s">
        <v>552</v>
      </c>
      <c r="BQ46" s="220" t="s">
        <v>552</v>
      </c>
      <c r="BR46" s="190" t="s">
        <v>551</v>
      </c>
      <c r="BS46" s="220" t="s">
        <v>552</v>
      </c>
      <c r="BT46" s="187" t="s">
        <v>550</v>
      </c>
      <c r="BV46" s="187"/>
    </row>
    <row r="47" spans="1:80" ht="13.5" customHeight="1" x14ac:dyDescent="0.2">
      <c r="A47" s="190"/>
      <c r="B47" s="240" t="s">
        <v>11</v>
      </c>
      <c r="C47" s="241"/>
      <c r="D47" s="241"/>
      <c r="E47" s="241"/>
      <c r="F47" s="241"/>
      <c r="G47" s="241"/>
      <c r="H47" s="242"/>
      <c r="I47" s="295">
        <v>20</v>
      </c>
      <c r="J47" s="296"/>
      <c r="K47" s="296"/>
      <c r="L47" s="296"/>
      <c r="M47" s="296"/>
      <c r="N47" s="296"/>
      <c r="O47" s="297"/>
      <c r="P47" s="293" t="s">
        <v>523</v>
      </c>
      <c r="Q47" s="293"/>
      <c r="R47" s="293"/>
      <c r="S47" s="198"/>
      <c r="T47" s="235" t="s">
        <v>522</v>
      </c>
      <c r="U47" s="235"/>
      <c r="V47" s="235"/>
      <c r="W47" s="235"/>
      <c r="X47" s="235"/>
      <c r="Y47" s="235"/>
      <c r="Z47" s="235"/>
      <c r="AA47" s="235"/>
      <c r="AB47" s="235"/>
      <c r="AC47" s="235"/>
      <c r="AD47" s="235"/>
      <c r="AE47" s="235"/>
      <c r="AF47" s="235"/>
      <c r="AG47" s="235"/>
      <c r="AI47" s="200"/>
      <c r="AJ47" s="199"/>
      <c r="AK47" s="199"/>
      <c r="AL47" s="199"/>
      <c r="AM47" s="199"/>
      <c r="AN47" s="213"/>
      <c r="AO47" s="213"/>
      <c r="AP47" s="213"/>
      <c r="AQ47" s="197"/>
      <c r="AR47" s="197"/>
      <c r="AS47" s="197"/>
      <c r="AT47" s="199"/>
      <c r="AU47" s="200"/>
      <c r="AV47" s="200"/>
      <c r="BC47" s="187"/>
      <c r="BD47" s="187"/>
      <c r="BE47" s="187"/>
      <c r="BF47" s="187"/>
      <c r="BG47" s="187"/>
      <c r="BH47" s="187"/>
      <c r="BI47" s="222" t="s">
        <v>439</v>
      </c>
      <c r="BJ47" s="190" t="s">
        <v>546</v>
      </c>
      <c r="BK47" s="220" t="s">
        <v>539</v>
      </c>
      <c r="BL47" s="190" t="s">
        <v>545</v>
      </c>
      <c r="BM47" s="220" t="s">
        <v>539</v>
      </c>
      <c r="BN47" s="190" t="s">
        <v>673</v>
      </c>
      <c r="BO47" s="220" t="s">
        <v>540</v>
      </c>
      <c r="BP47" s="190" t="s">
        <v>544</v>
      </c>
      <c r="BQ47" s="220" t="s">
        <v>539</v>
      </c>
      <c r="BR47" s="190" t="s">
        <v>547</v>
      </c>
      <c r="BS47" s="220" t="s">
        <v>665</v>
      </c>
      <c r="BT47" s="187" t="s">
        <v>548</v>
      </c>
      <c r="BV47" s="187"/>
      <c r="BX47" s="209"/>
      <c r="BY47" s="209"/>
    </row>
    <row r="48" spans="1:80" ht="13.5" customHeight="1" x14ac:dyDescent="0.2">
      <c r="A48" s="190"/>
      <c r="B48" s="240" t="s">
        <v>12</v>
      </c>
      <c r="C48" s="241"/>
      <c r="D48" s="241"/>
      <c r="E48" s="241"/>
      <c r="F48" s="241"/>
      <c r="G48" s="241"/>
      <c r="H48" s="242"/>
      <c r="I48" s="294">
        <v>5</v>
      </c>
      <c r="J48" s="294"/>
      <c r="K48" s="294"/>
      <c r="L48" s="294"/>
      <c r="M48" s="294"/>
      <c r="N48" s="294"/>
      <c r="O48" s="294"/>
      <c r="P48" s="293" t="s">
        <v>523</v>
      </c>
      <c r="Q48" s="293"/>
      <c r="R48" s="293"/>
      <c r="S48" s="198"/>
      <c r="T48" s="235" t="s">
        <v>522</v>
      </c>
      <c r="U48" s="235"/>
      <c r="V48" s="235"/>
      <c r="W48" s="235"/>
      <c r="X48" s="235"/>
      <c r="Y48" s="235"/>
      <c r="Z48" s="235"/>
      <c r="AA48" s="235"/>
      <c r="AB48" s="235"/>
      <c r="AC48" s="235"/>
      <c r="AD48" s="235"/>
      <c r="AE48" s="235"/>
      <c r="AF48" s="235"/>
      <c r="AG48" s="235"/>
      <c r="AH48" s="187"/>
      <c r="BC48" s="187"/>
      <c r="BD48" s="187"/>
      <c r="BE48" s="187"/>
      <c r="BF48" s="187"/>
      <c r="BG48" s="187"/>
      <c r="BH48" s="187"/>
      <c r="BI48" s="222" t="s">
        <v>440</v>
      </c>
      <c r="BJ48" s="190" t="s">
        <v>546</v>
      </c>
      <c r="BK48" s="220" t="s">
        <v>539</v>
      </c>
      <c r="BL48" s="190" t="s">
        <v>545</v>
      </c>
      <c r="BM48" s="220" t="s">
        <v>539</v>
      </c>
      <c r="BN48" s="190" t="s">
        <v>674</v>
      </c>
      <c r="BO48" s="220" t="s">
        <v>540</v>
      </c>
      <c r="BP48" s="190" t="s">
        <v>544</v>
      </c>
      <c r="BQ48" s="220" t="s">
        <v>539</v>
      </c>
      <c r="BR48" s="190" t="s">
        <v>549</v>
      </c>
      <c r="BS48" s="220" t="s">
        <v>539</v>
      </c>
      <c r="BT48" s="187" t="s">
        <v>548</v>
      </c>
      <c r="BV48" s="187"/>
      <c r="BX48" s="209"/>
      <c r="BY48" s="209"/>
    </row>
    <row r="49" spans="1:72" ht="13.5" customHeight="1" x14ac:dyDescent="0.2">
      <c r="A49" s="190"/>
      <c r="B49" s="240" t="s">
        <v>13</v>
      </c>
      <c r="C49" s="241"/>
      <c r="D49" s="241"/>
      <c r="E49" s="241"/>
      <c r="F49" s="241"/>
      <c r="G49" s="241"/>
      <c r="H49" s="242"/>
      <c r="I49" s="294">
        <v>20</v>
      </c>
      <c r="J49" s="294"/>
      <c r="K49" s="294"/>
      <c r="L49" s="294"/>
      <c r="M49" s="294"/>
      <c r="N49" s="294"/>
      <c r="O49" s="294"/>
      <c r="P49" s="293" t="s">
        <v>523</v>
      </c>
      <c r="Q49" s="293"/>
      <c r="R49" s="293"/>
      <c r="S49" s="198"/>
      <c r="T49" s="235" t="s">
        <v>681</v>
      </c>
      <c r="U49" s="235"/>
      <c r="V49" s="235"/>
      <c r="W49" s="235"/>
      <c r="X49" s="235"/>
      <c r="Y49" s="235"/>
      <c r="Z49" s="235"/>
      <c r="AA49" s="235"/>
      <c r="AB49" s="235"/>
      <c r="AC49" s="235"/>
      <c r="AD49" s="235"/>
      <c r="AE49" s="235"/>
      <c r="AF49" s="235"/>
      <c r="AG49" s="235"/>
      <c r="AH49" s="235"/>
      <c r="BC49" s="187"/>
      <c r="BD49" s="187"/>
      <c r="BE49" s="187"/>
      <c r="BF49" s="187"/>
      <c r="BG49" s="187"/>
      <c r="BH49" s="187"/>
      <c r="BI49" s="187"/>
      <c r="BJ49" s="187"/>
      <c r="BK49" s="187"/>
      <c r="BL49" s="187"/>
      <c r="BM49" s="187"/>
      <c r="BN49" s="187"/>
      <c r="BO49" s="187"/>
      <c r="BP49" s="187"/>
      <c r="BQ49" s="187"/>
      <c r="BR49" s="187"/>
      <c r="BS49" s="187"/>
      <c r="BT49" s="187"/>
    </row>
    <row r="50" spans="1:72" ht="13.5" customHeight="1" x14ac:dyDescent="0.2">
      <c r="A50" s="190"/>
      <c r="B50" s="240" t="s">
        <v>14</v>
      </c>
      <c r="C50" s="241"/>
      <c r="D50" s="241"/>
      <c r="E50" s="241"/>
      <c r="F50" s="241"/>
      <c r="G50" s="241"/>
      <c r="H50" s="242"/>
      <c r="I50" s="294">
        <v>6</v>
      </c>
      <c r="J50" s="294"/>
      <c r="K50" s="294"/>
      <c r="L50" s="294"/>
      <c r="M50" s="294"/>
      <c r="N50" s="294"/>
      <c r="O50" s="294"/>
      <c r="P50" s="293" t="s">
        <v>523</v>
      </c>
      <c r="Q50" s="293"/>
      <c r="R50" s="293"/>
      <c r="S50" s="198"/>
      <c r="T50" s="235" t="s">
        <v>681</v>
      </c>
      <c r="U50" s="235"/>
      <c r="V50" s="235"/>
      <c r="W50" s="235"/>
      <c r="X50" s="235"/>
      <c r="Y50" s="235"/>
      <c r="Z50" s="235"/>
      <c r="AA50" s="235"/>
      <c r="AB50" s="235"/>
      <c r="AC50" s="235"/>
      <c r="AD50" s="235"/>
      <c r="AE50" s="235"/>
      <c r="AF50" s="235"/>
      <c r="AG50" s="235"/>
      <c r="AH50" s="235"/>
      <c r="BC50" s="187"/>
      <c r="BD50" s="187" t="s">
        <v>678</v>
      </c>
      <c r="BE50" s="187" t="s">
        <v>645</v>
      </c>
      <c r="BF50" s="223" t="s">
        <v>646</v>
      </c>
      <c r="BG50" s="187"/>
      <c r="BH50" s="187"/>
      <c r="BI50" s="187"/>
      <c r="BJ50" s="187"/>
      <c r="BK50" s="187"/>
      <c r="BL50" s="187"/>
      <c r="BM50" s="187"/>
      <c r="BN50" s="187"/>
      <c r="BO50" s="187"/>
      <c r="BP50" s="187"/>
      <c r="BQ50" s="187"/>
      <c r="BR50" s="187"/>
      <c r="BS50" s="187"/>
      <c r="BT50" s="187"/>
    </row>
    <row r="51" spans="1:72" ht="13.5" customHeight="1" x14ac:dyDescent="0.2">
      <c r="A51" s="190"/>
      <c r="B51" s="236" t="s">
        <v>526</v>
      </c>
      <c r="C51" s="236"/>
      <c r="D51" s="236"/>
      <c r="E51" s="236"/>
      <c r="F51" s="236"/>
      <c r="G51" s="236"/>
      <c r="H51" s="236"/>
      <c r="I51" s="237" t="s">
        <v>145</v>
      </c>
      <c r="J51" s="238"/>
      <c r="K51" s="238"/>
      <c r="L51" s="238"/>
      <c r="M51" s="238"/>
      <c r="N51" s="238"/>
      <c r="O51" s="238"/>
      <c r="P51" s="238"/>
      <c r="Q51" s="238"/>
      <c r="R51" s="239"/>
      <c r="S51" s="208"/>
      <c r="T51" s="235" t="s">
        <v>536</v>
      </c>
      <c r="U51" s="235"/>
      <c r="V51" s="235"/>
      <c r="W51" s="235"/>
      <c r="X51" s="235"/>
      <c r="Y51" s="235"/>
      <c r="Z51" s="235"/>
      <c r="AA51" s="235"/>
      <c r="AB51" s="235"/>
      <c r="AC51" s="235"/>
      <c r="AD51" s="235"/>
      <c r="AE51" s="235"/>
      <c r="AF51" s="235"/>
      <c r="AG51" s="235"/>
      <c r="AH51" s="187"/>
      <c r="BC51" s="187" t="s">
        <v>643</v>
      </c>
      <c r="BD51" s="224" t="e">
        <f>BG25</f>
        <v>#VALUE!</v>
      </c>
      <c r="BE51" s="187"/>
      <c r="BF51" s="223" t="e">
        <f>BD51*INDEX($BC$7:$BE$9,MATCH($I$23,$BC$7:$BC$9,0),3)*0.0258</f>
        <v>#VALUE!</v>
      </c>
      <c r="BG51" s="187"/>
      <c r="BH51" s="187"/>
      <c r="BI51" s="187"/>
      <c r="BJ51" s="187"/>
      <c r="BK51" s="187"/>
      <c r="BL51" s="187"/>
      <c r="BM51" s="187"/>
      <c r="BN51" s="187"/>
      <c r="BO51" s="187"/>
      <c r="BP51" s="187"/>
      <c r="BQ51" s="187"/>
      <c r="BR51" s="187"/>
      <c r="BS51" s="187"/>
      <c r="BT51" s="187"/>
    </row>
    <row r="52" spans="1:72" ht="13.5" customHeight="1" x14ac:dyDescent="0.2">
      <c r="A52" s="190"/>
      <c r="B52" s="240" t="s">
        <v>568</v>
      </c>
      <c r="C52" s="241"/>
      <c r="D52" s="241"/>
      <c r="E52" s="241"/>
      <c r="F52" s="242"/>
      <c r="G52" s="236" t="s">
        <v>569</v>
      </c>
      <c r="H52" s="236"/>
      <c r="I52" s="237" t="s">
        <v>442</v>
      </c>
      <c r="J52" s="238"/>
      <c r="K52" s="238"/>
      <c r="L52" s="238"/>
      <c r="M52" s="238"/>
      <c r="N52" s="238"/>
      <c r="O52" s="238"/>
      <c r="P52" s="238"/>
      <c r="Q52" s="238"/>
      <c r="R52" s="239"/>
      <c r="S52" s="185"/>
      <c r="T52" s="235" t="s">
        <v>448</v>
      </c>
      <c r="U52" s="235"/>
      <c r="V52" s="235"/>
      <c r="W52" s="235"/>
      <c r="X52" s="235"/>
      <c r="Y52" s="235"/>
      <c r="Z52" s="235"/>
      <c r="AA52" s="235"/>
      <c r="AB52" s="235"/>
      <c r="AC52" s="235"/>
      <c r="AD52" s="235"/>
      <c r="AE52" s="235"/>
      <c r="AF52" s="235"/>
      <c r="AG52" s="235"/>
      <c r="AH52" s="235"/>
      <c r="BC52" s="187" t="s">
        <v>644</v>
      </c>
      <c r="BD52" s="187"/>
      <c r="BE52" s="225" t="e">
        <f>BE41</f>
        <v>#N/A</v>
      </c>
      <c r="BF52" s="223" t="e">
        <f>BE52/1000*8.64*0.0258</f>
        <v>#N/A</v>
      </c>
      <c r="BG52" s="187"/>
      <c r="BH52" s="187"/>
      <c r="BI52" s="187"/>
      <c r="BJ52" s="187"/>
      <c r="BK52" s="187"/>
      <c r="BL52" s="187"/>
      <c r="BM52" s="187"/>
      <c r="BN52" s="187"/>
      <c r="BO52" s="187"/>
      <c r="BP52" s="187"/>
      <c r="BQ52" s="187"/>
      <c r="BR52" s="187"/>
      <c r="BS52" s="187"/>
      <c r="BT52" s="187"/>
    </row>
    <row r="53" spans="1:72" ht="13.5" customHeight="1" x14ac:dyDescent="0.2">
      <c r="A53" s="190"/>
      <c r="B53" s="243"/>
      <c r="C53" s="244"/>
      <c r="D53" s="244"/>
      <c r="E53" s="244"/>
      <c r="F53" s="245"/>
      <c r="G53" s="236" t="s">
        <v>570</v>
      </c>
      <c r="H53" s="236"/>
      <c r="I53" s="237">
        <v>15</v>
      </c>
      <c r="J53" s="238"/>
      <c r="K53" s="238"/>
      <c r="L53" s="238"/>
      <c r="M53" s="238"/>
      <c r="N53" s="238"/>
      <c r="O53" s="238"/>
      <c r="P53" s="238"/>
      <c r="Q53" s="238"/>
      <c r="R53" s="239"/>
      <c r="S53" s="185"/>
      <c r="T53" s="235" t="s">
        <v>448</v>
      </c>
      <c r="U53" s="235"/>
      <c r="V53" s="235"/>
      <c r="W53" s="235"/>
      <c r="X53" s="235"/>
      <c r="Y53" s="235"/>
      <c r="Z53" s="235"/>
      <c r="AA53" s="235"/>
      <c r="AB53" s="235"/>
      <c r="AC53" s="235"/>
      <c r="AD53" s="235"/>
      <c r="AE53" s="235"/>
      <c r="AF53" s="235"/>
      <c r="AG53" s="235"/>
      <c r="AH53" s="235"/>
      <c r="BC53" s="187"/>
      <c r="BD53" s="187"/>
      <c r="BE53" s="187"/>
      <c r="BF53" s="187"/>
      <c r="BG53" s="187"/>
      <c r="BH53" s="187"/>
      <c r="BI53" s="187"/>
      <c r="BJ53" s="187"/>
      <c r="BK53" s="187"/>
      <c r="BL53" s="187"/>
      <c r="BM53" s="187"/>
      <c r="BN53" s="187"/>
      <c r="BO53" s="187"/>
      <c r="BP53" s="187"/>
      <c r="BQ53" s="187"/>
      <c r="BR53" s="187"/>
      <c r="BS53" s="187"/>
      <c r="BT53" s="187"/>
    </row>
    <row r="54" spans="1:72" ht="13.5" customHeight="1" x14ac:dyDescent="0.2">
      <c r="A54" s="190"/>
      <c r="B54" s="240" t="s">
        <v>571</v>
      </c>
      <c r="C54" s="241"/>
      <c r="D54" s="241"/>
      <c r="E54" s="241"/>
      <c r="F54" s="242"/>
      <c r="G54" s="236" t="s">
        <v>569</v>
      </c>
      <c r="H54" s="236"/>
      <c r="I54" s="237" t="s">
        <v>444</v>
      </c>
      <c r="J54" s="238"/>
      <c r="K54" s="238"/>
      <c r="L54" s="238"/>
      <c r="M54" s="238"/>
      <c r="N54" s="238"/>
      <c r="O54" s="238"/>
      <c r="P54" s="238"/>
      <c r="Q54" s="238"/>
      <c r="R54" s="239"/>
      <c r="S54" s="185"/>
      <c r="T54" s="235" t="s">
        <v>447</v>
      </c>
      <c r="U54" s="235"/>
      <c r="V54" s="235"/>
      <c r="W54" s="235"/>
      <c r="X54" s="235"/>
      <c r="Y54" s="235"/>
      <c r="Z54" s="235"/>
      <c r="AA54" s="235"/>
      <c r="AB54" s="235"/>
      <c r="AC54" s="235"/>
      <c r="AD54" s="235"/>
      <c r="AE54" s="235"/>
      <c r="AF54" s="235"/>
      <c r="AG54" s="235"/>
      <c r="AH54" s="235"/>
      <c r="AI54" s="186"/>
      <c r="BC54" s="187"/>
      <c r="BD54" s="187"/>
      <c r="BE54" s="187"/>
      <c r="BF54" s="187"/>
      <c r="BG54" s="187"/>
      <c r="BH54" s="187"/>
      <c r="BI54" s="187"/>
      <c r="BJ54" s="187"/>
      <c r="BK54" s="187"/>
      <c r="BL54" s="187"/>
      <c r="BM54" s="187"/>
      <c r="BN54" s="187"/>
      <c r="BO54" s="187"/>
      <c r="BP54" s="187"/>
      <c r="BQ54" s="187"/>
      <c r="BR54" s="187"/>
      <c r="BS54" s="187"/>
      <c r="BT54" s="187"/>
    </row>
    <row r="55" spans="1:72" ht="13.5" customHeight="1" x14ac:dyDescent="0.2">
      <c r="B55" s="243"/>
      <c r="C55" s="244"/>
      <c r="D55" s="244"/>
      <c r="E55" s="244"/>
      <c r="F55" s="245"/>
      <c r="G55" s="236" t="s">
        <v>570</v>
      </c>
      <c r="H55" s="236"/>
      <c r="I55" s="237" t="s">
        <v>443</v>
      </c>
      <c r="J55" s="238"/>
      <c r="K55" s="238"/>
      <c r="L55" s="238"/>
      <c r="M55" s="238"/>
      <c r="N55" s="238"/>
      <c r="O55" s="238"/>
      <c r="P55" s="238"/>
      <c r="Q55" s="238"/>
      <c r="R55" s="239"/>
      <c r="S55" s="185"/>
      <c r="T55" s="235" t="s">
        <v>447</v>
      </c>
      <c r="U55" s="235"/>
      <c r="V55" s="235"/>
      <c r="W55" s="235"/>
      <c r="X55" s="235"/>
      <c r="Y55" s="235"/>
      <c r="Z55" s="235"/>
      <c r="AA55" s="235"/>
      <c r="AB55" s="235"/>
      <c r="AC55" s="235"/>
      <c r="AD55" s="235"/>
      <c r="AE55" s="235"/>
      <c r="AF55" s="235"/>
      <c r="AG55" s="235"/>
      <c r="AH55" s="235"/>
    </row>
    <row r="56" spans="1:72" ht="13.5" customHeight="1" x14ac:dyDescent="0.2">
      <c r="B56" s="236" t="s">
        <v>524</v>
      </c>
      <c r="C56" s="236"/>
      <c r="D56" s="236"/>
      <c r="E56" s="236"/>
      <c r="F56" s="236"/>
      <c r="G56" s="236"/>
      <c r="H56" s="236"/>
      <c r="I56" s="251">
        <v>6</v>
      </c>
      <c r="J56" s="251"/>
      <c r="K56" s="251"/>
      <c r="L56" s="251"/>
      <c r="M56" s="251"/>
      <c r="N56" s="251"/>
      <c r="O56" s="251"/>
      <c r="P56" s="234" t="s">
        <v>525</v>
      </c>
      <c r="Q56" s="234"/>
      <c r="R56" s="234"/>
      <c r="S56" s="208"/>
      <c r="T56" s="235" t="s">
        <v>689</v>
      </c>
      <c r="U56" s="235"/>
      <c r="V56" s="235"/>
      <c r="W56" s="235"/>
      <c r="X56" s="235"/>
      <c r="Y56" s="235"/>
      <c r="Z56" s="235"/>
      <c r="AA56" s="235"/>
      <c r="AB56" s="235"/>
      <c r="AC56" s="235"/>
      <c r="AD56" s="235"/>
      <c r="AE56" s="235"/>
      <c r="AF56" s="235"/>
      <c r="AG56" s="235"/>
      <c r="AH56" s="235"/>
    </row>
    <row r="58" spans="1:72" x14ac:dyDescent="0.2">
      <c r="A58" s="190" t="s">
        <v>661</v>
      </c>
      <c r="B58" s="187"/>
      <c r="C58" s="187"/>
      <c r="D58" s="187"/>
      <c r="E58" s="187"/>
      <c r="F58" s="187"/>
      <c r="G58" s="187"/>
      <c r="H58" s="187"/>
      <c r="I58" s="187"/>
      <c r="J58" s="187"/>
      <c r="K58" s="187"/>
    </row>
    <row r="59" spans="1:72" x14ac:dyDescent="0.2">
      <c r="A59" s="187"/>
      <c r="F59" s="274" t="s">
        <v>654</v>
      </c>
      <c r="G59" s="275"/>
      <c r="H59" s="275"/>
      <c r="I59" s="276"/>
      <c r="J59" s="274" t="s">
        <v>680</v>
      </c>
      <c r="K59" s="275"/>
      <c r="L59" s="275"/>
      <c r="M59" s="276"/>
      <c r="N59" s="274" t="s">
        <v>656</v>
      </c>
      <c r="O59" s="275"/>
      <c r="P59" s="275"/>
      <c r="Q59" s="275"/>
      <c r="R59" s="275"/>
      <c r="S59" s="276"/>
      <c r="T59" s="212"/>
      <c r="U59" s="212"/>
    </row>
    <row r="60" spans="1:72" ht="13.5" thickBot="1" x14ac:dyDescent="0.25">
      <c r="A60" s="187"/>
      <c r="F60" s="265" t="s">
        <v>655</v>
      </c>
      <c r="G60" s="265"/>
      <c r="H60" s="265"/>
      <c r="I60" s="265"/>
      <c r="J60" s="265" t="s">
        <v>657</v>
      </c>
      <c r="K60" s="265"/>
      <c r="L60" s="265"/>
      <c r="M60" s="266"/>
      <c r="N60" s="311" t="s">
        <v>640</v>
      </c>
      <c r="O60" s="311"/>
      <c r="P60" s="311"/>
      <c r="Q60" s="311"/>
      <c r="R60" s="311"/>
      <c r="S60" s="311"/>
      <c r="U60" s="212"/>
      <c r="AR60" s="186"/>
      <c r="AS60" s="186"/>
      <c r="AT60" s="186"/>
      <c r="BB60" s="192"/>
    </row>
    <row r="61" spans="1:72" ht="13.5" thickTop="1" x14ac:dyDescent="0.2">
      <c r="A61" s="187"/>
      <c r="B61" s="264" t="s">
        <v>660</v>
      </c>
      <c r="C61" s="264"/>
      <c r="D61" s="262">
        <v>4</v>
      </c>
      <c r="E61" s="263"/>
      <c r="F61" s="272" t="str">
        <f t="shared" ref="F61:F72" si="8">IFERROR(BC29,"")</f>
        <v/>
      </c>
      <c r="G61" s="272"/>
      <c r="H61" s="272"/>
      <c r="I61" s="272"/>
      <c r="J61" s="270" t="e">
        <f>F61/$F$73</f>
        <v>#VALUE!</v>
      </c>
      <c r="K61" s="270"/>
      <c r="L61" s="270"/>
      <c r="M61" s="271"/>
      <c r="N61" s="290" t="str">
        <f>IFERROR(ROUND(BE29,1),"")</f>
        <v/>
      </c>
      <c r="O61" s="291"/>
      <c r="P61" s="291"/>
      <c r="Q61" s="291"/>
      <c r="R61" s="291"/>
      <c r="S61" s="292"/>
      <c r="Y61" s="187"/>
      <c r="Z61" s="187"/>
      <c r="AA61" s="187"/>
      <c r="AB61" s="187"/>
      <c r="AC61" s="187"/>
      <c r="AD61" s="187"/>
      <c r="AE61" s="187"/>
      <c r="AF61" s="192"/>
      <c r="AG61" s="192"/>
      <c r="AH61" s="192"/>
      <c r="AR61" s="186"/>
      <c r="AS61" s="186"/>
      <c r="AT61" s="186"/>
    </row>
    <row r="62" spans="1:72" ht="13.5" customHeight="1" x14ac:dyDescent="0.2">
      <c r="A62" s="187"/>
      <c r="B62" s="264"/>
      <c r="C62" s="264"/>
      <c r="D62" s="262">
        <v>5</v>
      </c>
      <c r="E62" s="263"/>
      <c r="F62" s="267" t="str">
        <f t="shared" si="8"/>
        <v/>
      </c>
      <c r="G62" s="268"/>
      <c r="H62" s="268"/>
      <c r="I62" s="269"/>
      <c r="J62" s="270" t="e">
        <f t="shared" ref="J62:J72" si="9">F62/$F$73</f>
        <v>#VALUE!</v>
      </c>
      <c r="K62" s="270"/>
      <c r="L62" s="270"/>
      <c r="M62" s="271"/>
      <c r="N62" s="312" t="str">
        <f t="shared" ref="N62:N72" si="10">IFERROR(ROUND(BE30,1),"")</f>
        <v/>
      </c>
      <c r="O62" s="272"/>
      <c r="P62" s="272"/>
      <c r="Q62" s="272"/>
      <c r="R62" s="272"/>
      <c r="S62" s="313"/>
      <c r="AG62" s="187"/>
      <c r="AH62" s="187"/>
      <c r="AI62" s="192"/>
      <c r="AJ62" s="192"/>
      <c r="AK62" s="192"/>
      <c r="AL62" s="192"/>
      <c r="AM62" s="192"/>
      <c r="AN62" s="192"/>
      <c r="AO62" s="192"/>
      <c r="AP62" s="192"/>
      <c r="AQ62" s="192"/>
      <c r="AR62" s="192"/>
      <c r="AS62" s="192"/>
      <c r="AT62" s="192"/>
      <c r="AU62" s="192"/>
      <c r="AV62" s="192"/>
      <c r="AW62" s="192"/>
      <c r="AX62" s="192"/>
      <c r="AY62" s="192"/>
      <c r="AZ62" s="192"/>
      <c r="BA62" s="192"/>
    </row>
    <row r="63" spans="1:72" x14ac:dyDescent="0.2">
      <c r="A63" s="187"/>
      <c r="B63" s="264"/>
      <c r="C63" s="264"/>
      <c r="D63" s="262">
        <v>6</v>
      </c>
      <c r="E63" s="263"/>
      <c r="F63" s="272" t="str">
        <f t="shared" si="8"/>
        <v/>
      </c>
      <c r="G63" s="272"/>
      <c r="H63" s="272"/>
      <c r="I63" s="272"/>
      <c r="J63" s="270" t="e">
        <f t="shared" si="9"/>
        <v>#VALUE!</v>
      </c>
      <c r="K63" s="270"/>
      <c r="L63" s="270"/>
      <c r="M63" s="271"/>
      <c r="N63" s="312" t="str">
        <f t="shared" si="10"/>
        <v/>
      </c>
      <c r="O63" s="272"/>
      <c r="P63" s="272"/>
      <c r="Q63" s="272"/>
      <c r="R63" s="272"/>
      <c r="S63" s="313"/>
      <c r="AF63" s="185"/>
      <c r="AG63" s="185"/>
      <c r="AH63" s="187"/>
    </row>
    <row r="64" spans="1:72" x14ac:dyDescent="0.2">
      <c r="A64" s="187"/>
      <c r="B64" s="264"/>
      <c r="C64" s="264"/>
      <c r="D64" s="262">
        <v>7</v>
      </c>
      <c r="E64" s="263"/>
      <c r="F64" s="272" t="str">
        <f t="shared" si="8"/>
        <v/>
      </c>
      <c r="G64" s="272"/>
      <c r="H64" s="272"/>
      <c r="I64" s="272"/>
      <c r="J64" s="270" t="e">
        <f t="shared" si="9"/>
        <v>#VALUE!</v>
      </c>
      <c r="K64" s="270"/>
      <c r="L64" s="270"/>
      <c r="M64" s="271"/>
      <c r="N64" s="312" t="str">
        <f t="shared" si="10"/>
        <v/>
      </c>
      <c r="O64" s="272"/>
      <c r="P64" s="272"/>
      <c r="Q64" s="272"/>
      <c r="R64" s="272"/>
      <c r="S64" s="313"/>
      <c r="AI64" s="186"/>
    </row>
    <row r="65" spans="1:77" x14ac:dyDescent="0.2">
      <c r="A65" s="187"/>
      <c r="B65" s="264"/>
      <c r="C65" s="264"/>
      <c r="D65" s="262">
        <v>8</v>
      </c>
      <c r="E65" s="263"/>
      <c r="F65" s="272" t="str">
        <f t="shared" si="8"/>
        <v/>
      </c>
      <c r="G65" s="272"/>
      <c r="H65" s="272"/>
      <c r="I65" s="272"/>
      <c r="J65" s="270" t="e">
        <f t="shared" si="9"/>
        <v>#VALUE!</v>
      </c>
      <c r="K65" s="270"/>
      <c r="L65" s="270"/>
      <c r="M65" s="271"/>
      <c r="N65" s="312" t="str">
        <f t="shared" si="10"/>
        <v/>
      </c>
      <c r="O65" s="272"/>
      <c r="P65" s="272"/>
      <c r="Q65" s="272"/>
      <c r="R65" s="272"/>
      <c r="S65" s="313"/>
    </row>
    <row r="66" spans="1:77" x14ac:dyDescent="0.2">
      <c r="A66" s="187"/>
      <c r="B66" s="264"/>
      <c r="C66" s="264"/>
      <c r="D66" s="262">
        <v>9</v>
      </c>
      <c r="E66" s="263"/>
      <c r="F66" s="272" t="str">
        <f t="shared" si="8"/>
        <v/>
      </c>
      <c r="G66" s="272"/>
      <c r="H66" s="272"/>
      <c r="I66" s="272"/>
      <c r="J66" s="270" t="e">
        <f t="shared" si="9"/>
        <v>#VALUE!</v>
      </c>
      <c r="K66" s="270"/>
      <c r="L66" s="270"/>
      <c r="M66" s="271"/>
      <c r="N66" s="312" t="str">
        <f t="shared" si="10"/>
        <v/>
      </c>
      <c r="O66" s="272"/>
      <c r="P66" s="272"/>
      <c r="Q66" s="272"/>
      <c r="R66" s="272"/>
      <c r="S66" s="313"/>
      <c r="AP66" s="186"/>
      <c r="AQ66" s="186"/>
      <c r="AR66" s="186"/>
      <c r="AS66" s="186"/>
      <c r="AT66" s="186"/>
    </row>
    <row r="67" spans="1:77" x14ac:dyDescent="0.2">
      <c r="A67" s="187"/>
      <c r="B67" s="264"/>
      <c r="C67" s="264"/>
      <c r="D67" s="262">
        <v>10</v>
      </c>
      <c r="E67" s="263"/>
      <c r="F67" s="272" t="str">
        <f t="shared" si="8"/>
        <v/>
      </c>
      <c r="G67" s="272"/>
      <c r="H67" s="272"/>
      <c r="I67" s="272"/>
      <c r="J67" s="270" t="e">
        <f t="shared" si="9"/>
        <v>#VALUE!</v>
      </c>
      <c r="K67" s="270"/>
      <c r="L67" s="270"/>
      <c r="M67" s="271"/>
      <c r="N67" s="312" t="str">
        <f t="shared" si="10"/>
        <v/>
      </c>
      <c r="O67" s="272"/>
      <c r="P67" s="272"/>
      <c r="Q67" s="272"/>
      <c r="R67" s="272"/>
      <c r="S67" s="313"/>
      <c r="AP67" s="186"/>
      <c r="AQ67" s="186"/>
      <c r="AR67" s="186"/>
      <c r="AS67" s="186"/>
      <c r="AT67" s="186"/>
    </row>
    <row r="68" spans="1:77" x14ac:dyDescent="0.2">
      <c r="A68" s="187"/>
      <c r="B68" s="264"/>
      <c r="C68" s="264"/>
      <c r="D68" s="262">
        <v>11</v>
      </c>
      <c r="E68" s="263"/>
      <c r="F68" s="272" t="str">
        <f t="shared" si="8"/>
        <v/>
      </c>
      <c r="G68" s="272"/>
      <c r="H68" s="272"/>
      <c r="I68" s="272"/>
      <c r="J68" s="270" t="e">
        <f t="shared" si="9"/>
        <v>#VALUE!</v>
      </c>
      <c r="K68" s="270"/>
      <c r="L68" s="270"/>
      <c r="M68" s="271"/>
      <c r="N68" s="312" t="str">
        <f t="shared" si="10"/>
        <v/>
      </c>
      <c r="O68" s="272"/>
      <c r="P68" s="272"/>
      <c r="Q68" s="272"/>
      <c r="R68" s="272"/>
      <c r="S68" s="313"/>
      <c r="AP68" s="186"/>
      <c r="AQ68" s="186"/>
      <c r="AR68" s="186"/>
      <c r="AS68" s="186"/>
      <c r="AT68" s="186"/>
      <c r="BB68" s="185"/>
    </row>
    <row r="69" spans="1:77" ht="13.5" customHeight="1" x14ac:dyDescent="0.2">
      <c r="A69" s="187"/>
      <c r="B69" s="264"/>
      <c r="C69" s="264"/>
      <c r="D69" s="262">
        <v>12</v>
      </c>
      <c r="E69" s="263"/>
      <c r="F69" s="272" t="str">
        <f t="shared" si="8"/>
        <v/>
      </c>
      <c r="G69" s="272"/>
      <c r="H69" s="272"/>
      <c r="I69" s="272"/>
      <c r="J69" s="270" t="e">
        <f t="shared" si="9"/>
        <v>#VALUE!</v>
      </c>
      <c r="K69" s="270"/>
      <c r="L69" s="270"/>
      <c r="M69" s="271"/>
      <c r="N69" s="312" t="str">
        <f t="shared" si="10"/>
        <v/>
      </c>
      <c r="O69" s="272"/>
      <c r="P69" s="272"/>
      <c r="Q69" s="272"/>
      <c r="R69" s="272"/>
      <c r="S69" s="313"/>
      <c r="Y69" s="187"/>
      <c r="AH69" s="187"/>
      <c r="AP69" s="186"/>
      <c r="AQ69" s="186"/>
      <c r="AR69" s="186"/>
      <c r="AS69" s="186"/>
      <c r="AT69" s="186"/>
      <c r="BC69" s="187"/>
      <c r="BD69" s="187"/>
      <c r="BE69" s="187"/>
      <c r="BF69" s="187"/>
      <c r="BG69" s="187"/>
    </row>
    <row r="70" spans="1:77" ht="13.5" customHeight="1" x14ac:dyDescent="0.2">
      <c r="A70" s="187"/>
      <c r="B70" s="264"/>
      <c r="C70" s="264"/>
      <c r="D70" s="262">
        <v>1</v>
      </c>
      <c r="E70" s="263"/>
      <c r="F70" s="272" t="str">
        <f t="shared" si="8"/>
        <v/>
      </c>
      <c r="G70" s="272"/>
      <c r="H70" s="272"/>
      <c r="I70" s="272"/>
      <c r="J70" s="270" t="e">
        <f t="shared" si="9"/>
        <v>#VALUE!</v>
      </c>
      <c r="K70" s="270"/>
      <c r="L70" s="270"/>
      <c r="M70" s="271"/>
      <c r="N70" s="312" t="str">
        <f t="shared" si="10"/>
        <v/>
      </c>
      <c r="O70" s="272"/>
      <c r="P70" s="272"/>
      <c r="Q70" s="272"/>
      <c r="R70" s="272"/>
      <c r="S70" s="313"/>
      <c r="AJ70" s="190"/>
      <c r="AK70" s="196"/>
      <c r="AL70" s="196"/>
      <c r="AM70" s="196"/>
      <c r="AN70" s="196"/>
      <c r="AO70" s="196"/>
      <c r="AP70" s="196"/>
      <c r="AQ70" s="196"/>
      <c r="AR70" s="209"/>
      <c r="AS70" s="209"/>
      <c r="AT70" s="209"/>
      <c r="AU70" s="209"/>
      <c r="AV70" s="209"/>
      <c r="AW70" s="209"/>
      <c r="AX70" s="209"/>
      <c r="AY70" s="209"/>
      <c r="AZ70" s="209"/>
      <c r="BA70" s="209"/>
    </row>
    <row r="71" spans="1:77" x14ac:dyDescent="0.2">
      <c r="A71" s="187"/>
      <c r="B71" s="264"/>
      <c r="C71" s="264"/>
      <c r="D71" s="262">
        <v>2</v>
      </c>
      <c r="E71" s="263"/>
      <c r="F71" s="272" t="str">
        <f t="shared" si="8"/>
        <v/>
      </c>
      <c r="G71" s="272"/>
      <c r="H71" s="272"/>
      <c r="I71" s="272"/>
      <c r="J71" s="270" t="e">
        <f t="shared" si="9"/>
        <v>#VALUE!</v>
      </c>
      <c r="K71" s="270"/>
      <c r="L71" s="270"/>
      <c r="M71" s="271"/>
      <c r="N71" s="312" t="str">
        <f t="shared" si="10"/>
        <v/>
      </c>
      <c r="O71" s="272"/>
      <c r="P71" s="272"/>
      <c r="Q71" s="272"/>
      <c r="R71" s="272"/>
      <c r="S71" s="313"/>
    </row>
    <row r="72" spans="1:77" ht="13.5" customHeight="1" thickBot="1" x14ac:dyDescent="0.25">
      <c r="A72" s="187"/>
      <c r="B72" s="264"/>
      <c r="C72" s="264"/>
      <c r="D72" s="281">
        <v>3</v>
      </c>
      <c r="E72" s="282"/>
      <c r="F72" s="316" t="str">
        <f t="shared" si="8"/>
        <v/>
      </c>
      <c r="G72" s="316"/>
      <c r="H72" s="316"/>
      <c r="I72" s="316"/>
      <c r="J72" s="285" t="e">
        <f t="shared" si="9"/>
        <v>#VALUE!</v>
      </c>
      <c r="K72" s="285"/>
      <c r="L72" s="285"/>
      <c r="M72" s="317"/>
      <c r="N72" s="318" t="str">
        <f t="shared" si="10"/>
        <v/>
      </c>
      <c r="O72" s="319"/>
      <c r="P72" s="319"/>
      <c r="Q72" s="319"/>
      <c r="R72" s="319"/>
      <c r="S72" s="320"/>
      <c r="T72" s="277" t="s">
        <v>658</v>
      </c>
      <c r="U72" s="277"/>
      <c r="V72" s="277"/>
      <c r="W72" s="277"/>
      <c r="X72" s="277"/>
      <c r="Y72" s="277"/>
      <c r="Z72" s="277"/>
      <c r="AA72" s="277"/>
      <c r="AB72" s="277"/>
      <c r="AC72" s="277"/>
      <c r="AD72" s="277"/>
      <c r="AE72" s="277"/>
      <c r="BC72" s="187"/>
      <c r="BD72" s="187"/>
      <c r="BE72" s="187"/>
      <c r="BF72" s="187"/>
      <c r="BG72" s="187"/>
      <c r="BH72" s="187"/>
      <c r="BI72" s="187"/>
      <c r="BJ72" s="190"/>
      <c r="BK72" s="190"/>
      <c r="BL72" s="190"/>
      <c r="BM72" s="190"/>
      <c r="BN72" s="190"/>
      <c r="BO72" s="187"/>
      <c r="BP72" s="187"/>
      <c r="BQ72" s="187"/>
      <c r="BR72" s="190"/>
      <c r="BS72" s="190"/>
      <c r="BT72" s="190"/>
      <c r="BU72" s="217"/>
      <c r="BV72" s="217"/>
      <c r="BW72" s="218"/>
      <c r="BX72" s="209"/>
      <c r="BY72" s="209"/>
    </row>
    <row r="73" spans="1:77" ht="13.5" thickTop="1" x14ac:dyDescent="0.2">
      <c r="A73" s="187"/>
      <c r="B73" s="264"/>
      <c r="C73" s="264"/>
      <c r="D73" s="283" t="s">
        <v>401</v>
      </c>
      <c r="E73" s="284"/>
      <c r="F73" s="287">
        <f>SUM(F61:F72)</f>
        <v>0</v>
      </c>
      <c r="G73" s="287"/>
      <c r="H73" s="287"/>
      <c r="I73" s="287"/>
      <c r="J73" s="270" t="e">
        <f t="shared" ref="J73" si="11">F73/$F$73</f>
        <v>#DIV/0!</v>
      </c>
      <c r="K73" s="270"/>
      <c r="L73" s="270"/>
      <c r="M73" s="271"/>
      <c r="N73" s="287">
        <f>SUM(N61:N72)</f>
        <v>0</v>
      </c>
      <c r="O73" s="287"/>
      <c r="P73" s="287"/>
      <c r="Q73" s="287"/>
      <c r="R73" s="287"/>
      <c r="S73" s="287"/>
      <c r="T73" s="277"/>
      <c r="U73" s="277"/>
      <c r="V73" s="277"/>
      <c r="W73" s="277"/>
      <c r="X73" s="277"/>
      <c r="Y73" s="277"/>
      <c r="Z73" s="277"/>
      <c r="AA73" s="277"/>
      <c r="AB73" s="277"/>
      <c r="AC73" s="277"/>
      <c r="AD73" s="277"/>
      <c r="AE73" s="277"/>
    </row>
    <row r="74" spans="1:77" x14ac:dyDescent="0.2">
      <c r="BB74" s="226"/>
    </row>
    <row r="75" spans="1:77" x14ac:dyDescent="0.2">
      <c r="A75" s="190"/>
      <c r="B75" s="192"/>
      <c r="C75" s="192"/>
      <c r="D75" s="192"/>
      <c r="E75" s="192"/>
      <c r="F75" s="192"/>
      <c r="G75" s="192"/>
      <c r="H75" s="192"/>
      <c r="I75" s="206"/>
      <c r="J75" s="206"/>
      <c r="K75" s="206"/>
      <c r="L75" s="206"/>
      <c r="M75" s="206"/>
      <c r="N75" s="206"/>
      <c r="O75" s="206"/>
      <c r="P75" s="207"/>
      <c r="Q75" s="207"/>
      <c r="R75" s="207"/>
      <c r="S75" s="201"/>
      <c r="T75" s="185"/>
      <c r="U75" s="185"/>
      <c r="V75" s="185"/>
      <c r="W75" s="185"/>
      <c r="X75" s="185"/>
      <c r="Y75" s="185"/>
      <c r="Z75" s="185"/>
      <c r="AA75" s="185"/>
      <c r="AB75" s="185"/>
      <c r="AC75" s="185"/>
      <c r="AD75" s="185"/>
      <c r="AE75" s="185"/>
      <c r="AF75" s="185"/>
      <c r="AG75" s="185"/>
      <c r="AH75" s="187"/>
      <c r="BB75" s="226"/>
    </row>
    <row r="76" spans="1:77" x14ac:dyDescent="0.2">
      <c r="AH76" s="192"/>
      <c r="AI76" s="192"/>
      <c r="AJ76" s="192"/>
      <c r="AK76" s="192"/>
      <c r="AL76" s="192"/>
      <c r="AM76" s="192"/>
      <c r="AN76" s="192"/>
      <c r="AO76" s="227"/>
      <c r="AP76" s="227"/>
      <c r="AQ76" s="227"/>
      <c r="AR76" s="227"/>
      <c r="AS76" s="227"/>
      <c r="AT76" s="227"/>
      <c r="AU76" s="227"/>
      <c r="AV76" s="207"/>
      <c r="AW76" s="207"/>
      <c r="AX76" s="207"/>
      <c r="AY76" s="185"/>
      <c r="AZ76" s="226"/>
      <c r="BA76" s="226"/>
      <c r="BB76" s="185"/>
    </row>
    <row r="77" spans="1:77" x14ac:dyDescent="0.2">
      <c r="AI77" s="190"/>
      <c r="AT77" s="186"/>
      <c r="AZ77" s="226"/>
      <c r="BA77" s="226"/>
    </row>
    <row r="78" spans="1:77" ht="13.5" customHeight="1" x14ac:dyDescent="0.2">
      <c r="A78" s="187"/>
      <c r="B78" s="228"/>
      <c r="C78" s="228"/>
      <c r="D78" s="228"/>
      <c r="E78" s="192"/>
      <c r="F78" s="192"/>
      <c r="G78" s="192"/>
      <c r="H78" s="192"/>
      <c r="I78" s="192"/>
      <c r="J78" s="192"/>
      <c r="K78" s="192"/>
      <c r="L78" s="192"/>
      <c r="M78" s="229"/>
      <c r="N78" s="229"/>
      <c r="O78" s="229"/>
      <c r="P78" s="229"/>
      <c r="Q78" s="229"/>
      <c r="R78" s="229"/>
      <c r="S78" s="229"/>
      <c r="T78" s="229"/>
      <c r="U78" s="229"/>
      <c r="V78" s="229"/>
      <c r="W78" s="229"/>
      <c r="X78" s="229"/>
      <c r="Y78" s="229"/>
      <c r="Z78" s="229"/>
      <c r="AA78" s="229"/>
      <c r="AB78" s="229"/>
      <c r="AC78" s="229"/>
      <c r="AD78" s="229"/>
      <c r="AE78" s="229"/>
      <c r="AF78" s="229"/>
      <c r="AG78" s="230"/>
      <c r="AH78" s="230"/>
      <c r="AI78" s="230"/>
      <c r="AJ78" s="230"/>
      <c r="AK78" s="229"/>
      <c r="AL78" s="229"/>
      <c r="AM78" s="229"/>
      <c r="AN78" s="229"/>
      <c r="AO78" s="229"/>
      <c r="AP78" s="229"/>
      <c r="AQ78" s="229"/>
      <c r="AR78" s="229"/>
      <c r="AS78" s="229"/>
      <c r="AT78" s="229"/>
      <c r="AU78" s="229"/>
      <c r="AV78" s="229"/>
      <c r="AW78" s="229"/>
      <c r="AX78" s="229"/>
      <c r="AY78" s="229"/>
      <c r="AZ78" s="229"/>
      <c r="BA78" s="229"/>
      <c r="BB78" s="229"/>
    </row>
    <row r="79" spans="1:77" x14ac:dyDescent="0.2">
      <c r="A79" s="190"/>
      <c r="B79" s="228"/>
      <c r="C79" s="228"/>
      <c r="D79" s="228"/>
      <c r="E79" s="192"/>
      <c r="F79" s="192"/>
      <c r="G79" s="192"/>
      <c r="H79" s="192"/>
      <c r="I79" s="192"/>
      <c r="J79" s="192"/>
      <c r="K79" s="192"/>
      <c r="L79" s="192"/>
      <c r="M79" s="231"/>
      <c r="N79" s="231"/>
      <c r="O79" s="231"/>
      <c r="P79" s="231"/>
      <c r="Q79" s="231"/>
      <c r="R79" s="231"/>
      <c r="S79" s="231"/>
      <c r="T79" s="231"/>
      <c r="U79" s="231"/>
      <c r="V79" s="231"/>
      <c r="W79" s="231"/>
      <c r="X79" s="231"/>
      <c r="Y79" s="231"/>
      <c r="Z79" s="231"/>
      <c r="AA79" s="231"/>
      <c r="AB79" s="231"/>
      <c r="AC79" s="231"/>
      <c r="AD79" s="231"/>
      <c r="AE79" s="231"/>
      <c r="AF79" s="231"/>
      <c r="AG79" s="231"/>
      <c r="AH79" s="231"/>
      <c r="AI79" s="231"/>
      <c r="AJ79" s="231"/>
      <c r="AK79" s="231"/>
      <c r="AL79" s="231"/>
      <c r="AM79" s="231"/>
      <c r="AN79" s="231"/>
      <c r="AO79" s="231"/>
      <c r="AP79" s="231"/>
      <c r="AQ79" s="231"/>
      <c r="AR79" s="231"/>
      <c r="AS79" s="231"/>
      <c r="AT79" s="231"/>
      <c r="AU79" s="231"/>
      <c r="AV79" s="231"/>
      <c r="AW79" s="231"/>
      <c r="AX79" s="231"/>
      <c r="AY79" s="231"/>
      <c r="AZ79" s="231"/>
      <c r="BA79" s="231"/>
      <c r="BB79" s="231"/>
    </row>
    <row r="80" spans="1:77" x14ac:dyDescent="0.2">
      <c r="A80" s="190"/>
      <c r="B80" s="228"/>
      <c r="C80" s="228"/>
      <c r="D80" s="228"/>
      <c r="E80" s="192"/>
      <c r="F80" s="192"/>
      <c r="G80" s="192"/>
      <c r="H80" s="192"/>
      <c r="I80" s="192"/>
      <c r="J80" s="192"/>
      <c r="K80" s="192"/>
      <c r="L80" s="192"/>
      <c r="M80" s="231"/>
      <c r="N80" s="231"/>
      <c r="O80" s="231"/>
      <c r="P80" s="231"/>
      <c r="Q80" s="231"/>
      <c r="R80" s="231"/>
      <c r="S80" s="231"/>
      <c r="T80" s="231"/>
      <c r="U80" s="231"/>
      <c r="V80" s="231"/>
      <c r="W80" s="231"/>
      <c r="X80" s="231"/>
      <c r="Y80" s="231"/>
      <c r="Z80" s="231"/>
      <c r="AA80" s="231"/>
      <c r="AB80" s="231"/>
      <c r="AC80" s="231"/>
      <c r="AD80" s="231"/>
      <c r="AE80" s="231"/>
      <c r="AF80" s="231"/>
      <c r="AG80" s="231"/>
      <c r="AH80" s="231"/>
      <c r="AI80" s="231"/>
      <c r="AJ80" s="231"/>
      <c r="AK80" s="231"/>
      <c r="AL80" s="231"/>
      <c r="AM80" s="231"/>
      <c r="AN80" s="231"/>
      <c r="AO80" s="231"/>
      <c r="AP80" s="231"/>
      <c r="AQ80" s="231"/>
      <c r="AR80" s="231"/>
      <c r="AS80" s="231"/>
      <c r="AT80" s="231"/>
      <c r="AU80" s="231"/>
      <c r="AV80" s="231"/>
      <c r="AW80" s="231"/>
      <c r="AX80" s="231"/>
      <c r="AY80" s="231"/>
      <c r="AZ80" s="231"/>
      <c r="BA80" s="231"/>
      <c r="BB80" s="231"/>
    </row>
    <row r="81" spans="1:54" x14ac:dyDescent="0.2">
      <c r="A81" s="190"/>
      <c r="B81" s="192"/>
      <c r="C81" s="192"/>
      <c r="D81" s="192"/>
      <c r="E81" s="192"/>
      <c r="F81" s="192"/>
      <c r="G81" s="192"/>
      <c r="H81" s="192"/>
      <c r="I81" s="192"/>
      <c r="J81" s="192"/>
      <c r="K81" s="192"/>
      <c r="L81" s="192"/>
      <c r="M81" s="232"/>
      <c r="N81" s="232"/>
      <c r="O81" s="232"/>
      <c r="P81" s="232"/>
      <c r="Q81" s="232"/>
      <c r="R81" s="232"/>
      <c r="S81" s="232"/>
      <c r="T81" s="232"/>
      <c r="U81" s="232"/>
      <c r="V81" s="232"/>
      <c r="W81" s="232"/>
      <c r="X81" s="232"/>
      <c r="Y81" s="232"/>
      <c r="Z81" s="232"/>
      <c r="AA81" s="232"/>
      <c r="AB81" s="232"/>
      <c r="AC81" s="232"/>
      <c r="AD81" s="232"/>
      <c r="AE81" s="232"/>
      <c r="AF81" s="232"/>
      <c r="AG81" s="232"/>
      <c r="AH81" s="232"/>
      <c r="AI81" s="232"/>
      <c r="AJ81" s="232"/>
      <c r="AK81" s="232"/>
      <c r="AL81" s="232"/>
      <c r="AM81" s="232"/>
      <c r="AN81" s="232"/>
      <c r="AO81" s="232"/>
      <c r="AP81" s="232"/>
      <c r="AQ81" s="232"/>
      <c r="AR81" s="232"/>
      <c r="AS81" s="232"/>
      <c r="AT81" s="232"/>
      <c r="AU81" s="232"/>
      <c r="AV81" s="232"/>
      <c r="AW81" s="232"/>
      <c r="AX81" s="232"/>
      <c r="AY81" s="232"/>
      <c r="AZ81" s="232"/>
      <c r="BA81" s="232"/>
      <c r="BB81" s="232"/>
    </row>
    <row r="82" spans="1:54" x14ac:dyDescent="0.2">
      <c r="AP82" s="186"/>
      <c r="AQ82" s="186"/>
      <c r="AR82" s="186"/>
      <c r="AS82" s="186"/>
      <c r="AT82" s="186"/>
    </row>
    <row r="83" spans="1:54" x14ac:dyDescent="0.2">
      <c r="AP83" s="186"/>
      <c r="AQ83" s="186"/>
      <c r="AR83" s="186"/>
      <c r="AS83" s="186"/>
      <c r="AT83" s="186"/>
    </row>
    <row r="84" spans="1:54" x14ac:dyDescent="0.2">
      <c r="AP84" s="186"/>
      <c r="AQ84" s="186"/>
      <c r="AR84" s="186"/>
      <c r="AS84" s="186"/>
      <c r="AT84" s="186"/>
    </row>
    <row r="85" spans="1:54" x14ac:dyDescent="0.2">
      <c r="AP85" s="186"/>
      <c r="AQ85" s="186"/>
      <c r="AR85" s="186"/>
      <c r="AS85" s="186"/>
      <c r="AT85" s="186"/>
    </row>
    <row r="86" spans="1:54" x14ac:dyDescent="0.2">
      <c r="AP86" s="186"/>
      <c r="AQ86" s="186"/>
      <c r="AR86" s="186"/>
      <c r="AS86" s="186"/>
      <c r="AT86" s="186"/>
    </row>
    <row r="87" spans="1:54" x14ac:dyDescent="0.2">
      <c r="AP87" s="186"/>
      <c r="AQ87" s="186"/>
      <c r="AR87" s="186"/>
      <c r="AS87" s="186"/>
      <c r="AT87" s="186"/>
    </row>
    <row r="88" spans="1:54" x14ac:dyDescent="0.2">
      <c r="AP88" s="186"/>
      <c r="AQ88" s="186"/>
      <c r="AR88" s="186"/>
      <c r="AS88" s="186"/>
      <c r="AT88" s="186"/>
    </row>
    <row r="89" spans="1:54" x14ac:dyDescent="0.2">
      <c r="AP89" s="186"/>
      <c r="AQ89" s="186"/>
      <c r="AR89" s="186"/>
      <c r="AS89" s="186"/>
      <c r="AT89" s="186"/>
    </row>
    <row r="90" spans="1:54" x14ac:dyDescent="0.2">
      <c r="AP90" s="186"/>
      <c r="AQ90" s="186"/>
      <c r="AR90" s="186"/>
      <c r="AS90" s="186"/>
      <c r="AT90" s="186"/>
    </row>
    <row r="93" spans="1:54" x14ac:dyDescent="0.2">
      <c r="AP93" s="186"/>
      <c r="AQ93" s="186"/>
      <c r="AR93" s="186"/>
      <c r="AS93" s="186"/>
      <c r="AT93" s="186"/>
    </row>
    <row r="94" spans="1:54" x14ac:dyDescent="0.2">
      <c r="AP94" s="186"/>
      <c r="AQ94" s="186"/>
      <c r="AR94" s="186"/>
      <c r="AS94" s="186"/>
      <c r="AT94" s="186"/>
    </row>
    <row r="95" spans="1:54" x14ac:dyDescent="0.2">
      <c r="AP95" s="186"/>
      <c r="AQ95" s="186"/>
      <c r="AR95" s="186"/>
      <c r="AS95" s="186"/>
      <c r="AT95" s="186"/>
    </row>
    <row r="96" spans="1:54" x14ac:dyDescent="0.2">
      <c r="AP96" s="186"/>
      <c r="AQ96" s="186"/>
      <c r="AR96" s="186"/>
      <c r="AS96" s="186"/>
      <c r="AT96" s="186"/>
    </row>
    <row r="97" spans="42:46" x14ac:dyDescent="0.2">
      <c r="AP97" s="186"/>
      <c r="AQ97" s="186"/>
      <c r="AR97" s="186"/>
      <c r="AS97" s="186"/>
      <c r="AT97" s="186"/>
    </row>
    <row r="98" spans="42:46" x14ac:dyDescent="0.2">
      <c r="AP98" s="186"/>
      <c r="AQ98" s="186"/>
      <c r="AR98" s="186"/>
      <c r="AS98" s="186"/>
      <c r="AT98" s="186"/>
    </row>
    <row r="99" spans="42:46" x14ac:dyDescent="0.2">
      <c r="AP99" s="186"/>
      <c r="AQ99" s="186"/>
      <c r="AR99" s="186"/>
      <c r="AS99" s="186"/>
      <c r="AT99" s="186"/>
    </row>
    <row r="100" spans="42:46" x14ac:dyDescent="0.2">
      <c r="AP100" s="186"/>
      <c r="AQ100" s="186"/>
      <c r="AR100" s="186"/>
      <c r="AS100" s="186"/>
      <c r="AT100" s="186"/>
    </row>
    <row r="101" spans="42:46" x14ac:dyDescent="0.2">
      <c r="AP101" s="186"/>
      <c r="AQ101" s="186"/>
      <c r="AR101" s="186"/>
      <c r="AS101" s="186"/>
      <c r="AT101" s="186"/>
    </row>
    <row r="102" spans="42:46" x14ac:dyDescent="0.2">
      <c r="AP102" s="186"/>
      <c r="AQ102" s="186"/>
      <c r="AR102" s="186"/>
      <c r="AS102" s="186"/>
      <c r="AT102" s="186"/>
    </row>
    <row r="103" spans="42:46" x14ac:dyDescent="0.2">
      <c r="AP103" s="186"/>
      <c r="AQ103" s="186"/>
      <c r="AR103" s="186"/>
      <c r="AS103" s="186"/>
      <c r="AT103" s="186"/>
    </row>
    <row r="104" spans="42:46" x14ac:dyDescent="0.2">
      <c r="AP104" s="186"/>
      <c r="AQ104" s="186"/>
      <c r="AR104" s="186"/>
      <c r="AS104" s="186"/>
      <c r="AT104" s="186"/>
    </row>
    <row r="105" spans="42:46" x14ac:dyDescent="0.2">
      <c r="AP105" s="186"/>
      <c r="AQ105" s="186"/>
      <c r="AR105" s="186"/>
      <c r="AS105" s="186"/>
      <c r="AT105" s="186"/>
    </row>
    <row r="106" spans="42:46" x14ac:dyDescent="0.2">
      <c r="AP106" s="186"/>
      <c r="AQ106" s="186"/>
      <c r="AR106" s="186"/>
      <c r="AS106" s="186"/>
      <c r="AT106" s="186"/>
    </row>
    <row r="107" spans="42:46" x14ac:dyDescent="0.2">
      <c r="AP107" s="186"/>
      <c r="AQ107" s="186"/>
      <c r="AR107" s="186"/>
      <c r="AS107" s="186"/>
      <c r="AT107" s="186"/>
    </row>
  </sheetData>
  <sheetProtection algorithmName="SHA-512" hashValue="bOeT5qToAPtDuzpXnh3TCcwhEeNHTnPrJMYogF528fXpYZp6QxsreCpZ9qu/l2NJKOX+bpTzTxfsDXxowSj2Yw==" saltValue="XQuIOk5K+3w29TI+pDgnJw==" spinCount="100000" sheet="1" objects="1" scenarios="1" selectLockedCells="1"/>
  <mergeCells count="239">
    <mergeCell ref="J73:M73"/>
    <mergeCell ref="P22:R22"/>
    <mergeCell ref="AJ17:AZ18"/>
    <mergeCell ref="T21:AG21"/>
    <mergeCell ref="T22:AG22"/>
    <mergeCell ref="T49:AH49"/>
    <mergeCell ref="B46:H46"/>
    <mergeCell ref="D33:E33"/>
    <mergeCell ref="N36:S36"/>
    <mergeCell ref="N37:S37"/>
    <mergeCell ref="N38:S38"/>
    <mergeCell ref="N39:S39"/>
    <mergeCell ref="N40:S40"/>
    <mergeCell ref="N41:S41"/>
    <mergeCell ref="J31:M31"/>
    <mergeCell ref="J32:M32"/>
    <mergeCell ref="J33:M33"/>
    <mergeCell ref="I44:R44"/>
    <mergeCell ref="T44:AG44"/>
    <mergeCell ref="I45:R45"/>
    <mergeCell ref="T45:AG45"/>
    <mergeCell ref="J41:M41"/>
    <mergeCell ref="N70:S70"/>
    <mergeCell ref="F65:I65"/>
    <mergeCell ref="A1:AE1"/>
    <mergeCell ref="D71:E71"/>
    <mergeCell ref="F71:I71"/>
    <mergeCell ref="J71:M71"/>
    <mergeCell ref="N71:S71"/>
    <mergeCell ref="D72:E72"/>
    <mergeCell ref="F72:I72"/>
    <mergeCell ref="J72:M72"/>
    <mergeCell ref="N72:S72"/>
    <mergeCell ref="T72:AE73"/>
    <mergeCell ref="D73:E73"/>
    <mergeCell ref="F73:I73"/>
    <mergeCell ref="N73:S73"/>
    <mergeCell ref="D68:E68"/>
    <mergeCell ref="F68:I68"/>
    <mergeCell ref="J68:M68"/>
    <mergeCell ref="N68:S68"/>
    <mergeCell ref="D69:E69"/>
    <mergeCell ref="F69:I69"/>
    <mergeCell ref="J69:M69"/>
    <mergeCell ref="N69:S69"/>
    <mergeCell ref="D70:E70"/>
    <mergeCell ref="F70:I70"/>
    <mergeCell ref="J70:M70"/>
    <mergeCell ref="J65:M65"/>
    <mergeCell ref="N65:S65"/>
    <mergeCell ref="D66:E66"/>
    <mergeCell ref="F66:I66"/>
    <mergeCell ref="J66:M66"/>
    <mergeCell ref="N66:S66"/>
    <mergeCell ref="D67:E67"/>
    <mergeCell ref="F67:I67"/>
    <mergeCell ref="J67:M67"/>
    <mergeCell ref="N67:S67"/>
    <mergeCell ref="F59:I59"/>
    <mergeCell ref="J59:M59"/>
    <mergeCell ref="N59:S59"/>
    <mergeCell ref="F60:I60"/>
    <mergeCell ref="J60:M60"/>
    <mergeCell ref="N60:S60"/>
    <mergeCell ref="B61:C73"/>
    <mergeCell ref="D61:E61"/>
    <mergeCell ref="F61:I61"/>
    <mergeCell ref="J61:M61"/>
    <mergeCell ref="N61:S61"/>
    <mergeCell ref="D62:E62"/>
    <mergeCell ref="F62:I62"/>
    <mergeCell ref="J62:M62"/>
    <mergeCell ref="N62:S62"/>
    <mergeCell ref="D63:E63"/>
    <mergeCell ref="F63:I63"/>
    <mergeCell ref="J63:M63"/>
    <mergeCell ref="N63:S63"/>
    <mergeCell ref="D64:E64"/>
    <mergeCell ref="F64:I64"/>
    <mergeCell ref="J64:M64"/>
    <mergeCell ref="N64:S64"/>
    <mergeCell ref="D65:E65"/>
    <mergeCell ref="AJ16:AN16"/>
    <mergeCell ref="AJ14:AN14"/>
    <mergeCell ref="AJ13:AN13"/>
    <mergeCell ref="AJ12:AN12"/>
    <mergeCell ref="AJ11:AN11"/>
    <mergeCell ref="AJ10:AN10"/>
    <mergeCell ref="AS11:AT11"/>
    <mergeCell ref="AS12:AT12"/>
    <mergeCell ref="AS13:AT13"/>
    <mergeCell ref="AS14:AT14"/>
    <mergeCell ref="AS15:AT15"/>
    <mergeCell ref="AS16:AT16"/>
    <mergeCell ref="AO11:AR11"/>
    <mergeCell ref="AO12:AR12"/>
    <mergeCell ref="AO13:AR13"/>
    <mergeCell ref="AO14:AR14"/>
    <mergeCell ref="AO15:AR15"/>
    <mergeCell ref="AO16:AR16"/>
    <mergeCell ref="AO10:AT10"/>
    <mergeCell ref="AJ15:AN15"/>
    <mergeCell ref="T56:AH56"/>
    <mergeCell ref="G53:H53"/>
    <mergeCell ref="B51:H51"/>
    <mergeCell ref="I51:R51"/>
    <mergeCell ref="T51:AG51"/>
    <mergeCell ref="B47:H47"/>
    <mergeCell ref="P49:R49"/>
    <mergeCell ref="T50:AH50"/>
    <mergeCell ref="I50:O50"/>
    <mergeCell ref="P50:R50"/>
    <mergeCell ref="T54:AH54"/>
    <mergeCell ref="B52:F53"/>
    <mergeCell ref="T52:AH52"/>
    <mergeCell ref="T53:AH53"/>
    <mergeCell ref="B56:H56"/>
    <mergeCell ref="I56:O56"/>
    <mergeCell ref="P56:R56"/>
    <mergeCell ref="I47:O47"/>
    <mergeCell ref="P47:R47"/>
    <mergeCell ref="I48:O48"/>
    <mergeCell ref="G52:H52"/>
    <mergeCell ref="P48:R48"/>
    <mergeCell ref="I49:O49"/>
    <mergeCell ref="N29:S29"/>
    <mergeCell ref="N30:S30"/>
    <mergeCell ref="N31:S31"/>
    <mergeCell ref="J29:M29"/>
    <mergeCell ref="J30:M30"/>
    <mergeCell ref="J34:M34"/>
    <mergeCell ref="J35:M35"/>
    <mergeCell ref="N32:S32"/>
    <mergeCell ref="I52:R52"/>
    <mergeCell ref="J36:M36"/>
    <mergeCell ref="J37:M37"/>
    <mergeCell ref="N28:S28"/>
    <mergeCell ref="F27:I27"/>
    <mergeCell ref="J27:M27"/>
    <mergeCell ref="N27:S27"/>
    <mergeCell ref="T14:AG14"/>
    <mergeCell ref="T40:AE41"/>
    <mergeCell ref="F40:I40"/>
    <mergeCell ref="D38:E38"/>
    <mergeCell ref="D39:E39"/>
    <mergeCell ref="D40:E40"/>
    <mergeCell ref="D41:E41"/>
    <mergeCell ref="J39:M39"/>
    <mergeCell ref="J40:M40"/>
    <mergeCell ref="F15:H15"/>
    <mergeCell ref="I15:O15"/>
    <mergeCell ref="P15:R15"/>
    <mergeCell ref="D29:E29"/>
    <mergeCell ref="D30:E30"/>
    <mergeCell ref="D31:E31"/>
    <mergeCell ref="D32:E32"/>
    <mergeCell ref="F41:I41"/>
    <mergeCell ref="N33:S33"/>
    <mergeCell ref="N34:S34"/>
    <mergeCell ref="N35:S35"/>
    <mergeCell ref="D34:E34"/>
    <mergeCell ref="D35:E35"/>
    <mergeCell ref="D36:E36"/>
    <mergeCell ref="D37:E37"/>
    <mergeCell ref="B29:C41"/>
    <mergeCell ref="F28:I28"/>
    <mergeCell ref="J28:M28"/>
    <mergeCell ref="F39:I39"/>
    <mergeCell ref="F38:I38"/>
    <mergeCell ref="F37:I37"/>
    <mergeCell ref="F36:I36"/>
    <mergeCell ref="F35:I35"/>
    <mergeCell ref="F34:I34"/>
    <mergeCell ref="F33:I33"/>
    <mergeCell ref="F32:I32"/>
    <mergeCell ref="F31:I31"/>
    <mergeCell ref="J38:M38"/>
    <mergeCell ref="F30:I30"/>
    <mergeCell ref="F29:I29"/>
    <mergeCell ref="B5:E5"/>
    <mergeCell ref="F5:K5"/>
    <mergeCell ref="B20:H20"/>
    <mergeCell ref="I20:R20"/>
    <mergeCell ref="T20:AG20"/>
    <mergeCell ref="B18:H18"/>
    <mergeCell ref="I18:R18"/>
    <mergeCell ref="T18:AG18"/>
    <mergeCell ref="B19:H19"/>
    <mergeCell ref="I19:R19"/>
    <mergeCell ref="T19:AG19"/>
    <mergeCell ref="I13:R13"/>
    <mergeCell ref="B13:E14"/>
    <mergeCell ref="B9:H9"/>
    <mergeCell ref="T9:AG9"/>
    <mergeCell ref="B11:H11"/>
    <mergeCell ref="B15:E15"/>
    <mergeCell ref="T15:AG15"/>
    <mergeCell ref="I9:R9"/>
    <mergeCell ref="B6:AG6"/>
    <mergeCell ref="T10:AG10"/>
    <mergeCell ref="T13:AG13"/>
    <mergeCell ref="I12:R12"/>
    <mergeCell ref="T11:AG11"/>
    <mergeCell ref="B23:H23"/>
    <mergeCell ref="B24:H24"/>
    <mergeCell ref="T23:AG23"/>
    <mergeCell ref="B21:H21"/>
    <mergeCell ref="I23:R23"/>
    <mergeCell ref="I24:R24"/>
    <mergeCell ref="F13:H13"/>
    <mergeCell ref="T12:AG12"/>
    <mergeCell ref="I21:O21"/>
    <mergeCell ref="P21:R21"/>
    <mergeCell ref="B22:H22"/>
    <mergeCell ref="I22:O22"/>
    <mergeCell ref="I10:O10"/>
    <mergeCell ref="P10:R10"/>
    <mergeCell ref="T24:AG24"/>
    <mergeCell ref="B10:H10"/>
    <mergeCell ref="I11:R11"/>
    <mergeCell ref="I14:R14"/>
    <mergeCell ref="F14:H14"/>
    <mergeCell ref="B12:H12"/>
    <mergeCell ref="B54:F55"/>
    <mergeCell ref="G54:H54"/>
    <mergeCell ref="G55:H55"/>
    <mergeCell ref="T55:AH55"/>
    <mergeCell ref="I54:R54"/>
    <mergeCell ref="I55:R55"/>
    <mergeCell ref="B48:H48"/>
    <mergeCell ref="B44:H44"/>
    <mergeCell ref="I46:R46"/>
    <mergeCell ref="T46:AG46"/>
    <mergeCell ref="B45:H45"/>
    <mergeCell ref="B49:H49"/>
    <mergeCell ref="B50:H50"/>
    <mergeCell ref="I53:R53"/>
    <mergeCell ref="T48:AG48"/>
    <mergeCell ref="T47:AG47"/>
  </mergeCells>
  <phoneticPr fontId="16"/>
  <conditionalFormatting sqref="F61:I61">
    <cfRule type="cellIs" dxfId="11" priority="13" operator="lessThan">
      <formula>$F$29</formula>
    </cfRule>
  </conditionalFormatting>
  <conditionalFormatting sqref="F62:I62">
    <cfRule type="cellIs" dxfId="10" priority="12" operator="lessThan">
      <formula>$F$30</formula>
    </cfRule>
  </conditionalFormatting>
  <conditionalFormatting sqref="F63:I63">
    <cfRule type="cellIs" dxfId="9" priority="11" operator="lessThan">
      <formula>$F$31</formula>
    </cfRule>
  </conditionalFormatting>
  <conditionalFormatting sqref="F64:I64">
    <cfRule type="cellIs" dxfId="8" priority="10" operator="lessThan">
      <formula>$F$32</formula>
    </cfRule>
  </conditionalFormatting>
  <conditionalFormatting sqref="F65:I65">
    <cfRule type="cellIs" dxfId="7" priority="9" operator="lessThan">
      <formula>$F$33</formula>
    </cfRule>
  </conditionalFormatting>
  <conditionalFormatting sqref="F66:I66">
    <cfRule type="cellIs" dxfId="6" priority="8" operator="lessThan">
      <formula>$F$34</formula>
    </cfRule>
  </conditionalFormatting>
  <conditionalFormatting sqref="F67:I67">
    <cfRule type="cellIs" dxfId="5" priority="7" operator="lessThan">
      <formula>$F$35</formula>
    </cfRule>
  </conditionalFormatting>
  <conditionalFormatting sqref="F68:I68">
    <cfRule type="cellIs" dxfId="4" priority="6" operator="lessThan">
      <formula>$F$36</formula>
    </cfRule>
  </conditionalFormatting>
  <conditionalFormatting sqref="F69:I69">
    <cfRule type="cellIs" dxfId="3" priority="5" operator="lessThan">
      <formula>$F$37</formula>
    </cfRule>
  </conditionalFormatting>
  <conditionalFormatting sqref="F70:I70">
    <cfRule type="cellIs" dxfId="2" priority="4" operator="lessThan">
      <formula>$F$38</formula>
    </cfRule>
  </conditionalFormatting>
  <conditionalFormatting sqref="F71:I71">
    <cfRule type="cellIs" dxfId="1" priority="3" operator="lessThan">
      <formula>$F$39</formula>
    </cfRule>
  </conditionalFormatting>
  <conditionalFormatting sqref="F72:I72">
    <cfRule type="cellIs" dxfId="0" priority="1" operator="lessThan">
      <formula>$F$40</formula>
    </cfRule>
  </conditionalFormatting>
  <pageMargins left="0.78740157480314965" right="0.23622047244094491" top="0.59055118110236227" bottom="0.19685039370078741" header="0.31496062992125984" footer="0.31496062992125984"/>
  <pageSetup paperSize="9" scale="71" fitToWidth="0" orientation="portrait" r:id="rId1"/>
  <colBreaks count="1" manualBreakCount="1">
    <brk id="34" max="73" man="1"/>
  </colBreaks>
  <drawing r:id="rId2"/>
  <extLst>
    <ext xmlns:x14="http://schemas.microsoft.com/office/spreadsheetml/2009/9/main" uri="{CCE6A557-97BC-4b89-ADB6-D9C93CAAB3DF}">
      <x14:dataValidations xmlns:xm="http://schemas.microsoft.com/office/excel/2006/main" count="15">
        <x14:dataValidation type="list" allowBlank="1" showInputMessage="1" showErrorMessage="1" xr:uid="{00000000-0002-0000-0000-000000000000}">
          <x14:formula1>
            <xm:f>'w1'!$B$3:$B$100</xm:f>
          </x14:formula1>
          <xm:sqref>I9:R9</xm:sqref>
        </x14:dataValidation>
        <x14:dataValidation type="list" allowBlank="1" showInputMessage="1" showErrorMessage="1" xr:uid="{00000000-0002-0000-0000-000001000000}">
          <x14:formula1>
            <xm:f>'w1'!$Z$3:$Z$4</xm:f>
          </x14:formula1>
          <xm:sqref>I51:R51</xm:sqref>
        </x14:dataValidation>
        <x14:dataValidation type="list" allowBlank="1" showInputMessage="1" showErrorMessage="1" xr:uid="{00000000-0002-0000-0000-000002000000}">
          <x14:formula1>
            <xm:f>'w1'!$Z$32:$Z$39</xm:f>
          </x14:formula1>
          <xm:sqref>I52:R52</xm:sqref>
        </x14:dataValidation>
        <x14:dataValidation type="list" allowBlank="1" showInputMessage="1" showErrorMessage="1" xr:uid="{00000000-0002-0000-0000-000003000000}">
          <x14:formula1>
            <xm:f>'w1'!$AD$3:$AD$13</xm:f>
          </x14:formula1>
          <xm:sqref>I55:R55</xm:sqref>
        </x14:dataValidation>
        <x14:dataValidation type="list" allowBlank="1" showInputMessage="1" showErrorMessage="1" xr:uid="{00000000-0002-0000-0000-000004000000}">
          <x14:formula1>
            <xm:f>'w1'!$P$3:$P$6</xm:f>
          </x14:formula1>
          <xm:sqref>I16:R16</xm:sqref>
        </x14:dataValidation>
        <x14:dataValidation type="list" allowBlank="1" showInputMessage="1" showErrorMessage="1" xr:uid="{00000000-0002-0000-0000-000005000000}">
          <x14:formula1>
            <xm:f>'w1'!$P$10:$P$12</xm:f>
          </x14:formula1>
          <xm:sqref>I25:R25</xm:sqref>
        </x14:dataValidation>
        <x14:dataValidation type="list" allowBlank="1" showInputMessage="1" showErrorMessage="1" xr:uid="{00000000-0002-0000-0000-000006000000}">
          <x14:formula1>
            <xm:f>'w1'!$T$3:$T$38</xm:f>
          </x14:formula1>
          <xm:sqref>I13:R13</xm:sqref>
        </x14:dataValidation>
        <x14:dataValidation type="list" allowBlank="1" showInputMessage="1" showErrorMessage="1" xr:uid="{00000000-0002-0000-0000-000007000000}">
          <x14:formula1>
            <xm:f>'w1'!$W$3:$W$38</xm:f>
          </x14:formula1>
          <xm:sqref>I14:R14</xm:sqref>
        </x14:dataValidation>
        <x14:dataValidation type="list" allowBlank="1" showInputMessage="1" showErrorMessage="1" xr:uid="{00000000-0002-0000-0000-000008000000}">
          <x14:formula1>
            <xm:f>'w1'!$P$22:$P$24</xm:f>
          </x14:formula1>
          <xm:sqref>I23:R23</xm:sqref>
        </x14:dataValidation>
        <x14:dataValidation type="list" allowBlank="1" showInputMessage="1" showErrorMessage="1" xr:uid="{00000000-0002-0000-0000-000009000000}">
          <x14:formula1>
            <xm:f>'w1'!$P$28:$P$29</xm:f>
          </x14:formula1>
          <xm:sqref>I24:R24</xm:sqref>
        </x14:dataValidation>
        <x14:dataValidation type="list" allowBlank="1" showInputMessage="1" showErrorMessage="1" xr:uid="{00000000-0002-0000-0000-00000A000000}">
          <x14:formula1>
            <xm:f>'w1'!$Z$8:$Z$28</xm:f>
          </x14:formula1>
          <xm:sqref>I53:R53</xm:sqref>
        </x14:dataValidation>
        <x14:dataValidation type="list" allowBlank="1" showInputMessage="1" showErrorMessage="1" xr:uid="{00000000-0002-0000-0000-00000B000000}">
          <x14:formula1>
            <xm:f>'w1'!$AD$17:$AD$27</xm:f>
          </x14:formula1>
          <xm:sqref>I54:R54</xm:sqref>
        </x14:dataValidation>
        <x14:dataValidation type="list" allowBlank="1" showInputMessage="1" showErrorMessage="1" xr:uid="{00000000-0002-0000-0000-00000C000000}">
          <x14:formula1>
            <xm:f>'w1'!$J$3:$J$4</xm:f>
          </x14:formula1>
          <xm:sqref>AO10:AT10</xm:sqref>
        </x14:dataValidation>
        <x14:dataValidation type="list" allowBlank="1" showInputMessage="1" showErrorMessage="1" xr:uid="{00000000-0002-0000-0000-00000D000000}">
          <x14:formula1>
            <xm:f>'w1'!$J$18:$J$22</xm:f>
          </x14:formula1>
          <xm:sqref>I11:R11</xm:sqref>
        </x14:dataValidation>
        <x14:dataValidation type="list" allowBlank="1" showInputMessage="1" showErrorMessage="1" xr:uid="{00000000-0002-0000-0000-00000E000000}">
          <x14:formula1>
            <xm:f>'w1'!$J$26:$J$40</xm:f>
          </x14:formula1>
          <xm:sqref>I12:R12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AE128"/>
  <sheetViews>
    <sheetView zoomScale="80" zoomScaleNormal="80" workbookViewId="0">
      <selection sqref="A1:AE1"/>
    </sheetView>
  </sheetViews>
  <sheetFormatPr defaultRowHeight="13" x14ac:dyDescent="0.2"/>
  <cols>
    <col min="1" max="1" width="3.7265625" customWidth="1"/>
    <col min="2" max="2" width="20.7265625" style="1" customWidth="1"/>
    <col min="3" max="4" width="7.6328125" style="1" customWidth="1"/>
    <col min="5" max="6" width="3.7265625" style="1" customWidth="1"/>
    <col min="7" max="7" width="7.6328125" style="1" customWidth="1"/>
    <col min="8" max="9" width="3.7265625" customWidth="1"/>
    <col min="10" max="10" width="32.7265625" customWidth="1"/>
    <col min="11" max="13" width="6.7265625" customWidth="1"/>
    <col min="14" max="15" width="3.7265625" customWidth="1"/>
    <col min="16" max="16" width="15.7265625" customWidth="1"/>
    <col min="18" max="19" width="3.7265625" customWidth="1"/>
    <col min="21" max="22" width="3.7265625" customWidth="1"/>
    <col min="24" max="25" width="3.7265625" customWidth="1"/>
    <col min="26" max="26" width="20.7265625" customWidth="1"/>
    <col min="27" max="27" width="6.7265625" customWidth="1"/>
    <col min="28" max="29" width="3.7265625" customWidth="1"/>
    <col min="30" max="30" width="20.7265625" customWidth="1"/>
    <col min="31" max="31" width="6.7265625" customWidth="1"/>
    <col min="257" max="257" width="3.7265625" customWidth="1"/>
    <col min="258" max="258" width="20.7265625" customWidth="1"/>
    <col min="259" max="260" width="7.6328125" customWidth="1"/>
    <col min="261" max="262" width="3.7265625" customWidth="1"/>
    <col min="263" max="263" width="7.6328125" customWidth="1"/>
    <col min="264" max="265" width="3.7265625" customWidth="1"/>
    <col min="266" max="266" width="32.7265625" customWidth="1"/>
    <col min="267" max="269" width="6.7265625" customWidth="1"/>
    <col min="270" max="271" width="3.7265625" customWidth="1"/>
    <col min="272" max="272" width="15.7265625" customWidth="1"/>
    <col min="274" max="275" width="3.7265625" customWidth="1"/>
    <col min="277" max="278" width="3.7265625" customWidth="1"/>
    <col min="280" max="281" width="3.7265625" customWidth="1"/>
    <col min="282" max="282" width="20.7265625" customWidth="1"/>
    <col min="283" max="283" width="6.7265625" customWidth="1"/>
    <col min="284" max="285" width="3.7265625" customWidth="1"/>
    <col min="286" max="286" width="20.7265625" customWidth="1"/>
    <col min="287" max="287" width="6.7265625" customWidth="1"/>
    <col min="513" max="513" width="3.7265625" customWidth="1"/>
    <col min="514" max="514" width="20.7265625" customWidth="1"/>
    <col min="515" max="516" width="7.6328125" customWidth="1"/>
    <col min="517" max="518" width="3.7265625" customWidth="1"/>
    <col min="519" max="519" width="7.6328125" customWidth="1"/>
    <col min="520" max="521" width="3.7265625" customWidth="1"/>
    <col min="522" max="522" width="32.7265625" customWidth="1"/>
    <col min="523" max="525" width="6.7265625" customWidth="1"/>
    <col min="526" max="527" width="3.7265625" customWidth="1"/>
    <col min="528" max="528" width="15.7265625" customWidth="1"/>
    <col min="530" max="531" width="3.7265625" customWidth="1"/>
    <col min="533" max="534" width="3.7265625" customWidth="1"/>
    <col min="536" max="537" width="3.7265625" customWidth="1"/>
    <col min="538" max="538" width="20.7265625" customWidth="1"/>
    <col min="539" max="539" width="6.7265625" customWidth="1"/>
    <col min="540" max="541" width="3.7265625" customWidth="1"/>
    <col min="542" max="542" width="20.7265625" customWidth="1"/>
    <col min="543" max="543" width="6.7265625" customWidth="1"/>
    <col min="769" max="769" width="3.7265625" customWidth="1"/>
    <col min="770" max="770" width="20.7265625" customWidth="1"/>
    <col min="771" max="772" width="7.6328125" customWidth="1"/>
    <col min="773" max="774" width="3.7265625" customWidth="1"/>
    <col min="775" max="775" width="7.6328125" customWidth="1"/>
    <col min="776" max="777" width="3.7265625" customWidth="1"/>
    <col min="778" max="778" width="32.7265625" customWidth="1"/>
    <col min="779" max="781" width="6.7265625" customWidth="1"/>
    <col min="782" max="783" width="3.7265625" customWidth="1"/>
    <col min="784" max="784" width="15.7265625" customWidth="1"/>
    <col min="786" max="787" width="3.7265625" customWidth="1"/>
    <col min="789" max="790" width="3.7265625" customWidth="1"/>
    <col min="792" max="793" width="3.7265625" customWidth="1"/>
    <col min="794" max="794" width="20.7265625" customWidth="1"/>
    <col min="795" max="795" width="6.7265625" customWidth="1"/>
    <col min="796" max="797" width="3.7265625" customWidth="1"/>
    <col min="798" max="798" width="20.7265625" customWidth="1"/>
    <col min="799" max="799" width="6.7265625" customWidth="1"/>
    <col min="1025" max="1025" width="3.7265625" customWidth="1"/>
    <col min="1026" max="1026" width="20.7265625" customWidth="1"/>
    <col min="1027" max="1028" width="7.6328125" customWidth="1"/>
    <col min="1029" max="1030" width="3.7265625" customWidth="1"/>
    <col min="1031" max="1031" width="7.6328125" customWidth="1"/>
    <col min="1032" max="1033" width="3.7265625" customWidth="1"/>
    <col min="1034" max="1034" width="32.7265625" customWidth="1"/>
    <col min="1035" max="1037" width="6.7265625" customWidth="1"/>
    <col min="1038" max="1039" width="3.7265625" customWidth="1"/>
    <col min="1040" max="1040" width="15.7265625" customWidth="1"/>
    <col min="1042" max="1043" width="3.7265625" customWidth="1"/>
    <col min="1045" max="1046" width="3.7265625" customWidth="1"/>
    <col min="1048" max="1049" width="3.7265625" customWidth="1"/>
    <col min="1050" max="1050" width="20.7265625" customWidth="1"/>
    <col min="1051" max="1051" width="6.7265625" customWidth="1"/>
    <col min="1052" max="1053" width="3.7265625" customWidth="1"/>
    <col min="1054" max="1054" width="20.7265625" customWidth="1"/>
    <col min="1055" max="1055" width="6.7265625" customWidth="1"/>
    <col min="1281" max="1281" width="3.7265625" customWidth="1"/>
    <col min="1282" max="1282" width="20.7265625" customWidth="1"/>
    <col min="1283" max="1284" width="7.6328125" customWidth="1"/>
    <col min="1285" max="1286" width="3.7265625" customWidth="1"/>
    <col min="1287" max="1287" width="7.6328125" customWidth="1"/>
    <col min="1288" max="1289" width="3.7265625" customWidth="1"/>
    <col min="1290" max="1290" width="32.7265625" customWidth="1"/>
    <col min="1291" max="1293" width="6.7265625" customWidth="1"/>
    <col min="1294" max="1295" width="3.7265625" customWidth="1"/>
    <col min="1296" max="1296" width="15.7265625" customWidth="1"/>
    <col min="1298" max="1299" width="3.7265625" customWidth="1"/>
    <col min="1301" max="1302" width="3.7265625" customWidth="1"/>
    <col min="1304" max="1305" width="3.7265625" customWidth="1"/>
    <col min="1306" max="1306" width="20.7265625" customWidth="1"/>
    <col min="1307" max="1307" width="6.7265625" customWidth="1"/>
    <col min="1308" max="1309" width="3.7265625" customWidth="1"/>
    <col min="1310" max="1310" width="20.7265625" customWidth="1"/>
    <col min="1311" max="1311" width="6.7265625" customWidth="1"/>
    <col min="1537" max="1537" width="3.7265625" customWidth="1"/>
    <col min="1538" max="1538" width="20.7265625" customWidth="1"/>
    <col min="1539" max="1540" width="7.6328125" customWidth="1"/>
    <col min="1541" max="1542" width="3.7265625" customWidth="1"/>
    <col min="1543" max="1543" width="7.6328125" customWidth="1"/>
    <col min="1544" max="1545" width="3.7265625" customWidth="1"/>
    <col min="1546" max="1546" width="32.7265625" customWidth="1"/>
    <col min="1547" max="1549" width="6.7265625" customWidth="1"/>
    <col min="1550" max="1551" width="3.7265625" customWidth="1"/>
    <col min="1552" max="1552" width="15.7265625" customWidth="1"/>
    <col min="1554" max="1555" width="3.7265625" customWidth="1"/>
    <col min="1557" max="1558" width="3.7265625" customWidth="1"/>
    <col min="1560" max="1561" width="3.7265625" customWidth="1"/>
    <col min="1562" max="1562" width="20.7265625" customWidth="1"/>
    <col min="1563" max="1563" width="6.7265625" customWidth="1"/>
    <col min="1564" max="1565" width="3.7265625" customWidth="1"/>
    <col min="1566" max="1566" width="20.7265625" customWidth="1"/>
    <col min="1567" max="1567" width="6.7265625" customWidth="1"/>
    <col min="1793" max="1793" width="3.7265625" customWidth="1"/>
    <col min="1794" max="1794" width="20.7265625" customWidth="1"/>
    <col min="1795" max="1796" width="7.6328125" customWidth="1"/>
    <col min="1797" max="1798" width="3.7265625" customWidth="1"/>
    <col min="1799" max="1799" width="7.6328125" customWidth="1"/>
    <col min="1800" max="1801" width="3.7265625" customWidth="1"/>
    <col min="1802" max="1802" width="32.7265625" customWidth="1"/>
    <col min="1803" max="1805" width="6.7265625" customWidth="1"/>
    <col min="1806" max="1807" width="3.7265625" customWidth="1"/>
    <col min="1808" max="1808" width="15.7265625" customWidth="1"/>
    <col min="1810" max="1811" width="3.7265625" customWidth="1"/>
    <col min="1813" max="1814" width="3.7265625" customWidth="1"/>
    <col min="1816" max="1817" width="3.7265625" customWidth="1"/>
    <col min="1818" max="1818" width="20.7265625" customWidth="1"/>
    <col min="1819" max="1819" width="6.7265625" customWidth="1"/>
    <col min="1820" max="1821" width="3.7265625" customWidth="1"/>
    <col min="1822" max="1822" width="20.7265625" customWidth="1"/>
    <col min="1823" max="1823" width="6.7265625" customWidth="1"/>
    <col min="2049" max="2049" width="3.7265625" customWidth="1"/>
    <col min="2050" max="2050" width="20.7265625" customWidth="1"/>
    <col min="2051" max="2052" width="7.6328125" customWidth="1"/>
    <col min="2053" max="2054" width="3.7265625" customWidth="1"/>
    <col min="2055" max="2055" width="7.6328125" customWidth="1"/>
    <col min="2056" max="2057" width="3.7265625" customWidth="1"/>
    <col min="2058" max="2058" width="32.7265625" customWidth="1"/>
    <col min="2059" max="2061" width="6.7265625" customWidth="1"/>
    <col min="2062" max="2063" width="3.7265625" customWidth="1"/>
    <col min="2064" max="2064" width="15.7265625" customWidth="1"/>
    <col min="2066" max="2067" width="3.7265625" customWidth="1"/>
    <col min="2069" max="2070" width="3.7265625" customWidth="1"/>
    <col min="2072" max="2073" width="3.7265625" customWidth="1"/>
    <col min="2074" max="2074" width="20.7265625" customWidth="1"/>
    <col min="2075" max="2075" width="6.7265625" customWidth="1"/>
    <col min="2076" max="2077" width="3.7265625" customWidth="1"/>
    <col min="2078" max="2078" width="20.7265625" customWidth="1"/>
    <col min="2079" max="2079" width="6.7265625" customWidth="1"/>
    <col min="2305" max="2305" width="3.7265625" customWidth="1"/>
    <col min="2306" max="2306" width="20.7265625" customWidth="1"/>
    <col min="2307" max="2308" width="7.6328125" customWidth="1"/>
    <col min="2309" max="2310" width="3.7265625" customWidth="1"/>
    <col min="2311" max="2311" width="7.6328125" customWidth="1"/>
    <col min="2312" max="2313" width="3.7265625" customWidth="1"/>
    <col min="2314" max="2314" width="32.7265625" customWidth="1"/>
    <col min="2315" max="2317" width="6.7265625" customWidth="1"/>
    <col min="2318" max="2319" width="3.7265625" customWidth="1"/>
    <col min="2320" max="2320" width="15.7265625" customWidth="1"/>
    <col min="2322" max="2323" width="3.7265625" customWidth="1"/>
    <col min="2325" max="2326" width="3.7265625" customWidth="1"/>
    <col min="2328" max="2329" width="3.7265625" customWidth="1"/>
    <col min="2330" max="2330" width="20.7265625" customWidth="1"/>
    <col min="2331" max="2331" width="6.7265625" customWidth="1"/>
    <col min="2332" max="2333" width="3.7265625" customWidth="1"/>
    <col min="2334" max="2334" width="20.7265625" customWidth="1"/>
    <col min="2335" max="2335" width="6.7265625" customWidth="1"/>
    <col min="2561" max="2561" width="3.7265625" customWidth="1"/>
    <col min="2562" max="2562" width="20.7265625" customWidth="1"/>
    <col min="2563" max="2564" width="7.6328125" customWidth="1"/>
    <col min="2565" max="2566" width="3.7265625" customWidth="1"/>
    <col min="2567" max="2567" width="7.6328125" customWidth="1"/>
    <col min="2568" max="2569" width="3.7265625" customWidth="1"/>
    <col min="2570" max="2570" width="32.7265625" customWidth="1"/>
    <col min="2571" max="2573" width="6.7265625" customWidth="1"/>
    <col min="2574" max="2575" width="3.7265625" customWidth="1"/>
    <col min="2576" max="2576" width="15.7265625" customWidth="1"/>
    <col min="2578" max="2579" width="3.7265625" customWidth="1"/>
    <col min="2581" max="2582" width="3.7265625" customWidth="1"/>
    <col min="2584" max="2585" width="3.7265625" customWidth="1"/>
    <col min="2586" max="2586" width="20.7265625" customWidth="1"/>
    <col min="2587" max="2587" width="6.7265625" customWidth="1"/>
    <col min="2588" max="2589" width="3.7265625" customWidth="1"/>
    <col min="2590" max="2590" width="20.7265625" customWidth="1"/>
    <col min="2591" max="2591" width="6.7265625" customWidth="1"/>
    <col min="2817" max="2817" width="3.7265625" customWidth="1"/>
    <col min="2818" max="2818" width="20.7265625" customWidth="1"/>
    <col min="2819" max="2820" width="7.6328125" customWidth="1"/>
    <col min="2821" max="2822" width="3.7265625" customWidth="1"/>
    <col min="2823" max="2823" width="7.6328125" customWidth="1"/>
    <col min="2824" max="2825" width="3.7265625" customWidth="1"/>
    <col min="2826" max="2826" width="32.7265625" customWidth="1"/>
    <col min="2827" max="2829" width="6.7265625" customWidth="1"/>
    <col min="2830" max="2831" width="3.7265625" customWidth="1"/>
    <col min="2832" max="2832" width="15.7265625" customWidth="1"/>
    <col min="2834" max="2835" width="3.7265625" customWidth="1"/>
    <col min="2837" max="2838" width="3.7265625" customWidth="1"/>
    <col min="2840" max="2841" width="3.7265625" customWidth="1"/>
    <col min="2842" max="2842" width="20.7265625" customWidth="1"/>
    <col min="2843" max="2843" width="6.7265625" customWidth="1"/>
    <col min="2844" max="2845" width="3.7265625" customWidth="1"/>
    <col min="2846" max="2846" width="20.7265625" customWidth="1"/>
    <col min="2847" max="2847" width="6.7265625" customWidth="1"/>
    <col min="3073" max="3073" width="3.7265625" customWidth="1"/>
    <col min="3074" max="3074" width="20.7265625" customWidth="1"/>
    <col min="3075" max="3076" width="7.6328125" customWidth="1"/>
    <col min="3077" max="3078" width="3.7265625" customWidth="1"/>
    <col min="3079" max="3079" width="7.6328125" customWidth="1"/>
    <col min="3080" max="3081" width="3.7265625" customWidth="1"/>
    <col min="3082" max="3082" width="32.7265625" customWidth="1"/>
    <col min="3083" max="3085" width="6.7265625" customWidth="1"/>
    <col min="3086" max="3087" width="3.7265625" customWidth="1"/>
    <col min="3088" max="3088" width="15.7265625" customWidth="1"/>
    <col min="3090" max="3091" width="3.7265625" customWidth="1"/>
    <col min="3093" max="3094" width="3.7265625" customWidth="1"/>
    <col min="3096" max="3097" width="3.7265625" customWidth="1"/>
    <col min="3098" max="3098" width="20.7265625" customWidth="1"/>
    <col min="3099" max="3099" width="6.7265625" customWidth="1"/>
    <col min="3100" max="3101" width="3.7265625" customWidth="1"/>
    <col min="3102" max="3102" width="20.7265625" customWidth="1"/>
    <col min="3103" max="3103" width="6.7265625" customWidth="1"/>
    <col min="3329" max="3329" width="3.7265625" customWidth="1"/>
    <col min="3330" max="3330" width="20.7265625" customWidth="1"/>
    <col min="3331" max="3332" width="7.6328125" customWidth="1"/>
    <col min="3333" max="3334" width="3.7265625" customWidth="1"/>
    <col min="3335" max="3335" width="7.6328125" customWidth="1"/>
    <col min="3336" max="3337" width="3.7265625" customWidth="1"/>
    <col min="3338" max="3338" width="32.7265625" customWidth="1"/>
    <col min="3339" max="3341" width="6.7265625" customWidth="1"/>
    <col min="3342" max="3343" width="3.7265625" customWidth="1"/>
    <col min="3344" max="3344" width="15.7265625" customWidth="1"/>
    <col min="3346" max="3347" width="3.7265625" customWidth="1"/>
    <col min="3349" max="3350" width="3.7265625" customWidth="1"/>
    <col min="3352" max="3353" width="3.7265625" customWidth="1"/>
    <col min="3354" max="3354" width="20.7265625" customWidth="1"/>
    <col min="3355" max="3355" width="6.7265625" customWidth="1"/>
    <col min="3356" max="3357" width="3.7265625" customWidth="1"/>
    <col min="3358" max="3358" width="20.7265625" customWidth="1"/>
    <col min="3359" max="3359" width="6.7265625" customWidth="1"/>
    <col min="3585" max="3585" width="3.7265625" customWidth="1"/>
    <col min="3586" max="3586" width="20.7265625" customWidth="1"/>
    <col min="3587" max="3588" width="7.6328125" customWidth="1"/>
    <col min="3589" max="3590" width="3.7265625" customWidth="1"/>
    <col min="3591" max="3591" width="7.6328125" customWidth="1"/>
    <col min="3592" max="3593" width="3.7265625" customWidth="1"/>
    <col min="3594" max="3594" width="32.7265625" customWidth="1"/>
    <col min="3595" max="3597" width="6.7265625" customWidth="1"/>
    <col min="3598" max="3599" width="3.7265625" customWidth="1"/>
    <col min="3600" max="3600" width="15.7265625" customWidth="1"/>
    <col min="3602" max="3603" width="3.7265625" customWidth="1"/>
    <col min="3605" max="3606" width="3.7265625" customWidth="1"/>
    <col min="3608" max="3609" width="3.7265625" customWidth="1"/>
    <col min="3610" max="3610" width="20.7265625" customWidth="1"/>
    <col min="3611" max="3611" width="6.7265625" customWidth="1"/>
    <col min="3612" max="3613" width="3.7265625" customWidth="1"/>
    <col min="3614" max="3614" width="20.7265625" customWidth="1"/>
    <col min="3615" max="3615" width="6.7265625" customWidth="1"/>
    <col min="3841" max="3841" width="3.7265625" customWidth="1"/>
    <col min="3842" max="3842" width="20.7265625" customWidth="1"/>
    <col min="3843" max="3844" width="7.6328125" customWidth="1"/>
    <col min="3845" max="3846" width="3.7265625" customWidth="1"/>
    <col min="3847" max="3847" width="7.6328125" customWidth="1"/>
    <col min="3848" max="3849" width="3.7265625" customWidth="1"/>
    <col min="3850" max="3850" width="32.7265625" customWidth="1"/>
    <col min="3851" max="3853" width="6.7265625" customWidth="1"/>
    <col min="3854" max="3855" width="3.7265625" customWidth="1"/>
    <col min="3856" max="3856" width="15.7265625" customWidth="1"/>
    <col min="3858" max="3859" width="3.7265625" customWidth="1"/>
    <col min="3861" max="3862" width="3.7265625" customWidth="1"/>
    <col min="3864" max="3865" width="3.7265625" customWidth="1"/>
    <col min="3866" max="3866" width="20.7265625" customWidth="1"/>
    <col min="3867" max="3867" width="6.7265625" customWidth="1"/>
    <col min="3868" max="3869" width="3.7265625" customWidth="1"/>
    <col min="3870" max="3870" width="20.7265625" customWidth="1"/>
    <col min="3871" max="3871" width="6.7265625" customWidth="1"/>
    <col min="4097" max="4097" width="3.7265625" customWidth="1"/>
    <col min="4098" max="4098" width="20.7265625" customWidth="1"/>
    <col min="4099" max="4100" width="7.6328125" customWidth="1"/>
    <col min="4101" max="4102" width="3.7265625" customWidth="1"/>
    <col min="4103" max="4103" width="7.6328125" customWidth="1"/>
    <col min="4104" max="4105" width="3.7265625" customWidth="1"/>
    <col min="4106" max="4106" width="32.7265625" customWidth="1"/>
    <col min="4107" max="4109" width="6.7265625" customWidth="1"/>
    <col min="4110" max="4111" width="3.7265625" customWidth="1"/>
    <col min="4112" max="4112" width="15.7265625" customWidth="1"/>
    <col min="4114" max="4115" width="3.7265625" customWidth="1"/>
    <col min="4117" max="4118" width="3.7265625" customWidth="1"/>
    <col min="4120" max="4121" width="3.7265625" customWidth="1"/>
    <col min="4122" max="4122" width="20.7265625" customWidth="1"/>
    <col min="4123" max="4123" width="6.7265625" customWidth="1"/>
    <col min="4124" max="4125" width="3.7265625" customWidth="1"/>
    <col min="4126" max="4126" width="20.7265625" customWidth="1"/>
    <col min="4127" max="4127" width="6.7265625" customWidth="1"/>
    <col min="4353" max="4353" width="3.7265625" customWidth="1"/>
    <col min="4354" max="4354" width="20.7265625" customWidth="1"/>
    <col min="4355" max="4356" width="7.6328125" customWidth="1"/>
    <col min="4357" max="4358" width="3.7265625" customWidth="1"/>
    <col min="4359" max="4359" width="7.6328125" customWidth="1"/>
    <col min="4360" max="4361" width="3.7265625" customWidth="1"/>
    <col min="4362" max="4362" width="32.7265625" customWidth="1"/>
    <col min="4363" max="4365" width="6.7265625" customWidth="1"/>
    <col min="4366" max="4367" width="3.7265625" customWidth="1"/>
    <col min="4368" max="4368" width="15.7265625" customWidth="1"/>
    <col min="4370" max="4371" width="3.7265625" customWidth="1"/>
    <col min="4373" max="4374" width="3.7265625" customWidth="1"/>
    <col min="4376" max="4377" width="3.7265625" customWidth="1"/>
    <col min="4378" max="4378" width="20.7265625" customWidth="1"/>
    <col min="4379" max="4379" width="6.7265625" customWidth="1"/>
    <col min="4380" max="4381" width="3.7265625" customWidth="1"/>
    <col min="4382" max="4382" width="20.7265625" customWidth="1"/>
    <col min="4383" max="4383" width="6.7265625" customWidth="1"/>
    <col min="4609" max="4609" width="3.7265625" customWidth="1"/>
    <col min="4610" max="4610" width="20.7265625" customWidth="1"/>
    <col min="4611" max="4612" width="7.6328125" customWidth="1"/>
    <col min="4613" max="4614" width="3.7265625" customWidth="1"/>
    <col min="4615" max="4615" width="7.6328125" customWidth="1"/>
    <col min="4616" max="4617" width="3.7265625" customWidth="1"/>
    <col min="4618" max="4618" width="32.7265625" customWidth="1"/>
    <col min="4619" max="4621" width="6.7265625" customWidth="1"/>
    <col min="4622" max="4623" width="3.7265625" customWidth="1"/>
    <col min="4624" max="4624" width="15.7265625" customWidth="1"/>
    <col min="4626" max="4627" width="3.7265625" customWidth="1"/>
    <col min="4629" max="4630" width="3.7265625" customWidth="1"/>
    <col min="4632" max="4633" width="3.7265625" customWidth="1"/>
    <col min="4634" max="4634" width="20.7265625" customWidth="1"/>
    <col min="4635" max="4635" width="6.7265625" customWidth="1"/>
    <col min="4636" max="4637" width="3.7265625" customWidth="1"/>
    <col min="4638" max="4638" width="20.7265625" customWidth="1"/>
    <col min="4639" max="4639" width="6.7265625" customWidth="1"/>
    <col min="4865" max="4865" width="3.7265625" customWidth="1"/>
    <col min="4866" max="4866" width="20.7265625" customWidth="1"/>
    <col min="4867" max="4868" width="7.6328125" customWidth="1"/>
    <col min="4869" max="4870" width="3.7265625" customWidth="1"/>
    <col min="4871" max="4871" width="7.6328125" customWidth="1"/>
    <col min="4872" max="4873" width="3.7265625" customWidth="1"/>
    <col min="4874" max="4874" width="32.7265625" customWidth="1"/>
    <col min="4875" max="4877" width="6.7265625" customWidth="1"/>
    <col min="4878" max="4879" width="3.7265625" customWidth="1"/>
    <col min="4880" max="4880" width="15.7265625" customWidth="1"/>
    <col min="4882" max="4883" width="3.7265625" customWidth="1"/>
    <col min="4885" max="4886" width="3.7265625" customWidth="1"/>
    <col min="4888" max="4889" width="3.7265625" customWidth="1"/>
    <col min="4890" max="4890" width="20.7265625" customWidth="1"/>
    <col min="4891" max="4891" width="6.7265625" customWidth="1"/>
    <col min="4892" max="4893" width="3.7265625" customWidth="1"/>
    <col min="4894" max="4894" width="20.7265625" customWidth="1"/>
    <col min="4895" max="4895" width="6.7265625" customWidth="1"/>
    <col min="5121" max="5121" width="3.7265625" customWidth="1"/>
    <col min="5122" max="5122" width="20.7265625" customWidth="1"/>
    <col min="5123" max="5124" width="7.6328125" customWidth="1"/>
    <col min="5125" max="5126" width="3.7265625" customWidth="1"/>
    <col min="5127" max="5127" width="7.6328125" customWidth="1"/>
    <col min="5128" max="5129" width="3.7265625" customWidth="1"/>
    <col min="5130" max="5130" width="32.7265625" customWidth="1"/>
    <col min="5131" max="5133" width="6.7265625" customWidth="1"/>
    <col min="5134" max="5135" width="3.7265625" customWidth="1"/>
    <col min="5136" max="5136" width="15.7265625" customWidth="1"/>
    <col min="5138" max="5139" width="3.7265625" customWidth="1"/>
    <col min="5141" max="5142" width="3.7265625" customWidth="1"/>
    <col min="5144" max="5145" width="3.7265625" customWidth="1"/>
    <col min="5146" max="5146" width="20.7265625" customWidth="1"/>
    <col min="5147" max="5147" width="6.7265625" customWidth="1"/>
    <col min="5148" max="5149" width="3.7265625" customWidth="1"/>
    <col min="5150" max="5150" width="20.7265625" customWidth="1"/>
    <col min="5151" max="5151" width="6.7265625" customWidth="1"/>
    <col min="5377" max="5377" width="3.7265625" customWidth="1"/>
    <col min="5378" max="5378" width="20.7265625" customWidth="1"/>
    <col min="5379" max="5380" width="7.6328125" customWidth="1"/>
    <col min="5381" max="5382" width="3.7265625" customWidth="1"/>
    <col min="5383" max="5383" width="7.6328125" customWidth="1"/>
    <col min="5384" max="5385" width="3.7265625" customWidth="1"/>
    <col min="5386" max="5386" width="32.7265625" customWidth="1"/>
    <col min="5387" max="5389" width="6.7265625" customWidth="1"/>
    <col min="5390" max="5391" width="3.7265625" customWidth="1"/>
    <col min="5392" max="5392" width="15.7265625" customWidth="1"/>
    <col min="5394" max="5395" width="3.7265625" customWidth="1"/>
    <col min="5397" max="5398" width="3.7265625" customWidth="1"/>
    <col min="5400" max="5401" width="3.7265625" customWidth="1"/>
    <col min="5402" max="5402" width="20.7265625" customWidth="1"/>
    <col min="5403" max="5403" width="6.7265625" customWidth="1"/>
    <col min="5404" max="5405" width="3.7265625" customWidth="1"/>
    <col min="5406" max="5406" width="20.7265625" customWidth="1"/>
    <col min="5407" max="5407" width="6.7265625" customWidth="1"/>
    <col min="5633" max="5633" width="3.7265625" customWidth="1"/>
    <col min="5634" max="5634" width="20.7265625" customWidth="1"/>
    <col min="5635" max="5636" width="7.6328125" customWidth="1"/>
    <col min="5637" max="5638" width="3.7265625" customWidth="1"/>
    <col min="5639" max="5639" width="7.6328125" customWidth="1"/>
    <col min="5640" max="5641" width="3.7265625" customWidth="1"/>
    <col min="5642" max="5642" width="32.7265625" customWidth="1"/>
    <col min="5643" max="5645" width="6.7265625" customWidth="1"/>
    <col min="5646" max="5647" width="3.7265625" customWidth="1"/>
    <col min="5648" max="5648" width="15.7265625" customWidth="1"/>
    <col min="5650" max="5651" width="3.7265625" customWidth="1"/>
    <col min="5653" max="5654" width="3.7265625" customWidth="1"/>
    <col min="5656" max="5657" width="3.7265625" customWidth="1"/>
    <col min="5658" max="5658" width="20.7265625" customWidth="1"/>
    <col min="5659" max="5659" width="6.7265625" customWidth="1"/>
    <col min="5660" max="5661" width="3.7265625" customWidth="1"/>
    <col min="5662" max="5662" width="20.7265625" customWidth="1"/>
    <col min="5663" max="5663" width="6.7265625" customWidth="1"/>
    <col min="5889" max="5889" width="3.7265625" customWidth="1"/>
    <col min="5890" max="5890" width="20.7265625" customWidth="1"/>
    <col min="5891" max="5892" width="7.6328125" customWidth="1"/>
    <col min="5893" max="5894" width="3.7265625" customWidth="1"/>
    <col min="5895" max="5895" width="7.6328125" customWidth="1"/>
    <col min="5896" max="5897" width="3.7265625" customWidth="1"/>
    <col min="5898" max="5898" width="32.7265625" customWidth="1"/>
    <col min="5899" max="5901" width="6.7265625" customWidth="1"/>
    <col min="5902" max="5903" width="3.7265625" customWidth="1"/>
    <col min="5904" max="5904" width="15.7265625" customWidth="1"/>
    <col min="5906" max="5907" width="3.7265625" customWidth="1"/>
    <col min="5909" max="5910" width="3.7265625" customWidth="1"/>
    <col min="5912" max="5913" width="3.7265625" customWidth="1"/>
    <col min="5914" max="5914" width="20.7265625" customWidth="1"/>
    <col min="5915" max="5915" width="6.7265625" customWidth="1"/>
    <col min="5916" max="5917" width="3.7265625" customWidth="1"/>
    <col min="5918" max="5918" width="20.7265625" customWidth="1"/>
    <col min="5919" max="5919" width="6.7265625" customWidth="1"/>
    <col min="6145" max="6145" width="3.7265625" customWidth="1"/>
    <col min="6146" max="6146" width="20.7265625" customWidth="1"/>
    <col min="6147" max="6148" width="7.6328125" customWidth="1"/>
    <col min="6149" max="6150" width="3.7265625" customWidth="1"/>
    <col min="6151" max="6151" width="7.6328125" customWidth="1"/>
    <col min="6152" max="6153" width="3.7265625" customWidth="1"/>
    <col min="6154" max="6154" width="32.7265625" customWidth="1"/>
    <col min="6155" max="6157" width="6.7265625" customWidth="1"/>
    <col min="6158" max="6159" width="3.7265625" customWidth="1"/>
    <col min="6160" max="6160" width="15.7265625" customWidth="1"/>
    <col min="6162" max="6163" width="3.7265625" customWidth="1"/>
    <col min="6165" max="6166" width="3.7265625" customWidth="1"/>
    <col min="6168" max="6169" width="3.7265625" customWidth="1"/>
    <col min="6170" max="6170" width="20.7265625" customWidth="1"/>
    <col min="6171" max="6171" width="6.7265625" customWidth="1"/>
    <col min="6172" max="6173" width="3.7265625" customWidth="1"/>
    <col min="6174" max="6174" width="20.7265625" customWidth="1"/>
    <col min="6175" max="6175" width="6.7265625" customWidth="1"/>
    <col min="6401" max="6401" width="3.7265625" customWidth="1"/>
    <col min="6402" max="6402" width="20.7265625" customWidth="1"/>
    <col min="6403" max="6404" width="7.6328125" customWidth="1"/>
    <col min="6405" max="6406" width="3.7265625" customWidth="1"/>
    <col min="6407" max="6407" width="7.6328125" customWidth="1"/>
    <col min="6408" max="6409" width="3.7265625" customWidth="1"/>
    <col min="6410" max="6410" width="32.7265625" customWidth="1"/>
    <col min="6411" max="6413" width="6.7265625" customWidth="1"/>
    <col min="6414" max="6415" width="3.7265625" customWidth="1"/>
    <col min="6416" max="6416" width="15.7265625" customWidth="1"/>
    <col min="6418" max="6419" width="3.7265625" customWidth="1"/>
    <col min="6421" max="6422" width="3.7265625" customWidth="1"/>
    <col min="6424" max="6425" width="3.7265625" customWidth="1"/>
    <col min="6426" max="6426" width="20.7265625" customWidth="1"/>
    <col min="6427" max="6427" width="6.7265625" customWidth="1"/>
    <col min="6428" max="6429" width="3.7265625" customWidth="1"/>
    <col min="6430" max="6430" width="20.7265625" customWidth="1"/>
    <col min="6431" max="6431" width="6.7265625" customWidth="1"/>
    <col min="6657" max="6657" width="3.7265625" customWidth="1"/>
    <col min="6658" max="6658" width="20.7265625" customWidth="1"/>
    <col min="6659" max="6660" width="7.6328125" customWidth="1"/>
    <col min="6661" max="6662" width="3.7265625" customWidth="1"/>
    <col min="6663" max="6663" width="7.6328125" customWidth="1"/>
    <col min="6664" max="6665" width="3.7265625" customWidth="1"/>
    <col min="6666" max="6666" width="32.7265625" customWidth="1"/>
    <col min="6667" max="6669" width="6.7265625" customWidth="1"/>
    <col min="6670" max="6671" width="3.7265625" customWidth="1"/>
    <col min="6672" max="6672" width="15.7265625" customWidth="1"/>
    <col min="6674" max="6675" width="3.7265625" customWidth="1"/>
    <col min="6677" max="6678" width="3.7265625" customWidth="1"/>
    <col min="6680" max="6681" width="3.7265625" customWidth="1"/>
    <col min="6682" max="6682" width="20.7265625" customWidth="1"/>
    <col min="6683" max="6683" width="6.7265625" customWidth="1"/>
    <col min="6684" max="6685" width="3.7265625" customWidth="1"/>
    <col min="6686" max="6686" width="20.7265625" customWidth="1"/>
    <col min="6687" max="6687" width="6.7265625" customWidth="1"/>
    <col min="6913" max="6913" width="3.7265625" customWidth="1"/>
    <col min="6914" max="6914" width="20.7265625" customWidth="1"/>
    <col min="6915" max="6916" width="7.6328125" customWidth="1"/>
    <col min="6917" max="6918" width="3.7265625" customWidth="1"/>
    <col min="6919" max="6919" width="7.6328125" customWidth="1"/>
    <col min="6920" max="6921" width="3.7265625" customWidth="1"/>
    <col min="6922" max="6922" width="32.7265625" customWidth="1"/>
    <col min="6923" max="6925" width="6.7265625" customWidth="1"/>
    <col min="6926" max="6927" width="3.7265625" customWidth="1"/>
    <col min="6928" max="6928" width="15.7265625" customWidth="1"/>
    <col min="6930" max="6931" width="3.7265625" customWidth="1"/>
    <col min="6933" max="6934" width="3.7265625" customWidth="1"/>
    <col min="6936" max="6937" width="3.7265625" customWidth="1"/>
    <col min="6938" max="6938" width="20.7265625" customWidth="1"/>
    <col min="6939" max="6939" width="6.7265625" customWidth="1"/>
    <col min="6940" max="6941" width="3.7265625" customWidth="1"/>
    <col min="6942" max="6942" width="20.7265625" customWidth="1"/>
    <col min="6943" max="6943" width="6.7265625" customWidth="1"/>
    <col min="7169" max="7169" width="3.7265625" customWidth="1"/>
    <col min="7170" max="7170" width="20.7265625" customWidth="1"/>
    <col min="7171" max="7172" width="7.6328125" customWidth="1"/>
    <col min="7173" max="7174" width="3.7265625" customWidth="1"/>
    <col min="7175" max="7175" width="7.6328125" customWidth="1"/>
    <col min="7176" max="7177" width="3.7265625" customWidth="1"/>
    <col min="7178" max="7178" width="32.7265625" customWidth="1"/>
    <col min="7179" max="7181" width="6.7265625" customWidth="1"/>
    <col min="7182" max="7183" width="3.7265625" customWidth="1"/>
    <col min="7184" max="7184" width="15.7265625" customWidth="1"/>
    <col min="7186" max="7187" width="3.7265625" customWidth="1"/>
    <col min="7189" max="7190" width="3.7265625" customWidth="1"/>
    <col min="7192" max="7193" width="3.7265625" customWidth="1"/>
    <col min="7194" max="7194" width="20.7265625" customWidth="1"/>
    <col min="7195" max="7195" width="6.7265625" customWidth="1"/>
    <col min="7196" max="7197" width="3.7265625" customWidth="1"/>
    <col min="7198" max="7198" width="20.7265625" customWidth="1"/>
    <col min="7199" max="7199" width="6.7265625" customWidth="1"/>
    <col min="7425" max="7425" width="3.7265625" customWidth="1"/>
    <col min="7426" max="7426" width="20.7265625" customWidth="1"/>
    <col min="7427" max="7428" width="7.6328125" customWidth="1"/>
    <col min="7429" max="7430" width="3.7265625" customWidth="1"/>
    <col min="7431" max="7431" width="7.6328125" customWidth="1"/>
    <col min="7432" max="7433" width="3.7265625" customWidth="1"/>
    <col min="7434" max="7434" width="32.7265625" customWidth="1"/>
    <col min="7435" max="7437" width="6.7265625" customWidth="1"/>
    <col min="7438" max="7439" width="3.7265625" customWidth="1"/>
    <col min="7440" max="7440" width="15.7265625" customWidth="1"/>
    <col min="7442" max="7443" width="3.7265625" customWidth="1"/>
    <col min="7445" max="7446" width="3.7265625" customWidth="1"/>
    <col min="7448" max="7449" width="3.7265625" customWidth="1"/>
    <col min="7450" max="7450" width="20.7265625" customWidth="1"/>
    <col min="7451" max="7451" width="6.7265625" customWidth="1"/>
    <col min="7452" max="7453" width="3.7265625" customWidth="1"/>
    <col min="7454" max="7454" width="20.7265625" customWidth="1"/>
    <col min="7455" max="7455" width="6.7265625" customWidth="1"/>
    <col min="7681" max="7681" width="3.7265625" customWidth="1"/>
    <col min="7682" max="7682" width="20.7265625" customWidth="1"/>
    <col min="7683" max="7684" width="7.6328125" customWidth="1"/>
    <col min="7685" max="7686" width="3.7265625" customWidth="1"/>
    <col min="7687" max="7687" width="7.6328125" customWidth="1"/>
    <col min="7688" max="7689" width="3.7265625" customWidth="1"/>
    <col min="7690" max="7690" width="32.7265625" customWidth="1"/>
    <col min="7691" max="7693" width="6.7265625" customWidth="1"/>
    <col min="7694" max="7695" width="3.7265625" customWidth="1"/>
    <col min="7696" max="7696" width="15.7265625" customWidth="1"/>
    <col min="7698" max="7699" width="3.7265625" customWidth="1"/>
    <col min="7701" max="7702" width="3.7265625" customWidth="1"/>
    <col min="7704" max="7705" width="3.7265625" customWidth="1"/>
    <col min="7706" max="7706" width="20.7265625" customWidth="1"/>
    <col min="7707" max="7707" width="6.7265625" customWidth="1"/>
    <col min="7708" max="7709" width="3.7265625" customWidth="1"/>
    <col min="7710" max="7710" width="20.7265625" customWidth="1"/>
    <col min="7711" max="7711" width="6.7265625" customWidth="1"/>
    <col min="7937" max="7937" width="3.7265625" customWidth="1"/>
    <col min="7938" max="7938" width="20.7265625" customWidth="1"/>
    <col min="7939" max="7940" width="7.6328125" customWidth="1"/>
    <col min="7941" max="7942" width="3.7265625" customWidth="1"/>
    <col min="7943" max="7943" width="7.6328125" customWidth="1"/>
    <col min="7944" max="7945" width="3.7265625" customWidth="1"/>
    <col min="7946" max="7946" width="32.7265625" customWidth="1"/>
    <col min="7947" max="7949" width="6.7265625" customWidth="1"/>
    <col min="7950" max="7951" width="3.7265625" customWidth="1"/>
    <col min="7952" max="7952" width="15.7265625" customWidth="1"/>
    <col min="7954" max="7955" width="3.7265625" customWidth="1"/>
    <col min="7957" max="7958" width="3.7265625" customWidth="1"/>
    <col min="7960" max="7961" width="3.7265625" customWidth="1"/>
    <col min="7962" max="7962" width="20.7265625" customWidth="1"/>
    <col min="7963" max="7963" width="6.7265625" customWidth="1"/>
    <col min="7964" max="7965" width="3.7265625" customWidth="1"/>
    <col min="7966" max="7966" width="20.7265625" customWidth="1"/>
    <col min="7967" max="7967" width="6.7265625" customWidth="1"/>
    <col min="8193" max="8193" width="3.7265625" customWidth="1"/>
    <col min="8194" max="8194" width="20.7265625" customWidth="1"/>
    <col min="8195" max="8196" width="7.6328125" customWidth="1"/>
    <col min="8197" max="8198" width="3.7265625" customWidth="1"/>
    <col min="8199" max="8199" width="7.6328125" customWidth="1"/>
    <col min="8200" max="8201" width="3.7265625" customWidth="1"/>
    <col min="8202" max="8202" width="32.7265625" customWidth="1"/>
    <col min="8203" max="8205" width="6.7265625" customWidth="1"/>
    <col min="8206" max="8207" width="3.7265625" customWidth="1"/>
    <col min="8208" max="8208" width="15.7265625" customWidth="1"/>
    <col min="8210" max="8211" width="3.7265625" customWidth="1"/>
    <col min="8213" max="8214" width="3.7265625" customWidth="1"/>
    <col min="8216" max="8217" width="3.7265625" customWidth="1"/>
    <col min="8218" max="8218" width="20.7265625" customWidth="1"/>
    <col min="8219" max="8219" width="6.7265625" customWidth="1"/>
    <col min="8220" max="8221" width="3.7265625" customWidth="1"/>
    <col min="8222" max="8222" width="20.7265625" customWidth="1"/>
    <col min="8223" max="8223" width="6.7265625" customWidth="1"/>
    <col min="8449" max="8449" width="3.7265625" customWidth="1"/>
    <col min="8450" max="8450" width="20.7265625" customWidth="1"/>
    <col min="8451" max="8452" width="7.6328125" customWidth="1"/>
    <col min="8453" max="8454" width="3.7265625" customWidth="1"/>
    <col min="8455" max="8455" width="7.6328125" customWidth="1"/>
    <col min="8456" max="8457" width="3.7265625" customWidth="1"/>
    <col min="8458" max="8458" width="32.7265625" customWidth="1"/>
    <col min="8459" max="8461" width="6.7265625" customWidth="1"/>
    <col min="8462" max="8463" width="3.7265625" customWidth="1"/>
    <col min="8464" max="8464" width="15.7265625" customWidth="1"/>
    <col min="8466" max="8467" width="3.7265625" customWidth="1"/>
    <col min="8469" max="8470" width="3.7265625" customWidth="1"/>
    <col min="8472" max="8473" width="3.7265625" customWidth="1"/>
    <col min="8474" max="8474" width="20.7265625" customWidth="1"/>
    <col min="8475" max="8475" width="6.7265625" customWidth="1"/>
    <col min="8476" max="8477" width="3.7265625" customWidth="1"/>
    <col min="8478" max="8478" width="20.7265625" customWidth="1"/>
    <col min="8479" max="8479" width="6.7265625" customWidth="1"/>
    <col min="8705" max="8705" width="3.7265625" customWidth="1"/>
    <col min="8706" max="8706" width="20.7265625" customWidth="1"/>
    <col min="8707" max="8708" width="7.6328125" customWidth="1"/>
    <col min="8709" max="8710" width="3.7265625" customWidth="1"/>
    <col min="8711" max="8711" width="7.6328125" customWidth="1"/>
    <col min="8712" max="8713" width="3.7265625" customWidth="1"/>
    <col min="8714" max="8714" width="32.7265625" customWidth="1"/>
    <col min="8715" max="8717" width="6.7265625" customWidth="1"/>
    <col min="8718" max="8719" width="3.7265625" customWidth="1"/>
    <col min="8720" max="8720" width="15.7265625" customWidth="1"/>
    <col min="8722" max="8723" width="3.7265625" customWidth="1"/>
    <col min="8725" max="8726" width="3.7265625" customWidth="1"/>
    <col min="8728" max="8729" width="3.7265625" customWidth="1"/>
    <col min="8730" max="8730" width="20.7265625" customWidth="1"/>
    <col min="8731" max="8731" width="6.7265625" customWidth="1"/>
    <col min="8732" max="8733" width="3.7265625" customWidth="1"/>
    <col min="8734" max="8734" width="20.7265625" customWidth="1"/>
    <col min="8735" max="8735" width="6.7265625" customWidth="1"/>
    <col min="8961" max="8961" width="3.7265625" customWidth="1"/>
    <col min="8962" max="8962" width="20.7265625" customWidth="1"/>
    <col min="8963" max="8964" width="7.6328125" customWidth="1"/>
    <col min="8965" max="8966" width="3.7265625" customWidth="1"/>
    <col min="8967" max="8967" width="7.6328125" customWidth="1"/>
    <col min="8968" max="8969" width="3.7265625" customWidth="1"/>
    <col min="8970" max="8970" width="32.7265625" customWidth="1"/>
    <col min="8971" max="8973" width="6.7265625" customWidth="1"/>
    <col min="8974" max="8975" width="3.7265625" customWidth="1"/>
    <col min="8976" max="8976" width="15.7265625" customWidth="1"/>
    <col min="8978" max="8979" width="3.7265625" customWidth="1"/>
    <col min="8981" max="8982" width="3.7265625" customWidth="1"/>
    <col min="8984" max="8985" width="3.7265625" customWidth="1"/>
    <col min="8986" max="8986" width="20.7265625" customWidth="1"/>
    <col min="8987" max="8987" width="6.7265625" customWidth="1"/>
    <col min="8988" max="8989" width="3.7265625" customWidth="1"/>
    <col min="8990" max="8990" width="20.7265625" customWidth="1"/>
    <col min="8991" max="8991" width="6.7265625" customWidth="1"/>
    <col min="9217" max="9217" width="3.7265625" customWidth="1"/>
    <col min="9218" max="9218" width="20.7265625" customWidth="1"/>
    <col min="9219" max="9220" width="7.6328125" customWidth="1"/>
    <col min="9221" max="9222" width="3.7265625" customWidth="1"/>
    <col min="9223" max="9223" width="7.6328125" customWidth="1"/>
    <col min="9224" max="9225" width="3.7265625" customWidth="1"/>
    <col min="9226" max="9226" width="32.7265625" customWidth="1"/>
    <col min="9227" max="9229" width="6.7265625" customWidth="1"/>
    <col min="9230" max="9231" width="3.7265625" customWidth="1"/>
    <col min="9232" max="9232" width="15.7265625" customWidth="1"/>
    <col min="9234" max="9235" width="3.7265625" customWidth="1"/>
    <col min="9237" max="9238" width="3.7265625" customWidth="1"/>
    <col min="9240" max="9241" width="3.7265625" customWidth="1"/>
    <col min="9242" max="9242" width="20.7265625" customWidth="1"/>
    <col min="9243" max="9243" width="6.7265625" customWidth="1"/>
    <col min="9244" max="9245" width="3.7265625" customWidth="1"/>
    <col min="9246" max="9246" width="20.7265625" customWidth="1"/>
    <col min="9247" max="9247" width="6.7265625" customWidth="1"/>
    <col min="9473" max="9473" width="3.7265625" customWidth="1"/>
    <col min="9474" max="9474" width="20.7265625" customWidth="1"/>
    <col min="9475" max="9476" width="7.6328125" customWidth="1"/>
    <col min="9477" max="9478" width="3.7265625" customWidth="1"/>
    <col min="9479" max="9479" width="7.6328125" customWidth="1"/>
    <col min="9480" max="9481" width="3.7265625" customWidth="1"/>
    <col min="9482" max="9482" width="32.7265625" customWidth="1"/>
    <col min="9483" max="9485" width="6.7265625" customWidth="1"/>
    <col min="9486" max="9487" width="3.7265625" customWidth="1"/>
    <col min="9488" max="9488" width="15.7265625" customWidth="1"/>
    <col min="9490" max="9491" width="3.7265625" customWidth="1"/>
    <col min="9493" max="9494" width="3.7265625" customWidth="1"/>
    <col min="9496" max="9497" width="3.7265625" customWidth="1"/>
    <col min="9498" max="9498" width="20.7265625" customWidth="1"/>
    <col min="9499" max="9499" width="6.7265625" customWidth="1"/>
    <col min="9500" max="9501" width="3.7265625" customWidth="1"/>
    <col min="9502" max="9502" width="20.7265625" customWidth="1"/>
    <col min="9503" max="9503" width="6.7265625" customWidth="1"/>
    <col min="9729" max="9729" width="3.7265625" customWidth="1"/>
    <col min="9730" max="9730" width="20.7265625" customWidth="1"/>
    <col min="9731" max="9732" width="7.6328125" customWidth="1"/>
    <col min="9733" max="9734" width="3.7265625" customWidth="1"/>
    <col min="9735" max="9735" width="7.6328125" customWidth="1"/>
    <col min="9736" max="9737" width="3.7265625" customWidth="1"/>
    <col min="9738" max="9738" width="32.7265625" customWidth="1"/>
    <col min="9739" max="9741" width="6.7265625" customWidth="1"/>
    <col min="9742" max="9743" width="3.7265625" customWidth="1"/>
    <col min="9744" max="9744" width="15.7265625" customWidth="1"/>
    <col min="9746" max="9747" width="3.7265625" customWidth="1"/>
    <col min="9749" max="9750" width="3.7265625" customWidth="1"/>
    <col min="9752" max="9753" width="3.7265625" customWidth="1"/>
    <col min="9754" max="9754" width="20.7265625" customWidth="1"/>
    <col min="9755" max="9755" width="6.7265625" customWidth="1"/>
    <col min="9756" max="9757" width="3.7265625" customWidth="1"/>
    <col min="9758" max="9758" width="20.7265625" customWidth="1"/>
    <col min="9759" max="9759" width="6.7265625" customWidth="1"/>
    <col min="9985" max="9985" width="3.7265625" customWidth="1"/>
    <col min="9986" max="9986" width="20.7265625" customWidth="1"/>
    <col min="9987" max="9988" width="7.6328125" customWidth="1"/>
    <col min="9989" max="9990" width="3.7265625" customWidth="1"/>
    <col min="9991" max="9991" width="7.6328125" customWidth="1"/>
    <col min="9992" max="9993" width="3.7265625" customWidth="1"/>
    <col min="9994" max="9994" width="32.7265625" customWidth="1"/>
    <col min="9995" max="9997" width="6.7265625" customWidth="1"/>
    <col min="9998" max="9999" width="3.7265625" customWidth="1"/>
    <col min="10000" max="10000" width="15.7265625" customWidth="1"/>
    <col min="10002" max="10003" width="3.7265625" customWidth="1"/>
    <col min="10005" max="10006" width="3.7265625" customWidth="1"/>
    <col min="10008" max="10009" width="3.7265625" customWidth="1"/>
    <col min="10010" max="10010" width="20.7265625" customWidth="1"/>
    <col min="10011" max="10011" width="6.7265625" customWidth="1"/>
    <col min="10012" max="10013" width="3.7265625" customWidth="1"/>
    <col min="10014" max="10014" width="20.7265625" customWidth="1"/>
    <col min="10015" max="10015" width="6.7265625" customWidth="1"/>
    <col min="10241" max="10241" width="3.7265625" customWidth="1"/>
    <col min="10242" max="10242" width="20.7265625" customWidth="1"/>
    <col min="10243" max="10244" width="7.6328125" customWidth="1"/>
    <col min="10245" max="10246" width="3.7265625" customWidth="1"/>
    <col min="10247" max="10247" width="7.6328125" customWidth="1"/>
    <col min="10248" max="10249" width="3.7265625" customWidth="1"/>
    <col min="10250" max="10250" width="32.7265625" customWidth="1"/>
    <col min="10251" max="10253" width="6.7265625" customWidth="1"/>
    <col min="10254" max="10255" width="3.7265625" customWidth="1"/>
    <col min="10256" max="10256" width="15.7265625" customWidth="1"/>
    <col min="10258" max="10259" width="3.7265625" customWidth="1"/>
    <col min="10261" max="10262" width="3.7265625" customWidth="1"/>
    <col min="10264" max="10265" width="3.7265625" customWidth="1"/>
    <col min="10266" max="10266" width="20.7265625" customWidth="1"/>
    <col min="10267" max="10267" width="6.7265625" customWidth="1"/>
    <col min="10268" max="10269" width="3.7265625" customWidth="1"/>
    <col min="10270" max="10270" width="20.7265625" customWidth="1"/>
    <col min="10271" max="10271" width="6.7265625" customWidth="1"/>
    <col min="10497" max="10497" width="3.7265625" customWidth="1"/>
    <col min="10498" max="10498" width="20.7265625" customWidth="1"/>
    <col min="10499" max="10500" width="7.6328125" customWidth="1"/>
    <col min="10501" max="10502" width="3.7265625" customWidth="1"/>
    <col min="10503" max="10503" width="7.6328125" customWidth="1"/>
    <col min="10504" max="10505" width="3.7265625" customWidth="1"/>
    <col min="10506" max="10506" width="32.7265625" customWidth="1"/>
    <col min="10507" max="10509" width="6.7265625" customWidth="1"/>
    <col min="10510" max="10511" width="3.7265625" customWidth="1"/>
    <col min="10512" max="10512" width="15.7265625" customWidth="1"/>
    <col min="10514" max="10515" width="3.7265625" customWidth="1"/>
    <col min="10517" max="10518" width="3.7265625" customWidth="1"/>
    <col min="10520" max="10521" width="3.7265625" customWidth="1"/>
    <col min="10522" max="10522" width="20.7265625" customWidth="1"/>
    <col min="10523" max="10523" width="6.7265625" customWidth="1"/>
    <col min="10524" max="10525" width="3.7265625" customWidth="1"/>
    <col min="10526" max="10526" width="20.7265625" customWidth="1"/>
    <col min="10527" max="10527" width="6.7265625" customWidth="1"/>
    <col min="10753" max="10753" width="3.7265625" customWidth="1"/>
    <col min="10754" max="10754" width="20.7265625" customWidth="1"/>
    <col min="10755" max="10756" width="7.6328125" customWidth="1"/>
    <col min="10757" max="10758" width="3.7265625" customWidth="1"/>
    <col min="10759" max="10759" width="7.6328125" customWidth="1"/>
    <col min="10760" max="10761" width="3.7265625" customWidth="1"/>
    <col min="10762" max="10762" width="32.7265625" customWidth="1"/>
    <col min="10763" max="10765" width="6.7265625" customWidth="1"/>
    <col min="10766" max="10767" width="3.7265625" customWidth="1"/>
    <col min="10768" max="10768" width="15.7265625" customWidth="1"/>
    <col min="10770" max="10771" width="3.7265625" customWidth="1"/>
    <col min="10773" max="10774" width="3.7265625" customWidth="1"/>
    <col min="10776" max="10777" width="3.7265625" customWidth="1"/>
    <col min="10778" max="10778" width="20.7265625" customWidth="1"/>
    <col min="10779" max="10779" width="6.7265625" customWidth="1"/>
    <col min="10780" max="10781" width="3.7265625" customWidth="1"/>
    <col min="10782" max="10782" width="20.7265625" customWidth="1"/>
    <col min="10783" max="10783" width="6.7265625" customWidth="1"/>
    <col min="11009" max="11009" width="3.7265625" customWidth="1"/>
    <col min="11010" max="11010" width="20.7265625" customWidth="1"/>
    <col min="11011" max="11012" width="7.6328125" customWidth="1"/>
    <col min="11013" max="11014" width="3.7265625" customWidth="1"/>
    <col min="11015" max="11015" width="7.6328125" customWidth="1"/>
    <col min="11016" max="11017" width="3.7265625" customWidth="1"/>
    <col min="11018" max="11018" width="32.7265625" customWidth="1"/>
    <col min="11019" max="11021" width="6.7265625" customWidth="1"/>
    <col min="11022" max="11023" width="3.7265625" customWidth="1"/>
    <col min="11024" max="11024" width="15.7265625" customWidth="1"/>
    <col min="11026" max="11027" width="3.7265625" customWidth="1"/>
    <col min="11029" max="11030" width="3.7265625" customWidth="1"/>
    <col min="11032" max="11033" width="3.7265625" customWidth="1"/>
    <col min="11034" max="11034" width="20.7265625" customWidth="1"/>
    <col min="11035" max="11035" width="6.7265625" customWidth="1"/>
    <col min="11036" max="11037" width="3.7265625" customWidth="1"/>
    <col min="11038" max="11038" width="20.7265625" customWidth="1"/>
    <col min="11039" max="11039" width="6.7265625" customWidth="1"/>
    <col min="11265" max="11265" width="3.7265625" customWidth="1"/>
    <col min="11266" max="11266" width="20.7265625" customWidth="1"/>
    <col min="11267" max="11268" width="7.6328125" customWidth="1"/>
    <col min="11269" max="11270" width="3.7265625" customWidth="1"/>
    <col min="11271" max="11271" width="7.6328125" customWidth="1"/>
    <col min="11272" max="11273" width="3.7265625" customWidth="1"/>
    <col min="11274" max="11274" width="32.7265625" customWidth="1"/>
    <col min="11275" max="11277" width="6.7265625" customWidth="1"/>
    <col min="11278" max="11279" width="3.7265625" customWidth="1"/>
    <col min="11280" max="11280" width="15.7265625" customWidth="1"/>
    <col min="11282" max="11283" width="3.7265625" customWidth="1"/>
    <col min="11285" max="11286" width="3.7265625" customWidth="1"/>
    <col min="11288" max="11289" width="3.7265625" customWidth="1"/>
    <col min="11290" max="11290" width="20.7265625" customWidth="1"/>
    <col min="11291" max="11291" width="6.7265625" customWidth="1"/>
    <col min="11292" max="11293" width="3.7265625" customWidth="1"/>
    <col min="11294" max="11294" width="20.7265625" customWidth="1"/>
    <col min="11295" max="11295" width="6.7265625" customWidth="1"/>
    <col min="11521" max="11521" width="3.7265625" customWidth="1"/>
    <col min="11522" max="11522" width="20.7265625" customWidth="1"/>
    <col min="11523" max="11524" width="7.6328125" customWidth="1"/>
    <col min="11525" max="11526" width="3.7265625" customWidth="1"/>
    <col min="11527" max="11527" width="7.6328125" customWidth="1"/>
    <col min="11528" max="11529" width="3.7265625" customWidth="1"/>
    <col min="11530" max="11530" width="32.7265625" customWidth="1"/>
    <col min="11531" max="11533" width="6.7265625" customWidth="1"/>
    <col min="11534" max="11535" width="3.7265625" customWidth="1"/>
    <col min="11536" max="11536" width="15.7265625" customWidth="1"/>
    <col min="11538" max="11539" width="3.7265625" customWidth="1"/>
    <col min="11541" max="11542" width="3.7265625" customWidth="1"/>
    <col min="11544" max="11545" width="3.7265625" customWidth="1"/>
    <col min="11546" max="11546" width="20.7265625" customWidth="1"/>
    <col min="11547" max="11547" width="6.7265625" customWidth="1"/>
    <col min="11548" max="11549" width="3.7265625" customWidth="1"/>
    <col min="11550" max="11550" width="20.7265625" customWidth="1"/>
    <col min="11551" max="11551" width="6.7265625" customWidth="1"/>
    <col min="11777" max="11777" width="3.7265625" customWidth="1"/>
    <col min="11778" max="11778" width="20.7265625" customWidth="1"/>
    <col min="11779" max="11780" width="7.6328125" customWidth="1"/>
    <col min="11781" max="11782" width="3.7265625" customWidth="1"/>
    <col min="11783" max="11783" width="7.6328125" customWidth="1"/>
    <col min="11784" max="11785" width="3.7265625" customWidth="1"/>
    <col min="11786" max="11786" width="32.7265625" customWidth="1"/>
    <col min="11787" max="11789" width="6.7265625" customWidth="1"/>
    <col min="11790" max="11791" width="3.7265625" customWidth="1"/>
    <col min="11792" max="11792" width="15.7265625" customWidth="1"/>
    <col min="11794" max="11795" width="3.7265625" customWidth="1"/>
    <col min="11797" max="11798" width="3.7265625" customWidth="1"/>
    <col min="11800" max="11801" width="3.7265625" customWidth="1"/>
    <col min="11802" max="11802" width="20.7265625" customWidth="1"/>
    <col min="11803" max="11803" width="6.7265625" customWidth="1"/>
    <col min="11804" max="11805" width="3.7265625" customWidth="1"/>
    <col min="11806" max="11806" width="20.7265625" customWidth="1"/>
    <col min="11807" max="11807" width="6.7265625" customWidth="1"/>
    <col min="12033" max="12033" width="3.7265625" customWidth="1"/>
    <col min="12034" max="12034" width="20.7265625" customWidth="1"/>
    <col min="12035" max="12036" width="7.6328125" customWidth="1"/>
    <col min="12037" max="12038" width="3.7265625" customWidth="1"/>
    <col min="12039" max="12039" width="7.6328125" customWidth="1"/>
    <col min="12040" max="12041" width="3.7265625" customWidth="1"/>
    <col min="12042" max="12042" width="32.7265625" customWidth="1"/>
    <col min="12043" max="12045" width="6.7265625" customWidth="1"/>
    <col min="12046" max="12047" width="3.7265625" customWidth="1"/>
    <col min="12048" max="12048" width="15.7265625" customWidth="1"/>
    <col min="12050" max="12051" width="3.7265625" customWidth="1"/>
    <col min="12053" max="12054" width="3.7265625" customWidth="1"/>
    <col min="12056" max="12057" width="3.7265625" customWidth="1"/>
    <col min="12058" max="12058" width="20.7265625" customWidth="1"/>
    <col min="12059" max="12059" width="6.7265625" customWidth="1"/>
    <col min="12060" max="12061" width="3.7265625" customWidth="1"/>
    <col min="12062" max="12062" width="20.7265625" customWidth="1"/>
    <col min="12063" max="12063" width="6.7265625" customWidth="1"/>
    <col min="12289" max="12289" width="3.7265625" customWidth="1"/>
    <col min="12290" max="12290" width="20.7265625" customWidth="1"/>
    <col min="12291" max="12292" width="7.6328125" customWidth="1"/>
    <col min="12293" max="12294" width="3.7265625" customWidth="1"/>
    <col min="12295" max="12295" width="7.6328125" customWidth="1"/>
    <col min="12296" max="12297" width="3.7265625" customWidth="1"/>
    <col min="12298" max="12298" width="32.7265625" customWidth="1"/>
    <col min="12299" max="12301" width="6.7265625" customWidth="1"/>
    <col min="12302" max="12303" width="3.7265625" customWidth="1"/>
    <col min="12304" max="12304" width="15.7265625" customWidth="1"/>
    <col min="12306" max="12307" width="3.7265625" customWidth="1"/>
    <col min="12309" max="12310" width="3.7265625" customWidth="1"/>
    <col min="12312" max="12313" width="3.7265625" customWidth="1"/>
    <col min="12314" max="12314" width="20.7265625" customWidth="1"/>
    <col min="12315" max="12315" width="6.7265625" customWidth="1"/>
    <col min="12316" max="12317" width="3.7265625" customWidth="1"/>
    <col min="12318" max="12318" width="20.7265625" customWidth="1"/>
    <col min="12319" max="12319" width="6.7265625" customWidth="1"/>
    <col min="12545" max="12545" width="3.7265625" customWidth="1"/>
    <col min="12546" max="12546" width="20.7265625" customWidth="1"/>
    <col min="12547" max="12548" width="7.6328125" customWidth="1"/>
    <col min="12549" max="12550" width="3.7265625" customWidth="1"/>
    <col min="12551" max="12551" width="7.6328125" customWidth="1"/>
    <col min="12552" max="12553" width="3.7265625" customWidth="1"/>
    <col min="12554" max="12554" width="32.7265625" customWidth="1"/>
    <col min="12555" max="12557" width="6.7265625" customWidth="1"/>
    <col min="12558" max="12559" width="3.7265625" customWidth="1"/>
    <col min="12560" max="12560" width="15.7265625" customWidth="1"/>
    <col min="12562" max="12563" width="3.7265625" customWidth="1"/>
    <col min="12565" max="12566" width="3.7265625" customWidth="1"/>
    <col min="12568" max="12569" width="3.7265625" customWidth="1"/>
    <col min="12570" max="12570" width="20.7265625" customWidth="1"/>
    <col min="12571" max="12571" width="6.7265625" customWidth="1"/>
    <col min="12572" max="12573" width="3.7265625" customWidth="1"/>
    <col min="12574" max="12574" width="20.7265625" customWidth="1"/>
    <col min="12575" max="12575" width="6.7265625" customWidth="1"/>
    <col min="12801" max="12801" width="3.7265625" customWidth="1"/>
    <col min="12802" max="12802" width="20.7265625" customWidth="1"/>
    <col min="12803" max="12804" width="7.6328125" customWidth="1"/>
    <col min="12805" max="12806" width="3.7265625" customWidth="1"/>
    <col min="12807" max="12807" width="7.6328125" customWidth="1"/>
    <col min="12808" max="12809" width="3.7265625" customWidth="1"/>
    <col min="12810" max="12810" width="32.7265625" customWidth="1"/>
    <col min="12811" max="12813" width="6.7265625" customWidth="1"/>
    <col min="12814" max="12815" width="3.7265625" customWidth="1"/>
    <col min="12816" max="12816" width="15.7265625" customWidth="1"/>
    <col min="12818" max="12819" width="3.7265625" customWidth="1"/>
    <col min="12821" max="12822" width="3.7265625" customWidth="1"/>
    <col min="12824" max="12825" width="3.7265625" customWidth="1"/>
    <col min="12826" max="12826" width="20.7265625" customWidth="1"/>
    <col min="12827" max="12827" width="6.7265625" customWidth="1"/>
    <col min="12828" max="12829" width="3.7265625" customWidth="1"/>
    <col min="12830" max="12830" width="20.7265625" customWidth="1"/>
    <col min="12831" max="12831" width="6.7265625" customWidth="1"/>
    <col min="13057" max="13057" width="3.7265625" customWidth="1"/>
    <col min="13058" max="13058" width="20.7265625" customWidth="1"/>
    <col min="13059" max="13060" width="7.6328125" customWidth="1"/>
    <col min="13061" max="13062" width="3.7265625" customWidth="1"/>
    <col min="13063" max="13063" width="7.6328125" customWidth="1"/>
    <col min="13064" max="13065" width="3.7265625" customWidth="1"/>
    <col min="13066" max="13066" width="32.7265625" customWidth="1"/>
    <col min="13067" max="13069" width="6.7265625" customWidth="1"/>
    <col min="13070" max="13071" width="3.7265625" customWidth="1"/>
    <col min="13072" max="13072" width="15.7265625" customWidth="1"/>
    <col min="13074" max="13075" width="3.7265625" customWidth="1"/>
    <col min="13077" max="13078" width="3.7265625" customWidth="1"/>
    <col min="13080" max="13081" width="3.7265625" customWidth="1"/>
    <col min="13082" max="13082" width="20.7265625" customWidth="1"/>
    <col min="13083" max="13083" width="6.7265625" customWidth="1"/>
    <col min="13084" max="13085" width="3.7265625" customWidth="1"/>
    <col min="13086" max="13086" width="20.7265625" customWidth="1"/>
    <col min="13087" max="13087" width="6.7265625" customWidth="1"/>
    <col min="13313" max="13313" width="3.7265625" customWidth="1"/>
    <col min="13314" max="13314" width="20.7265625" customWidth="1"/>
    <col min="13315" max="13316" width="7.6328125" customWidth="1"/>
    <col min="13317" max="13318" width="3.7265625" customWidth="1"/>
    <col min="13319" max="13319" width="7.6328125" customWidth="1"/>
    <col min="13320" max="13321" width="3.7265625" customWidth="1"/>
    <col min="13322" max="13322" width="32.7265625" customWidth="1"/>
    <col min="13323" max="13325" width="6.7265625" customWidth="1"/>
    <col min="13326" max="13327" width="3.7265625" customWidth="1"/>
    <col min="13328" max="13328" width="15.7265625" customWidth="1"/>
    <col min="13330" max="13331" width="3.7265625" customWidth="1"/>
    <col min="13333" max="13334" width="3.7265625" customWidth="1"/>
    <col min="13336" max="13337" width="3.7265625" customWidth="1"/>
    <col min="13338" max="13338" width="20.7265625" customWidth="1"/>
    <col min="13339" max="13339" width="6.7265625" customWidth="1"/>
    <col min="13340" max="13341" width="3.7265625" customWidth="1"/>
    <col min="13342" max="13342" width="20.7265625" customWidth="1"/>
    <col min="13343" max="13343" width="6.7265625" customWidth="1"/>
    <col min="13569" max="13569" width="3.7265625" customWidth="1"/>
    <col min="13570" max="13570" width="20.7265625" customWidth="1"/>
    <col min="13571" max="13572" width="7.6328125" customWidth="1"/>
    <col min="13573" max="13574" width="3.7265625" customWidth="1"/>
    <col min="13575" max="13575" width="7.6328125" customWidth="1"/>
    <col min="13576" max="13577" width="3.7265625" customWidth="1"/>
    <col min="13578" max="13578" width="32.7265625" customWidth="1"/>
    <col min="13579" max="13581" width="6.7265625" customWidth="1"/>
    <col min="13582" max="13583" width="3.7265625" customWidth="1"/>
    <col min="13584" max="13584" width="15.7265625" customWidth="1"/>
    <col min="13586" max="13587" width="3.7265625" customWidth="1"/>
    <col min="13589" max="13590" width="3.7265625" customWidth="1"/>
    <col min="13592" max="13593" width="3.7265625" customWidth="1"/>
    <col min="13594" max="13594" width="20.7265625" customWidth="1"/>
    <col min="13595" max="13595" width="6.7265625" customWidth="1"/>
    <col min="13596" max="13597" width="3.7265625" customWidth="1"/>
    <col min="13598" max="13598" width="20.7265625" customWidth="1"/>
    <col min="13599" max="13599" width="6.7265625" customWidth="1"/>
    <col min="13825" max="13825" width="3.7265625" customWidth="1"/>
    <col min="13826" max="13826" width="20.7265625" customWidth="1"/>
    <col min="13827" max="13828" width="7.6328125" customWidth="1"/>
    <col min="13829" max="13830" width="3.7265625" customWidth="1"/>
    <col min="13831" max="13831" width="7.6328125" customWidth="1"/>
    <col min="13832" max="13833" width="3.7265625" customWidth="1"/>
    <col min="13834" max="13834" width="32.7265625" customWidth="1"/>
    <col min="13835" max="13837" width="6.7265625" customWidth="1"/>
    <col min="13838" max="13839" width="3.7265625" customWidth="1"/>
    <col min="13840" max="13840" width="15.7265625" customWidth="1"/>
    <col min="13842" max="13843" width="3.7265625" customWidth="1"/>
    <col min="13845" max="13846" width="3.7265625" customWidth="1"/>
    <col min="13848" max="13849" width="3.7265625" customWidth="1"/>
    <col min="13850" max="13850" width="20.7265625" customWidth="1"/>
    <col min="13851" max="13851" width="6.7265625" customWidth="1"/>
    <col min="13852" max="13853" width="3.7265625" customWidth="1"/>
    <col min="13854" max="13854" width="20.7265625" customWidth="1"/>
    <col min="13855" max="13855" width="6.7265625" customWidth="1"/>
    <col min="14081" max="14081" width="3.7265625" customWidth="1"/>
    <col min="14082" max="14082" width="20.7265625" customWidth="1"/>
    <col min="14083" max="14084" width="7.6328125" customWidth="1"/>
    <col min="14085" max="14086" width="3.7265625" customWidth="1"/>
    <col min="14087" max="14087" width="7.6328125" customWidth="1"/>
    <col min="14088" max="14089" width="3.7265625" customWidth="1"/>
    <col min="14090" max="14090" width="32.7265625" customWidth="1"/>
    <col min="14091" max="14093" width="6.7265625" customWidth="1"/>
    <col min="14094" max="14095" width="3.7265625" customWidth="1"/>
    <col min="14096" max="14096" width="15.7265625" customWidth="1"/>
    <col min="14098" max="14099" width="3.7265625" customWidth="1"/>
    <col min="14101" max="14102" width="3.7265625" customWidth="1"/>
    <col min="14104" max="14105" width="3.7265625" customWidth="1"/>
    <col min="14106" max="14106" width="20.7265625" customWidth="1"/>
    <col min="14107" max="14107" width="6.7265625" customWidth="1"/>
    <col min="14108" max="14109" width="3.7265625" customWidth="1"/>
    <col min="14110" max="14110" width="20.7265625" customWidth="1"/>
    <col min="14111" max="14111" width="6.7265625" customWidth="1"/>
    <col min="14337" max="14337" width="3.7265625" customWidth="1"/>
    <col min="14338" max="14338" width="20.7265625" customWidth="1"/>
    <col min="14339" max="14340" width="7.6328125" customWidth="1"/>
    <col min="14341" max="14342" width="3.7265625" customWidth="1"/>
    <col min="14343" max="14343" width="7.6328125" customWidth="1"/>
    <col min="14344" max="14345" width="3.7265625" customWidth="1"/>
    <col min="14346" max="14346" width="32.7265625" customWidth="1"/>
    <col min="14347" max="14349" width="6.7265625" customWidth="1"/>
    <col min="14350" max="14351" width="3.7265625" customWidth="1"/>
    <col min="14352" max="14352" width="15.7265625" customWidth="1"/>
    <col min="14354" max="14355" width="3.7265625" customWidth="1"/>
    <col min="14357" max="14358" width="3.7265625" customWidth="1"/>
    <col min="14360" max="14361" width="3.7265625" customWidth="1"/>
    <col min="14362" max="14362" width="20.7265625" customWidth="1"/>
    <col min="14363" max="14363" width="6.7265625" customWidth="1"/>
    <col min="14364" max="14365" width="3.7265625" customWidth="1"/>
    <col min="14366" max="14366" width="20.7265625" customWidth="1"/>
    <col min="14367" max="14367" width="6.7265625" customWidth="1"/>
    <col min="14593" max="14593" width="3.7265625" customWidth="1"/>
    <col min="14594" max="14594" width="20.7265625" customWidth="1"/>
    <col min="14595" max="14596" width="7.6328125" customWidth="1"/>
    <col min="14597" max="14598" width="3.7265625" customWidth="1"/>
    <col min="14599" max="14599" width="7.6328125" customWidth="1"/>
    <col min="14600" max="14601" width="3.7265625" customWidth="1"/>
    <col min="14602" max="14602" width="32.7265625" customWidth="1"/>
    <col min="14603" max="14605" width="6.7265625" customWidth="1"/>
    <col min="14606" max="14607" width="3.7265625" customWidth="1"/>
    <col min="14608" max="14608" width="15.7265625" customWidth="1"/>
    <col min="14610" max="14611" width="3.7265625" customWidth="1"/>
    <col min="14613" max="14614" width="3.7265625" customWidth="1"/>
    <col min="14616" max="14617" width="3.7265625" customWidth="1"/>
    <col min="14618" max="14618" width="20.7265625" customWidth="1"/>
    <col min="14619" max="14619" width="6.7265625" customWidth="1"/>
    <col min="14620" max="14621" width="3.7265625" customWidth="1"/>
    <col min="14622" max="14622" width="20.7265625" customWidth="1"/>
    <col min="14623" max="14623" width="6.7265625" customWidth="1"/>
    <col min="14849" max="14849" width="3.7265625" customWidth="1"/>
    <col min="14850" max="14850" width="20.7265625" customWidth="1"/>
    <col min="14851" max="14852" width="7.6328125" customWidth="1"/>
    <col min="14853" max="14854" width="3.7265625" customWidth="1"/>
    <col min="14855" max="14855" width="7.6328125" customWidth="1"/>
    <col min="14856" max="14857" width="3.7265625" customWidth="1"/>
    <col min="14858" max="14858" width="32.7265625" customWidth="1"/>
    <col min="14859" max="14861" width="6.7265625" customWidth="1"/>
    <col min="14862" max="14863" width="3.7265625" customWidth="1"/>
    <col min="14864" max="14864" width="15.7265625" customWidth="1"/>
    <col min="14866" max="14867" width="3.7265625" customWidth="1"/>
    <col min="14869" max="14870" width="3.7265625" customWidth="1"/>
    <col min="14872" max="14873" width="3.7265625" customWidth="1"/>
    <col min="14874" max="14874" width="20.7265625" customWidth="1"/>
    <col min="14875" max="14875" width="6.7265625" customWidth="1"/>
    <col min="14876" max="14877" width="3.7265625" customWidth="1"/>
    <col min="14878" max="14878" width="20.7265625" customWidth="1"/>
    <col min="14879" max="14879" width="6.7265625" customWidth="1"/>
    <col min="15105" max="15105" width="3.7265625" customWidth="1"/>
    <col min="15106" max="15106" width="20.7265625" customWidth="1"/>
    <col min="15107" max="15108" width="7.6328125" customWidth="1"/>
    <col min="15109" max="15110" width="3.7265625" customWidth="1"/>
    <col min="15111" max="15111" width="7.6328125" customWidth="1"/>
    <col min="15112" max="15113" width="3.7265625" customWidth="1"/>
    <col min="15114" max="15114" width="32.7265625" customWidth="1"/>
    <col min="15115" max="15117" width="6.7265625" customWidth="1"/>
    <col min="15118" max="15119" width="3.7265625" customWidth="1"/>
    <col min="15120" max="15120" width="15.7265625" customWidth="1"/>
    <col min="15122" max="15123" width="3.7265625" customWidth="1"/>
    <col min="15125" max="15126" width="3.7265625" customWidth="1"/>
    <col min="15128" max="15129" width="3.7265625" customWidth="1"/>
    <col min="15130" max="15130" width="20.7265625" customWidth="1"/>
    <col min="15131" max="15131" width="6.7265625" customWidth="1"/>
    <col min="15132" max="15133" width="3.7265625" customWidth="1"/>
    <col min="15134" max="15134" width="20.7265625" customWidth="1"/>
    <col min="15135" max="15135" width="6.7265625" customWidth="1"/>
    <col min="15361" max="15361" width="3.7265625" customWidth="1"/>
    <col min="15362" max="15362" width="20.7265625" customWidth="1"/>
    <col min="15363" max="15364" width="7.6328125" customWidth="1"/>
    <col min="15365" max="15366" width="3.7265625" customWidth="1"/>
    <col min="15367" max="15367" width="7.6328125" customWidth="1"/>
    <col min="15368" max="15369" width="3.7265625" customWidth="1"/>
    <col min="15370" max="15370" width="32.7265625" customWidth="1"/>
    <col min="15371" max="15373" width="6.7265625" customWidth="1"/>
    <col min="15374" max="15375" width="3.7265625" customWidth="1"/>
    <col min="15376" max="15376" width="15.7265625" customWidth="1"/>
    <col min="15378" max="15379" width="3.7265625" customWidth="1"/>
    <col min="15381" max="15382" width="3.7265625" customWidth="1"/>
    <col min="15384" max="15385" width="3.7265625" customWidth="1"/>
    <col min="15386" max="15386" width="20.7265625" customWidth="1"/>
    <col min="15387" max="15387" width="6.7265625" customWidth="1"/>
    <col min="15388" max="15389" width="3.7265625" customWidth="1"/>
    <col min="15390" max="15390" width="20.7265625" customWidth="1"/>
    <col min="15391" max="15391" width="6.7265625" customWidth="1"/>
    <col min="15617" max="15617" width="3.7265625" customWidth="1"/>
    <col min="15618" max="15618" width="20.7265625" customWidth="1"/>
    <col min="15619" max="15620" width="7.6328125" customWidth="1"/>
    <col min="15621" max="15622" width="3.7265625" customWidth="1"/>
    <col min="15623" max="15623" width="7.6328125" customWidth="1"/>
    <col min="15624" max="15625" width="3.7265625" customWidth="1"/>
    <col min="15626" max="15626" width="32.7265625" customWidth="1"/>
    <col min="15627" max="15629" width="6.7265625" customWidth="1"/>
    <col min="15630" max="15631" width="3.7265625" customWidth="1"/>
    <col min="15632" max="15632" width="15.7265625" customWidth="1"/>
    <col min="15634" max="15635" width="3.7265625" customWidth="1"/>
    <col min="15637" max="15638" width="3.7265625" customWidth="1"/>
    <col min="15640" max="15641" width="3.7265625" customWidth="1"/>
    <col min="15642" max="15642" width="20.7265625" customWidth="1"/>
    <col min="15643" max="15643" width="6.7265625" customWidth="1"/>
    <col min="15644" max="15645" width="3.7265625" customWidth="1"/>
    <col min="15646" max="15646" width="20.7265625" customWidth="1"/>
    <col min="15647" max="15647" width="6.7265625" customWidth="1"/>
    <col min="15873" max="15873" width="3.7265625" customWidth="1"/>
    <col min="15874" max="15874" width="20.7265625" customWidth="1"/>
    <col min="15875" max="15876" width="7.6328125" customWidth="1"/>
    <col min="15877" max="15878" width="3.7265625" customWidth="1"/>
    <col min="15879" max="15879" width="7.6328125" customWidth="1"/>
    <col min="15880" max="15881" width="3.7265625" customWidth="1"/>
    <col min="15882" max="15882" width="32.7265625" customWidth="1"/>
    <col min="15883" max="15885" width="6.7265625" customWidth="1"/>
    <col min="15886" max="15887" width="3.7265625" customWidth="1"/>
    <col min="15888" max="15888" width="15.7265625" customWidth="1"/>
    <col min="15890" max="15891" width="3.7265625" customWidth="1"/>
    <col min="15893" max="15894" width="3.7265625" customWidth="1"/>
    <col min="15896" max="15897" width="3.7265625" customWidth="1"/>
    <col min="15898" max="15898" width="20.7265625" customWidth="1"/>
    <col min="15899" max="15899" width="6.7265625" customWidth="1"/>
    <col min="15900" max="15901" width="3.7265625" customWidth="1"/>
    <col min="15902" max="15902" width="20.7265625" customWidth="1"/>
    <col min="15903" max="15903" width="6.7265625" customWidth="1"/>
    <col min="16129" max="16129" width="3.7265625" customWidth="1"/>
    <col min="16130" max="16130" width="20.7265625" customWidth="1"/>
    <col min="16131" max="16132" width="7.6328125" customWidth="1"/>
    <col min="16133" max="16134" width="3.7265625" customWidth="1"/>
    <col min="16135" max="16135" width="7.6328125" customWidth="1"/>
    <col min="16136" max="16137" width="3.7265625" customWidth="1"/>
    <col min="16138" max="16138" width="32.7265625" customWidth="1"/>
    <col min="16139" max="16141" width="6.7265625" customWidth="1"/>
    <col min="16142" max="16143" width="3.7265625" customWidth="1"/>
    <col min="16144" max="16144" width="15.7265625" customWidth="1"/>
    <col min="16146" max="16147" width="3.7265625" customWidth="1"/>
    <col min="16149" max="16150" width="3.7265625" customWidth="1"/>
    <col min="16152" max="16153" width="3.7265625" customWidth="1"/>
    <col min="16154" max="16154" width="20.7265625" customWidth="1"/>
    <col min="16155" max="16155" width="6.7265625" customWidth="1"/>
    <col min="16156" max="16157" width="3.7265625" customWidth="1"/>
    <col min="16158" max="16158" width="20.7265625" customWidth="1"/>
    <col min="16159" max="16159" width="6.7265625" customWidth="1"/>
  </cols>
  <sheetData>
    <row r="1" spans="1:31" s="1" customFormat="1" x14ac:dyDescent="0.2">
      <c r="A1" s="136"/>
      <c r="B1" s="137" t="s">
        <v>1</v>
      </c>
      <c r="C1" s="138" t="s">
        <v>573</v>
      </c>
      <c r="D1" s="138" t="s">
        <v>7</v>
      </c>
      <c r="E1" s="136"/>
      <c r="F1" s="136"/>
      <c r="G1" s="137" t="s">
        <v>95</v>
      </c>
      <c r="H1" s="136"/>
      <c r="I1" s="136"/>
      <c r="J1" s="137" t="s">
        <v>2</v>
      </c>
      <c r="K1" s="136"/>
      <c r="L1" s="136"/>
      <c r="M1" s="136"/>
      <c r="N1" s="136"/>
      <c r="O1" s="139"/>
      <c r="P1" s="137" t="s">
        <v>99</v>
      </c>
      <c r="Q1" s="139"/>
      <c r="R1" s="136"/>
      <c r="S1" s="136"/>
      <c r="T1" s="137" t="s">
        <v>9</v>
      </c>
      <c r="U1" s="136"/>
      <c r="V1" s="136"/>
      <c r="W1" s="137" t="s">
        <v>10</v>
      </c>
      <c r="X1" s="136"/>
      <c r="Y1" s="136"/>
      <c r="Z1" s="137" t="s">
        <v>146</v>
      </c>
      <c r="AA1" s="136"/>
      <c r="AB1" s="136"/>
      <c r="AC1" s="136"/>
      <c r="AD1" s="137" t="s">
        <v>149</v>
      </c>
      <c r="AE1" s="136"/>
    </row>
    <row r="2" spans="1:31" s="1" customFormat="1" x14ac:dyDescent="0.2">
      <c r="A2" s="136"/>
      <c r="B2" s="169" t="e">
        <f>INDEX(A3:A100,MATCH(既存設備・導入予定設備!$I$9,B3:B100,0))</f>
        <v>#N/A</v>
      </c>
      <c r="C2" s="140" t="e">
        <f>LOOKUP(B2,A3:C100,C3:C100)</f>
        <v>#N/A</v>
      </c>
      <c r="D2" s="140" t="e">
        <f>LOOKUP(B2,A3:D100,D3:D100)</f>
        <v>#N/A</v>
      </c>
      <c r="E2" s="141"/>
      <c r="F2" s="141"/>
      <c r="G2" s="170">
        <f>INDEX(F3:F43,MATCH(既存設備・導入予定設備!I15,'w1'!G3:G43,0))</f>
        <v>21</v>
      </c>
      <c r="H2" s="143">
        <f>LOOKUP(G2,F3:G70,G3:G70)</f>
        <v>15</v>
      </c>
      <c r="I2" s="136"/>
      <c r="J2" s="170">
        <f>INDEX(I3:I5,MATCH(既存設備・導入予定設備!AO10,'w1'!J3:J5,0))</f>
        <v>1</v>
      </c>
      <c r="K2" s="140">
        <f>J2</f>
        <v>1</v>
      </c>
      <c r="L2" s="136"/>
      <c r="M2" s="136"/>
      <c r="N2" s="136"/>
      <c r="O2" s="139"/>
      <c r="P2" s="170">
        <v>1</v>
      </c>
      <c r="Q2" s="144">
        <f>LOOKUP(P2,O3:Q6,Q3:Q6)</f>
        <v>1</v>
      </c>
      <c r="R2" s="136"/>
      <c r="S2" s="136"/>
      <c r="T2" s="170">
        <f>INDEX(S3:S38,MATCH(既存設備・導入予定設備!I13,'w1'!T3:T38,0))</f>
        <v>10</v>
      </c>
      <c r="U2" s="145">
        <f>T2</f>
        <v>10</v>
      </c>
      <c r="V2" s="136"/>
      <c r="W2" s="170">
        <f>INDEX(V3:V38,MATCH(既存設備・導入予定設備!I14,'w1'!W3:W38,0))</f>
        <v>27</v>
      </c>
      <c r="X2" s="142">
        <f>W2</f>
        <v>27</v>
      </c>
      <c r="Y2" s="139"/>
      <c r="Z2" s="170">
        <f>INDEX(Y3:Y4,MATCH(既存設備・導入予定設備!I51,'w1'!Z3:Z4,0))</f>
        <v>2</v>
      </c>
      <c r="AA2" s="140">
        <f>Z2</f>
        <v>2</v>
      </c>
      <c r="AB2" s="136"/>
      <c r="AC2" s="136"/>
      <c r="AD2" s="170">
        <f>INDEX(AC3:AC13,MATCH(既存設備・導入予定設備!I55,'w1'!AD3:AD13,0))</f>
        <v>6</v>
      </c>
      <c r="AE2" s="146">
        <f>LOOKUP(AD2,AC3:AE23,AE3:AE23)</f>
        <v>-10</v>
      </c>
    </row>
    <row r="3" spans="1:31" x14ac:dyDescent="0.2">
      <c r="A3" s="139">
        <v>1</v>
      </c>
      <c r="B3" s="136" t="s">
        <v>154</v>
      </c>
      <c r="C3" s="147" t="s">
        <v>346</v>
      </c>
      <c r="D3" s="148" t="s">
        <v>389</v>
      </c>
      <c r="E3" s="149"/>
      <c r="F3" s="139">
        <v>1</v>
      </c>
      <c r="G3" s="150">
        <v>5</v>
      </c>
      <c r="H3" s="151"/>
      <c r="I3" s="139">
        <v>1</v>
      </c>
      <c r="J3" s="136" t="s">
        <v>439</v>
      </c>
      <c r="K3" s="139"/>
      <c r="L3" s="139"/>
      <c r="M3" s="139"/>
      <c r="N3" s="139"/>
      <c r="O3" s="139">
        <v>1</v>
      </c>
      <c r="P3" s="139" t="s">
        <v>100</v>
      </c>
      <c r="Q3" s="139">
        <v>1</v>
      </c>
      <c r="R3" s="139"/>
      <c r="S3" s="139">
        <v>1</v>
      </c>
      <c r="T3" s="139" t="s">
        <v>107</v>
      </c>
      <c r="U3" s="139"/>
      <c r="V3" s="139">
        <v>1</v>
      </c>
      <c r="W3" s="139" t="s">
        <v>107</v>
      </c>
      <c r="X3" s="139"/>
      <c r="Y3" s="139">
        <v>1</v>
      </c>
      <c r="Z3" s="139" t="s">
        <v>144</v>
      </c>
      <c r="AA3" s="139"/>
      <c r="AB3" s="139"/>
      <c r="AC3" s="139">
        <v>1</v>
      </c>
      <c r="AD3" s="139">
        <v>-5</v>
      </c>
      <c r="AE3" s="139">
        <v>-5</v>
      </c>
    </row>
    <row r="4" spans="1:31" x14ac:dyDescent="0.2">
      <c r="A4" s="139">
        <v>2</v>
      </c>
      <c r="B4" s="136" t="s">
        <v>155</v>
      </c>
      <c r="C4" s="147" t="s">
        <v>347</v>
      </c>
      <c r="D4" s="148" t="s">
        <v>389</v>
      </c>
      <c r="E4" s="149"/>
      <c r="F4" s="139">
        <v>2</v>
      </c>
      <c r="G4" s="150">
        <v>5.5</v>
      </c>
      <c r="H4" s="151"/>
      <c r="I4" s="139">
        <v>2</v>
      </c>
      <c r="J4" s="136" t="s">
        <v>440</v>
      </c>
      <c r="K4" s="139"/>
      <c r="L4" s="139"/>
      <c r="M4" s="139"/>
      <c r="N4" s="139"/>
      <c r="O4" s="139">
        <v>2</v>
      </c>
      <c r="P4" s="139" t="s">
        <v>101</v>
      </c>
      <c r="Q4" s="139">
        <v>1</v>
      </c>
      <c r="R4" s="139"/>
      <c r="S4" s="139">
        <v>2</v>
      </c>
      <c r="T4" s="139" t="s">
        <v>108</v>
      </c>
      <c r="U4" s="139"/>
      <c r="V4" s="139">
        <v>2</v>
      </c>
      <c r="W4" s="139" t="s">
        <v>108</v>
      </c>
      <c r="X4" s="139"/>
      <c r="Y4" s="139">
        <v>2</v>
      </c>
      <c r="Z4" s="139" t="s">
        <v>145</v>
      </c>
      <c r="AA4" s="139"/>
      <c r="AB4" s="139"/>
      <c r="AC4" s="139">
        <v>2</v>
      </c>
      <c r="AD4" s="139">
        <v>-6</v>
      </c>
      <c r="AE4" s="139">
        <v>-6</v>
      </c>
    </row>
    <row r="5" spans="1:31" x14ac:dyDescent="0.2">
      <c r="A5" s="139">
        <v>3</v>
      </c>
      <c r="B5" s="136" t="s">
        <v>156</v>
      </c>
      <c r="C5" s="147" t="s">
        <v>348</v>
      </c>
      <c r="D5" s="148" t="s">
        <v>388</v>
      </c>
      <c r="E5" s="149"/>
      <c r="F5" s="139">
        <v>3</v>
      </c>
      <c r="G5" s="150">
        <v>6</v>
      </c>
      <c r="H5" s="151"/>
      <c r="I5" s="139">
        <v>3</v>
      </c>
      <c r="J5" s="136" t="s">
        <v>86</v>
      </c>
      <c r="K5" s="139"/>
      <c r="L5" s="139"/>
      <c r="M5" s="139"/>
      <c r="N5" s="139"/>
      <c r="O5" s="139">
        <v>3</v>
      </c>
      <c r="P5" s="139" t="s">
        <v>102</v>
      </c>
      <c r="Q5" s="139">
        <v>1.1000000000000001</v>
      </c>
      <c r="R5" s="139"/>
      <c r="S5" s="139">
        <v>3</v>
      </c>
      <c r="T5" s="139" t="s">
        <v>109</v>
      </c>
      <c r="U5" s="139"/>
      <c r="V5" s="139">
        <v>3</v>
      </c>
      <c r="W5" s="139" t="s">
        <v>109</v>
      </c>
      <c r="X5" s="139"/>
      <c r="Y5" s="139"/>
      <c r="Z5" s="139"/>
      <c r="AA5" s="139"/>
      <c r="AB5" s="139"/>
      <c r="AC5" s="139">
        <v>3</v>
      </c>
      <c r="AD5" s="139">
        <v>-7</v>
      </c>
      <c r="AE5" s="139">
        <v>-7</v>
      </c>
    </row>
    <row r="6" spans="1:31" x14ac:dyDescent="0.2">
      <c r="A6" s="139">
        <v>4</v>
      </c>
      <c r="B6" s="136" t="s">
        <v>157</v>
      </c>
      <c r="C6" s="147" t="s">
        <v>349</v>
      </c>
      <c r="D6" s="148" t="s">
        <v>388</v>
      </c>
      <c r="E6" s="149"/>
      <c r="F6" s="139">
        <v>4</v>
      </c>
      <c r="G6" s="150">
        <v>6.5</v>
      </c>
      <c r="H6" s="151"/>
      <c r="I6" s="139"/>
      <c r="J6" s="139"/>
      <c r="K6" s="139"/>
      <c r="L6" s="139"/>
      <c r="M6" s="139"/>
      <c r="N6" s="139"/>
      <c r="O6" s="139">
        <v>4</v>
      </c>
      <c r="P6" s="139" t="s">
        <v>103</v>
      </c>
      <c r="Q6" s="139">
        <v>1</v>
      </c>
      <c r="R6" s="139"/>
      <c r="S6" s="139">
        <v>4</v>
      </c>
      <c r="T6" s="139" t="s">
        <v>110</v>
      </c>
      <c r="U6" s="139"/>
      <c r="V6" s="139">
        <v>4</v>
      </c>
      <c r="W6" s="139" t="s">
        <v>110</v>
      </c>
      <c r="X6" s="139"/>
      <c r="Y6" s="139"/>
      <c r="Z6" s="152" t="s">
        <v>147</v>
      </c>
      <c r="AA6" s="139"/>
      <c r="AB6" s="139"/>
      <c r="AC6" s="139">
        <v>4</v>
      </c>
      <c r="AD6" s="139">
        <v>-8</v>
      </c>
      <c r="AE6" s="139">
        <v>-8</v>
      </c>
    </row>
    <row r="7" spans="1:31" x14ac:dyDescent="0.2">
      <c r="A7" s="139">
        <v>5</v>
      </c>
      <c r="B7" s="136" t="s">
        <v>158</v>
      </c>
      <c r="C7" s="147" t="s">
        <v>350</v>
      </c>
      <c r="D7" s="148" t="s">
        <v>388</v>
      </c>
      <c r="E7" s="149"/>
      <c r="F7" s="139">
        <v>5</v>
      </c>
      <c r="G7" s="150">
        <v>7</v>
      </c>
      <c r="H7" s="151"/>
      <c r="I7" s="139"/>
      <c r="J7" s="153" t="s">
        <v>87</v>
      </c>
      <c r="K7" s="139"/>
      <c r="L7" s="139"/>
      <c r="M7" s="139"/>
      <c r="N7" s="139"/>
      <c r="O7" s="139"/>
      <c r="P7" s="139"/>
      <c r="Q7" s="139"/>
      <c r="R7" s="139"/>
      <c r="S7" s="139">
        <v>5</v>
      </c>
      <c r="T7" s="139" t="s">
        <v>111</v>
      </c>
      <c r="U7" s="139"/>
      <c r="V7" s="139">
        <v>5</v>
      </c>
      <c r="W7" s="139" t="s">
        <v>111</v>
      </c>
      <c r="X7" s="139"/>
      <c r="Y7" s="136"/>
      <c r="Z7" s="170">
        <f>INDEX(Y8:Y28,MATCH(既存設備・導入予定設備!I53,'w1'!Z8:Z28,0))</f>
        <v>11</v>
      </c>
      <c r="AA7" s="146">
        <f>LOOKUP(Z7,Y8:AA28,AA8:AA28)</f>
        <v>15</v>
      </c>
      <c r="AB7" s="136"/>
      <c r="AC7" s="139">
        <v>5</v>
      </c>
      <c r="AD7" s="139">
        <v>-9</v>
      </c>
      <c r="AE7" s="139">
        <v>-9</v>
      </c>
    </row>
    <row r="8" spans="1:31" x14ac:dyDescent="0.2">
      <c r="A8" s="139">
        <v>6</v>
      </c>
      <c r="B8" s="136" t="s">
        <v>159</v>
      </c>
      <c r="C8" s="147" t="s">
        <v>351</v>
      </c>
      <c r="D8" s="148" t="s">
        <v>388</v>
      </c>
      <c r="E8" s="149"/>
      <c r="F8" s="139">
        <v>6</v>
      </c>
      <c r="G8" s="150">
        <v>7.5</v>
      </c>
      <c r="H8" s="151"/>
      <c r="I8" s="139"/>
      <c r="J8" s="153" t="s">
        <v>88</v>
      </c>
      <c r="K8" s="139"/>
      <c r="L8" s="139"/>
      <c r="M8" s="139"/>
      <c r="N8" s="139"/>
      <c r="O8" s="139"/>
      <c r="P8" s="137" t="s">
        <v>504</v>
      </c>
      <c r="Q8" s="139"/>
      <c r="R8" s="139"/>
      <c r="S8" s="139">
        <v>6</v>
      </c>
      <c r="T8" s="139" t="s">
        <v>112</v>
      </c>
      <c r="U8" s="139"/>
      <c r="V8" s="139">
        <v>6</v>
      </c>
      <c r="W8" s="139" t="s">
        <v>112</v>
      </c>
      <c r="X8" s="139"/>
      <c r="Y8" s="139">
        <v>1</v>
      </c>
      <c r="Z8" s="148" t="s">
        <v>150</v>
      </c>
      <c r="AA8" s="148">
        <v>5</v>
      </c>
      <c r="AB8" s="139"/>
      <c r="AC8" s="139">
        <v>6</v>
      </c>
      <c r="AD8" s="154" t="s">
        <v>443</v>
      </c>
      <c r="AE8" s="139">
        <v>-10</v>
      </c>
    </row>
    <row r="9" spans="1:31" x14ac:dyDescent="0.2">
      <c r="A9" s="139">
        <v>7</v>
      </c>
      <c r="B9" s="136" t="s">
        <v>160</v>
      </c>
      <c r="C9" s="147" t="s">
        <v>352</v>
      </c>
      <c r="D9" s="148" t="s">
        <v>388</v>
      </c>
      <c r="E9" s="149"/>
      <c r="F9" s="139">
        <v>7</v>
      </c>
      <c r="G9" s="150">
        <v>8</v>
      </c>
      <c r="H9" s="151"/>
      <c r="I9" s="139"/>
      <c r="J9" s="153" t="s">
        <v>89</v>
      </c>
      <c r="K9" s="139"/>
      <c r="L9" s="139"/>
      <c r="M9" s="139"/>
      <c r="N9" s="139"/>
      <c r="O9" s="139"/>
      <c r="P9" s="170">
        <v>1</v>
      </c>
      <c r="Q9" s="144">
        <f>LOOKUP(P9,O10:Q12,Q10:Q12)</f>
        <v>1</v>
      </c>
      <c r="R9" s="139"/>
      <c r="S9" s="139">
        <v>7</v>
      </c>
      <c r="T9" s="139" t="s">
        <v>113</v>
      </c>
      <c r="U9" s="139"/>
      <c r="V9" s="139">
        <v>7</v>
      </c>
      <c r="W9" s="139" t="s">
        <v>113</v>
      </c>
      <c r="X9" s="139"/>
      <c r="Y9" s="139">
        <v>2</v>
      </c>
      <c r="Z9" s="148">
        <v>6</v>
      </c>
      <c r="AA9" s="148">
        <v>6</v>
      </c>
      <c r="AB9" s="139"/>
      <c r="AC9" s="139">
        <v>7</v>
      </c>
      <c r="AD9" s="139">
        <v>-11</v>
      </c>
      <c r="AE9" s="139">
        <v>-11</v>
      </c>
    </row>
    <row r="10" spans="1:31" x14ac:dyDescent="0.2">
      <c r="A10" s="139">
        <v>8</v>
      </c>
      <c r="B10" s="136" t="s">
        <v>161</v>
      </c>
      <c r="C10" s="147" t="s">
        <v>353</v>
      </c>
      <c r="D10" s="148" t="s">
        <v>388</v>
      </c>
      <c r="E10" s="149"/>
      <c r="F10" s="139">
        <v>8</v>
      </c>
      <c r="G10" s="150">
        <v>8.5</v>
      </c>
      <c r="H10" s="151"/>
      <c r="I10" s="139"/>
      <c r="J10" s="153" t="s">
        <v>90</v>
      </c>
      <c r="K10" s="139"/>
      <c r="L10" s="139"/>
      <c r="M10" s="139"/>
      <c r="N10" s="139"/>
      <c r="O10" s="139">
        <v>1</v>
      </c>
      <c r="P10" s="139" t="s">
        <v>505</v>
      </c>
      <c r="Q10" s="139">
        <v>1</v>
      </c>
      <c r="R10" s="139"/>
      <c r="S10" s="139">
        <v>8</v>
      </c>
      <c r="T10" s="139" t="s">
        <v>114</v>
      </c>
      <c r="U10" s="139"/>
      <c r="V10" s="139">
        <v>8</v>
      </c>
      <c r="W10" s="139" t="s">
        <v>114</v>
      </c>
      <c r="X10" s="139"/>
      <c r="Y10" s="139">
        <v>3</v>
      </c>
      <c r="Z10" s="148">
        <v>7</v>
      </c>
      <c r="AA10" s="148">
        <v>7</v>
      </c>
      <c r="AB10" s="139"/>
      <c r="AC10" s="139">
        <v>8</v>
      </c>
      <c r="AD10" s="139">
        <v>-12</v>
      </c>
      <c r="AE10" s="139">
        <v>-12</v>
      </c>
    </row>
    <row r="11" spans="1:31" x14ac:dyDescent="0.2">
      <c r="A11" s="139">
        <v>9</v>
      </c>
      <c r="B11" s="136" t="s">
        <v>162</v>
      </c>
      <c r="C11" s="147" t="s">
        <v>354</v>
      </c>
      <c r="D11" s="148" t="s">
        <v>388</v>
      </c>
      <c r="E11" s="149"/>
      <c r="F11" s="139">
        <v>9</v>
      </c>
      <c r="G11" s="150">
        <v>9</v>
      </c>
      <c r="H11" s="151"/>
      <c r="I11" s="139"/>
      <c r="J11" s="153" t="s">
        <v>91</v>
      </c>
      <c r="K11" s="139"/>
      <c r="L11" s="139"/>
      <c r="M11" s="139"/>
      <c r="N11" s="139"/>
      <c r="O11" s="139">
        <v>2</v>
      </c>
      <c r="P11" s="139" t="s">
        <v>508</v>
      </c>
      <c r="Q11" s="139">
        <v>0.95</v>
      </c>
      <c r="R11" s="139"/>
      <c r="S11" s="139">
        <v>9</v>
      </c>
      <c r="T11" s="139" t="s">
        <v>115</v>
      </c>
      <c r="U11" s="139"/>
      <c r="V11" s="139">
        <v>9</v>
      </c>
      <c r="W11" s="139" t="s">
        <v>115</v>
      </c>
      <c r="X11" s="139"/>
      <c r="Y11" s="139">
        <v>4</v>
      </c>
      <c r="Z11" s="148">
        <v>8</v>
      </c>
      <c r="AA11" s="148">
        <v>8</v>
      </c>
      <c r="AB11" s="139"/>
      <c r="AC11" s="139">
        <v>9</v>
      </c>
      <c r="AD11" s="139">
        <v>-13</v>
      </c>
      <c r="AE11" s="139">
        <v>-13</v>
      </c>
    </row>
    <row r="12" spans="1:31" x14ac:dyDescent="0.2">
      <c r="A12" s="139">
        <v>10</v>
      </c>
      <c r="B12" s="136" t="s">
        <v>163</v>
      </c>
      <c r="C12" s="147" t="s">
        <v>355</v>
      </c>
      <c r="D12" s="148" t="s">
        <v>388</v>
      </c>
      <c r="E12" s="149"/>
      <c r="F12" s="139">
        <v>10</v>
      </c>
      <c r="G12" s="150">
        <v>9.5</v>
      </c>
      <c r="H12" s="151"/>
      <c r="I12" s="139"/>
      <c r="J12" s="153" t="s">
        <v>446</v>
      </c>
      <c r="K12" s="139"/>
      <c r="L12" s="139"/>
      <c r="M12" s="139"/>
      <c r="N12" s="139"/>
      <c r="O12" s="139">
        <v>3</v>
      </c>
      <c r="P12" s="139" t="s">
        <v>509</v>
      </c>
      <c r="Q12" s="139">
        <v>0.9</v>
      </c>
      <c r="R12" s="139"/>
      <c r="S12" s="139">
        <v>10</v>
      </c>
      <c r="T12" s="139" t="s">
        <v>116</v>
      </c>
      <c r="U12" s="139"/>
      <c r="V12" s="139">
        <v>10</v>
      </c>
      <c r="W12" s="139" t="s">
        <v>116</v>
      </c>
      <c r="X12" s="139"/>
      <c r="Y12" s="139">
        <v>5</v>
      </c>
      <c r="Z12" s="148">
        <v>9</v>
      </c>
      <c r="AA12" s="148">
        <v>9</v>
      </c>
      <c r="AB12" s="139"/>
      <c r="AC12" s="139">
        <v>10</v>
      </c>
      <c r="AD12" s="139">
        <v>-14</v>
      </c>
      <c r="AE12" s="139">
        <v>-14</v>
      </c>
    </row>
    <row r="13" spans="1:31" x14ac:dyDescent="0.2">
      <c r="A13" s="139">
        <v>11</v>
      </c>
      <c r="B13" s="155" t="s">
        <v>360</v>
      </c>
      <c r="C13" s="147" t="s">
        <v>344</v>
      </c>
      <c r="D13" s="148" t="s">
        <v>388</v>
      </c>
      <c r="E13" s="149"/>
      <c r="F13" s="139">
        <v>11</v>
      </c>
      <c r="G13" s="150">
        <v>10</v>
      </c>
      <c r="H13" s="151"/>
      <c r="I13" s="139"/>
      <c r="J13" s="156" t="s">
        <v>265</v>
      </c>
      <c r="K13" s="139"/>
      <c r="L13" s="139"/>
      <c r="M13" s="139"/>
      <c r="N13" s="139"/>
      <c r="R13" s="139"/>
      <c r="S13" s="139">
        <v>11</v>
      </c>
      <c r="T13" s="139" t="s">
        <v>117</v>
      </c>
      <c r="U13" s="139"/>
      <c r="V13" s="139">
        <v>11</v>
      </c>
      <c r="W13" s="139" t="s">
        <v>117</v>
      </c>
      <c r="X13" s="139"/>
      <c r="Y13" s="139">
        <v>6</v>
      </c>
      <c r="Z13" s="148">
        <v>10</v>
      </c>
      <c r="AA13" s="148">
        <v>10</v>
      </c>
      <c r="AB13" s="139"/>
      <c r="AC13" s="139">
        <v>11</v>
      </c>
      <c r="AD13" s="154" t="s">
        <v>152</v>
      </c>
      <c r="AE13" s="139">
        <v>-15</v>
      </c>
    </row>
    <row r="14" spans="1:31" x14ac:dyDescent="0.2">
      <c r="A14" s="139">
        <v>12</v>
      </c>
      <c r="B14" s="136" t="s">
        <v>164</v>
      </c>
      <c r="C14" s="147" t="s">
        <v>343</v>
      </c>
      <c r="D14" s="148" t="s">
        <v>388</v>
      </c>
      <c r="E14" s="149"/>
      <c r="F14" s="139">
        <v>12</v>
      </c>
      <c r="G14" s="150">
        <v>10.5</v>
      </c>
      <c r="H14" s="151"/>
      <c r="I14" s="139"/>
      <c r="J14" s="156" t="s">
        <v>266</v>
      </c>
      <c r="K14" s="139"/>
      <c r="L14" s="139"/>
      <c r="M14" s="139"/>
      <c r="N14" s="139"/>
      <c r="O14" s="136"/>
      <c r="P14" s="137" t="s">
        <v>98</v>
      </c>
      <c r="Q14" s="141"/>
      <c r="R14" s="139"/>
      <c r="S14" s="139">
        <v>12</v>
      </c>
      <c r="T14" s="139" t="s">
        <v>118</v>
      </c>
      <c r="U14" s="139"/>
      <c r="V14" s="139">
        <v>12</v>
      </c>
      <c r="W14" s="139" t="s">
        <v>118</v>
      </c>
      <c r="X14" s="139"/>
      <c r="Y14" s="139">
        <v>7</v>
      </c>
      <c r="Z14" s="148">
        <v>11</v>
      </c>
      <c r="AA14" s="148">
        <v>11</v>
      </c>
      <c r="AB14" s="139"/>
      <c r="AC14" s="139"/>
      <c r="AD14" s="139"/>
      <c r="AE14" s="139"/>
    </row>
    <row r="15" spans="1:31" x14ac:dyDescent="0.2">
      <c r="A15" s="139">
        <v>13</v>
      </c>
      <c r="B15" s="136" t="s">
        <v>361</v>
      </c>
      <c r="C15" s="147" t="s">
        <v>341</v>
      </c>
      <c r="D15" s="148" t="s">
        <v>388</v>
      </c>
      <c r="E15" s="149"/>
      <c r="F15" s="139">
        <v>13</v>
      </c>
      <c r="G15" s="150">
        <v>11</v>
      </c>
      <c r="H15" s="151"/>
      <c r="I15" s="139"/>
      <c r="J15" s="139"/>
      <c r="K15" s="139"/>
      <c r="L15" s="139"/>
      <c r="M15" s="139"/>
      <c r="N15" s="139"/>
      <c r="O15" s="136"/>
      <c r="P15" s="170">
        <v>1</v>
      </c>
      <c r="Q15" s="145">
        <f>LOOKUP(P15,O16:Q18,Q16:Q18)</f>
        <v>0</v>
      </c>
      <c r="R15" s="139"/>
      <c r="S15" s="139">
        <v>13</v>
      </c>
      <c r="T15" s="139" t="s">
        <v>119</v>
      </c>
      <c r="U15" s="139"/>
      <c r="V15" s="139">
        <v>13</v>
      </c>
      <c r="W15" s="139" t="s">
        <v>119</v>
      </c>
      <c r="X15" s="139"/>
      <c r="Y15" s="139">
        <v>8</v>
      </c>
      <c r="Z15" s="148">
        <v>12</v>
      </c>
      <c r="AA15" s="148">
        <v>12</v>
      </c>
      <c r="AB15" s="139"/>
      <c r="AC15" s="139"/>
      <c r="AD15" s="152" t="s">
        <v>153</v>
      </c>
      <c r="AE15" s="139"/>
    </row>
    <row r="16" spans="1:31" x14ac:dyDescent="0.2">
      <c r="A16" s="139">
        <v>14</v>
      </c>
      <c r="B16" s="136" t="s">
        <v>165</v>
      </c>
      <c r="C16" s="147" t="s">
        <v>356</v>
      </c>
      <c r="D16" s="148" t="s">
        <v>388</v>
      </c>
      <c r="E16" s="149"/>
      <c r="F16" s="139">
        <v>14</v>
      </c>
      <c r="G16" s="150">
        <v>11.5</v>
      </c>
      <c r="H16" s="151"/>
      <c r="I16" s="139"/>
      <c r="J16" s="137" t="s">
        <v>96</v>
      </c>
      <c r="K16" s="157" t="s">
        <v>0</v>
      </c>
      <c r="L16" s="158" t="s">
        <v>94</v>
      </c>
      <c r="M16" s="158" t="s">
        <v>424</v>
      </c>
      <c r="N16" s="139"/>
      <c r="O16" s="139">
        <v>1</v>
      </c>
      <c r="P16" s="139" t="s">
        <v>394</v>
      </c>
      <c r="Q16" s="139">
        <v>0</v>
      </c>
      <c r="R16" s="139"/>
      <c r="S16" s="139">
        <v>14</v>
      </c>
      <c r="T16" s="139" t="s">
        <v>120</v>
      </c>
      <c r="U16" s="139"/>
      <c r="V16" s="139">
        <v>14</v>
      </c>
      <c r="W16" s="139" t="s">
        <v>120</v>
      </c>
      <c r="X16" s="139"/>
      <c r="Y16" s="139">
        <v>9</v>
      </c>
      <c r="Z16" s="148">
        <v>13</v>
      </c>
      <c r="AA16" s="148">
        <v>13</v>
      </c>
      <c r="AB16" s="139"/>
      <c r="AC16" s="139"/>
      <c r="AD16" s="170">
        <f>INDEX(AC17:AC27,MATCH(既存設備・導入予定設備!I54,'w1'!AD17:AD27,0))</f>
        <v>11</v>
      </c>
      <c r="AE16" s="146">
        <f>LOOKUP(AD16,AC17:AE37,AE17:AE37)</f>
        <v>20</v>
      </c>
    </row>
    <row r="17" spans="1:31" x14ac:dyDescent="0.2">
      <c r="A17" s="139">
        <v>15</v>
      </c>
      <c r="B17" s="136" t="s">
        <v>166</v>
      </c>
      <c r="C17" s="147" t="s">
        <v>357</v>
      </c>
      <c r="D17" s="148" t="s">
        <v>388</v>
      </c>
      <c r="E17" s="149"/>
      <c r="F17" s="139">
        <v>15</v>
      </c>
      <c r="G17" s="150">
        <v>12</v>
      </c>
      <c r="H17" s="151"/>
      <c r="I17" s="136"/>
      <c r="J17" s="170">
        <f>INDEX(I18:I22,MATCH(既存設備・導入予定設備!I11,'w1'!J18:J22,0))</f>
        <v>1</v>
      </c>
      <c r="K17" s="144">
        <f>LOOKUP(J17,I18:M22,K18:K22)</f>
        <v>5.82</v>
      </c>
      <c r="L17" s="144">
        <f>LOOKUP(J17,I18:M22,L18:L22)</f>
        <v>0.4</v>
      </c>
      <c r="M17" s="144">
        <f>LOOKUP(J17,I18:M22,M18:M22)</f>
        <v>1</v>
      </c>
      <c r="N17" s="139"/>
      <c r="O17" s="139">
        <v>2</v>
      </c>
      <c r="P17" s="139" t="s">
        <v>393</v>
      </c>
      <c r="Q17" s="139">
        <v>1</v>
      </c>
      <c r="R17" s="139"/>
      <c r="S17" s="139">
        <v>15</v>
      </c>
      <c r="T17" s="139" t="s">
        <v>121</v>
      </c>
      <c r="U17" s="139"/>
      <c r="V17" s="139">
        <v>15</v>
      </c>
      <c r="W17" s="139" t="s">
        <v>121</v>
      </c>
      <c r="X17" s="139"/>
      <c r="Y17" s="139">
        <v>10</v>
      </c>
      <c r="Z17" s="148">
        <v>14</v>
      </c>
      <c r="AA17" s="148">
        <v>14</v>
      </c>
      <c r="AB17" s="139"/>
      <c r="AC17" s="139">
        <v>1</v>
      </c>
      <c r="AD17" s="139">
        <v>10</v>
      </c>
      <c r="AE17" s="139">
        <v>10</v>
      </c>
    </row>
    <row r="18" spans="1:31" x14ac:dyDescent="0.2">
      <c r="A18" s="139">
        <v>16</v>
      </c>
      <c r="B18" s="136" t="s">
        <v>167</v>
      </c>
      <c r="C18" s="147" t="s">
        <v>358</v>
      </c>
      <c r="D18" s="148" t="s">
        <v>388</v>
      </c>
      <c r="E18" s="149"/>
      <c r="F18" s="139">
        <v>16</v>
      </c>
      <c r="G18" s="150">
        <v>12.5</v>
      </c>
      <c r="H18" s="151"/>
      <c r="I18" s="180">
        <v>1</v>
      </c>
      <c r="J18" s="181" t="s">
        <v>92</v>
      </c>
      <c r="K18" s="159">
        <v>5.82</v>
      </c>
      <c r="L18" s="150">
        <v>0.4</v>
      </c>
      <c r="M18" s="150">
        <v>1</v>
      </c>
      <c r="N18" s="139"/>
      <c r="O18" s="139"/>
      <c r="P18" s="139"/>
      <c r="Q18" s="139"/>
      <c r="R18" s="139"/>
      <c r="S18" s="139">
        <v>16</v>
      </c>
      <c r="T18" s="139" t="s">
        <v>122</v>
      </c>
      <c r="U18" s="139"/>
      <c r="V18" s="139">
        <v>16</v>
      </c>
      <c r="W18" s="139" t="s">
        <v>122</v>
      </c>
      <c r="X18" s="139"/>
      <c r="Y18" s="139">
        <v>11</v>
      </c>
      <c r="Z18" s="148">
        <v>15</v>
      </c>
      <c r="AA18" s="148">
        <v>15</v>
      </c>
      <c r="AB18" s="139"/>
      <c r="AC18" s="139">
        <v>2</v>
      </c>
      <c r="AD18" s="139">
        <v>11</v>
      </c>
      <c r="AE18" s="139">
        <v>11</v>
      </c>
    </row>
    <row r="19" spans="1:31" x14ac:dyDescent="0.2">
      <c r="A19" s="139">
        <v>17</v>
      </c>
      <c r="B19" s="136" t="s">
        <v>168</v>
      </c>
      <c r="C19" s="147" t="s">
        <v>359</v>
      </c>
      <c r="D19" s="148" t="s">
        <v>574</v>
      </c>
      <c r="E19" s="149"/>
      <c r="F19" s="139">
        <v>17</v>
      </c>
      <c r="G19" s="150">
        <v>13</v>
      </c>
      <c r="H19" s="151"/>
      <c r="I19" s="180">
        <v>2</v>
      </c>
      <c r="J19" s="181" t="s">
        <v>445</v>
      </c>
      <c r="K19" s="159">
        <v>6.4</v>
      </c>
      <c r="L19" s="150">
        <v>0.3</v>
      </c>
      <c r="M19" s="150">
        <v>1</v>
      </c>
      <c r="N19" s="139"/>
      <c r="O19" s="139"/>
      <c r="P19" s="152"/>
      <c r="Q19" s="139"/>
      <c r="R19" s="139"/>
      <c r="S19" s="139">
        <v>17</v>
      </c>
      <c r="T19" s="139" t="s">
        <v>123</v>
      </c>
      <c r="U19" s="139"/>
      <c r="V19" s="139">
        <v>17</v>
      </c>
      <c r="W19" s="139" t="s">
        <v>123</v>
      </c>
      <c r="X19" s="139"/>
      <c r="Y19" s="139">
        <v>12</v>
      </c>
      <c r="Z19" s="148">
        <v>16</v>
      </c>
      <c r="AA19" s="148">
        <v>16</v>
      </c>
      <c r="AB19" s="139"/>
      <c r="AC19" s="139">
        <v>3</v>
      </c>
      <c r="AD19" s="139">
        <v>12</v>
      </c>
      <c r="AE19" s="139">
        <v>12</v>
      </c>
    </row>
    <row r="20" spans="1:31" x14ac:dyDescent="0.2">
      <c r="A20" s="139">
        <v>18</v>
      </c>
      <c r="B20" s="136" t="s">
        <v>169</v>
      </c>
      <c r="C20" s="147" t="s">
        <v>338</v>
      </c>
      <c r="D20" s="148" t="s">
        <v>574</v>
      </c>
      <c r="E20" s="149"/>
      <c r="F20" s="139">
        <v>18</v>
      </c>
      <c r="G20" s="150">
        <v>13.5</v>
      </c>
      <c r="H20" s="151"/>
      <c r="I20" s="180">
        <v>3</v>
      </c>
      <c r="J20" s="181" t="s">
        <v>93</v>
      </c>
      <c r="K20" s="159">
        <v>6.6</v>
      </c>
      <c r="L20" s="150">
        <v>0.5</v>
      </c>
      <c r="M20" s="150">
        <v>1</v>
      </c>
      <c r="N20" s="139"/>
      <c r="O20" s="139"/>
      <c r="P20" s="137" t="s">
        <v>104</v>
      </c>
      <c r="Q20" s="139"/>
      <c r="R20" s="139"/>
      <c r="S20" s="139">
        <v>18</v>
      </c>
      <c r="T20" s="139" t="s">
        <v>124</v>
      </c>
      <c r="U20" s="139"/>
      <c r="V20" s="139">
        <v>18</v>
      </c>
      <c r="W20" s="139" t="s">
        <v>124</v>
      </c>
      <c r="X20" s="139"/>
      <c r="Y20" s="139">
        <v>13</v>
      </c>
      <c r="Z20" s="148">
        <v>17</v>
      </c>
      <c r="AA20" s="148">
        <v>17</v>
      </c>
      <c r="AB20" s="139"/>
      <c r="AC20" s="139">
        <v>4</v>
      </c>
      <c r="AD20" s="139">
        <v>13</v>
      </c>
      <c r="AE20" s="139">
        <v>13</v>
      </c>
    </row>
    <row r="21" spans="1:31" x14ac:dyDescent="0.2">
      <c r="A21" s="139">
        <v>19</v>
      </c>
      <c r="B21" s="136" t="s">
        <v>170</v>
      </c>
      <c r="C21" s="147" t="s">
        <v>339</v>
      </c>
      <c r="D21" s="148" t="s">
        <v>390</v>
      </c>
      <c r="E21" s="149"/>
      <c r="F21" s="139">
        <v>19</v>
      </c>
      <c r="G21" s="150">
        <v>14</v>
      </c>
      <c r="H21" s="151"/>
      <c r="I21" s="180">
        <v>4</v>
      </c>
      <c r="J21" s="181" t="s">
        <v>478</v>
      </c>
      <c r="K21" s="160">
        <f>IF(K25=0,3.5,6.4)</f>
        <v>3.5</v>
      </c>
      <c r="L21" s="139">
        <v>0.25</v>
      </c>
      <c r="M21" s="161">
        <f>IF(K25=0,1,0.8)</f>
        <v>1</v>
      </c>
      <c r="N21" s="139"/>
      <c r="O21" s="139"/>
      <c r="P21" s="170">
        <f>INDEX(O22:O24,MATCH(既存設備・導入予定設備!I23,'w1'!P22:P24,0))</f>
        <v>1</v>
      </c>
      <c r="Q21" s="144">
        <f>LOOKUP(P21,O22:Q24,Q22:Q24)</f>
        <v>36.700000000000003</v>
      </c>
      <c r="R21" s="139"/>
      <c r="S21" s="139">
        <v>19</v>
      </c>
      <c r="T21" s="139" t="s">
        <v>125</v>
      </c>
      <c r="U21" s="139"/>
      <c r="V21" s="139">
        <v>19</v>
      </c>
      <c r="W21" s="139" t="s">
        <v>125</v>
      </c>
      <c r="X21" s="139"/>
      <c r="Y21" s="139">
        <v>14</v>
      </c>
      <c r="Z21" s="148" t="s">
        <v>441</v>
      </c>
      <c r="AA21" s="148">
        <v>18</v>
      </c>
      <c r="AB21" s="139"/>
      <c r="AC21" s="139">
        <v>5</v>
      </c>
      <c r="AD21" s="139">
        <v>14</v>
      </c>
      <c r="AE21" s="139">
        <v>14</v>
      </c>
    </row>
    <row r="22" spans="1:31" x14ac:dyDescent="0.2">
      <c r="A22" s="139">
        <v>20</v>
      </c>
      <c r="B22" s="136" t="s">
        <v>171</v>
      </c>
      <c r="C22" s="147" t="s">
        <v>334</v>
      </c>
      <c r="D22" s="148" t="s">
        <v>390</v>
      </c>
      <c r="E22" s="149"/>
      <c r="F22" s="139">
        <v>20</v>
      </c>
      <c r="G22" s="150">
        <v>14.5</v>
      </c>
      <c r="H22" s="151"/>
      <c r="I22" s="180">
        <v>5</v>
      </c>
      <c r="J22" s="181" t="s">
        <v>479</v>
      </c>
      <c r="K22" s="160">
        <f>IF(K25=0,3.8,6.6)</f>
        <v>3.8</v>
      </c>
      <c r="L22" s="139">
        <v>0.25</v>
      </c>
      <c r="M22" s="161">
        <f>IF(K25=0,1,0.8)</f>
        <v>1</v>
      </c>
      <c r="N22" s="139"/>
      <c r="O22" s="139">
        <v>1</v>
      </c>
      <c r="P22" s="139" t="s">
        <v>105</v>
      </c>
      <c r="Q22" s="139">
        <v>36.700000000000003</v>
      </c>
      <c r="R22" s="139"/>
      <c r="S22" s="139">
        <v>20</v>
      </c>
      <c r="T22" s="139" t="s">
        <v>126</v>
      </c>
      <c r="U22" s="139"/>
      <c r="V22" s="139">
        <v>20</v>
      </c>
      <c r="W22" s="139" t="s">
        <v>126</v>
      </c>
      <c r="X22" s="139"/>
      <c r="Y22" s="139">
        <v>15</v>
      </c>
      <c r="Z22" s="148">
        <v>19</v>
      </c>
      <c r="AA22" s="148">
        <v>19</v>
      </c>
      <c r="AB22" s="139"/>
      <c r="AC22" s="139">
        <v>6</v>
      </c>
      <c r="AD22" s="139">
        <v>15</v>
      </c>
      <c r="AE22" s="139">
        <v>15</v>
      </c>
    </row>
    <row r="23" spans="1:31" x14ac:dyDescent="0.2">
      <c r="A23" s="139">
        <v>21</v>
      </c>
      <c r="B23" s="136" t="s">
        <v>362</v>
      </c>
      <c r="C23" s="147" t="s">
        <v>336</v>
      </c>
      <c r="D23" s="148">
        <v>0</v>
      </c>
      <c r="E23" s="149"/>
      <c r="F23" s="139">
        <v>21</v>
      </c>
      <c r="G23" s="150">
        <v>15</v>
      </c>
      <c r="H23" s="151"/>
      <c r="I23" s="139"/>
      <c r="J23" s="139"/>
      <c r="K23" s="139"/>
      <c r="L23" s="139"/>
      <c r="M23" s="139"/>
      <c r="N23" s="139"/>
      <c r="O23" s="139">
        <v>2</v>
      </c>
      <c r="P23" s="139" t="s">
        <v>106</v>
      </c>
      <c r="Q23" s="139">
        <v>34.299999999999997</v>
      </c>
      <c r="R23" s="139"/>
      <c r="S23" s="139">
        <v>21</v>
      </c>
      <c r="T23" s="139" t="s">
        <v>127</v>
      </c>
      <c r="U23" s="139"/>
      <c r="V23" s="139">
        <v>21</v>
      </c>
      <c r="W23" s="139" t="s">
        <v>127</v>
      </c>
      <c r="X23" s="139"/>
      <c r="Y23" s="139">
        <v>16</v>
      </c>
      <c r="Z23" s="148">
        <v>20</v>
      </c>
      <c r="AA23" s="148">
        <v>20</v>
      </c>
      <c r="AB23" s="139"/>
      <c r="AC23" s="139">
        <v>7</v>
      </c>
      <c r="AD23" s="139">
        <v>16</v>
      </c>
      <c r="AE23" s="139">
        <v>16</v>
      </c>
    </row>
    <row r="24" spans="1:31" x14ac:dyDescent="0.2">
      <c r="A24" s="139">
        <v>22</v>
      </c>
      <c r="B24" s="136" t="s">
        <v>172</v>
      </c>
      <c r="C24" s="147">
        <v>101</v>
      </c>
      <c r="D24" s="148" t="s">
        <v>390</v>
      </c>
      <c r="E24" s="149"/>
      <c r="F24" s="139">
        <v>22</v>
      </c>
      <c r="G24" s="150">
        <v>15.5</v>
      </c>
      <c r="H24" s="151"/>
      <c r="I24" s="139"/>
      <c r="J24" s="137" t="s">
        <v>6</v>
      </c>
      <c r="K24" s="162" t="s">
        <v>425</v>
      </c>
      <c r="L24" s="162" t="s">
        <v>426</v>
      </c>
      <c r="M24" s="158" t="s">
        <v>427</v>
      </c>
      <c r="N24" s="139"/>
      <c r="O24" s="139">
        <v>3</v>
      </c>
      <c r="P24" s="139" t="s">
        <v>575</v>
      </c>
      <c r="Q24" s="139">
        <v>46.4</v>
      </c>
      <c r="R24" s="139"/>
      <c r="S24" s="139">
        <v>22</v>
      </c>
      <c r="T24" s="139" t="s">
        <v>128</v>
      </c>
      <c r="U24" s="139"/>
      <c r="V24" s="139">
        <v>22</v>
      </c>
      <c r="W24" s="139" t="s">
        <v>128</v>
      </c>
      <c r="X24" s="139"/>
      <c r="Y24" s="139">
        <v>17</v>
      </c>
      <c r="Z24" s="148">
        <v>21</v>
      </c>
      <c r="AA24" s="148">
        <v>21</v>
      </c>
      <c r="AB24" s="139"/>
      <c r="AC24" s="139">
        <v>8</v>
      </c>
      <c r="AD24" s="139">
        <v>17</v>
      </c>
      <c r="AE24" s="139">
        <v>17</v>
      </c>
    </row>
    <row r="25" spans="1:31" x14ac:dyDescent="0.2">
      <c r="A25" s="139">
        <v>23</v>
      </c>
      <c r="B25" s="136" t="s">
        <v>363</v>
      </c>
      <c r="C25" s="147">
        <v>102</v>
      </c>
      <c r="D25" s="148">
        <v>0</v>
      </c>
      <c r="E25" s="149"/>
      <c r="F25" s="139">
        <v>23</v>
      </c>
      <c r="G25" s="150">
        <v>16</v>
      </c>
      <c r="H25" s="151"/>
      <c r="I25" s="139"/>
      <c r="J25" s="170">
        <f>INDEX(I26:I40,MATCH(既存設備・導入予定設備!I12,'w1'!J26:J40,0))</f>
        <v>1</v>
      </c>
      <c r="K25" s="144">
        <f>LOOKUP(J25,I26:M40,K26:K40)</f>
        <v>0</v>
      </c>
      <c r="L25" s="144">
        <f>LOOKUP(J25,I26:M40,L26:L40)</f>
        <v>0</v>
      </c>
      <c r="M25" s="144">
        <f>LOOKUP(J25,I26:M40,M26:M40)</f>
        <v>0.4</v>
      </c>
      <c r="N25" s="139"/>
      <c r="O25" s="139"/>
      <c r="P25" s="179"/>
      <c r="Q25" s="139"/>
      <c r="R25" s="139"/>
      <c r="S25" s="139">
        <v>23</v>
      </c>
      <c r="T25" s="139" t="s">
        <v>129</v>
      </c>
      <c r="U25" s="139"/>
      <c r="V25" s="139">
        <v>23</v>
      </c>
      <c r="W25" s="139" t="s">
        <v>129</v>
      </c>
      <c r="X25" s="139"/>
      <c r="Y25" s="139">
        <v>18</v>
      </c>
      <c r="Z25" s="148">
        <v>22</v>
      </c>
      <c r="AA25" s="148">
        <v>22</v>
      </c>
      <c r="AB25" s="139"/>
      <c r="AC25" s="139">
        <v>9</v>
      </c>
      <c r="AD25" s="139">
        <v>18</v>
      </c>
      <c r="AE25" s="139">
        <v>18</v>
      </c>
    </row>
    <row r="26" spans="1:31" x14ac:dyDescent="0.2">
      <c r="A26" s="139">
        <v>24</v>
      </c>
      <c r="B26" s="136" t="s">
        <v>173</v>
      </c>
      <c r="C26" s="147">
        <v>111</v>
      </c>
      <c r="D26" s="148" t="s">
        <v>390</v>
      </c>
      <c r="E26" s="149"/>
      <c r="F26" s="139">
        <v>24</v>
      </c>
      <c r="G26" s="150">
        <v>16.5</v>
      </c>
      <c r="H26" s="151"/>
      <c r="I26" s="180">
        <v>1</v>
      </c>
      <c r="J26" s="181" t="s">
        <v>97</v>
      </c>
      <c r="K26" s="159">
        <v>0</v>
      </c>
      <c r="L26" s="159">
        <v>0</v>
      </c>
      <c r="M26" s="160">
        <f>L17</f>
        <v>0.4</v>
      </c>
      <c r="N26" s="139"/>
      <c r="O26" s="139"/>
      <c r="P26" s="137" t="s">
        <v>143</v>
      </c>
      <c r="Q26" s="139"/>
      <c r="R26" s="139"/>
      <c r="S26" s="139">
        <v>24</v>
      </c>
      <c r="T26" s="139" t="s">
        <v>130</v>
      </c>
      <c r="U26" s="139"/>
      <c r="V26" s="139">
        <v>24</v>
      </c>
      <c r="W26" s="139" t="s">
        <v>130</v>
      </c>
      <c r="X26" s="139"/>
      <c r="Y26" s="139">
        <v>19</v>
      </c>
      <c r="Z26" s="148">
        <v>23</v>
      </c>
      <c r="AA26" s="148">
        <v>23</v>
      </c>
      <c r="AB26" s="139"/>
      <c r="AC26" s="139">
        <v>10</v>
      </c>
      <c r="AD26" s="139">
        <v>19</v>
      </c>
      <c r="AE26" s="139">
        <v>19</v>
      </c>
    </row>
    <row r="27" spans="1:31" x14ac:dyDescent="0.2">
      <c r="A27" s="139">
        <v>25</v>
      </c>
      <c r="B27" s="136" t="s">
        <v>364</v>
      </c>
      <c r="C27" s="147">
        <v>112</v>
      </c>
      <c r="D27" s="148" t="s">
        <v>390</v>
      </c>
      <c r="E27" s="149"/>
      <c r="F27" s="139">
        <v>25</v>
      </c>
      <c r="G27" s="150">
        <v>17</v>
      </c>
      <c r="H27" s="151"/>
      <c r="I27" s="180">
        <v>2</v>
      </c>
      <c r="J27" s="181" t="s">
        <v>480</v>
      </c>
      <c r="K27" s="159">
        <v>0.3</v>
      </c>
      <c r="L27" s="159">
        <v>0.35</v>
      </c>
      <c r="M27" s="159">
        <v>0.25</v>
      </c>
      <c r="N27" s="139"/>
      <c r="O27" s="139"/>
      <c r="P27" s="170">
        <f>INDEX(O28:O29,MATCH(既存設備・導入予定設備!I24,'w1'!P28:P29,0))</f>
        <v>1</v>
      </c>
      <c r="Q27" s="144">
        <f>LOOKUP(P27,O24:Q29,Q24:Q29)</f>
        <v>0.85</v>
      </c>
      <c r="R27" s="139"/>
      <c r="S27" s="139">
        <v>25</v>
      </c>
      <c r="T27" s="139" t="s">
        <v>131</v>
      </c>
      <c r="U27" s="139"/>
      <c r="V27" s="139">
        <v>25</v>
      </c>
      <c r="W27" s="139" t="s">
        <v>131</v>
      </c>
      <c r="X27" s="139"/>
      <c r="Y27" s="139">
        <v>20</v>
      </c>
      <c r="Z27" s="148">
        <v>24</v>
      </c>
      <c r="AA27" s="148">
        <v>24</v>
      </c>
      <c r="AB27" s="139"/>
      <c r="AC27" s="139">
        <v>11</v>
      </c>
      <c r="AD27" s="154" t="s">
        <v>444</v>
      </c>
      <c r="AE27" s="139">
        <v>20</v>
      </c>
    </row>
    <row r="28" spans="1:31" x14ac:dyDescent="0.2">
      <c r="A28" s="139">
        <v>26</v>
      </c>
      <c r="B28" s="136" t="s">
        <v>174</v>
      </c>
      <c r="C28" s="147">
        <v>121</v>
      </c>
      <c r="D28" s="148" t="s">
        <v>390</v>
      </c>
      <c r="E28" s="148"/>
      <c r="F28" s="139">
        <v>26</v>
      </c>
      <c r="G28" s="150">
        <v>17.5</v>
      </c>
      <c r="H28" s="139"/>
      <c r="I28" s="180">
        <v>3</v>
      </c>
      <c r="J28" s="181" t="s">
        <v>481</v>
      </c>
      <c r="K28" s="159">
        <v>0.35</v>
      </c>
      <c r="L28" s="159">
        <v>0.4</v>
      </c>
      <c r="M28" s="159">
        <v>0.25</v>
      </c>
      <c r="N28" s="139"/>
      <c r="O28" s="139">
        <v>1</v>
      </c>
      <c r="P28" s="153" t="s">
        <v>502</v>
      </c>
      <c r="Q28" s="139">
        <v>0.85</v>
      </c>
      <c r="R28" s="139"/>
      <c r="S28" s="139">
        <v>26</v>
      </c>
      <c r="T28" s="139" t="s">
        <v>132</v>
      </c>
      <c r="U28" s="139"/>
      <c r="V28" s="139">
        <v>26</v>
      </c>
      <c r="W28" s="139" t="s">
        <v>132</v>
      </c>
      <c r="X28" s="139"/>
      <c r="Y28" s="139">
        <v>21</v>
      </c>
      <c r="Z28" s="148" t="s">
        <v>151</v>
      </c>
      <c r="AA28" s="148">
        <v>25</v>
      </c>
      <c r="AB28" s="139"/>
      <c r="AC28" s="139"/>
      <c r="AD28" s="139"/>
      <c r="AE28" s="139"/>
    </row>
    <row r="29" spans="1:31" x14ac:dyDescent="0.2">
      <c r="A29" s="139">
        <v>27</v>
      </c>
      <c r="B29" s="136" t="s">
        <v>175</v>
      </c>
      <c r="C29" s="147">
        <v>122</v>
      </c>
      <c r="D29" s="148" t="s">
        <v>390</v>
      </c>
      <c r="E29" s="148"/>
      <c r="F29" s="139">
        <v>27</v>
      </c>
      <c r="G29" s="150">
        <v>18</v>
      </c>
      <c r="H29" s="139"/>
      <c r="I29" s="180">
        <v>4</v>
      </c>
      <c r="J29" s="181" t="s">
        <v>482</v>
      </c>
      <c r="K29" s="159">
        <v>0.25</v>
      </c>
      <c r="L29" s="159">
        <v>0.3</v>
      </c>
      <c r="M29" s="159">
        <v>0.25</v>
      </c>
      <c r="N29" s="139"/>
      <c r="O29" s="139">
        <v>2</v>
      </c>
      <c r="P29" s="153" t="s">
        <v>501</v>
      </c>
      <c r="Q29" s="139">
        <v>0.75</v>
      </c>
      <c r="R29" s="139"/>
      <c r="S29" s="139">
        <v>27</v>
      </c>
      <c r="T29" s="139" t="s">
        <v>133</v>
      </c>
      <c r="U29" s="139"/>
      <c r="V29" s="139">
        <v>27</v>
      </c>
      <c r="W29" s="139" t="s">
        <v>133</v>
      </c>
      <c r="X29" s="139"/>
      <c r="Y29" s="139"/>
      <c r="Z29" s="139"/>
      <c r="AA29" s="139"/>
      <c r="AB29" s="139"/>
      <c r="AC29" s="139"/>
      <c r="AD29" s="139"/>
      <c r="AE29" s="139"/>
    </row>
    <row r="30" spans="1:31" x14ac:dyDescent="0.2">
      <c r="A30" s="139">
        <v>28</v>
      </c>
      <c r="B30" s="136" t="s">
        <v>176</v>
      </c>
      <c r="C30" s="147">
        <v>131</v>
      </c>
      <c r="D30" s="148" t="s">
        <v>390</v>
      </c>
      <c r="E30" s="148"/>
      <c r="F30" s="139">
        <v>28</v>
      </c>
      <c r="G30" s="150">
        <v>18.5</v>
      </c>
      <c r="H30" s="139"/>
      <c r="I30" s="180">
        <v>5</v>
      </c>
      <c r="J30" s="182" t="s">
        <v>483</v>
      </c>
      <c r="K30" s="159">
        <v>0.35</v>
      </c>
      <c r="L30" s="159">
        <v>0.4</v>
      </c>
      <c r="M30" s="159">
        <v>0.25</v>
      </c>
      <c r="N30" s="139"/>
      <c r="O30" s="139"/>
      <c r="P30" s="139"/>
      <c r="Q30" s="139"/>
      <c r="R30" s="139"/>
      <c r="S30" s="139">
        <v>28</v>
      </c>
      <c r="T30" s="139" t="s">
        <v>134</v>
      </c>
      <c r="U30" s="139"/>
      <c r="V30" s="139">
        <v>28</v>
      </c>
      <c r="W30" s="139" t="s">
        <v>134</v>
      </c>
      <c r="X30" s="139"/>
      <c r="Y30" s="139"/>
      <c r="Z30" s="152" t="s">
        <v>148</v>
      </c>
      <c r="AA30" s="139"/>
      <c r="AB30" s="139"/>
      <c r="AC30" s="139"/>
      <c r="AD30" s="139"/>
      <c r="AE30" s="139"/>
    </row>
    <row r="31" spans="1:31" x14ac:dyDescent="0.2">
      <c r="A31" s="139">
        <v>29</v>
      </c>
      <c r="B31" s="136" t="s">
        <v>365</v>
      </c>
      <c r="C31" s="147">
        <v>132</v>
      </c>
      <c r="D31" s="148" t="s">
        <v>390</v>
      </c>
      <c r="E31" s="148"/>
      <c r="F31" s="139">
        <v>29</v>
      </c>
      <c r="G31" s="150">
        <v>19</v>
      </c>
      <c r="H31" s="139"/>
      <c r="I31" s="180">
        <v>6</v>
      </c>
      <c r="J31" s="181" t="s">
        <v>484</v>
      </c>
      <c r="K31" s="159">
        <v>0.4</v>
      </c>
      <c r="L31" s="159">
        <v>0.45</v>
      </c>
      <c r="M31" s="159">
        <v>0.25</v>
      </c>
      <c r="N31" s="139"/>
      <c r="O31" s="139"/>
      <c r="P31" s="139"/>
      <c r="Q31" s="139"/>
      <c r="R31" s="139"/>
      <c r="S31" s="139">
        <v>29</v>
      </c>
      <c r="T31" s="139" t="s">
        <v>135</v>
      </c>
      <c r="U31" s="139"/>
      <c r="V31" s="139">
        <v>29</v>
      </c>
      <c r="W31" s="139" t="s">
        <v>135</v>
      </c>
      <c r="X31" s="139"/>
      <c r="Y31" s="136"/>
      <c r="Z31" s="170">
        <f>INDEX(Y32:Y39,MATCH(既存設備・導入予定設備!I52,'w1'!Z32:Z39,0))</f>
        <v>8</v>
      </c>
      <c r="AA31" s="146">
        <f>LOOKUP(Z31,Y32:AA39,AA32:AA39)</f>
        <v>25</v>
      </c>
      <c r="AB31" s="139"/>
      <c r="AC31" s="139"/>
      <c r="AD31" s="139"/>
      <c r="AE31" s="139"/>
    </row>
    <row r="32" spans="1:31" x14ac:dyDescent="0.2">
      <c r="A32" s="139">
        <v>30</v>
      </c>
      <c r="B32" s="136" t="s">
        <v>177</v>
      </c>
      <c r="C32" s="147">
        <v>141</v>
      </c>
      <c r="D32" s="148" t="s">
        <v>390</v>
      </c>
      <c r="E32" s="148"/>
      <c r="F32" s="139">
        <v>30</v>
      </c>
      <c r="G32" s="150">
        <v>19.5</v>
      </c>
      <c r="H32" s="139"/>
      <c r="I32" s="180">
        <v>7</v>
      </c>
      <c r="J32" s="181" t="s">
        <v>485</v>
      </c>
      <c r="K32" s="159">
        <v>0.5</v>
      </c>
      <c r="L32" s="159">
        <v>0.55000000000000004</v>
      </c>
      <c r="M32" s="159">
        <v>0.25</v>
      </c>
      <c r="N32" s="139"/>
      <c r="O32" s="139"/>
      <c r="P32" s="139"/>
      <c r="Q32" s="139"/>
      <c r="R32" s="139"/>
      <c r="S32" s="139">
        <v>30</v>
      </c>
      <c r="T32" s="139" t="s">
        <v>136</v>
      </c>
      <c r="U32" s="139"/>
      <c r="V32" s="139">
        <v>30</v>
      </c>
      <c r="W32" s="139" t="s">
        <v>136</v>
      </c>
      <c r="X32" s="139"/>
      <c r="Y32" s="139">
        <v>1</v>
      </c>
      <c r="Z32" s="148">
        <v>18</v>
      </c>
      <c r="AA32" s="148">
        <v>18</v>
      </c>
      <c r="AB32" s="139"/>
      <c r="AC32" s="139"/>
      <c r="AD32" s="148"/>
      <c r="AE32" s="139"/>
    </row>
    <row r="33" spans="1:31" x14ac:dyDescent="0.2">
      <c r="A33" s="139">
        <v>31</v>
      </c>
      <c r="B33" s="136" t="s">
        <v>366</v>
      </c>
      <c r="C33" s="147">
        <v>142</v>
      </c>
      <c r="D33" s="148" t="s">
        <v>390</v>
      </c>
      <c r="E33" s="148"/>
      <c r="F33" s="139">
        <v>31</v>
      </c>
      <c r="G33" s="150">
        <v>20</v>
      </c>
      <c r="H33" s="139"/>
      <c r="I33" s="180">
        <v>8</v>
      </c>
      <c r="J33" s="181" t="s">
        <v>486</v>
      </c>
      <c r="K33" s="159">
        <v>0.45</v>
      </c>
      <c r="L33" s="159">
        <v>0.5</v>
      </c>
      <c r="M33" s="159">
        <v>0.2</v>
      </c>
      <c r="N33" s="139"/>
      <c r="O33" s="139"/>
      <c r="P33" s="139"/>
      <c r="Q33" s="139"/>
      <c r="R33" s="139"/>
      <c r="S33" s="139">
        <v>31</v>
      </c>
      <c r="T33" s="139" t="s">
        <v>137</v>
      </c>
      <c r="U33" s="139"/>
      <c r="V33" s="139">
        <v>31</v>
      </c>
      <c r="W33" s="139" t="s">
        <v>137</v>
      </c>
      <c r="X33" s="139"/>
      <c r="Y33" s="139">
        <v>2</v>
      </c>
      <c r="Z33" s="148">
        <v>19</v>
      </c>
      <c r="AA33" s="148">
        <v>19</v>
      </c>
      <c r="AB33" s="139"/>
      <c r="AC33" s="139"/>
      <c r="AD33" s="139"/>
      <c r="AE33" s="139"/>
    </row>
    <row r="34" spans="1:31" x14ac:dyDescent="0.2">
      <c r="A34" s="139">
        <v>32</v>
      </c>
      <c r="B34" s="136" t="s">
        <v>178</v>
      </c>
      <c r="C34" s="147">
        <v>151</v>
      </c>
      <c r="D34" s="148">
        <v>0</v>
      </c>
      <c r="E34" s="148"/>
      <c r="F34" s="139">
        <v>32</v>
      </c>
      <c r="G34" s="150">
        <v>20.5</v>
      </c>
      <c r="H34" s="139"/>
      <c r="I34" s="180">
        <v>9</v>
      </c>
      <c r="J34" s="181" t="s">
        <v>487</v>
      </c>
      <c r="K34" s="159">
        <v>0.45</v>
      </c>
      <c r="L34" s="159">
        <v>0.45</v>
      </c>
      <c r="M34" s="159">
        <v>0.2</v>
      </c>
      <c r="N34" s="139"/>
      <c r="O34" s="139"/>
      <c r="P34" s="139"/>
      <c r="Q34" s="139"/>
      <c r="R34" s="139"/>
      <c r="S34" s="139">
        <v>32</v>
      </c>
      <c r="T34" s="139" t="s">
        <v>138</v>
      </c>
      <c r="U34" s="139"/>
      <c r="V34" s="139">
        <v>32</v>
      </c>
      <c r="W34" s="139" t="s">
        <v>138</v>
      </c>
      <c r="X34" s="139"/>
      <c r="Y34" s="139">
        <v>3</v>
      </c>
      <c r="Z34" s="148">
        <v>20</v>
      </c>
      <c r="AA34" s="148">
        <v>20</v>
      </c>
      <c r="AB34" s="139"/>
      <c r="AC34" s="139"/>
      <c r="AD34" s="139"/>
      <c r="AE34" s="139"/>
    </row>
    <row r="35" spans="1:31" x14ac:dyDescent="0.2">
      <c r="A35" s="139">
        <v>33</v>
      </c>
      <c r="B35" s="136" t="s">
        <v>179</v>
      </c>
      <c r="C35" s="147">
        <v>152</v>
      </c>
      <c r="D35" s="148">
        <v>0</v>
      </c>
      <c r="E35" s="148"/>
      <c r="F35" s="139">
        <v>33</v>
      </c>
      <c r="G35" s="150">
        <v>21</v>
      </c>
      <c r="H35" s="139"/>
      <c r="I35" s="180">
        <v>10</v>
      </c>
      <c r="J35" s="181" t="s">
        <v>488</v>
      </c>
      <c r="K35" s="159">
        <v>0.5</v>
      </c>
      <c r="L35" s="159">
        <v>0.5</v>
      </c>
      <c r="M35" s="159">
        <v>0.2</v>
      </c>
      <c r="N35" s="139"/>
      <c r="O35" s="139"/>
      <c r="P35" s="139"/>
      <c r="Q35" s="139"/>
      <c r="R35" s="139"/>
      <c r="S35" s="139">
        <v>33</v>
      </c>
      <c r="T35" s="139" t="s">
        <v>139</v>
      </c>
      <c r="U35" s="139"/>
      <c r="V35" s="139">
        <v>33</v>
      </c>
      <c r="W35" s="139" t="s">
        <v>139</v>
      </c>
      <c r="X35" s="139"/>
      <c r="Y35" s="139">
        <v>4</v>
      </c>
      <c r="Z35" s="148">
        <v>21</v>
      </c>
      <c r="AA35" s="148">
        <v>21</v>
      </c>
      <c r="AB35" s="139"/>
      <c r="AC35" s="139"/>
      <c r="AD35" s="139"/>
      <c r="AE35" s="139"/>
    </row>
    <row r="36" spans="1:31" x14ac:dyDescent="0.2">
      <c r="A36" s="139">
        <v>34</v>
      </c>
      <c r="B36" s="136" t="s">
        <v>180</v>
      </c>
      <c r="C36" s="147">
        <v>161</v>
      </c>
      <c r="D36" s="148">
        <v>0</v>
      </c>
      <c r="E36" s="148"/>
      <c r="F36" s="139">
        <v>34</v>
      </c>
      <c r="G36" s="150">
        <v>21.5</v>
      </c>
      <c r="H36" s="139"/>
      <c r="I36" s="180">
        <v>11</v>
      </c>
      <c r="J36" s="181" t="s">
        <v>489</v>
      </c>
      <c r="K36" s="159">
        <v>0.55000000000000004</v>
      </c>
      <c r="L36" s="159">
        <v>0.55000000000000004</v>
      </c>
      <c r="M36" s="159">
        <v>0.2</v>
      </c>
      <c r="N36" s="139"/>
      <c r="O36" s="139"/>
      <c r="P36" s="139"/>
      <c r="Q36" s="139"/>
      <c r="R36" s="139"/>
      <c r="S36" s="139">
        <v>34</v>
      </c>
      <c r="T36" s="139" t="s">
        <v>140</v>
      </c>
      <c r="U36" s="139"/>
      <c r="V36" s="139">
        <v>34</v>
      </c>
      <c r="W36" s="139" t="s">
        <v>140</v>
      </c>
      <c r="X36" s="139"/>
      <c r="Y36" s="139">
        <v>5</v>
      </c>
      <c r="Z36" s="148">
        <v>22</v>
      </c>
      <c r="AA36" s="148">
        <v>22</v>
      </c>
      <c r="AB36" s="139"/>
      <c r="AC36" s="139"/>
      <c r="AD36" s="139"/>
      <c r="AE36" s="139"/>
    </row>
    <row r="37" spans="1:31" x14ac:dyDescent="0.2">
      <c r="A37" s="139">
        <v>35</v>
      </c>
      <c r="B37" s="136" t="s">
        <v>367</v>
      </c>
      <c r="C37" s="147">
        <v>162</v>
      </c>
      <c r="D37" s="148">
        <v>0</v>
      </c>
      <c r="E37" s="148"/>
      <c r="F37" s="139">
        <v>35</v>
      </c>
      <c r="G37" s="150">
        <v>22</v>
      </c>
      <c r="H37" s="139"/>
      <c r="I37" s="180">
        <v>12</v>
      </c>
      <c r="J37" s="183" t="s">
        <v>490</v>
      </c>
      <c r="K37" s="159">
        <v>0.5</v>
      </c>
      <c r="L37" s="159">
        <v>0.55000000000000004</v>
      </c>
      <c r="M37" s="159">
        <v>0.2</v>
      </c>
      <c r="N37" s="139"/>
      <c r="O37" s="139"/>
      <c r="P37" s="139"/>
      <c r="Q37" s="139"/>
      <c r="R37" s="139"/>
      <c r="S37" s="139">
        <v>35</v>
      </c>
      <c r="T37" s="139" t="s">
        <v>141</v>
      </c>
      <c r="U37" s="139"/>
      <c r="V37" s="139">
        <v>35</v>
      </c>
      <c r="W37" s="139" t="s">
        <v>141</v>
      </c>
      <c r="X37" s="139"/>
      <c r="Y37" s="139">
        <v>6</v>
      </c>
      <c r="Z37" s="148">
        <v>23</v>
      </c>
      <c r="AA37" s="148">
        <v>23</v>
      </c>
      <c r="AB37" s="139"/>
      <c r="AC37" s="139"/>
      <c r="AD37" s="139"/>
      <c r="AE37" s="139"/>
    </row>
    <row r="38" spans="1:31" x14ac:dyDescent="0.2">
      <c r="A38" s="139">
        <v>36</v>
      </c>
      <c r="B38" s="136" t="s">
        <v>368</v>
      </c>
      <c r="C38" s="147">
        <v>171</v>
      </c>
      <c r="D38" s="148">
        <v>0</v>
      </c>
      <c r="E38" s="148"/>
      <c r="F38" s="139">
        <v>36</v>
      </c>
      <c r="G38" s="150">
        <v>22.5</v>
      </c>
      <c r="H38" s="139"/>
      <c r="I38" s="180">
        <v>13</v>
      </c>
      <c r="J38" s="183" t="s">
        <v>491</v>
      </c>
      <c r="K38" s="159">
        <v>0.65</v>
      </c>
      <c r="L38" s="159">
        <v>0.65</v>
      </c>
      <c r="M38" s="159">
        <v>0.2</v>
      </c>
      <c r="N38" s="139"/>
      <c r="O38" s="139"/>
      <c r="P38" s="139"/>
      <c r="Q38" s="139"/>
      <c r="R38" s="139"/>
      <c r="S38" s="139">
        <v>36</v>
      </c>
      <c r="T38" s="139" t="s">
        <v>142</v>
      </c>
      <c r="U38" s="139"/>
      <c r="V38" s="139">
        <v>36</v>
      </c>
      <c r="W38" s="139" t="s">
        <v>142</v>
      </c>
      <c r="X38" s="139"/>
      <c r="Y38" s="139">
        <v>7</v>
      </c>
      <c r="Z38" s="148">
        <v>24</v>
      </c>
      <c r="AA38" s="148">
        <v>24</v>
      </c>
      <c r="AB38" s="139"/>
      <c r="AC38" s="139"/>
      <c r="AD38" s="139"/>
      <c r="AE38" s="139"/>
    </row>
    <row r="39" spans="1:31" x14ac:dyDescent="0.2">
      <c r="A39" s="139">
        <v>37</v>
      </c>
      <c r="B39" s="136" t="s">
        <v>181</v>
      </c>
      <c r="C39" s="147">
        <v>172</v>
      </c>
      <c r="D39" s="148">
        <v>0</v>
      </c>
      <c r="E39" s="148"/>
      <c r="F39" s="139">
        <v>37</v>
      </c>
      <c r="G39" s="150">
        <v>23</v>
      </c>
      <c r="H39" s="139"/>
      <c r="I39" s="180">
        <v>14</v>
      </c>
      <c r="J39" s="181" t="s">
        <v>492</v>
      </c>
      <c r="K39" s="159">
        <v>0.65</v>
      </c>
      <c r="L39" s="159">
        <v>0.7</v>
      </c>
      <c r="M39" s="159">
        <v>0.2</v>
      </c>
      <c r="N39" s="139"/>
      <c r="O39" s="139"/>
      <c r="P39" s="139"/>
      <c r="Q39" s="139"/>
      <c r="R39" s="139"/>
      <c r="S39" s="139"/>
      <c r="T39" s="139"/>
      <c r="U39" s="139"/>
      <c r="V39" s="139"/>
      <c r="W39" s="139"/>
      <c r="X39" s="139"/>
      <c r="Y39" s="139">
        <v>8</v>
      </c>
      <c r="Z39" s="148" t="s">
        <v>442</v>
      </c>
      <c r="AA39" s="148">
        <v>25</v>
      </c>
      <c r="AB39" s="139"/>
      <c r="AC39" s="139"/>
      <c r="AD39" s="139"/>
      <c r="AE39" s="139"/>
    </row>
    <row r="40" spans="1:31" x14ac:dyDescent="0.2">
      <c r="A40" s="139">
        <v>38</v>
      </c>
      <c r="B40" s="136" t="s">
        <v>182</v>
      </c>
      <c r="C40" s="147">
        <v>181</v>
      </c>
      <c r="D40" s="148">
        <v>0</v>
      </c>
      <c r="E40" s="148"/>
      <c r="F40" s="139">
        <v>38</v>
      </c>
      <c r="G40" s="150">
        <v>23.5</v>
      </c>
      <c r="H40" s="139"/>
      <c r="I40" s="180">
        <v>15</v>
      </c>
      <c r="J40" s="183" t="s">
        <v>493</v>
      </c>
      <c r="K40" s="159">
        <v>0.65</v>
      </c>
      <c r="L40" s="159">
        <v>0.7</v>
      </c>
      <c r="M40" s="159">
        <v>0.2</v>
      </c>
      <c r="N40" s="139"/>
      <c r="O40" s="139"/>
      <c r="P40" s="139"/>
      <c r="Q40" s="139"/>
      <c r="R40" s="139"/>
      <c r="S40" s="139"/>
      <c r="T40" s="139"/>
      <c r="U40" s="139"/>
      <c r="V40" s="139"/>
      <c r="W40" s="139"/>
      <c r="X40" s="139"/>
      <c r="Y40" s="139"/>
      <c r="Z40" s="148"/>
      <c r="AA40" s="148"/>
      <c r="AB40" s="139"/>
      <c r="AC40" s="139"/>
      <c r="AD40" s="139"/>
      <c r="AE40" s="139"/>
    </row>
    <row r="41" spans="1:31" x14ac:dyDescent="0.2">
      <c r="A41" s="139">
        <v>39</v>
      </c>
      <c r="B41" s="136" t="s">
        <v>369</v>
      </c>
      <c r="C41" s="147">
        <v>182</v>
      </c>
      <c r="D41" s="148">
        <v>0</v>
      </c>
      <c r="E41" s="148"/>
      <c r="F41" s="139">
        <v>39</v>
      </c>
      <c r="G41" s="150">
        <v>24</v>
      </c>
      <c r="H41" s="139"/>
      <c r="I41" s="139"/>
      <c r="J41" s="139"/>
      <c r="K41" s="139"/>
      <c r="L41" s="139"/>
      <c r="M41" s="139"/>
      <c r="N41" s="139"/>
      <c r="O41" s="139"/>
      <c r="P41" s="139"/>
      <c r="Q41" s="139"/>
      <c r="R41" s="139"/>
      <c r="S41" s="139"/>
      <c r="T41" s="139"/>
      <c r="U41" s="139"/>
      <c r="V41" s="139"/>
      <c r="W41" s="139"/>
      <c r="X41" s="139"/>
      <c r="Y41" s="139"/>
      <c r="Z41" s="148"/>
      <c r="AA41" s="148"/>
      <c r="AB41" s="139"/>
      <c r="AC41" s="139"/>
      <c r="AD41" s="139"/>
      <c r="AE41" s="139"/>
    </row>
    <row r="42" spans="1:31" x14ac:dyDescent="0.2">
      <c r="A42" s="139">
        <v>40</v>
      </c>
      <c r="B42" s="136" t="s">
        <v>183</v>
      </c>
      <c r="C42" s="147">
        <v>191</v>
      </c>
      <c r="D42" s="148" t="s">
        <v>390</v>
      </c>
      <c r="E42" s="148"/>
      <c r="F42" s="139">
        <v>40</v>
      </c>
      <c r="G42" s="150">
        <v>24.5</v>
      </c>
      <c r="H42" s="139"/>
      <c r="I42" s="139"/>
      <c r="J42" s="139"/>
      <c r="K42" s="139"/>
      <c r="L42" s="139"/>
      <c r="M42" s="139"/>
      <c r="N42" s="139"/>
      <c r="O42" s="139"/>
      <c r="P42" s="139"/>
      <c r="Q42" s="139"/>
      <c r="R42" s="139"/>
      <c r="S42" s="139"/>
      <c r="T42" s="139"/>
      <c r="U42" s="139"/>
      <c r="V42" s="139"/>
      <c r="W42" s="139"/>
      <c r="X42" s="139"/>
      <c r="Y42" s="139"/>
      <c r="Z42" s="148"/>
      <c r="AA42" s="148"/>
      <c r="AB42" s="139"/>
      <c r="AC42" s="139"/>
      <c r="AD42" s="139"/>
      <c r="AE42" s="139"/>
    </row>
    <row r="43" spans="1:31" x14ac:dyDescent="0.2">
      <c r="A43" s="139">
        <v>41</v>
      </c>
      <c r="B43" s="136" t="s">
        <v>370</v>
      </c>
      <c r="C43" s="147">
        <v>192</v>
      </c>
      <c r="D43" s="148" t="s">
        <v>390</v>
      </c>
      <c r="E43" s="148"/>
      <c r="F43" s="139">
        <v>41</v>
      </c>
      <c r="G43" s="150">
        <v>25</v>
      </c>
      <c r="H43" s="139"/>
      <c r="I43" s="139"/>
      <c r="J43" s="139"/>
      <c r="K43" s="139"/>
      <c r="L43" s="139"/>
      <c r="M43" s="139"/>
      <c r="N43" s="139"/>
      <c r="O43" s="139"/>
      <c r="P43" s="139"/>
      <c r="Q43" s="139"/>
      <c r="R43" s="139"/>
      <c r="S43" s="139"/>
      <c r="T43" s="139"/>
      <c r="U43" s="139"/>
      <c r="V43" s="139"/>
      <c r="W43" s="139"/>
      <c r="X43" s="139"/>
      <c r="Y43" s="139"/>
      <c r="Z43" s="139"/>
      <c r="AA43" s="139"/>
      <c r="AB43" s="139"/>
      <c r="AC43" s="139"/>
      <c r="AD43" s="139"/>
      <c r="AE43" s="139"/>
    </row>
    <row r="44" spans="1:31" x14ac:dyDescent="0.2">
      <c r="A44" s="139">
        <v>42</v>
      </c>
      <c r="B44" s="136" t="s">
        <v>391</v>
      </c>
      <c r="C44" s="147" t="s">
        <v>392</v>
      </c>
      <c r="D44" s="148" t="s">
        <v>390</v>
      </c>
      <c r="E44" s="148"/>
      <c r="F44" s="148"/>
      <c r="G44" s="148"/>
      <c r="H44" s="139"/>
      <c r="I44" s="139"/>
      <c r="J44" s="139"/>
      <c r="K44" s="139"/>
      <c r="L44" s="139"/>
      <c r="M44" s="139"/>
      <c r="N44" s="139"/>
      <c r="O44" s="139"/>
      <c r="P44" s="139"/>
      <c r="Q44" s="139"/>
      <c r="R44" s="139"/>
      <c r="S44" s="139"/>
      <c r="T44" s="139"/>
      <c r="U44" s="139"/>
      <c r="V44" s="139"/>
      <c r="W44" s="139"/>
      <c r="X44" s="139"/>
      <c r="Y44" s="139"/>
      <c r="Z44" s="139"/>
      <c r="AA44" s="139"/>
      <c r="AB44" s="139"/>
      <c r="AC44" s="139"/>
      <c r="AD44" s="139"/>
      <c r="AE44" s="139"/>
    </row>
    <row r="45" spans="1:31" x14ac:dyDescent="0.2">
      <c r="A45" s="139">
        <v>43</v>
      </c>
      <c r="B45" s="136" t="s">
        <v>184</v>
      </c>
      <c r="C45" s="147">
        <v>202</v>
      </c>
      <c r="D45" s="148" t="s">
        <v>390</v>
      </c>
      <c r="E45" s="148"/>
      <c r="F45" s="148"/>
      <c r="G45" s="148"/>
      <c r="H45" s="139"/>
      <c r="I45" s="139"/>
      <c r="J45" s="139"/>
      <c r="K45" s="139"/>
      <c r="L45" s="139"/>
      <c r="M45" s="139"/>
      <c r="N45" s="139"/>
      <c r="O45" s="139"/>
      <c r="P45" s="139"/>
      <c r="Q45" s="139"/>
      <c r="R45" s="139"/>
      <c r="S45" s="139"/>
      <c r="T45" s="139"/>
      <c r="U45" s="139"/>
      <c r="V45" s="139"/>
      <c r="W45" s="139"/>
      <c r="X45" s="139"/>
      <c r="Y45" s="139"/>
      <c r="Z45" s="139"/>
      <c r="AA45" s="139"/>
      <c r="AB45" s="139"/>
      <c r="AC45" s="139"/>
      <c r="AD45" s="139"/>
      <c r="AE45" s="139"/>
    </row>
    <row r="46" spans="1:31" x14ac:dyDescent="0.2">
      <c r="A46" s="139">
        <v>44</v>
      </c>
      <c r="B46" s="136" t="s">
        <v>371</v>
      </c>
      <c r="C46" s="147">
        <v>203</v>
      </c>
      <c r="D46" s="148" t="s">
        <v>390</v>
      </c>
      <c r="E46" s="148"/>
      <c r="F46" s="148"/>
      <c r="G46" s="148"/>
      <c r="H46" s="139"/>
      <c r="I46" s="139"/>
      <c r="J46" s="139"/>
      <c r="K46" s="139"/>
      <c r="L46" s="139"/>
      <c r="M46" s="139"/>
      <c r="N46" s="139"/>
      <c r="O46" s="139"/>
      <c r="P46" s="139"/>
      <c r="Q46" s="139"/>
      <c r="R46" s="139"/>
      <c r="S46" s="139"/>
      <c r="T46" s="139"/>
      <c r="U46" s="139"/>
      <c r="V46" s="139"/>
      <c r="W46" s="139"/>
      <c r="X46" s="139"/>
      <c r="Y46" s="139"/>
      <c r="Z46" s="139"/>
      <c r="AA46" s="139"/>
      <c r="AB46" s="139"/>
      <c r="AC46" s="139"/>
      <c r="AD46" s="139"/>
      <c r="AE46" s="139"/>
    </row>
    <row r="47" spans="1:31" x14ac:dyDescent="0.2">
      <c r="A47" s="139">
        <v>45</v>
      </c>
      <c r="B47" s="136" t="s">
        <v>185</v>
      </c>
      <c r="C47" s="147">
        <v>211</v>
      </c>
      <c r="D47" s="148" t="s">
        <v>390</v>
      </c>
      <c r="E47" s="148"/>
      <c r="F47" s="148"/>
      <c r="G47" s="148"/>
      <c r="H47" s="139"/>
      <c r="I47" s="139"/>
      <c r="J47" s="139"/>
      <c r="K47" s="139"/>
      <c r="L47" s="139"/>
      <c r="M47" s="139"/>
      <c r="N47" s="139"/>
      <c r="O47" s="139"/>
      <c r="P47" s="139"/>
      <c r="Q47" s="139"/>
      <c r="R47" s="139"/>
      <c r="S47" s="139"/>
      <c r="T47" s="139"/>
      <c r="U47" s="139"/>
      <c r="V47" s="139"/>
      <c r="W47" s="139"/>
      <c r="X47" s="139"/>
      <c r="Y47" s="139"/>
      <c r="Z47" s="139"/>
      <c r="AA47" s="139"/>
      <c r="AB47" s="139"/>
      <c r="AC47" s="139"/>
      <c r="AD47" s="139"/>
      <c r="AE47" s="139"/>
    </row>
    <row r="48" spans="1:31" x14ac:dyDescent="0.2">
      <c r="A48" s="139">
        <v>46</v>
      </c>
      <c r="B48" s="136" t="s">
        <v>372</v>
      </c>
      <c r="C48" s="147">
        <v>212</v>
      </c>
      <c r="D48" s="148">
        <v>0</v>
      </c>
      <c r="E48" s="148"/>
      <c r="F48" s="148"/>
      <c r="G48" s="148"/>
      <c r="H48" s="139"/>
      <c r="I48" s="139"/>
      <c r="J48" s="139"/>
      <c r="K48" s="139"/>
      <c r="L48" s="139"/>
      <c r="M48" s="139"/>
      <c r="N48" s="139"/>
      <c r="O48" s="139"/>
      <c r="P48" s="139"/>
      <c r="Q48" s="139"/>
      <c r="R48" s="139"/>
      <c r="S48" s="139"/>
      <c r="T48" s="139"/>
      <c r="U48" s="139"/>
      <c r="V48" s="139"/>
      <c r="W48" s="139"/>
      <c r="X48" s="139"/>
      <c r="Y48" s="139"/>
      <c r="Z48" s="139"/>
      <c r="AA48" s="139"/>
      <c r="AB48" s="139"/>
      <c r="AC48" s="139"/>
      <c r="AD48" s="139"/>
      <c r="AE48" s="139"/>
    </row>
    <row r="49" spans="1:31" x14ac:dyDescent="0.2">
      <c r="A49" s="139">
        <v>47</v>
      </c>
      <c r="B49" s="136" t="s">
        <v>186</v>
      </c>
      <c r="C49" s="147">
        <v>221</v>
      </c>
      <c r="D49" s="148" t="s">
        <v>390</v>
      </c>
      <c r="E49" s="148"/>
      <c r="F49" s="148"/>
      <c r="G49" s="148"/>
      <c r="H49" s="139"/>
      <c r="I49" s="139"/>
      <c r="J49" s="139"/>
      <c r="K49" s="139"/>
      <c r="L49" s="139"/>
      <c r="M49" s="139"/>
      <c r="N49" s="139"/>
      <c r="O49" s="139"/>
      <c r="P49" s="139"/>
      <c r="Q49" s="139"/>
      <c r="R49" s="139"/>
      <c r="S49" s="139"/>
      <c r="T49" s="139"/>
      <c r="U49" s="139"/>
      <c r="V49" s="139"/>
      <c r="W49" s="139"/>
      <c r="X49" s="139"/>
      <c r="Y49" s="139"/>
      <c r="Z49" s="139"/>
      <c r="AA49" s="139"/>
      <c r="AB49" s="139"/>
      <c r="AC49" s="139"/>
      <c r="AD49" s="139"/>
      <c r="AE49" s="139"/>
    </row>
    <row r="50" spans="1:31" x14ac:dyDescent="0.2">
      <c r="A50" s="139">
        <v>48</v>
      </c>
      <c r="B50" s="136" t="s">
        <v>187</v>
      </c>
      <c r="C50" s="147">
        <v>222</v>
      </c>
      <c r="D50" s="148" t="s">
        <v>390</v>
      </c>
      <c r="E50" s="148"/>
      <c r="F50" s="148"/>
      <c r="G50" s="148"/>
      <c r="H50" s="139"/>
      <c r="I50" s="139"/>
      <c r="J50" s="139"/>
      <c r="K50" s="139"/>
      <c r="L50" s="139"/>
      <c r="M50" s="139"/>
      <c r="N50" s="139"/>
      <c r="O50" s="139"/>
      <c r="P50" s="139"/>
      <c r="Q50" s="139"/>
      <c r="R50" s="139"/>
      <c r="S50" s="139"/>
      <c r="T50" s="139"/>
      <c r="U50" s="139"/>
      <c r="V50" s="139"/>
      <c r="W50" s="139"/>
      <c r="X50" s="139"/>
      <c r="Y50" s="139"/>
      <c r="Z50" s="139"/>
      <c r="AA50" s="139"/>
      <c r="AB50" s="139"/>
      <c r="AC50" s="139"/>
      <c r="AD50" s="139"/>
      <c r="AE50" s="139"/>
    </row>
    <row r="51" spans="1:31" x14ac:dyDescent="0.2">
      <c r="A51" s="139">
        <v>49</v>
      </c>
      <c r="B51" s="136" t="s">
        <v>188</v>
      </c>
      <c r="C51" s="147">
        <v>231</v>
      </c>
      <c r="D51" s="148" t="s">
        <v>390</v>
      </c>
      <c r="E51" s="148"/>
      <c r="F51" s="148"/>
      <c r="G51" s="148"/>
      <c r="H51" s="139"/>
      <c r="I51" s="139"/>
      <c r="J51" s="139"/>
      <c r="K51" s="139"/>
      <c r="L51" s="139"/>
      <c r="M51" s="139"/>
      <c r="N51" s="139"/>
      <c r="O51" s="139"/>
      <c r="P51" s="139"/>
      <c r="Q51" s="139"/>
      <c r="R51" s="139"/>
      <c r="S51" s="139"/>
      <c r="T51" s="139"/>
      <c r="U51" s="139"/>
      <c r="V51" s="139"/>
      <c r="W51" s="139"/>
      <c r="X51" s="139"/>
      <c r="Y51" s="139"/>
      <c r="Z51" s="139"/>
      <c r="AA51" s="139"/>
      <c r="AB51" s="139"/>
      <c r="AC51" s="139"/>
      <c r="AD51" s="139"/>
      <c r="AE51" s="139"/>
    </row>
    <row r="52" spans="1:31" x14ac:dyDescent="0.2">
      <c r="A52" s="139">
        <v>50</v>
      </c>
      <c r="B52" s="136" t="s">
        <v>189</v>
      </c>
      <c r="C52" s="147">
        <v>232</v>
      </c>
      <c r="D52" s="148" t="s">
        <v>390</v>
      </c>
      <c r="E52" s="148"/>
      <c r="F52" s="148"/>
      <c r="G52" s="148"/>
      <c r="H52" s="139"/>
      <c r="I52" s="139"/>
      <c r="J52" s="139"/>
      <c r="K52" s="139"/>
      <c r="L52" s="139"/>
      <c r="M52" s="139"/>
      <c r="N52" s="139"/>
      <c r="O52" s="139"/>
      <c r="P52" s="139"/>
      <c r="Q52" s="139"/>
      <c r="R52" s="139"/>
      <c r="S52" s="139"/>
      <c r="T52" s="139"/>
      <c r="U52" s="139"/>
      <c r="V52" s="139"/>
      <c r="W52" s="139"/>
      <c r="X52" s="139"/>
      <c r="Y52" s="139"/>
      <c r="Z52" s="139"/>
      <c r="AA52" s="139"/>
      <c r="AB52" s="139"/>
      <c r="AC52" s="139"/>
      <c r="AD52" s="139"/>
      <c r="AE52" s="139"/>
    </row>
    <row r="53" spans="1:31" x14ac:dyDescent="0.2">
      <c r="A53" s="139">
        <v>51</v>
      </c>
      <c r="B53" s="136" t="s">
        <v>190</v>
      </c>
      <c r="C53" s="147">
        <v>241</v>
      </c>
      <c r="D53" s="148" t="s">
        <v>390</v>
      </c>
      <c r="E53" s="148"/>
      <c r="F53" s="148"/>
      <c r="G53" s="148"/>
      <c r="H53" s="139"/>
      <c r="I53" s="139"/>
      <c r="J53" s="139"/>
      <c r="K53" s="139"/>
      <c r="L53" s="139"/>
      <c r="M53" s="139"/>
      <c r="N53" s="139"/>
      <c r="O53" s="139"/>
      <c r="P53" s="139"/>
      <c r="Q53" s="139"/>
      <c r="R53" s="139"/>
      <c r="S53" s="139"/>
      <c r="T53" s="139"/>
      <c r="U53" s="139"/>
      <c r="V53" s="139"/>
      <c r="W53" s="139"/>
      <c r="X53" s="139"/>
      <c r="Y53" s="139"/>
      <c r="Z53" s="139"/>
      <c r="AA53" s="139"/>
      <c r="AB53" s="139"/>
      <c r="AC53" s="139"/>
      <c r="AD53" s="139"/>
      <c r="AE53" s="139"/>
    </row>
    <row r="54" spans="1:31" x14ac:dyDescent="0.2">
      <c r="A54" s="139">
        <v>52</v>
      </c>
      <c r="B54" s="136" t="s">
        <v>373</v>
      </c>
      <c r="C54" s="147">
        <v>242</v>
      </c>
      <c r="D54" s="148" t="s">
        <v>390</v>
      </c>
      <c r="E54" s="148"/>
      <c r="F54" s="148"/>
      <c r="G54" s="148"/>
      <c r="H54" s="139"/>
      <c r="I54" s="139"/>
      <c r="J54" s="139"/>
      <c r="K54" s="139"/>
      <c r="L54" s="139"/>
      <c r="M54" s="139"/>
      <c r="N54" s="139"/>
      <c r="O54" s="139"/>
      <c r="P54" s="139"/>
      <c r="Q54" s="139"/>
      <c r="R54" s="139"/>
      <c r="S54" s="139"/>
      <c r="T54" s="139"/>
      <c r="U54" s="139"/>
      <c r="V54" s="139"/>
      <c r="W54" s="139"/>
      <c r="X54" s="139"/>
      <c r="Y54" s="139"/>
      <c r="Z54" s="139"/>
      <c r="AA54" s="139"/>
      <c r="AB54" s="139"/>
      <c r="AC54" s="139"/>
      <c r="AD54" s="139"/>
      <c r="AE54" s="139"/>
    </row>
    <row r="55" spans="1:31" x14ac:dyDescent="0.2">
      <c r="A55" s="139">
        <v>53</v>
      </c>
      <c r="B55" s="136" t="s">
        <v>191</v>
      </c>
      <c r="C55" s="147">
        <v>252</v>
      </c>
      <c r="D55" s="148" t="s">
        <v>390</v>
      </c>
      <c r="E55" s="148"/>
      <c r="F55" s="148"/>
      <c r="G55" s="148"/>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row>
    <row r="56" spans="1:31" x14ac:dyDescent="0.2">
      <c r="A56" s="139">
        <v>54</v>
      </c>
      <c r="B56" s="136" t="s">
        <v>374</v>
      </c>
      <c r="C56" s="147">
        <v>253</v>
      </c>
      <c r="D56" s="148" t="s">
        <v>390</v>
      </c>
      <c r="E56" s="148"/>
      <c r="F56" s="148"/>
      <c r="G56" s="148"/>
      <c r="H56" s="139"/>
      <c r="I56" s="139"/>
      <c r="J56" s="139"/>
      <c r="K56" s="139"/>
      <c r="L56" s="139"/>
      <c r="M56" s="139"/>
      <c r="N56" s="139"/>
      <c r="O56" s="139"/>
      <c r="P56" s="139"/>
      <c r="Q56" s="139"/>
      <c r="R56" s="139"/>
      <c r="S56" s="139"/>
      <c r="T56" s="139"/>
      <c r="U56" s="139"/>
      <c r="V56" s="139"/>
      <c r="W56" s="139"/>
      <c r="X56" s="139"/>
      <c r="Y56" s="139"/>
      <c r="Z56" s="139"/>
      <c r="AA56" s="139"/>
      <c r="AB56" s="139"/>
      <c r="AC56" s="139"/>
      <c r="AD56" s="139"/>
      <c r="AE56" s="139"/>
    </row>
    <row r="57" spans="1:31" x14ac:dyDescent="0.2">
      <c r="A57" s="139">
        <v>55</v>
      </c>
      <c r="B57" s="136" t="s">
        <v>192</v>
      </c>
      <c r="C57" s="147">
        <v>261</v>
      </c>
      <c r="D57" s="148" t="s">
        <v>390</v>
      </c>
      <c r="E57" s="148"/>
      <c r="F57" s="148"/>
      <c r="G57" s="148"/>
      <c r="H57" s="139"/>
      <c r="I57" s="139"/>
      <c r="J57" s="139"/>
      <c r="K57" s="139"/>
      <c r="L57" s="139"/>
      <c r="M57" s="139"/>
      <c r="N57" s="139"/>
      <c r="O57" s="139"/>
      <c r="P57" s="139"/>
      <c r="Q57" s="139"/>
      <c r="R57" s="139"/>
      <c r="S57" s="139"/>
      <c r="T57" s="139"/>
      <c r="U57" s="139"/>
      <c r="V57" s="139"/>
      <c r="W57" s="139"/>
      <c r="X57" s="139"/>
      <c r="Y57" s="139"/>
      <c r="Z57" s="139"/>
      <c r="AA57" s="139"/>
      <c r="AB57" s="139"/>
      <c r="AC57" s="139"/>
      <c r="AD57" s="139"/>
      <c r="AE57" s="139"/>
    </row>
    <row r="58" spans="1:31" x14ac:dyDescent="0.2">
      <c r="A58" s="139">
        <v>56</v>
      </c>
      <c r="B58" s="136" t="s">
        <v>193</v>
      </c>
      <c r="C58" s="147">
        <v>262</v>
      </c>
      <c r="D58" s="148">
        <v>0</v>
      </c>
      <c r="E58" s="148"/>
      <c r="F58" s="148"/>
      <c r="G58" s="148"/>
      <c r="H58" s="139"/>
      <c r="I58" s="139"/>
      <c r="J58" s="139"/>
      <c r="K58" s="139"/>
      <c r="L58" s="139"/>
      <c r="M58" s="139"/>
      <c r="N58" s="139"/>
      <c r="O58" s="139"/>
      <c r="P58" s="139"/>
      <c r="Q58" s="139"/>
      <c r="R58" s="139"/>
      <c r="S58" s="139"/>
      <c r="T58" s="139"/>
      <c r="U58" s="139"/>
      <c r="V58" s="139"/>
      <c r="W58" s="139"/>
      <c r="X58" s="139"/>
      <c r="Y58" s="139"/>
      <c r="Z58" s="139"/>
      <c r="AA58" s="139"/>
      <c r="AB58" s="139"/>
      <c r="AC58" s="139"/>
      <c r="AD58" s="139"/>
      <c r="AE58" s="139"/>
    </row>
    <row r="59" spans="1:31" x14ac:dyDescent="0.2">
      <c r="A59" s="139">
        <v>57</v>
      </c>
      <c r="B59" s="136" t="s">
        <v>194</v>
      </c>
      <c r="C59" s="147">
        <v>271</v>
      </c>
      <c r="D59" s="148" t="s">
        <v>390</v>
      </c>
      <c r="E59" s="148"/>
      <c r="F59" s="148"/>
      <c r="G59" s="148"/>
      <c r="H59" s="139"/>
      <c r="I59" s="139"/>
      <c r="J59" s="139"/>
      <c r="K59" s="139"/>
      <c r="L59" s="139"/>
      <c r="M59" s="139"/>
      <c r="N59" s="139"/>
      <c r="O59" s="139"/>
      <c r="P59" s="139"/>
      <c r="Q59" s="139"/>
      <c r="R59" s="139"/>
      <c r="S59" s="139"/>
      <c r="T59" s="139"/>
      <c r="U59" s="139"/>
      <c r="V59" s="139"/>
      <c r="W59" s="139"/>
      <c r="X59" s="139"/>
      <c r="Y59" s="139"/>
      <c r="Z59" s="139"/>
      <c r="AA59" s="139"/>
      <c r="AB59" s="139"/>
      <c r="AC59" s="139"/>
      <c r="AD59" s="139"/>
      <c r="AE59" s="139"/>
    </row>
    <row r="60" spans="1:31" x14ac:dyDescent="0.2">
      <c r="A60" s="139">
        <v>58</v>
      </c>
      <c r="B60" s="136" t="s">
        <v>375</v>
      </c>
      <c r="C60" s="147">
        <v>272</v>
      </c>
      <c r="D60" s="148" t="s">
        <v>390</v>
      </c>
      <c r="E60" s="148"/>
      <c r="F60" s="148"/>
      <c r="G60" s="148"/>
      <c r="H60" s="139"/>
      <c r="I60" s="139"/>
      <c r="J60" s="139"/>
      <c r="K60" s="139"/>
      <c r="L60" s="139"/>
      <c r="M60" s="139"/>
      <c r="N60" s="139"/>
      <c r="O60" s="139"/>
      <c r="P60" s="139"/>
      <c r="Q60" s="139"/>
      <c r="R60" s="139"/>
      <c r="S60" s="139"/>
      <c r="T60" s="139"/>
      <c r="U60" s="139"/>
      <c r="V60" s="139"/>
      <c r="W60" s="139"/>
      <c r="X60" s="139"/>
      <c r="Y60" s="139"/>
      <c r="Z60" s="139"/>
      <c r="AA60" s="139"/>
      <c r="AB60" s="139"/>
      <c r="AC60" s="139"/>
      <c r="AD60" s="139"/>
      <c r="AE60" s="139"/>
    </row>
    <row r="61" spans="1:31" x14ac:dyDescent="0.2">
      <c r="A61" s="139">
        <v>59</v>
      </c>
      <c r="B61" s="136" t="s">
        <v>195</v>
      </c>
      <c r="C61" s="147">
        <v>281</v>
      </c>
      <c r="D61" s="148" t="s">
        <v>390</v>
      </c>
      <c r="E61" s="148"/>
      <c r="F61" s="148"/>
      <c r="G61" s="148"/>
      <c r="H61" s="139"/>
      <c r="I61" s="139"/>
      <c r="J61" s="139"/>
      <c r="K61" s="139"/>
      <c r="L61" s="139"/>
      <c r="M61" s="139"/>
      <c r="N61" s="139"/>
      <c r="O61" s="139"/>
      <c r="P61" s="139"/>
      <c r="Q61" s="139"/>
      <c r="R61" s="139"/>
      <c r="S61" s="139"/>
      <c r="T61" s="139"/>
      <c r="U61" s="139"/>
      <c r="V61" s="139"/>
      <c r="W61" s="139"/>
      <c r="X61" s="139"/>
      <c r="Y61" s="139"/>
      <c r="Z61" s="139"/>
      <c r="AA61" s="139"/>
      <c r="AB61" s="139"/>
      <c r="AC61" s="139"/>
      <c r="AD61" s="139"/>
      <c r="AE61" s="139"/>
    </row>
    <row r="62" spans="1:31" x14ac:dyDescent="0.2">
      <c r="A62" s="139">
        <v>60</v>
      </c>
      <c r="B62" s="136" t="s">
        <v>438</v>
      </c>
      <c r="C62" s="147">
        <v>282</v>
      </c>
      <c r="D62" s="148">
        <v>0</v>
      </c>
      <c r="E62" s="148"/>
      <c r="F62" s="148"/>
      <c r="G62" s="148"/>
      <c r="H62" s="139"/>
      <c r="I62" s="139"/>
      <c r="J62" s="139"/>
      <c r="K62" s="139"/>
      <c r="L62" s="139"/>
      <c r="M62" s="139"/>
      <c r="N62" s="139"/>
      <c r="O62" s="139"/>
      <c r="P62" s="139"/>
      <c r="Q62" s="139"/>
      <c r="R62" s="139"/>
      <c r="S62" s="139"/>
      <c r="T62" s="139"/>
      <c r="U62" s="139"/>
      <c r="V62" s="139"/>
      <c r="W62" s="139"/>
      <c r="X62" s="139"/>
      <c r="Y62" s="139"/>
      <c r="Z62" s="139"/>
      <c r="AA62" s="139"/>
      <c r="AB62" s="139"/>
      <c r="AC62" s="139"/>
      <c r="AD62" s="139"/>
      <c r="AE62" s="139"/>
    </row>
    <row r="63" spans="1:31" x14ac:dyDescent="0.2">
      <c r="A63" s="139">
        <v>61</v>
      </c>
      <c r="B63" s="136" t="s">
        <v>196</v>
      </c>
      <c r="C63" s="147">
        <v>291</v>
      </c>
      <c r="D63" s="148" t="s">
        <v>390</v>
      </c>
      <c r="E63" s="148"/>
      <c r="F63" s="148"/>
      <c r="G63" s="148"/>
      <c r="H63" s="139"/>
      <c r="I63" s="139"/>
      <c r="J63" s="139"/>
      <c r="K63" s="139"/>
      <c r="L63" s="139"/>
      <c r="M63" s="139"/>
      <c r="N63" s="139"/>
      <c r="O63" s="139"/>
      <c r="P63" s="139"/>
      <c r="Q63" s="139"/>
      <c r="R63" s="139"/>
      <c r="S63" s="139"/>
      <c r="T63" s="139"/>
      <c r="U63" s="139"/>
      <c r="V63" s="139"/>
      <c r="W63" s="139"/>
      <c r="X63" s="139"/>
      <c r="Y63" s="139"/>
      <c r="Z63" s="139"/>
      <c r="AA63" s="139"/>
      <c r="AB63" s="139"/>
      <c r="AC63" s="139"/>
      <c r="AD63" s="139"/>
      <c r="AE63" s="139"/>
    </row>
    <row r="64" spans="1:31" x14ac:dyDescent="0.2">
      <c r="A64" s="139">
        <v>62</v>
      </c>
      <c r="B64" s="136" t="s">
        <v>376</v>
      </c>
      <c r="C64" s="147">
        <v>292</v>
      </c>
      <c r="D64" s="148" t="s">
        <v>390</v>
      </c>
      <c r="E64" s="148"/>
      <c r="F64" s="148"/>
      <c r="G64" s="148"/>
      <c r="H64" s="139"/>
      <c r="I64" s="139"/>
      <c r="J64" s="139"/>
      <c r="K64" s="139"/>
      <c r="L64" s="139"/>
      <c r="M64" s="139"/>
      <c r="N64" s="139"/>
      <c r="O64" s="139"/>
      <c r="P64" s="139"/>
      <c r="Q64" s="139"/>
      <c r="R64" s="139"/>
      <c r="S64" s="139"/>
      <c r="T64" s="139"/>
      <c r="U64" s="139"/>
      <c r="V64" s="139"/>
      <c r="W64" s="139"/>
      <c r="X64" s="139"/>
      <c r="Y64" s="139"/>
      <c r="Z64" s="139"/>
      <c r="AA64" s="139"/>
      <c r="AB64" s="139"/>
      <c r="AC64" s="139"/>
      <c r="AD64" s="139"/>
      <c r="AE64" s="139"/>
    </row>
    <row r="65" spans="1:31" x14ac:dyDescent="0.2">
      <c r="A65" s="139">
        <v>63</v>
      </c>
      <c r="B65" s="136" t="s">
        <v>197</v>
      </c>
      <c r="C65" s="147">
        <v>301</v>
      </c>
      <c r="D65" s="148" t="s">
        <v>390</v>
      </c>
      <c r="E65" s="148"/>
      <c r="F65" s="148"/>
      <c r="G65" s="148"/>
      <c r="H65" s="139"/>
      <c r="I65" s="139"/>
      <c r="J65" s="139"/>
      <c r="K65" s="139"/>
      <c r="L65" s="139"/>
      <c r="M65" s="139"/>
      <c r="N65" s="139"/>
      <c r="O65" s="139"/>
      <c r="P65" s="139"/>
      <c r="Q65" s="139"/>
      <c r="R65" s="139"/>
      <c r="S65" s="139"/>
      <c r="T65" s="139"/>
      <c r="U65" s="139"/>
      <c r="V65" s="139"/>
      <c r="W65" s="139"/>
      <c r="X65" s="139"/>
      <c r="Y65" s="139"/>
      <c r="Z65" s="139"/>
      <c r="AA65" s="139"/>
      <c r="AB65" s="139"/>
      <c r="AC65" s="139"/>
      <c r="AD65" s="139"/>
      <c r="AE65" s="139"/>
    </row>
    <row r="66" spans="1:31" x14ac:dyDescent="0.2">
      <c r="A66" s="139">
        <v>64</v>
      </c>
      <c r="B66" s="136" t="s">
        <v>198</v>
      </c>
      <c r="C66" s="147">
        <v>302</v>
      </c>
      <c r="D66" s="148" t="s">
        <v>390</v>
      </c>
      <c r="E66" s="148"/>
      <c r="F66" s="148"/>
      <c r="G66" s="148"/>
      <c r="H66" s="139"/>
      <c r="I66" s="139"/>
      <c r="J66" s="139"/>
      <c r="K66" s="139"/>
      <c r="L66" s="139"/>
      <c r="M66" s="139"/>
      <c r="N66" s="139"/>
      <c r="O66" s="139"/>
      <c r="P66" s="139"/>
      <c r="Q66" s="139"/>
      <c r="R66" s="139"/>
      <c r="S66" s="139"/>
      <c r="T66" s="139"/>
      <c r="U66" s="139"/>
      <c r="V66" s="139"/>
      <c r="W66" s="139"/>
      <c r="X66" s="139"/>
      <c r="Y66" s="139"/>
      <c r="Z66" s="139"/>
      <c r="AA66" s="139"/>
      <c r="AB66" s="139"/>
      <c r="AC66" s="139"/>
      <c r="AD66" s="139"/>
      <c r="AE66" s="139"/>
    </row>
    <row r="67" spans="1:31" x14ac:dyDescent="0.2">
      <c r="A67" s="139">
        <v>65</v>
      </c>
      <c r="B67" s="136" t="s">
        <v>377</v>
      </c>
      <c r="C67" s="147">
        <v>311</v>
      </c>
      <c r="D67" s="148">
        <v>0</v>
      </c>
      <c r="E67" s="148"/>
      <c r="F67" s="148"/>
      <c r="G67" s="148"/>
      <c r="H67" s="139"/>
      <c r="I67" s="139"/>
      <c r="J67" s="139"/>
      <c r="K67" s="139"/>
      <c r="L67" s="139"/>
      <c r="M67" s="139"/>
      <c r="N67" s="139"/>
      <c r="O67" s="139"/>
      <c r="P67" s="139"/>
      <c r="Q67" s="139"/>
      <c r="R67" s="139"/>
      <c r="S67" s="139"/>
      <c r="T67" s="139"/>
      <c r="U67" s="139"/>
      <c r="V67" s="139"/>
      <c r="W67" s="139"/>
      <c r="X67" s="139"/>
      <c r="Y67" s="139"/>
      <c r="Z67" s="139"/>
      <c r="AA67" s="139"/>
      <c r="AB67" s="139"/>
      <c r="AC67" s="139"/>
      <c r="AD67" s="139"/>
      <c r="AE67" s="139"/>
    </row>
    <row r="68" spans="1:31" x14ac:dyDescent="0.2">
      <c r="A68" s="139">
        <v>66</v>
      </c>
      <c r="B68" s="136" t="s">
        <v>199</v>
      </c>
      <c r="C68" s="147">
        <v>312</v>
      </c>
      <c r="D68" s="148">
        <v>0</v>
      </c>
      <c r="E68" s="148"/>
      <c r="F68" s="148"/>
      <c r="G68" s="148"/>
      <c r="H68" s="139"/>
      <c r="I68" s="139"/>
      <c r="J68" s="139"/>
      <c r="K68" s="139"/>
      <c r="L68" s="139"/>
      <c r="M68" s="139"/>
      <c r="N68" s="139"/>
      <c r="O68" s="139"/>
      <c r="P68" s="139"/>
      <c r="Q68" s="139"/>
      <c r="R68" s="139"/>
      <c r="S68" s="139"/>
      <c r="T68" s="139"/>
      <c r="U68" s="139"/>
      <c r="V68" s="139"/>
      <c r="W68" s="139"/>
      <c r="X68" s="139"/>
      <c r="Y68" s="139"/>
      <c r="Z68" s="139"/>
      <c r="AA68" s="139"/>
      <c r="AB68" s="139"/>
      <c r="AC68" s="139"/>
      <c r="AD68" s="139"/>
      <c r="AE68" s="139"/>
    </row>
    <row r="69" spans="1:31" x14ac:dyDescent="0.2">
      <c r="A69" s="139">
        <v>67</v>
      </c>
      <c r="B69" s="136" t="s">
        <v>378</v>
      </c>
      <c r="C69" s="147">
        <v>321</v>
      </c>
      <c r="D69" s="148">
        <v>0</v>
      </c>
      <c r="E69" s="148"/>
      <c r="F69" s="148"/>
      <c r="G69" s="148"/>
      <c r="H69" s="139"/>
      <c r="I69" s="139"/>
      <c r="J69" s="139"/>
      <c r="K69" s="139"/>
      <c r="L69" s="139"/>
      <c r="M69" s="139"/>
      <c r="N69" s="139"/>
      <c r="O69" s="139"/>
      <c r="P69" s="139"/>
      <c r="Q69" s="139"/>
      <c r="R69" s="139"/>
      <c r="S69" s="139"/>
      <c r="T69" s="139"/>
      <c r="U69" s="139"/>
      <c r="V69" s="139"/>
      <c r="W69" s="139"/>
      <c r="X69" s="139"/>
      <c r="Y69" s="139"/>
      <c r="Z69" s="139"/>
      <c r="AA69" s="139"/>
      <c r="AB69" s="139"/>
      <c r="AC69" s="139"/>
      <c r="AD69" s="139"/>
      <c r="AE69" s="139"/>
    </row>
    <row r="70" spans="1:31" x14ac:dyDescent="0.2">
      <c r="A70" s="139">
        <v>68</v>
      </c>
      <c r="B70" s="136" t="s">
        <v>200</v>
      </c>
      <c r="C70" s="147">
        <v>322</v>
      </c>
      <c r="D70" s="148">
        <v>0</v>
      </c>
      <c r="E70" s="148"/>
      <c r="F70" s="148"/>
      <c r="G70" s="148"/>
      <c r="H70" s="139"/>
      <c r="I70" s="139"/>
      <c r="J70" s="139"/>
      <c r="K70" s="139"/>
      <c r="L70" s="139"/>
      <c r="M70" s="139"/>
      <c r="N70" s="139"/>
      <c r="O70" s="139"/>
      <c r="P70" s="139"/>
      <c r="Q70" s="139"/>
      <c r="R70" s="139"/>
      <c r="S70" s="139"/>
      <c r="T70" s="139"/>
      <c r="U70" s="139"/>
      <c r="V70" s="139"/>
      <c r="W70" s="139"/>
      <c r="X70" s="139"/>
      <c r="Y70" s="139"/>
      <c r="Z70" s="139"/>
      <c r="AA70" s="139"/>
      <c r="AB70" s="139"/>
      <c r="AC70" s="139"/>
      <c r="AD70" s="139"/>
      <c r="AE70" s="139"/>
    </row>
    <row r="71" spans="1:31" x14ac:dyDescent="0.2">
      <c r="A71" s="139">
        <v>69</v>
      </c>
      <c r="B71" s="136" t="s">
        <v>201</v>
      </c>
      <c r="C71" s="147">
        <v>331</v>
      </c>
      <c r="D71" s="148" t="s">
        <v>390</v>
      </c>
      <c r="E71" s="136"/>
      <c r="F71" s="136"/>
      <c r="G71" s="136"/>
      <c r="H71" s="139"/>
      <c r="I71" s="139"/>
      <c r="J71" s="139"/>
      <c r="K71" s="139"/>
      <c r="L71" s="139"/>
      <c r="M71" s="139"/>
      <c r="N71" s="139"/>
      <c r="O71" s="139"/>
      <c r="P71" s="139"/>
      <c r="Q71" s="139"/>
      <c r="R71" s="139"/>
      <c r="S71" s="139"/>
      <c r="T71" s="139"/>
      <c r="U71" s="139"/>
      <c r="V71" s="139"/>
      <c r="W71" s="139"/>
      <c r="X71" s="139"/>
      <c r="Y71" s="139"/>
      <c r="Z71" s="139"/>
      <c r="AA71" s="139"/>
      <c r="AB71" s="139"/>
      <c r="AC71" s="139"/>
      <c r="AD71" s="139"/>
      <c r="AE71" s="139"/>
    </row>
    <row r="72" spans="1:31" x14ac:dyDescent="0.2">
      <c r="A72" s="139">
        <v>70</v>
      </c>
      <c r="B72" s="136" t="s">
        <v>379</v>
      </c>
      <c r="C72" s="147">
        <v>332</v>
      </c>
      <c r="D72" s="148" t="s">
        <v>390</v>
      </c>
      <c r="E72" s="136"/>
      <c r="F72" s="136"/>
      <c r="G72" s="136"/>
      <c r="H72" s="139"/>
      <c r="I72" s="139"/>
      <c r="J72" s="139"/>
      <c r="K72" s="139"/>
      <c r="L72" s="139"/>
      <c r="M72" s="139"/>
      <c r="N72" s="139"/>
      <c r="O72" s="139"/>
      <c r="P72" s="139"/>
      <c r="Q72" s="139"/>
      <c r="R72" s="139"/>
      <c r="S72" s="139"/>
      <c r="T72" s="139"/>
      <c r="U72" s="139"/>
      <c r="V72" s="139"/>
      <c r="W72" s="139"/>
      <c r="X72" s="139"/>
      <c r="Y72" s="139"/>
      <c r="Z72" s="139"/>
      <c r="AA72" s="139"/>
      <c r="AB72" s="139"/>
      <c r="AC72" s="139"/>
      <c r="AD72" s="139"/>
      <c r="AE72" s="139"/>
    </row>
    <row r="73" spans="1:31" x14ac:dyDescent="0.2">
      <c r="A73" s="139">
        <v>71</v>
      </c>
      <c r="B73" s="136" t="s">
        <v>202</v>
      </c>
      <c r="C73" s="147">
        <v>341</v>
      </c>
      <c r="D73" s="148" t="s">
        <v>390</v>
      </c>
      <c r="E73" s="136"/>
      <c r="F73" s="136"/>
      <c r="G73" s="136"/>
      <c r="H73" s="139"/>
      <c r="I73" s="139"/>
      <c r="J73" s="139"/>
      <c r="K73" s="139"/>
      <c r="L73" s="139"/>
      <c r="M73" s="139"/>
      <c r="N73" s="139"/>
      <c r="O73" s="139"/>
      <c r="P73" s="139"/>
      <c r="Q73" s="139"/>
      <c r="R73" s="139"/>
      <c r="S73" s="139"/>
      <c r="T73" s="139"/>
      <c r="U73" s="139"/>
      <c r="V73" s="139"/>
      <c r="W73" s="139"/>
      <c r="X73" s="139"/>
      <c r="Y73" s="139"/>
      <c r="Z73" s="139"/>
      <c r="AA73" s="139"/>
      <c r="AB73" s="139"/>
      <c r="AC73" s="139"/>
      <c r="AD73" s="139"/>
      <c r="AE73" s="139"/>
    </row>
    <row r="74" spans="1:31" x14ac:dyDescent="0.2">
      <c r="A74" s="139">
        <v>72</v>
      </c>
      <c r="B74" s="136" t="s">
        <v>203</v>
      </c>
      <c r="C74" s="147">
        <v>342</v>
      </c>
      <c r="D74" s="148" t="s">
        <v>390</v>
      </c>
      <c r="E74" s="136"/>
      <c r="F74" s="136"/>
      <c r="G74" s="136"/>
      <c r="H74" s="139"/>
      <c r="I74" s="139"/>
      <c r="J74" s="139"/>
      <c r="K74" s="139"/>
      <c r="L74" s="139"/>
      <c r="M74" s="139"/>
      <c r="N74" s="139"/>
      <c r="O74" s="139"/>
      <c r="P74" s="139"/>
      <c r="Q74" s="139"/>
      <c r="R74" s="139"/>
      <c r="S74" s="139"/>
      <c r="T74" s="139"/>
      <c r="U74" s="139"/>
      <c r="V74" s="139"/>
      <c r="W74" s="139"/>
      <c r="X74" s="139"/>
      <c r="Y74" s="139"/>
      <c r="Z74" s="139"/>
      <c r="AA74" s="139"/>
      <c r="AB74" s="139"/>
      <c r="AC74" s="139"/>
      <c r="AD74" s="139"/>
      <c r="AE74" s="139"/>
    </row>
    <row r="75" spans="1:31" x14ac:dyDescent="0.2">
      <c r="A75" s="139">
        <v>73</v>
      </c>
      <c r="B75" s="136" t="s">
        <v>204</v>
      </c>
      <c r="C75" s="147">
        <v>352</v>
      </c>
      <c r="D75" s="148" t="s">
        <v>390</v>
      </c>
      <c r="E75" s="136"/>
      <c r="F75" s="136"/>
      <c r="G75" s="136"/>
      <c r="H75" s="139"/>
      <c r="I75" s="139"/>
      <c r="J75" s="139"/>
      <c r="K75" s="139"/>
      <c r="L75" s="139"/>
      <c r="M75" s="139"/>
      <c r="N75" s="139"/>
      <c r="O75" s="139"/>
      <c r="P75" s="139"/>
      <c r="Q75" s="139"/>
      <c r="R75" s="139"/>
      <c r="S75" s="139"/>
      <c r="T75" s="139"/>
      <c r="U75" s="139"/>
      <c r="V75" s="139"/>
      <c r="W75" s="139"/>
      <c r="X75" s="139"/>
      <c r="Y75" s="139"/>
      <c r="Z75" s="139"/>
      <c r="AA75" s="139"/>
      <c r="AB75" s="139"/>
      <c r="AC75" s="139"/>
      <c r="AD75" s="139"/>
      <c r="AE75" s="139"/>
    </row>
    <row r="76" spans="1:31" x14ac:dyDescent="0.2">
      <c r="A76" s="139">
        <v>74</v>
      </c>
      <c r="B76" s="136" t="s">
        <v>380</v>
      </c>
      <c r="C76" s="147">
        <v>353</v>
      </c>
      <c r="D76" s="148" t="s">
        <v>390</v>
      </c>
      <c r="E76" s="136"/>
      <c r="F76" s="136"/>
      <c r="G76" s="136"/>
      <c r="H76" s="139"/>
      <c r="I76" s="139"/>
      <c r="J76" s="139"/>
      <c r="K76" s="139"/>
      <c r="L76" s="139"/>
      <c r="M76" s="139"/>
      <c r="N76" s="139"/>
      <c r="O76" s="139"/>
      <c r="P76" s="139"/>
      <c r="Q76" s="139"/>
      <c r="R76" s="139"/>
      <c r="S76" s="139"/>
      <c r="T76" s="139"/>
      <c r="U76" s="139"/>
      <c r="V76" s="139"/>
      <c r="W76" s="139"/>
      <c r="X76" s="139"/>
      <c r="Y76" s="139"/>
      <c r="Z76" s="139"/>
      <c r="AA76" s="139"/>
      <c r="AB76" s="139"/>
      <c r="AC76" s="139"/>
      <c r="AD76" s="139"/>
      <c r="AE76" s="139"/>
    </row>
    <row r="77" spans="1:31" x14ac:dyDescent="0.2">
      <c r="A77" s="139">
        <v>75</v>
      </c>
      <c r="B77" s="136" t="s">
        <v>205</v>
      </c>
      <c r="C77" s="147">
        <v>361</v>
      </c>
      <c r="D77" s="148" t="s">
        <v>390</v>
      </c>
      <c r="E77" s="136"/>
      <c r="F77" s="136"/>
      <c r="G77" s="136"/>
      <c r="H77" s="139"/>
      <c r="I77" s="139"/>
      <c r="J77" s="139"/>
      <c r="K77" s="139"/>
      <c r="L77" s="139"/>
      <c r="M77" s="139"/>
      <c r="N77" s="139"/>
      <c r="O77" s="139"/>
      <c r="P77" s="139"/>
      <c r="Q77" s="139"/>
      <c r="R77" s="139"/>
      <c r="S77" s="139"/>
      <c r="T77" s="139"/>
      <c r="U77" s="139"/>
      <c r="V77" s="139"/>
      <c r="W77" s="139"/>
      <c r="X77" s="139"/>
      <c r="Y77" s="139"/>
      <c r="Z77" s="139"/>
      <c r="AA77" s="139"/>
      <c r="AB77" s="139"/>
      <c r="AC77" s="139"/>
      <c r="AD77" s="139"/>
      <c r="AE77" s="139"/>
    </row>
    <row r="78" spans="1:31" x14ac:dyDescent="0.2">
      <c r="A78" s="139">
        <v>76</v>
      </c>
      <c r="B78" s="136" t="s">
        <v>381</v>
      </c>
      <c r="C78" s="147">
        <v>362</v>
      </c>
      <c r="D78" s="148" t="s">
        <v>390</v>
      </c>
      <c r="E78" s="136"/>
      <c r="F78" s="136"/>
      <c r="G78" s="136"/>
      <c r="H78" s="139"/>
      <c r="I78" s="139"/>
      <c r="J78" s="139"/>
      <c r="K78" s="139"/>
      <c r="L78" s="139"/>
      <c r="M78" s="139"/>
      <c r="N78" s="139"/>
      <c r="O78" s="139"/>
      <c r="P78" s="139"/>
      <c r="Q78" s="139"/>
      <c r="R78" s="139"/>
      <c r="S78" s="139"/>
      <c r="T78" s="139"/>
      <c r="U78" s="139"/>
      <c r="V78" s="139"/>
      <c r="W78" s="139"/>
      <c r="X78" s="139"/>
      <c r="Y78" s="139"/>
      <c r="Z78" s="139"/>
      <c r="AA78" s="139"/>
      <c r="AB78" s="139"/>
      <c r="AC78" s="139"/>
      <c r="AD78" s="139"/>
      <c r="AE78" s="139"/>
    </row>
    <row r="79" spans="1:31" x14ac:dyDescent="0.2">
      <c r="A79" s="139">
        <v>77</v>
      </c>
      <c r="B79" s="136" t="s">
        <v>206</v>
      </c>
      <c r="C79" s="147">
        <v>371</v>
      </c>
      <c r="D79" s="148" t="s">
        <v>390</v>
      </c>
      <c r="E79" s="136"/>
      <c r="F79" s="136"/>
      <c r="G79" s="136"/>
      <c r="H79" s="139"/>
      <c r="I79" s="139"/>
      <c r="J79" s="139"/>
      <c r="K79" s="139"/>
      <c r="L79" s="139"/>
      <c r="M79" s="139"/>
      <c r="N79" s="139"/>
      <c r="O79" s="139"/>
      <c r="P79" s="139"/>
      <c r="Q79" s="139"/>
      <c r="R79" s="139"/>
      <c r="S79" s="139"/>
      <c r="T79" s="139"/>
      <c r="U79" s="139"/>
      <c r="V79" s="139"/>
      <c r="W79" s="139"/>
      <c r="X79" s="139"/>
      <c r="Y79" s="139"/>
      <c r="Z79" s="139"/>
      <c r="AA79" s="139"/>
      <c r="AB79" s="139"/>
      <c r="AC79" s="139"/>
      <c r="AD79" s="139"/>
      <c r="AE79" s="139"/>
    </row>
    <row r="80" spans="1:31" x14ac:dyDescent="0.2">
      <c r="A80" s="139">
        <v>78</v>
      </c>
      <c r="B80" s="136" t="s">
        <v>382</v>
      </c>
      <c r="C80" s="147">
        <v>372</v>
      </c>
      <c r="D80" s="148" t="s">
        <v>390</v>
      </c>
      <c r="E80" s="136"/>
      <c r="F80" s="136"/>
      <c r="G80" s="136"/>
      <c r="H80" s="139"/>
      <c r="I80" s="139"/>
      <c r="J80" s="139"/>
      <c r="K80" s="139"/>
      <c r="L80" s="139"/>
      <c r="M80" s="139"/>
      <c r="N80" s="139"/>
      <c r="O80" s="139"/>
      <c r="P80" s="139"/>
      <c r="Q80" s="139"/>
      <c r="R80" s="139"/>
      <c r="S80" s="139"/>
      <c r="T80" s="139"/>
      <c r="U80" s="139"/>
      <c r="V80" s="139"/>
      <c r="W80" s="139"/>
      <c r="X80" s="139"/>
      <c r="Y80" s="139"/>
      <c r="Z80" s="139"/>
      <c r="AA80" s="139"/>
      <c r="AB80" s="139"/>
      <c r="AC80" s="139"/>
      <c r="AD80" s="139"/>
      <c r="AE80" s="139"/>
    </row>
    <row r="81" spans="1:31" x14ac:dyDescent="0.2">
      <c r="A81" s="139">
        <v>79</v>
      </c>
      <c r="B81" s="136" t="s">
        <v>207</v>
      </c>
      <c r="C81" s="147">
        <v>381</v>
      </c>
      <c r="D81" s="148" t="s">
        <v>390</v>
      </c>
      <c r="E81" s="136"/>
      <c r="F81" s="136"/>
      <c r="G81" s="136"/>
      <c r="H81" s="139"/>
      <c r="I81" s="139"/>
      <c r="J81" s="139"/>
      <c r="K81" s="139"/>
      <c r="L81" s="139"/>
      <c r="M81" s="139"/>
      <c r="N81" s="139"/>
      <c r="O81" s="139"/>
      <c r="P81" s="139"/>
      <c r="Q81" s="139"/>
      <c r="R81" s="139"/>
      <c r="S81" s="139"/>
      <c r="T81" s="139"/>
      <c r="U81" s="139"/>
      <c r="V81" s="139"/>
      <c r="W81" s="139"/>
      <c r="X81" s="139"/>
      <c r="Y81" s="139"/>
      <c r="Z81" s="139"/>
      <c r="AA81" s="139"/>
      <c r="AB81" s="139"/>
      <c r="AC81" s="139"/>
      <c r="AD81" s="139"/>
      <c r="AE81" s="139"/>
    </row>
    <row r="82" spans="1:31" x14ac:dyDescent="0.2">
      <c r="A82" s="139">
        <v>80</v>
      </c>
      <c r="B82" s="136" t="s">
        <v>383</v>
      </c>
      <c r="C82" s="147">
        <v>382</v>
      </c>
      <c r="D82" s="148" t="s">
        <v>390</v>
      </c>
      <c r="E82" s="136"/>
      <c r="F82" s="136"/>
      <c r="G82" s="136"/>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row>
    <row r="83" spans="1:31" x14ac:dyDescent="0.2">
      <c r="A83" s="139">
        <v>81</v>
      </c>
      <c r="B83" s="136" t="s">
        <v>208</v>
      </c>
      <c r="C83" s="147">
        <v>391</v>
      </c>
      <c r="D83" s="148" t="s">
        <v>390</v>
      </c>
      <c r="E83" s="136"/>
      <c r="F83" s="136"/>
      <c r="G83" s="136"/>
      <c r="H83" s="139"/>
      <c r="I83" s="139"/>
      <c r="J83" s="139"/>
      <c r="K83" s="139"/>
      <c r="L83" s="139"/>
      <c r="M83" s="139"/>
      <c r="N83" s="139"/>
      <c r="O83" s="139"/>
      <c r="P83" s="139"/>
      <c r="Q83" s="139"/>
      <c r="R83" s="139"/>
      <c r="S83" s="139"/>
      <c r="T83" s="139"/>
      <c r="U83" s="139"/>
      <c r="V83" s="139"/>
      <c r="W83" s="139"/>
      <c r="X83" s="139"/>
      <c r="Y83" s="139"/>
      <c r="Z83" s="139"/>
      <c r="AA83" s="139"/>
      <c r="AB83" s="139"/>
      <c r="AC83" s="139"/>
      <c r="AD83" s="139"/>
      <c r="AE83" s="139"/>
    </row>
    <row r="84" spans="1:31" x14ac:dyDescent="0.2">
      <c r="A84" s="139">
        <v>82</v>
      </c>
      <c r="B84" s="136" t="s">
        <v>209</v>
      </c>
      <c r="C84" s="147">
        <v>392</v>
      </c>
      <c r="D84" s="148" t="s">
        <v>390</v>
      </c>
      <c r="E84" s="136"/>
      <c r="F84" s="136"/>
      <c r="G84" s="136"/>
      <c r="H84" s="139"/>
      <c r="I84" s="139"/>
      <c r="J84" s="139"/>
      <c r="K84" s="139"/>
      <c r="L84" s="139"/>
      <c r="M84" s="139"/>
      <c r="N84" s="139"/>
      <c r="O84" s="139"/>
      <c r="P84" s="139"/>
      <c r="Q84" s="139"/>
      <c r="R84" s="139"/>
      <c r="S84" s="139"/>
      <c r="T84" s="139"/>
      <c r="U84" s="139"/>
      <c r="V84" s="139"/>
      <c r="W84" s="139"/>
      <c r="X84" s="139"/>
      <c r="Y84" s="139"/>
      <c r="Z84" s="139"/>
      <c r="AA84" s="139"/>
      <c r="AB84" s="139"/>
      <c r="AC84" s="139"/>
      <c r="AD84" s="139"/>
      <c r="AE84" s="139"/>
    </row>
    <row r="85" spans="1:31" x14ac:dyDescent="0.2">
      <c r="A85" s="139">
        <v>83</v>
      </c>
      <c r="B85" s="136" t="s">
        <v>210</v>
      </c>
      <c r="C85" s="147">
        <v>401</v>
      </c>
      <c r="D85" s="148" t="s">
        <v>390</v>
      </c>
      <c r="E85" s="136"/>
      <c r="F85" s="136"/>
      <c r="G85" s="136"/>
      <c r="H85" s="139"/>
      <c r="I85" s="139"/>
      <c r="J85" s="139"/>
      <c r="K85" s="139"/>
      <c r="L85" s="139"/>
      <c r="M85" s="139"/>
      <c r="N85" s="139"/>
      <c r="O85" s="139"/>
      <c r="P85" s="139"/>
      <c r="Q85" s="139"/>
      <c r="R85" s="139"/>
      <c r="S85" s="139"/>
      <c r="T85" s="139"/>
      <c r="U85" s="139"/>
      <c r="V85" s="139"/>
      <c r="W85" s="139"/>
      <c r="X85" s="139"/>
      <c r="Y85" s="139"/>
      <c r="Z85" s="139"/>
      <c r="AA85" s="139"/>
      <c r="AB85" s="139"/>
      <c r="AC85" s="139"/>
      <c r="AD85" s="139"/>
      <c r="AE85" s="139"/>
    </row>
    <row r="86" spans="1:31" x14ac:dyDescent="0.2">
      <c r="A86" s="139">
        <v>84</v>
      </c>
      <c r="B86" s="136" t="s">
        <v>211</v>
      </c>
      <c r="C86" s="147">
        <v>402</v>
      </c>
      <c r="D86" s="148" t="s">
        <v>390</v>
      </c>
      <c r="E86" s="136"/>
      <c r="F86" s="136"/>
      <c r="G86" s="136"/>
      <c r="H86" s="139"/>
      <c r="I86" s="139"/>
      <c r="J86" s="139"/>
      <c r="K86" s="139"/>
      <c r="L86" s="139"/>
      <c r="M86" s="139"/>
      <c r="N86" s="139"/>
      <c r="O86" s="139"/>
      <c r="P86" s="139"/>
      <c r="Q86" s="139"/>
      <c r="R86" s="139"/>
      <c r="S86" s="139"/>
      <c r="T86" s="139"/>
      <c r="U86" s="139"/>
      <c r="V86" s="139"/>
      <c r="W86" s="139"/>
      <c r="X86" s="139"/>
      <c r="Y86" s="139"/>
      <c r="Z86" s="139"/>
      <c r="AA86" s="139"/>
      <c r="AB86" s="139"/>
      <c r="AC86" s="139"/>
      <c r="AD86" s="139"/>
      <c r="AE86" s="139"/>
    </row>
    <row r="87" spans="1:31" x14ac:dyDescent="0.2">
      <c r="A87" s="139">
        <v>85</v>
      </c>
      <c r="B87" s="136" t="s">
        <v>212</v>
      </c>
      <c r="C87" s="147">
        <v>411</v>
      </c>
      <c r="D87" s="148" t="s">
        <v>390</v>
      </c>
      <c r="E87" s="136"/>
      <c r="F87" s="136"/>
      <c r="G87" s="136"/>
      <c r="H87" s="139"/>
      <c r="I87" s="139"/>
      <c r="J87" s="139"/>
      <c r="K87" s="139"/>
      <c r="L87" s="139"/>
      <c r="M87" s="139"/>
      <c r="N87" s="139"/>
      <c r="O87" s="139"/>
      <c r="P87" s="139"/>
      <c r="Q87" s="139"/>
      <c r="R87" s="139"/>
      <c r="S87" s="139"/>
      <c r="T87" s="139"/>
      <c r="U87" s="139"/>
      <c r="V87" s="139"/>
      <c r="W87" s="139"/>
      <c r="X87" s="139"/>
      <c r="Y87" s="139"/>
      <c r="Z87" s="139"/>
      <c r="AA87" s="139"/>
      <c r="AB87" s="139"/>
      <c r="AC87" s="139"/>
      <c r="AD87" s="139"/>
      <c r="AE87" s="139"/>
    </row>
    <row r="88" spans="1:31" x14ac:dyDescent="0.2">
      <c r="A88" s="139">
        <v>86</v>
      </c>
      <c r="B88" s="136" t="s">
        <v>384</v>
      </c>
      <c r="C88" s="147">
        <v>412</v>
      </c>
      <c r="D88" s="148" t="s">
        <v>390</v>
      </c>
      <c r="E88" s="136"/>
      <c r="F88" s="136"/>
      <c r="G88" s="136"/>
      <c r="H88" s="139"/>
      <c r="I88" s="139"/>
      <c r="J88" s="139"/>
      <c r="K88" s="139"/>
      <c r="L88" s="139"/>
      <c r="M88" s="139"/>
      <c r="N88" s="139"/>
      <c r="O88" s="139"/>
      <c r="P88" s="139"/>
      <c r="Q88" s="139"/>
      <c r="R88" s="139"/>
      <c r="S88" s="139"/>
      <c r="T88" s="139"/>
      <c r="U88" s="139"/>
      <c r="V88" s="139"/>
      <c r="W88" s="139"/>
      <c r="X88" s="139"/>
      <c r="Y88" s="139"/>
      <c r="Z88" s="139"/>
      <c r="AA88" s="139"/>
      <c r="AB88" s="139"/>
      <c r="AC88" s="139"/>
      <c r="AD88" s="139"/>
      <c r="AE88" s="139"/>
    </row>
    <row r="89" spans="1:31" x14ac:dyDescent="0.2">
      <c r="A89" s="139">
        <v>87</v>
      </c>
      <c r="B89" s="136" t="s">
        <v>213</v>
      </c>
      <c r="C89" s="147">
        <v>421</v>
      </c>
      <c r="D89" s="148" t="s">
        <v>390</v>
      </c>
      <c r="E89" s="136"/>
      <c r="F89" s="136"/>
      <c r="G89" s="136"/>
      <c r="H89" s="139"/>
      <c r="I89" s="139"/>
      <c r="J89" s="139"/>
      <c r="K89" s="139"/>
      <c r="L89" s="139"/>
      <c r="M89" s="139"/>
      <c r="N89" s="139"/>
      <c r="O89" s="139"/>
      <c r="P89" s="139"/>
      <c r="Q89" s="139"/>
      <c r="R89" s="139"/>
      <c r="S89" s="139"/>
      <c r="T89" s="139"/>
      <c r="U89" s="139"/>
      <c r="V89" s="139"/>
      <c r="W89" s="139"/>
      <c r="X89" s="139"/>
      <c r="Y89" s="139"/>
      <c r="Z89" s="139"/>
      <c r="AA89" s="139"/>
      <c r="AB89" s="139"/>
      <c r="AC89" s="139"/>
      <c r="AD89" s="139"/>
      <c r="AE89" s="139"/>
    </row>
    <row r="90" spans="1:31" x14ac:dyDescent="0.2">
      <c r="A90" s="139">
        <v>88</v>
      </c>
      <c r="B90" s="136" t="s">
        <v>385</v>
      </c>
      <c r="C90" s="147">
        <v>422</v>
      </c>
      <c r="D90" s="148" t="s">
        <v>390</v>
      </c>
      <c r="E90" s="136"/>
      <c r="F90" s="136"/>
      <c r="G90" s="136"/>
      <c r="H90" s="139"/>
      <c r="I90" s="139"/>
      <c r="J90" s="139"/>
      <c r="K90" s="139"/>
      <c r="L90" s="139"/>
      <c r="M90" s="139"/>
      <c r="N90" s="139"/>
      <c r="O90" s="139"/>
      <c r="P90" s="139"/>
      <c r="Q90" s="139"/>
      <c r="R90" s="139"/>
      <c r="S90" s="139"/>
      <c r="T90" s="139"/>
      <c r="U90" s="139"/>
      <c r="V90" s="139"/>
      <c r="W90" s="139"/>
      <c r="X90" s="139"/>
      <c r="Y90" s="139"/>
      <c r="Z90" s="139"/>
      <c r="AA90" s="139"/>
      <c r="AB90" s="139"/>
      <c r="AC90" s="139"/>
      <c r="AD90" s="139"/>
      <c r="AE90" s="139"/>
    </row>
    <row r="91" spans="1:31" x14ac:dyDescent="0.2">
      <c r="A91" s="139">
        <v>89</v>
      </c>
      <c r="B91" s="136" t="s">
        <v>214</v>
      </c>
      <c r="C91" s="147">
        <v>431</v>
      </c>
      <c r="D91" s="148" t="s">
        <v>390</v>
      </c>
      <c r="E91" s="136"/>
      <c r="F91" s="136"/>
      <c r="G91" s="136"/>
      <c r="H91" s="139"/>
      <c r="I91" s="139"/>
      <c r="J91" s="139"/>
      <c r="K91" s="139"/>
      <c r="L91" s="139"/>
      <c r="M91" s="139"/>
      <c r="N91" s="139"/>
      <c r="O91" s="139"/>
      <c r="P91" s="139"/>
      <c r="Q91" s="139"/>
      <c r="R91" s="139"/>
      <c r="S91" s="139"/>
      <c r="T91" s="139"/>
      <c r="U91" s="139"/>
      <c r="V91" s="139"/>
      <c r="W91" s="139"/>
      <c r="X91" s="139"/>
      <c r="Y91" s="139"/>
      <c r="Z91" s="139"/>
      <c r="AA91" s="139"/>
      <c r="AB91" s="139"/>
      <c r="AC91" s="139"/>
      <c r="AD91" s="139"/>
      <c r="AE91" s="139"/>
    </row>
    <row r="92" spans="1:31" x14ac:dyDescent="0.2">
      <c r="A92" s="139">
        <v>90</v>
      </c>
      <c r="B92" s="136" t="s">
        <v>215</v>
      </c>
      <c r="C92" s="147">
        <v>432</v>
      </c>
      <c r="D92" s="148" t="s">
        <v>390</v>
      </c>
      <c r="E92" s="136"/>
      <c r="F92" s="136"/>
      <c r="G92" s="136"/>
      <c r="H92" s="139"/>
      <c r="I92" s="139"/>
      <c r="J92" s="139"/>
      <c r="K92" s="139"/>
      <c r="L92" s="139"/>
      <c r="M92" s="139"/>
      <c r="N92" s="139"/>
      <c r="O92" s="139"/>
      <c r="P92" s="139"/>
      <c r="Q92" s="139"/>
      <c r="R92" s="139"/>
      <c r="S92" s="139"/>
      <c r="T92" s="139"/>
      <c r="U92" s="139"/>
      <c r="V92" s="139"/>
      <c r="W92" s="139"/>
      <c r="X92" s="139"/>
      <c r="Y92" s="139"/>
      <c r="Z92" s="139"/>
      <c r="AA92" s="139"/>
      <c r="AB92" s="139"/>
      <c r="AC92" s="139"/>
      <c r="AD92" s="139"/>
      <c r="AE92" s="139"/>
    </row>
    <row r="93" spans="1:31" x14ac:dyDescent="0.2">
      <c r="A93" s="139">
        <v>91</v>
      </c>
      <c r="B93" s="136" t="s">
        <v>216</v>
      </c>
      <c r="C93" s="147">
        <v>441</v>
      </c>
      <c r="D93" s="148" t="s">
        <v>390</v>
      </c>
      <c r="E93" s="136"/>
      <c r="F93" s="136"/>
      <c r="G93" s="136"/>
      <c r="H93" s="139"/>
      <c r="I93" s="139"/>
      <c r="J93" s="139"/>
      <c r="K93" s="139"/>
      <c r="L93" s="139"/>
      <c r="M93" s="139"/>
      <c r="N93" s="139"/>
      <c r="O93" s="139"/>
      <c r="P93" s="139"/>
      <c r="Q93" s="139"/>
      <c r="R93" s="139"/>
      <c r="S93" s="139"/>
      <c r="T93" s="139"/>
      <c r="U93" s="139"/>
      <c r="V93" s="139"/>
      <c r="W93" s="139"/>
      <c r="X93" s="139"/>
      <c r="Y93" s="139"/>
      <c r="Z93" s="139"/>
      <c r="AA93" s="139"/>
      <c r="AB93" s="139"/>
      <c r="AC93" s="139"/>
      <c r="AD93" s="139"/>
      <c r="AE93" s="139"/>
    </row>
    <row r="94" spans="1:31" x14ac:dyDescent="0.2">
      <c r="A94" s="139">
        <v>92</v>
      </c>
      <c r="B94" s="136" t="s">
        <v>386</v>
      </c>
      <c r="C94" s="147">
        <v>442</v>
      </c>
      <c r="D94" s="148" t="s">
        <v>390</v>
      </c>
      <c r="E94" s="136"/>
      <c r="F94" s="136"/>
      <c r="G94" s="136"/>
      <c r="H94" s="139"/>
      <c r="I94" s="139"/>
      <c r="J94" s="139"/>
      <c r="K94" s="139"/>
      <c r="L94" s="139"/>
      <c r="M94" s="139"/>
      <c r="N94" s="139"/>
      <c r="O94" s="139"/>
      <c r="P94" s="139"/>
      <c r="Q94" s="139"/>
      <c r="R94" s="139"/>
      <c r="S94" s="139"/>
      <c r="T94" s="139"/>
      <c r="U94" s="139"/>
      <c r="V94" s="139"/>
      <c r="W94" s="139"/>
      <c r="X94" s="139"/>
      <c r="Y94" s="139"/>
      <c r="Z94" s="139"/>
      <c r="AA94" s="139"/>
      <c r="AB94" s="139"/>
      <c r="AC94" s="139"/>
      <c r="AD94" s="139"/>
      <c r="AE94" s="139"/>
    </row>
    <row r="95" spans="1:31" x14ac:dyDescent="0.2">
      <c r="A95" s="139">
        <v>93</v>
      </c>
      <c r="B95" s="136" t="s">
        <v>217</v>
      </c>
      <c r="C95" s="147">
        <v>451</v>
      </c>
      <c r="D95" s="148" t="s">
        <v>390</v>
      </c>
      <c r="E95" s="136"/>
      <c r="F95" s="136"/>
      <c r="G95" s="136"/>
      <c r="H95" s="139"/>
      <c r="I95" s="139"/>
      <c r="J95" s="139"/>
      <c r="K95" s="139"/>
      <c r="L95" s="139"/>
      <c r="M95" s="139"/>
      <c r="N95" s="139"/>
      <c r="O95" s="139"/>
      <c r="P95" s="139"/>
      <c r="Q95" s="139"/>
      <c r="R95" s="139"/>
      <c r="S95" s="139"/>
      <c r="T95" s="139"/>
      <c r="U95" s="139"/>
      <c r="V95" s="139"/>
      <c r="W95" s="139"/>
      <c r="X95" s="139"/>
      <c r="Y95" s="139"/>
      <c r="Z95" s="139"/>
      <c r="AA95" s="139"/>
      <c r="AB95" s="139"/>
      <c r="AC95" s="139"/>
      <c r="AD95" s="139"/>
      <c r="AE95" s="139"/>
    </row>
    <row r="96" spans="1:31" x14ac:dyDescent="0.2">
      <c r="A96" s="139">
        <v>94</v>
      </c>
      <c r="B96" s="136" t="s">
        <v>218</v>
      </c>
      <c r="C96" s="147">
        <v>452</v>
      </c>
      <c r="D96" s="148" t="s">
        <v>390</v>
      </c>
      <c r="E96" s="136"/>
      <c r="F96" s="136"/>
      <c r="G96" s="136"/>
      <c r="H96" s="139"/>
      <c r="I96" s="139"/>
      <c r="J96" s="139"/>
      <c r="K96" s="139"/>
      <c r="L96" s="139"/>
      <c r="M96" s="139"/>
      <c r="N96" s="139"/>
      <c r="O96" s="139"/>
      <c r="P96" s="139"/>
      <c r="Q96" s="139"/>
      <c r="R96" s="139"/>
      <c r="S96" s="139"/>
      <c r="T96" s="139"/>
      <c r="U96" s="139"/>
      <c r="V96" s="139"/>
      <c r="W96" s="139"/>
      <c r="X96" s="139"/>
      <c r="Y96" s="139"/>
      <c r="Z96" s="139"/>
      <c r="AA96" s="139"/>
      <c r="AB96" s="139"/>
      <c r="AC96" s="139"/>
      <c r="AD96" s="139"/>
      <c r="AE96" s="139"/>
    </row>
    <row r="97" spans="1:31" x14ac:dyDescent="0.2">
      <c r="A97" s="139">
        <v>95</v>
      </c>
      <c r="B97" s="136" t="s">
        <v>219</v>
      </c>
      <c r="C97" s="147">
        <v>461</v>
      </c>
      <c r="D97" s="148" t="s">
        <v>390</v>
      </c>
      <c r="E97" s="136"/>
      <c r="F97" s="136"/>
      <c r="G97" s="136"/>
      <c r="H97" s="139"/>
      <c r="I97" s="139"/>
      <c r="J97" s="139"/>
      <c r="K97" s="139"/>
      <c r="L97" s="139"/>
      <c r="M97" s="139"/>
      <c r="N97" s="139"/>
      <c r="O97" s="139"/>
      <c r="P97" s="139"/>
      <c r="Q97" s="139"/>
      <c r="R97" s="139"/>
      <c r="S97" s="139"/>
      <c r="T97" s="139"/>
      <c r="U97" s="139"/>
      <c r="V97" s="139"/>
      <c r="W97" s="139"/>
      <c r="X97" s="139"/>
      <c r="Y97" s="139"/>
      <c r="Z97" s="139"/>
      <c r="AA97" s="139"/>
      <c r="AB97" s="139"/>
      <c r="AC97" s="139"/>
      <c r="AD97" s="139"/>
      <c r="AE97" s="139"/>
    </row>
    <row r="98" spans="1:31" x14ac:dyDescent="0.2">
      <c r="A98" s="139">
        <v>96</v>
      </c>
      <c r="B98" s="136" t="s">
        <v>387</v>
      </c>
      <c r="C98" s="147">
        <v>462</v>
      </c>
      <c r="D98" s="148" t="s">
        <v>390</v>
      </c>
      <c r="E98" s="136"/>
      <c r="F98" s="136"/>
      <c r="G98" s="136"/>
      <c r="H98" s="139"/>
      <c r="I98" s="139"/>
      <c r="J98" s="139"/>
      <c r="K98" s="139"/>
      <c r="L98" s="139"/>
      <c r="M98" s="139"/>
      <c r="N98" s="139"/>
      <c r="O98" s="139"/>
      <c r="P98" s="139"/>
      <c r="Q98" s="139"/>
      <c r="R98" s="139"/>
      <c r="S98" s="139"/>
      <c r="T98" s="139"/>
      <c r="U98" s="139"/>
      <c r="V98" s="139"/>
      <c r="W98" s="139"/>
      <c r="X98" s="139"/>
      <c r="Y98" s="139"/>
      <c r="Z98" s="139"/>
      <c r="AA98" s="139"/>
      <c r="AB98" s="139"/>
      <c r="AC98" s="139"/>
      <c r="AD98" s="139"/>
      <c r="AE98" s="139"/>
    </row>
    <row r="99" spans="1:31" x14ac:dyDescent="0.2">
      <c r="A99" s="139">
        <v>97</v>
      </c>
      <c r="B99" s="136" t="s">
        <v>220</v>
      </c>
      <c r="C99" s="147">
        <v>471</v>
      </c>
      <c r="D99" s="148" t="s">
        <v>390</v>
      </c>
      <c r="E99" s="136"/>
      <c r="F99" s="136"/>
      <c r="G99" s="136"/>
      <c r="H99" s="139"/>
      <c r="I99" s="139"/>
      <c r="J99" s="139"/>
      <c r="K99" s="139"/>
      <c r="L99" s="139"/>
      <c r="M99" s="139"/>
      <c r="N99" s="139"/>
      <c r="O99" s="139"/>
      <c r="P99" s="139"/>
      <c r="Q99" s="139"/>
      <c r="R99" s="139"/>
      <c r="S99" s="139"/>
      <c r="T99" s="139"/>
      <c r="U99" s="139"/>
      <c r="V99" s="139"/>
      <c r="W99" s="139"/>
      <c r="X99" s="139"/>
      <c r="Y99" s="139"/>
      <c r="Z99" s="139"/>
      <c r="AA99" s="139"/>
      <c r="AB99" s="139"/>
      <c r="AC99" s="139"/>
      <c r="AD99" s="139"/>
      <c r="AE99" s="139"/>
    </row>
    <row r="100" spans="1:31" x14ac:dyDescent="0.2">
      <c r="A100" s="139">
        <v>98</v>
      </c>
      <c r="B100" s="136" t="s">
        <v>221</v>
      </c>
      <c r="C100" s="147">
        <v>472</v>
      </c>
      <c r="D100" s="148" t="s">
        <v>390</v>
      </c>
      <c r="E100" s="136"/>
      <c r="F100" s="136"/>
      <c r="G100" s="136"/>
      <c r="H100" s="139"/>
      <c r="I100" s="139"/>
      <c r="J100" s="139"/>
      <c r="K100" s="139"/>
      <c r="L100" s="139"/>
      <c r="M100" s="139"/>
      <c r="N100" s="139"/>
      <c r="O100" s="139"/>
      <c r="P100" s="139"/>
      <c r="Q100" s="139"/>
      <c r="R100" s="139"/>
      <c r="S100" s="139"/>
      <c r="T100" s="139"/>
      <c r="U100" s="139"/>
      <c r="V100" s="139"/>
      <c r="W100" s="139"/>
      <c r="X100" s="139"/>
      <c r="Y100" s="139"/>
      <c r="Z100" s="139"/>
      <c r="AA100" s="139"/>
      <c r="AB100" s="139"/>
      <c r="AC100" s="139"/>
      <c r="AD100" s="139"/>
      <c r="AE100" s="139"/>
    </row>
    <row r="101" spans="1:31" x14ac:dyDescent="0.2">
      <c r="C101" s="5"/>
      <c r="D101" s="5"/>
      <c r="I101" s="139"/>
      <c r="J101" s="139"/>
      <c r="K101" s="139"/>
      <c r="L101" s="139"/>
      <c r="M101" s="139"/>
      <c r="N101" s="139"/>
    </row>
    <row r="102" spans="1:31" x14ac:dyDescent="0.2">
      <c r="I102" s="139"/>
      <c r="J102" s="139"/>
      <c r="K102" s="139"/>
      <c r="L102" s="139"/>
      <c r="M102" s="139"/>
      <c r="N102" s="139"/>
    </row>
    <row r="103" spans="1:31" x14ac:dyDescent="0.2">
      <c r="I103" s="139"/>
      <c r="J103" s="139"/>
      <c r="K103" s="139"/>
      <c r="L103" s="139"/>
      <c r="M103" s="139"/>
      <c r="N103" s="139"/>
    </row>
    <row r="104" spans="1:31" x14ac:dyDescent="0.2">
      <c r="I104" s="139"/>
      <c r="J104" s="139"/>
      <c r="K104" s="139"/>
      <c r="L104" s="139"/>
      <c r="M104" s="139"/>
      <c r="N104" s="139"/>
    </row>
    <row r="105" spans="1:31" x14ac:dyDescent="0.2">
      <c r="I105" s="139"/>
      <c r="J105" s="139"/>
      <c r="K105" s="139"/>
      <c r="L105" s="139"/>
      <c r="M105" s="139"/>
      <c r="N105" s="139"/>
    </row>
    <row r="106" spans="1:31" x14ac:dyDescent="0.2">
      <c r="I106" s="139"/>
      <c r="J106" s="139"/>
      <c r="K106" s="139"/>
      <c r="L106" s="139"/>
      <c r="M106" s="139"/>
      <c r="N106" s="139"/>
    </row>
    <row r="107" spans="1:31" x14ac:dyDescent="0.2">
      <c r="I107" s="139"/>
      <c r="J107" s="139"/>
      <c r="K107" s="139"/>
      <c r="L107" s="139"/>
      <c r="M107" s="139"/>
      <c r="N107" s="139"/>
    </row>
    <row r="108" spans="1:31" x14ac:dyDescent="0.2">
      <c r="I108" s="139"/>
      <c r="J108" s="139"/>
      <c r="K108" s="139"/>
      <c r="L108" s="139"/>
      <c r="M108" s="139"/>
      <c r="N108" s="139"/>
    </row>
    <row r="109" spans="1:31" x14ac:dyDescent="0.2">
      <c r="I109" s="139"/>
      <c r="J109" s="139"/>
      <c r="K109" s="139"/>
      <c r="L109" s="139"/>
      <c r="M109" s="139"/>
      <c r="N109" s="139"/>
    </row>
    <row r="110" spans="1:31" x14ac:dyDescent="0.2">
      <c r="N110" s="139"/>
    </row>
    <row r="111" spans="1:31" x14ac:dyDescent="0.2">
      <c r="N111" s="139"/>
    </row>
    <row r="112" spans="1:31" x14ac:dyDescent="0.2">
      <c r="N112" s="139"/>
    </row>
    <row r="113" spans="14:14" x14ac:dyDescent="0.2">
      <c r="N113" s="139"/>
    </row>
    <row r="114" spans="14:14" x14ac:dyDescent="0.2">
      <c r="N114" s="139"/>
    </row>
    <row r="115" spans="14:14" x14ac:dyDescent="0.2">
      <c r="N115" s="139"/>
    </row>
    <row r="116" spans="14:14" x14ac:dyDescent="0.2">
      <c r="N116" s="139"/>
    </row>
    <row r="117" spans="14:14" x14ac:dyDescent="0.2">
      <c r="N117" s="139"/>
    </row>
    <row r="118" spans="14:14" x14ac:dyDescent="0.2">
      <c r="N118" s="139"/>
    </row>
    <row r="119" spans="14:14" x14ac:dyDescent="0.2">
      <c r="N119" s="139"/>
    </row>
    <row r="120" spans="14:14" x14ac:dyDescent="0.2">
      <c r="N120" s="139"/>
    </row>
    <row r="121" spans="14:14" x14ac:dyDescent="0.2">
      <c r="N121" s="139"/>
    </row>
    <row r="122" spans="14:14" x14ac:dyDescent="0.2">
      <c r="N122" s="139"/>
    </row>
    <row r="123" spans="14:14" x14ac:dyDescent="0.2">
      <c r="N123" s="139"/>
    </row>
    <row r="124" spans="14:14" x14ac:dyDescent="0.2">
      <c r="N124" s="139"/>
    </row>
    <row r="125" spans="14:14" x14ac:dyDescent="0.2">
      <c r="N125" s="139"/>
    </row>
    <row r="126" spans="14:14" x14ac:dyDescent="0.2">
      <c r="N126" s="139"/>
    </row>
    <row r="127" spans="14:14" x14ac:dyDescent="0.2">
      <c r="N127" s="139"/>
    </row>
    <row r="128" spans="14:14" x14ac:dyDescent="0.2">
      <c r="N128" s="139"/>
    </row>
  </sheetData>
  <phoneticPr fontId="2"/>
  <pageMargins left="0.75" right="0.75" top="1" bottom="1" header="0.51200000000000001" footer="0.51200000000000001"/>
  <pageSetup paperSize="9" orientation="portrait" horizontalDpi="1200" verticalDpi="1200"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4"/>
  <dimension ref="A1:S97"/>
  <sheetViews>
    <sheetView zoomScale="80" zoomScaleNormal="80" workbookViewId="0">
      <selection sqref="A1:AE1"/>
    </sheetView>
  </sheetViews>
  <sheetFormatPr defaultColWidth="8.90625" defaultRowHeight="13" x14ac:dyDescent="0.2"/>
  <cols>
    <col min="1" max="1" width="17.453125" style="6" bestFit="1" customWidth="1"/>
    <col min="2" max="2" width="5.453125" style="6" bestFit="1" customWidth="1"/>
    <col min="3" max="3" width="23.453125" style="6" bestFit="1" customWidth="1"/>
    <col min="4" max="5" width="8.90625" style="6" customWidth="1"/>
    <col min="6" max="6" width="18.453125" style="6" bestFit="1" customWidth="1"/>
    <col min="7" max="7" width="8.7265625" style="6" customWidth="1"/>
    <col min="8" max="8" width="19.36328125" style="6" bestFit="1" customWidth="1"/>
    <col min="9" max="9" width="12.7265625" style="6" customWidth="1"/>
    <col min="10" max="10" width="10.7265625" style="6" customWidth="1"/>
    <col min="11" max="11" width="11.453125" style="6" bestFit="1" customWidth="1"/>
    <col min="12" max="12" width="15" style="6" bestFit="1" customWidth="1"/>
    <col min="13" max="14" width="9.7265625" style="6" customWidth="1"/>
    <col min="15" max="18" width="12.7265625" style="6" customWidth="1"/>
    <col min="19" max="16384" width="8.90625" style="6"/>
  </cols>
  <sheetData>
    <row r="1" spans="1:19" x14ac:dyDescent="0.2">
      <c r="A1" s="103" t="s">
        <v>259</v>
      </c>
      <c r="B1" s="103"/>
      <c r="C1" s="103"/>
      <c r="D1" s="103"/>
      <c r="E1" s="103"/>
      <c r="F1" s="103"/>
      <c r="G1" s="103"/>
      <c r="H1" s="103" t="s">
        <v>262</v>
      </c>
      <c r="I1" s="103" t="s">
        <v>263</v>
      </c>
      <c r="J1" s="103" t="s">
        <v>264</v>
      </c>
      <c r="K1" s="103"/>
      <c r="L1" s="103"/>
      <c r="M1" s="103"/>
      <c r="N1" s="103"/>
      <c r="O1" s="103"/>
      <c r="P1" s="103"/>
      <c r="Q1" s="103"/>
      <c r="R1" s="103"/>
      <c r="S1" s="103"/>
    </row>
    <row r="2" spans="1:19" x14ac:dyDescent="0.2">
      <c r="A2" s="103" t="s">
        <v>260</v>
      </c>
      <c r="B2" s="103"/>
      <c r="C2" s="103" t="s">
        <v>261</v>
      </c>
      <c r="D2" s="103" t="s">
        <v>576</v>
      </c>
      <c r="E2" s="103"/>
      <c r="F2" s="103" t="s">
        <v>577</v>
      </c>
      <c r="G2" s="103" t="s">
        <v>578</v>
      </c>
      <c r="H2" s="104">
        <f>C6</f>
        <v>10</v>
      </c>
      <c r="I2" s="104">
        <f>C6</f>
        <v>10</v>
      </c>
      <c r="J2" s="103"/>
      <c r="K2" s="103"/>
      <c r="L2" s="103"/>
      <c r="M2" s="103"/>
      <c r="N2" s="103"/>
      <c r="O2" s="103"/>
      <c r="P2" s="103"/>
      <c r="Q2" s="103"/>
      <c r="R2" s="103"/>
      <c r="S2" s="103"/>
    </row>
    <row r="3" spans="1:19" x14ac:dyDescent="0.2">
      <c r="A3" s="103" t="str">
        <f>既存設備・導入予定設備!B9</f>
        <v>事業実施場所</v>
      </c>
      <c r="B3" s="103"/>
      <c r="C3" s="104">
        <f>既存設備・導入予定設備!I9</f>
        <v>0</v>
      </c>
      <c r="D3" s="105" t="e">
        <f>'w1'!D2</f>
        <v>#N/A</v>
      </c>
      <c r="E3" s="103"/>
      <c r="F3" s="103" t="s">
        <v>579</v>
      </c>
      <c r="G3" s="103" t="s">
        <v>580</v>
      </c>
      <c r="H3" s="104">
        <f>C7</f>
        <v>28.655000000000001</v>
      </c>
      <c r="I3" s="104">
        <f>C7</f>
        <v>28.655000000000001</v>
      </c>
      <c r="J3" s="103"/>
      <c r="K3" s="103"/>
      <c r="L3" s="103"/>
      <c r="M3" s="103"/>
      <c r="N3" s="103"/>
      <c r="O3" s="103"/>
      <c r="P3" s="103"/>
      <c r="Q3" s="103"/>
      <c r="R3" s="103"/>
      <c r="S3" s="103"/>
    </row>
    <row r="4" spans="1:19" x14ac:dyDescent="0.2">
      <c r="A4" s="103"/>
      <c r="B4" s="103"/>
      <c r="C4" s="103"/>
      <c r="D4" s="103"/>
      <c r="E4" s="103"/>
      <c r="F4" s="103" t="s">
        <v>581</v>
      </c>
      <c r="G4" s="103" t="s">
        <v>582</v>
      </c>
      <c r="H4" s="104">
        <f>C8</f>
        <v>1</v>
      </c>
      <c r="I4" s="104">
        <f>C8</f>
        <v>1</v>
      </c>
      <c r="J4" s="103"/>
      <c r="K4" s="103"/>
      <c r="L4" s="103"/>
      <c r="M4" s="103"/>
      <c r="N4" s="103"/>
      <c r="O4" s="103"/>
      <c r="P4" s="103"/>
      <c r="Q4" s="103"/>
      <c r="R4" s="103"/>
      <c r="S4" s="103"/>
    </row>
    <row r="5" spans="1:19" x14ac:dyDescent="0.2">
      <c r="A5" s="103" t="str">
        <f>既存設備・導入予定設備!AJ10</f>
        <v>施設形状</v>
      </c>
      <c r="B5" s="103"/>
      <c r="C5" s="104" t="str">
        <f>既存設備・導入予定設備!AO10</f>
        <v>角屋根</v>
      </c>
      <c r="D5" s="106">
        <f>'w1'!K2</f>
        <v>1</v>
      </c>
      <c r="E5" s="103"/>
      <c r="F5" s="103" t="s">
        <v>583</v>
      </c>
      <c r="G5" s="103" t="s">
        <v>584</v>
      </c>
      <c r="H5" s="104">
        <f>C9</f>
        <v>2</v>
      </c>
      <c r="I5" s="104">
        <f>C9</f>
        <v>2</v>
      </c>
      <c r="J5" s="103"/>
      <c r="K5" s="103"/>
      <c r="L5" s="103"/>
      <c r="M5" s="103"/>
      <c r="N5" s="103"/>
      <c r="O5" s="103"/>
      <c r="P5" s="103"/>
      <c r="Q5" s="103"/>
      <c r="R5" s="103"/>
      <c r="S5" s="103"/>
    </row>
    <row r="6" spans="1:19" x14ac:dyDescent="0.2">
      <c r="A6" s="103" t="str">
        <f>既存設備・導入予定設備!AJ11</f>
        <v>間口</v>
      </c>
      <c r="B6" s="103"/>
      <c r="C6" s="104">
        <f>既存設備・導入予定設備!AO11</f>
        <v>10</v>
      </c>
      <c r="D6" s="106"/>
      <c r="E6" s="103"/>
      <c r="F6" s="103" t="s">
        <v>585</v>
      </c>
      <c r="G6" s="103" t="s">
        <v>586</v>
      </c>
      <c r="H6" s="103"/>
      <c r="I6" s="104">
        <f>C10</f>
        <v>0.5</v>
      </c>
      <c r="J6" s="103"/>
      <c r="K6" s="103"/>
      <c r="L6" s="103"/>
      <c r="M6" s="103"/>
      <c r="N6" s="103"/>
      <c r="O6" s="103"/>
      <c r="P6" s="103"/>
      <c r="Q6" s="103"/>
      <c r="R6" s="103"/>
      <c r="S6" s="103"/>
    </row>
    <row r="7" spans="1:19" x14ac:dyDescent="0.2">
      <c r="A7" s="103" t="str">
        <f>既存設備・導入予定設備!AJ12</f>
        <v>奥行</v>
      </c>
      <c r="B7" s="103"/>
      <c r="C7" s="104">
        <f>既存設備・導入予定設備!AO12</f>
        <v>28.655000000000001</v>
      </c>
      <c r="D7" s="106"/>
      <c r="E7" s="103"/>
      <c r="F7" s="103" t="s">
        <v>587</v>
      </c>
      <c r="G7" s="103" t="s">
        <v>588</v>
      </c>
      <c r="H7" s="104">
        <f>C10</f>
        <v>0.5</v>
      </c>
      <c r="I7" s="103"/>
      <c r="J7" s="103"/>
      <c r="K7" s="103"/>
      <c r="L7" s="103"/>
      <c r="M7" s="103"/>
      <c r="N7" s="103"/>
      <c r="O7" s="103"/>
      <c r="P7" s="103"/>
      <c r="Q7" s="103"/>
      <c r="R7" s="103"/>
      <c r="S7" s="103"/>
    </row>
    <row r="8" spans="1:19" x14ac:dyDescent="0.2">
      <c r="A8" s="103" t="str">
        <f>既存設備・導入予定設備!AJ13</f>
        <v>連棟数 ※</v>
      </c>
      <c r="B8" s="103"/>
      <c r="C8" s="104">
        <f>既存設備・導入予定設備!AO13</f>
        <v>1</v>
      </c>
      <c r="D8" s="106"/>
      <c r="E8" s="103"/>
      <c r="F8" s="103" t="s">
        <v>589</v>
      </c>
      <c r="G8" s="103" t="s">
        <v>590</v>
      </c>
      <c r="H8" s="107">
        <f>IF(D5=1,SQRT((H2/2)^2+((H2/2)*H7)^2),0)</f>
        <v>5.5901699437494745</v>
      </c>
      <c r="I8" s="107">
        <f>IF(D5=2,2*I9*PI()*I10/360,0)</f>
        <v>0</v>
      </c>
      <c r="J8" s="103"/>
      <c r="K8" s="103"/>
      <c r="L8" s="103"/>
      <c r="M8" s="103"/>
      <c r="N8" s="103"/>
      <c r="O8" s="103"/>
      <c r="P8" s="103"/>
      <c r="Q8" s="103"/>
      <c r="R8" s="103"/>
      <c r="S8" s="103"/>
    </row>
    <row r="9" spans="1:19" x14ac:dyDescent="0.2">
      <c r="A9" s="103" t="str">
        <f>既存設備・導入予定設備!AJ14</f>
        <v>軒高</v>
      </c>
      <c r="B9" s="103"/>
      <c r="C9" s="104">
        <f>既存設備・導入予定設備!AO14</f>
        <v>2</v>
      </c>
      <c r="D9" s="106"/>
      <c r="E9" s="103"/>
      <c r="F9" s="103" t="s">
        <v>591</v>
      </c>
      <c r="G9" s="103" t="s">
        <v>592</v>
      </c>
      <c r="H9" s="103"/>
      <c r="I9" s="108">
        <f>IF(I6=0,0,IF(D5=2,((I2/2)^2+(I6-I5)^2)/((I6-I5)*2),0))</f>
        <v>0</v>
      </c>
      <c r="J9" s="103"/>
      <c r="K9" s="103"/>
      <c r="L9" s="103"/>
      <c r="M9" s="103"/>
      <c r="N9" s="103"/>
      <c r="O9" s="103"/>
      <c r="P9" s="103"/>
      <c r="Q9" s="103"/>
      <c r="R9" s="103"/>
      <c r="S9" s="103"/>
    </row>
    <row r="10" spans="1:19" x14ac:dyDescent="0.2">
      <c r="A10" s="103" t="str">
        <f>既存設備・導入予定設備!AJ15</f>
        <v>屋根勾配（高さ/底辺）</v>
      </c>
      <c r="B10" s="103"/>
      <c r="C10" s="104">
        <f>既存設備・導入予定設備!AO15</f>
        <v>0.5</v>
      </c>
      <c r="D10" s="106"/>
      <c r="E10" s="103"/>
      <c r="F10" s="103" t="s">
        <v>593</v>
      </c>
      <c r="G10" s="103" t="s">
        <v>594</v>
      </c>
      <c r="H10" s="103"/>
      <c r="I10" s="108">
        <f>IF(I9=0,0,IF(D5=2,ASIN(I2/2/I9)*360/PI(),0))</f>
        <v>0</v>
      </c>
      <c r="J10" s="103"/>
      <c r="K10" s="103"/>
      <c r="L10" s="103"/>
      <c r="M10" s="103"/>
      <c r="N10" s="103"/>
      <c r="O10" s="103"/>
      <c r="P10" s="103"/>
      <c r="Q10" s="103"/>
      <c r="R10" s="103"/>
      <c r="S10" s="103"/>
    </row>
    <row r="11" spans="1:19" x14ac:dyDescent="0.2">
      <c r="A11" s="103"/>
      <c r="B11" s="103"/>
      <c r="C11" s="103"/>
      <c r="D11" s="103"/>
      <c r="E11" s="103"/>
      <c r="F11" s="103"/>
      <c r="G11" s="103"/>
      <c r="H11" s="103"/>
      <c r="I11" s="103"/>
      <c r="J11" s="103"/>
      <c r="K11" s="103" t="s">
        <v>461</v>
      </c>
      <c r="L11" s="103"/>
      <c r="M11" s="103"/>
      <c r="N11" s="103"/>
      <c r="O11" s="103"/>
      <c r="P11" s="103"/>
      <c r="Q11" s="103"/>
      <c r="R11" s="103"/>
      <c r="S11" s="103"/>
    </row>
    <row r="12" spans="1:19" x14ac:dyDescent="0.2">
      <c r="A12" s="103"/>
      <c r="B12" s="103"/>
      <c r="C12" s="103"/>
      <c r="D12" s="103"/>
      <c r="E12" s="103"/>
      <c r="F12" s="103" t="s">
        <v>3</v>
      </c>
      <c r="G12" s="103" t="s">
        <v>595</v>
      </c>
      <c r="H12" s="108">
        <f>H2*H3*H4</f>
        <v>286.55</v>
      </c>
      <c r="I12" s="108">
        <f>I2*I3*I4</f>
        <v>286.55</v>
      </c>
      <c r="J12" s="104">
        <f>IF(D5=3,C13,0)</f>
        <v>0</v>
      </c>
      <c r="K12" s="109">
        <f>IF(D5=1,H12,IF(D5=2,I12,J12))</f>
        <v>286.55</v>
      </c>
      <c r="L12" s="110" t="s">
        <v>596</v>
      </c>
      <c r="M12" s="103"/>
      <c r="N12" s="103"/>
      <c r="O12" s="103"/>
      <c r="P12" s="103"/>
      <c r="Q12" s="103"/>
      <c r="R12" s="103"/>
      <c r="S12" s="103"/>
    </row>
    <row r="13" spans="1:19" x14ac:dyDescent="0.2">
      <c r="A13" s="103">
        <f>既存設備・導入予定設備!B63</f>
        <v>0</v>
      </c>
      <c r="B13" s="103"/>
      <c r="C13" s="116">
        <f>既存設備・導入予定設備!I63</f>
        <v>0</v>
      </c>
      <c r="D13" s="106"/>
      <c r="E13" s="103"/>
      <c r="F13" s="103" t="s">
        <v>4</v>
      </c>
      <c r="G13" s="103" t="s">
        <v>597</v>
      </c>
      <c r="H13" s="109">
        <f>H14+H15+H16</f>
        <v>499.99263947628242</v>
      </c>
      <c r="I13" s="109">
        <f>IF(I9&lt;0,0,I14+I15+I16)</f>
        <v>139.62</v>
      </c>
      <c r="J13" s="104">
        <f>IF(D5=3,C14,0)</f>
        <v>0</v>
      </c>
      <c r="K13" s="109">
        <f>IF(D5=1,H13,IF(D5=2,I13,J13))</f>
        <v>499.99263947628242</v>
      </c>
      <c r="L13" s="110" t="s">
        <v>5</v>
      </c>
      <c r="M13" s="103"/>
      <c r="N13" s="103"/>
      <c r="O13" s="103"/>
      <c r="P13" s="103"/>
      <c r="Q13" s="103"/>
      <c r="R13" s="103"/>
      <c r="S13" s="103"/>
    </row>
    <row r="14" spans="1:19" x14ac:dyDescent="0.2">
      <c r="A14" s="103" t="str">
        <f>既存設備・導入予定設備!B10</f>
        <v>表面積</v>
      </c>
      <c r="B14" s="103"/>
      <c r="C14" s="116">
        <f>既存設備・導入予定設備!I10</f>
        <v>500</v>
      </c>
      <c r="D14" s="106"/>
      <c r="E14" s="103"/>
      <c r="F14" s="111" t="s">
        <v>598</v>
      </c>
      <c r="G14" s="103" t="s">
        <v>599</v>
      </c>
      <c r="H14" s="109">
        <f>H8*H3*H4*2</f>
        <v>320.37263947628242</v>
      </c>
      <c r="I14" s="109">
        <f>I8*I3*I4</f>
        <v>0</v>
      </c>
      <c r="J14" s="103"/>
      <c r="K14" s="103"/>
      <c r="L14" s="103"/>
      <c r="M14" s="103"/>
      <c r="N14" s="103"/>
      <c r="O14" s="103"/>
      <c r="P14" s="103"/>
      <c r="Q14" s="103"/>
      <c r="R14" s="103"/>
      <c r="S14" s="103"/>
    </row>
    <row r="15" spans="1:19" x14ac:dyDescent="0.2">
      <c r="A15" s="103" t="str">
        <f>既存設備・導入予定設備!B11</f>
        <v>被覆資材（外張り）</v>
      </c>
      <c r="B15" s="103"/>
      <c r="C15" s="116" t="str">
        <f>既存設備・導入予定設備!I11</f>
        <v>ガラス</v>
      </c>
      <c r="D15" s="106"/>
      <c r="E15" s="103"/>
      <c r="F15" s="111" t="s">
        <v>600</v>
      </c>
      <c r="G15" s="103" t="s">
        <v>601</v>
      </c>
      <c r="H15" s="108">
        <f>(H2*H5+H2/2*H2/2*H7)*H4*2</f>
        <v>65</v>
      </c>
      <c r="I15" s="108">
        <f>(PI()*I9^2*I10/360-I2*(I9-I6+I5)/2+I2*I5)*I4*2</f>
        <v>25</v>
      </c>
      <c r="J15" s="103"/>
      <c r="K15" s="103"/>
      <c r="L15" s="103"/>
      <c r="M15" s="103"/>
      <c r="N15" s="103"/>
      <c r="O15" s="103"/>
      <c r="P15" s="103"/>
      <c r="Q15" s="103"/>
      <c r="R15" s="103"/>
      <c r="S15" s="103"/>
    </row>
    <row r="16" spans="1:19" x14ac:dyDescent="0.2">
      <c r="A16" s="103" t="str">
        <f>既存設備・導入予定設備!B12</f>
        <v>保温被覆（内張り）</v>
      </c>
      <c r="B16" s="103"/>
      <c r="C16" s="116" t="str">
        <f>既存設備・導入予定設備!I12</f>
        <v>なし</v>
      </c>
      <c r="D16" s="106"/>
      <c r="E16" s="103"/>
      <c r="F16" s="111" t="s">
        <v>602</v>
      </c>
      <c r="G16" s="103" t="s">
        <v>603</v>
      </c>
      <c r="H16" s="108">
        <f>H3*H5*2</f>
        <v>114.62</v>
      </c>
      <c r="I16" s="108">
        <f>I3*I5*2</f>
        <v>114.62</v>
      </c>
      <c r="J16" s="103"/>
      <c r="K16" s="103"/>
      <c r="L16" s="103"/>
      <c r="M16" s="103"/>
      <c r="N16" s="103"/>
      <c r="O16" s="103"/>
      <c r="P16" s="103"/>
      <c r="Q16" s="103"/>
      <c r="R16" s="103"/>
      <c r="S16" s="103"/>
    </row>
    <row r="17" spans="1:19" x14ac:dyDescent="0.2">
      <c r="A17" s="103">
        <f>既存設備・導入予定設備!B16</f>
        <v>0</v>
      </c>
      <c r="B17" s="103"/>
      <c r="C17" s="116">
        <f>既存設備・導入予定設備!I16</f>
        <v>0</v>
      </c>
      <c r="D17" s="112">
        <f>'w1'!Q15</f>
        <v>0</v>
      </c>
      <c r="E17" s="103"/>
      <c r="F17" s="103"/>
      <c r="G17" s="103"/>
      <c r="H17" s="103"/>
      <c r="I17" s="103"/>
      <c r="J17" s="103"/>
      <c r="K17" s="103"/>
      <c r="L17" s="103"/>
      <c r="M17" s="103"/>
      <c r="N17" s="103"/>
      <c r="O17" s="103"/>
      <c r="P17" s="103"/>
      <c r="Q17" s="103"/>
      <c r="R17" s="103"/>
      <c r="S17" s="103"/>
    </row>
    <row r="18" spans="1:19" x14ac:dyDescent="0.2">
      <c r="A18" s="103">
        <f>既存設備・導入予定設備!B25</f>
        <v>0</v>
      </c>
      <c r="B18" s="103"/>
      <c r="C18" s="116">
        <f>既存設備・導入予定設備!I25</f>
        <v>0</v>
      </c>
      <c r="D18" s="114">
        <f>'w1'!Q9</f>
        <v>1</v>
      </c>
      <c r="E18" s="103"/>
      <c r="F18" s="103"/>
      <c r="G18" s="103"/>
      <c r="H18" s="103"/>
      <c r="I18" s="103"/>
      <c r="J18" s="103"/>
      <c r="K18" s="103"/>
      <c r="L18" s="103"/>
      <c r="M18" s="103"/>
      <c r="N18" s="103"/>
      <c r="O18" s="103"/>
      <c r="P18" s="103"/>
      <c r="Q18" s="103"/>
      <c r="R18" s="103"/>
      <c r="S18" s="103"/>
    </row>
    <row r="19" spans="1:19" x14ac:dyDescent="0.2">
      <c r="A19" s="103" t="str">
        <f>既存設備・導入予定設備!B13&amp;" "&amp;既存設備・導入予定設備!F13</f>
        <v>暖房運転時期 開始</v>
      </c>
      <c r="B19" s="103"/>
      <c r="C19" s="116" t="str">
        <f>既存設備・導入予定設備!I13</f>
        <v>11月上旬</v>
      </c>
      <c r="D19" s="113">
        <f>'w1'!U2</f>
        <v>10</v>
      </c>
      <c r="E19" s="103"/>
      <c r="F19" s="103"/>
      <c r="G19" s="103"/>
      <c r="H19" s="103"/>
      <c r="I19" s="103"/>
      <c r="J19" s="103"/>
      <c r="K19" s="103"/>
      <c r="L19" s="103"/>
      <c r="M19" s="103"/>
      <c r="N19" s="103"/>
      <c r="O19" s="103"/>
      <c r="P19" s="103"/>
      <c r="Q19" s="103"/>
      <c r="R19" s="103"/>
      <c r="S19" s="103"/>
    </row>
    <row r="20" spans="1:19" x14ac:dyDescent="0.2">
      <c r="A20" s="103" t="str">
        <f>既存設備・導入予定設備!B13&amp;" "&amp;既存設備・導入予定設備!F14</f>
        <v>暖房運転時期 終了</v>
      </c>
      <c r="B20" s="103"/>
      <c r="C20" s="116" t="str">
        <f>既存設備・導入予定設備!I14</f>
        <v>4月下旬</v>
      </c>
      <c r="D20" s="106">
        <f>'w1'!X2</f>
        <v>27</v>
      </c>
      <c r="E20" s="103"/>
      <c r="F20" s="103"/>
      <c r="G20" s="103"/>
      <c r="H20" s="103"/>
      <c r="I20" s="103"/>
      <c r="J20" s="103"/>
      <c r="K20" s="103"/>
      <c r="L20" s="103"/>
      <c r="M20" s="103"/>
      <c r="N20" s="103"/>
      <c r="O20" s="103"/>
      <c r="P20" s="103"/>
      <c r="Q20" s="103"/>
      <c r="R20" s="103"/>
      <c r="S20" s="103"/>
    </row>
    <row r="21" spans="1:19" x14ac:dyDescent="0.2">
      <c r="A21" s="103" t="str">
        <f>既存設備・導入予定設備!B23</f>
        <v>燃料種類</v>
      </c>
      <c r="B21" s="103"/>
      <c r="C21" s="116" t="str">
        <f>既存設備・導入予定設備!I23</f>
        <v>Ａ重油</v>
      </c>
      <c r="D21" s="106"/>
      <c r="E21" s="103"/>
      <c r="F21" s="103"/>
      <c r="G21" s="103"/>
      <c r="H21" s="103"/>
      <c r="I21" s="103"/>
      <c r="J21" s="103"/>
      <c r="K21" s="103"/>
      <c r="L21" s="103"/>
      <c r="M21" s="103"/>
      <c r="N21" s="103"/>
      <c r="O21" s="103"/>
      <c r="P21" s="103"/>
      <c r="Q21" s="103"/>
      <c r="R21" s="103"/>
      <c r="S21" s="103"/>
    </row>
    <row r="22" spans="1:19" x14ac:dyDescent="0.2">
      <c r="A22" s="103" t="str">
        <f>既存設備・導入予定設備!B24</f>
        <v>暖房システム効率</v>
      </c>
      <c r="B22" s="103"/>
      <c r="C22" s="116" t="str">
        <f>既存設備・導入予定設備!I24</f>
        <v>0.85　（温風）</v>
      </c>
      <c r="D22" s="114">
        <f>'w1'!Q27</f>
        <v>0.85</v>
      </c>
      <c r="E22" s="103"/>
      <c r="F22" s="103"/>
      <c r="G22" s="103"/>
      <c r="H22" s="103"/>
      <c r="I22" s="103"/>
      <c r="J22" s="103"/>
      <c r="K22" s="103"/>
      <c r="L22" s="103"/>
      <c r="M22" s="103"/>
      <c r="N22" s="103"/>
      <c r="O22" s="103"/>
      <c r="P22" s="103"/>
      <c r="Q22" s="103"/>
      <c r="R22" s="103"/>
      <c r="S22" s="103"/>
    </row>
    <row r="23" spans="1:19" x14ac:dyDescent="0.2">
      <c r="A23" s="103"/>
      <c r="B23" s="103"/>
      <c r="C23" s="103"/>
      <c r="D23" s="103"/>
      <c r="E23" s="103"/>
      <c r="F23" s="103"/>
      <c r="G23" s="103"/>
      <c r="H23" s="103"/>
      <c r="I23" s="103"/>
      <c r="J23" s="103"/>
      <c r="K23" s="103"/>
      <c r="L23" s="103"/>
      <c r="M23" s="103"/>
      <c r="N23" s="103"/>
      <c r="O23" s="103"/>
      <c r="P23" s="103"/>
      <c r="Q23" s="103"/>
      <c r="R23" s="103"/>
      <c r="S23" s="103"/>
    </row>
    <row r="24" spans="1:19" x14ac:dyDescent="0.2">
      <c r="A24" s="103"/>
      <c r="B24" s="103"/>
      <c r="C24" s="103"/>
      <c r="D24" s="103"/>
      <c r="E24" s="103"/>
      <c r="F24" s="103"/>
      <c r="G24" s="103"/>
      <c r="H24" s="103"/>
      <c r="I24" s="103"/>
      <c r="J24" s="103"/>
      <c r="K24" s="103"/>
      <c r="L24" s="103"/>
      <c r="M24" s="103"/>
      <c r="N24" s="103"/>
      <c r="O24" s="103"/>
      <c r="P24" s="103"/>
      <c r="Q24" s="103"/>
      <c r="R24" s="103"/>
      <c r="S24" s="103"/>
    </row>
    <row r="25" spans="1:19" x14ac:dyDescent="0.2">
      <c r="A25" s="103" t="str">
        <f>既存設備・導入予定設備!B46</f>
        <v>型番</v>
      </c>
      <c r="B25" s="103"/>
      <c r="C25" s="104" t="str">
        <f>既存設備・導入予定設備!I46</f>
        <v>OLD-224TMAK</v>
      </c>
      <c r="D25" s="106"/>
      <c r="E25" s="103"/>
      <c r="F25" s="103" t="s">
        <v>15</v>
      </c>
      <c r="G25" s="103"/>
      <c r="H25" s="104">
        <f>C27</f>
        <v>6</v>
      </c>
      <c r="I25" s="103"/>
      <c r="J25" s="103"/>
      <c r="K25" s="103"/>
      <c r="L25" s="103"/>
      <c r="M25" s="103"/>
      <c r="N25" s="103"/>
      <c r="O25" s="103"/>
      <c r="P25" s="103"/>
      <c r="Q25" s="103"/>
      <c r="R25" s="103"/>
      <c r="S25" s="103"/>
    </row>
    <row r="26" spans="1:19" x14ac:dyDescent="0.2">
      <c r="A26" s="103" t="str">
        <f>既存設備・導入予定設備!B45</f>
        <v>製品名</v>
      </c>
      <c r="B26" s="103"/>
      <c r="C26" s="104" t="str">
        <f>既存設備・導入予定設備!I44</f>
        <v>××株式会社</v>
      </c>
      <c r="D26" s="106"/>
      <c r="E26" s="103"/>
      <c r="F26" s="103" t="s">
        <v>269</v>
      </c>
      <c r="G26" s="103"/>
      <c r="H26" s="104">
        <f>C28</f>
        <v>20</v>
      </c>
      <c r="I26" s="115" t="s">
        <v>462</v>
      </c>
      <c r="J26" s="103"/>
      <c r="K26" s="103"/>
      <c r="L26" s="103"/>
      <c r="M26" s="103"/>
      <c r="N26" s="103"/>
      <c r="O26" s="103"/>
      <c r="P26" s="103"/>
      <c r="Q26" s="103"/>
      <c r="R26" s="103"/>
      <c r="S26" s="103"/>
    </row>
    <row r="27" spans="1:19" x14ac:dyDescent="0.2">
      <c r="A27" s="103" t="str">
        <f>既存設備・導入予定設備!B56</f>
        <v>台数</v>
      </c>
      <c r="B27" s="103"/>
      <c r="C27" s="104">
        <f>既存設備・導入予定設備!I56</f>
        <v>6</v>
      </c>
      <c r="D27" s="106"/>
      <c r="E27" s="103"/>
      <c r="F27" s="103" t="s">
        <v>270</v>
      </c>
      <c r="G27" s="103"/>
      <c r="H27" s="104">
        <f>C29</f>
        <v>5</v>
      </c>
      <c r="I27" s="115" t="s">
        <v>462</v>
      </c>
      <c r="J27" s="103"/>
      <c r="K27" s="103"/>
      <c r="L27" s="103"/>
      <c r="M27" s="103"/>
      <c r="N27" s="103"/>
      <c r="O27" s="103"/>
      <c r="P27" s="103"/>
      <c r="Q27" s="115"/>
      <c r="R27" s="103"/>
      <c r="S27" s="103"/>
    </row>
    <row r="28" spans="1:19" x14ac:dyDescent="0.2">
      <c r="A28" s="103" t="str">
        <f>既存設備・導入予定設備!B47</f>
        <v>定格暖房能力</v>
      </c>
      <c r="B28" s="103"/>
      <c r="C28" s="104">
        <f>既存設備・導入予定設備!I47</f>
        <v>20</v>
      </c>
      <c r="D28" s="106"/>
      <c r="E28" s="103"/>
      <c r="F28" s="103" t="s">
        <v>271</v>
      </c>
      <c r="G28" s="103"/>
      <c r="H28" s="104">
        <f>C30</f>
        <v>20</v>
      </c>
      <c r="I28" s="115" t="s">
        <v>462</v>
      </c>
      <c r="J28" s="103"/>
      <c r="K28" s="103"/>
      <c r="L28" s="103"/>
      <c r="M28" s="103"/>
      <c r="N28" s="103"/>
      <c r="O28" s="103"/>
      <c r="P28" s="103"/>
      <c r="Q28" s="115"/>
      <c r="R28" s="103"/>
      <c r="S28" s="103"/>
    </row>
    <row r="29" spans="1:19" x14ac:dyDescent="0.2">
      <c r="A29" s="103" t="str">
        <f>既存設備・導入予定設備!B48</f>
        <v>定格消費電力</v>
      </c>
      <c r="B29" s="103"/>
      <c r="C29" s="104">
        <f>既存設備・導入予定設備!I48</f>
        <v>5</v>
      </c>
      <c r="D29" s="106"/>
      <c r="E29" s="103"/>
      <c r="F29" s="103" t="s">
        <v>272</v>
      </c>
      <c r="G29" s="103"/>
      <c r="H29" s="104">
        <f>C31</f>
        <v>6</v>
      </c>
      <c r="I29" s="115" t="s">
        <v>462</v>
      </c>
      <c r="J29" s="103"/>
      <c r="K29" s="103"/>
      <c r="L29" s="103"/>
      <c r="M29" s="103"/>
      <c r="N29" s="103"/>
      <c r="O29" s="103"/>
      <c r="P29" s="103"/>
      <c r="Q29" s="103"/>
      <c r="R29" s="103"/>
      <c r="S29" s="103"/>
    </row>
    <row r="30" spans="1:19" x14ac:dyDescent="0.2">
      <c r="A30" s="103" t="str">
        <f>既存設備・導入予定設備!B49</f>
        <v>低温暖房能力</v>
      </c>
      <c r="B30" s="103"/>
      <c r="C30" s="104">
        <f>既存設備・導入予定設備!I49</f>
        <v>20</v>
      </c>
      <c r="D30" s="106"/>
      <c r="E30" s="103"/>
      <c r="F30" s="103" t="s">
        <v>417</v>
      </c>
      <c r="G30" s="103"/>
      <c r="H30" s="116">
        <f>IF(H27=0,0,H26/H27)</f>
        <v>4</v>
      </c>
      <c r="I30" s="103"/>
      <c r="J30" s="103"/>
      <c r="K30" s="103"/>
      <c r="L30" s="103"/>
      <c r="M30" s="103"/>
      <c r="N30" s="103"/>
      <c r="O30" s="103"/>
      <c r="P30" s="103"/>
      <c r="Q30" s="103"/>
      <c r="R30" s="103"/>
      <c r="S30" s="103"/>
    </row>
    <row r="31" spans="1:19" x14ac:dyDescent="0.2">
      <c r="A31" s="103" t="str">
        <f>既存設備・導入予定設備!B50</f>
        <v>低温消費電力</v>
      </c>
      <c r="B31" s="103"/>
      <c r="C31" s="104">
        <f>既存設備・導入予定設備!I50</f>
        <v>6</v>
      </c>
      <c r="D31" s="106"/>
      <c r="E31" s="103"/>
      <c r="F31" s="103" t="s">
        <v>418</v>
      </c>
      <c r="G31" s="103"/>
      <c r="H31" s="116">
        <f>IF(H29=0,0,H28/H29)</f>
        <v>3.3333333333333335</v>
      </c>
      <c r="I31" s="103"/>
      <c r="J31" s="103"/>
      <c r="K31" s="103"/>
      <c r="L31" s="103"/>
      <c r="M31" s="103"/>
      <c r="N31" s="103"/>
      <c r="O31" s="103"/>
      <c r="P31" s="103"/>
      <c r="Q31" s="103"/>
      <c r="R31" s="103"/>
      <c r="S31" s="103"/>
    </row>
    <row r="32" spans="1:19" x14ac:dyDescent="0.2">
      <c r="A32" s="103" t="str">
        <f>既存設備・導入予定設備!B51</f>
        <v>能力表示区分</v>
      </c>
      <c r="B32" s="103"/>
      <c r="C32" s="104" t="str">
        <f>既存設備・導入予定設備!I51</f>
        <v>園芸定格条件（室温15℃）</v>
      </c>
      <c r="D32" s="106">
        <f>'w1'!AA2</f>
        <v>2</v>
      </c>
      <c r="E32" s="103"/>
      <c r="F32" s="103" t="s">
        <v>273</v>
      </c>
      <c r="G32" s="103"/>
      <c r="H32" s="104">
        <f t="shared" ref="H32:H33" si="0">D32</f>
        <v>2</v>
      </c>
      <c r="I32" s="103"/>
      <c r="J32" s="103"/>
      <c r="K32" s="103"/>
      <c r="L32" s="103"/>
      <c r="M32" s="103"/>
      <c r="N32" s="103"/>
      <c r="O32" s="103"/>
      <c r="P32" s="103"/>
      <c r="Q32" s="103"/>
      <c r="R32" s="103"/>
      <c r="S32" s="103"/>
    </row>
    <row r="33" spans="1:19" x14ac:dyDescent="0.2">
      <c r="A33" s="103" t="str">
        <f>既存設備・導入予定設備!B15</f>
        <v>暖房設定温度</v>
      </c>
      <c r="B33" s="103"/>
      <c r="C33" s="104">
        <f>既存設備・導入予定設備!I15</f>
        <v>15</v>
      </c>
      <c r="D33" s="106">
        <f>'w1'!H2</f>
        <v>15</v>
      </c>
      <c r="E33" s="103"/>
      <c r="F33" s="103" t="s">
        <v>471</v>
      </c>
      <c r="G33" s="103"/>
      <c r="H33" s="104">
        <f t="shared" si="0"/>
        <v>15</v>
      </c>
      <c r="I33" s="115" t="s">
        <v>463</v>
      </c>
      <c r="J33" s="103"/>
      <c r="K33" s="103"/>
      <c r="L33" s="103"/>
      <c r="M33" s="103"/>
      <c r="N33" s="103"/>
      <c r="O33" s="103"/>
      <c r="P33" s="103"/>
      <c r="Q33" s="115"/>
      <c r="R33" s="103"/>
      <c r="S33" s="103"/>
    </row>
    <row r="34" spans="1:19" x14ac:dyDescent="0.2">
      <c r="A34" s="103" t="str">
        <f>既存設備・導入予定設備!B52</f>
        <v>温度設定範囲</v>
      </c>
      <c r="B34" s="103" t="str">
        <f>既存設備・導入予定設備!G53</f>
        <v>下限</v>
      </c>
      <c r="C34" s="104">
        <f>既存設備・導入予定設備!I53</f>
        <v>15</v>
      </c>
      <c r="D34" s="113">
        <f>'w1'!AA7</f>
        <v>15</v>
      </c>
      <c r="E34" s="103"/>
      <c r="F34" s="103" t="s">
        <v>274</v>
      </c>
      <c r="G34" s="103" t="s">
        <v>276</v>
      </c>
      <c r="H34" s="104">
        <f>D34</f>
        <v>15</v>
      </c>
      <c r="I34" s="115" t="s">
        <v>463</v>
      </c>
      <c r="J34" s="103"/>
      <c r="K34" s="103"/>
      <c r="L34" s="103"/>
      <c r="M34" s="103"/>
      <c r="N34" s="103"/>
      <c r="O34" s="103"/>
      <c r="P34" s="103"/>
      <c r="Q34" s="115"/>
      <c r="R34" s="103"/>
      <c r="S34" s="103"/>
    </row>
    <row r="35" spans="1:19" x14ac:dyDescent="0.2">
      <c r="A35" s="103"/>
      <c r="B35" s="103" t="str">
        <f>既存設備・導入予定設備!G52</f>
        <v>上限</v>
      </c>
      <c r="C35" s="104" t="str">
        <f>既存設備・導入予定設備!I52</f>
        <v>25以上（一般仕様）</v>
      </c>
      <c r="D35" s="113">
        <f>'w1'!AA31</f>
        <v>25</v>
      </c>
      <c r="E35" s="103"/>
      <c r="F35" s="103"/>
      <c r="G35" s="103" t="s">
        <v>277</v>
      </c>
      <c r="H35" s="104">
        <f>D35</f>
        <v>25</v>
      </c>
      <c r="I35" s="115" t="s">
        <v>463</v>
      </c>
      <c r="J35" s="103"/>
      <c r="K35" s="103"/>
      <c r="L35" s="103"/>
      <c r="M35" s="103"/>
      <c r="N35" s="103"/>
      <c r="O35" s="103"/>
      <c r="P35" s="103"/>
      <c r="Q35" s="115"/>
      <c r="R35" s="103"/>
      <c r="S35" s="103"/>
    </row>
    <row r="36" spans="1:19" x14ac:dyDescent="0.2">
      <c r="A36" s="103" t="str">
        <f>既存設備・導入予定設備!B54</f>
        <v>外気運転範囲</v>
      </c>
      <c r="B36" s="103" t="str">
        <f>既存設備・導入予定設備!G55</f>
        <v>下限</v>
      </c>
      <c r="C36" s="104" t="str">
        <f>既存設備・導入予定設備!I55</f>
        <v>-10　（一般仕様）</v>
      </c>
      <c r="D36" s="113">
        <f>'w1'!AE2</f>
        <v>-10</v>
      </c>
      <c r="E36" s="103"/>
      <c r="F36" s="103" t="s">
        <v>275</v>
      </c>
      <c r="G36" s="103" t="s">
        <v>276</v>
      </c>
      <c r="H36" s="104">
        <f>D36</f>
        <v>-10</v>
      </c>
      <c r="I36" s="115" t="s">
        <v>464</v>
      </c>
      <c r="J36" s="103"/>
      <c r="K36" s="103"/>
      <c r="L36" s="103"/>
      <c r="M36" s="103"/>
      <c r="N36" s="103"/>
      <c r="O36" s="103"/>
      <c r="P36" s="103"/>
      <c r="Q36" s="115"/>
      <c r="R36" s="103"/>
      <c r="S36" s="103"/>
    </row>
    <row r="37" spans="1:19" x14ac:dyDescent="0.2">
      <c r="A37" s="103"/>
      <c r="B37" s="103" t="str">
        <f>既存設備・導入予定設備!G54</f>
        <v>上限</v>
      </c>
      <c r="C37" s="104" t="str">
        <f>既存設備・導入予定設備!I54</f>
        <v>20以上　（一般仕様）</v>
      </c>
      <c r="D37" s="113">
        <f>'w1'!AE16</f>
        <v>20</v>
      </c>
      <c r="E37" s="103"/>
      <c r="F37" s="103"/>
      <c r="G37" s="103" t="s">
        <v>277</v>
      </c>
      <c r="H37" s="104">
        <f>D37</f>
        <v>20</v>
      </c>
      <c r="I37" s="115" t="s">
        <v>464</v>
      </c>
      <c r="J37" s="103"/>
      <c r="K37" s="103"/>
      <c r="L37" s="103"/>
      <c r="M37" s="103"/>
      <c r="N37" s="103"/>
      <c r="O37" s="103"/>
      <c r="P37" s="103"/>
      <c r="Q37" s="115"/>
      <c r="R37" s="103"/>
      <c r="S37" s="103"/>
    </row>
    <row r="38" spans="1:19" x14ac:dyDescent="0.2">
      <c r="A38" s="103"/>
      <c r="B38" s="103"/>
      <c r="C38" s="103"/>
      <c r="D38" s="103"/>
      <c r="E38" s="103"/>
      <c r="F38" s="103"/>
      <c r="G38" s="103"/>
      <c r="H38" s="103"/>
      <c r="I38" s="103"/>
      <c r="J38" s="103"/>
      <c r="K38" s="103"/>
      <c r="L38" s="103" t="s">
        <v>422</v>
      </c>
      <c r="M38" s="115" t="s">
        <v>604</v>
      </c>
      <c r="N38" s="115" t="s">
        <v>605</v>
      </c>
      <c r="O38" s="103"/>
      <c r="P38" s="103"/>
      <c r="Q38" s="115"/>
      <c r="R38" s="103"/>
      <c r="S38" s="103"/>
    </row>
    <row r="39" spans="1:19" x14ac:dyDescent="0.2">
      <c r="A39" s="103" t="str">
        <f t="shared" ref="A39:A44" si="1">F39</f>
        <v>暖房ＤＨ</v>
      </c>
      <c r="B39" s="103"/>
      <c r="C39" s="117" t="e">
        <f t="shared" ref="C39:C44" si="2">H39</f>
        <v>#N/A</v>
      </c>
      <c r="D39" s="106"/>
      <c r="E39" s="103"/>
      <c r="F39" s="103" t="s">
        <v>295</v>
      </c>
      <c r="G39" s="103"/>
      <c r="H39" s="117" t="e">
        <f>'s1'!AM31</f>
        <v>#N/A</v>
      </c>
      <c r="I39" s="115" t="s">
        <v>465</v>
      </c>
      <c r="J39" s="103"/>
      <c r="K39" s="103"/>
      <c r="L39" s="103" t="s">
        <v>295</v>
      </c>
      <c r="M39" s="103"/>
      <c r="N39" s="103"/>
      <c r="O39" s="103"/>
      <c r="P39" s="103"/>
      <c r="Q39" s="115"/>
      <c r="R39" s="103"/>
      <c r="S39" s="103"/>
    </row>
    <row r="40" spans="1:19" x14ac:dyDescent="0.2">
      <c r="A40" s="103" t="str">
        <f t="shared" si="1"/>
        <v>総暖房負荷</v>
      </c>
      <c r="B40" s="103"/>
      <c r="C40" s="165" t="e">
        <f t="shared" si="2"/>
        <v>#N/A</v>
      </c>
      <c r="D40" s="106"/>
      <c r="E40" s="103"/>
      <c r="F40" s="103" t="s">
        <v>296</v>
      </c>
      <c r="G40" s="103"/>
      <c r="H40" s="171" t="e">
        <f>IF('w1'!Q15=0,H45,H45+H46)</f>
        <v>#N/A</v>
      </c>
      <c r="I40" s="115" t="s">
        <v>466</v>
      </c>
      <c r="J40" s="103"/>
      <c r="K40" s="103"/>
      <c r="L40" s="103" t="s">
        <v>296</v>
      </c>
      <c r="M40" s="117" t="e">
        <f>'s4'!AM101</f>
        <v>#N/A</v>
      </c>
      <c r="N40" s="118" t="e">
        <f>M40*3600/1000/1000</f>
        <v>#N/A</v>
      </c>
      <c r="O40" s="103"/>
      <c r="P40" s="103"/>
      <c r="Q40" s="115"/>
      <c r="R40" s="103"/>
      <c r="S40" s="103"/>
    </row>
    <row r="41" spans="1:19" x14ac:dyDescent="0.2">
      <c r="A41" s="103" t="str">
        <f t="shared" si="1"/>
        <v>燃料消費量</v>
      </c>
      <c r="B41" s="103"/>
      <c r="C41" s="165" t="e">
        <f t="shared" si="2"/>
        <v>#N/A</v>
      </c>
      <c r="D41" s="106"/>
      <c r="E41" s="103"/>
      <c r="F41" s="103" t="s">
        <v>297</v>
      </c>
      <c r="G41" s="103"/>
      <c r="H41" s="172" t="e">
        <f>H40/H63/D22*1000/1000</f>
        <v>#N/A</v>
      </c>
      <c r="I41" s="115" t="s">
        <v>467</v>
      </c>
      <c r="J41" s="103"/>
      <c r="K41" s="103"/>
      <c r="L41" s="103" t="s">
        <v>298</v>
      </c>
      <c r="M41" s="117" t="e">
        <f>'s4'!AM183</f>
        <v>#N/A</v>
      </c>
      <c r="N41" s="118" t="e">
        <f>M41*3600/1000/1000</f>
        <v>#N/A</v>
      </c>
      <c r="O41" s="103"/>
      <c r="P41" s="103"/>
      <c r="Q41" s="115"/>
      <c r="R41" s="103"/>
      <c r="S41" s="103"/>
    </row>
    <row r="42" spans="1:19" x14ac:dyDescent="0.2">
      <c r="A42" s="103" t="str">
        <f t="shared" si="1"/>
        <v>ＨＰ暖房負荷</v>
      </c>
      <c r="B42" s="103"/>
      <c r="C42" s="165" t="e">
        <f t="shared" si="2"/>
        <v>#N/A</v>
      </c>
      <c r="D42" s="106"/>
      <c r="E42" s="103"/>
      <c r="F42" s="103" t="s">
        <v>298</v>
      </c>
      <c r="G42" s="103"/>
      <c r="H42" s="171" t="e">
        <f>H40*H48</f>
        <v>#N/A</v>
      </c>
      <c r="I42" s="115" t="s">
        <v>466</v>
      </c>
      <c r="J42" s="103"/>
      <c r="K42" s="103"/>
      <c r="L42" s="103" t="s">
        <v>507</v>
      </c>
      <c r="M42" s="163" t="e">
        <f>M41*H57</f>
        <v>#N/A</v>
      </c>
      <c r="N42" s="118" t="e">
        <f>M42*3600/1000/1000</f>
        <v>#N/A</v>
      </c>
      <c r="O42" s="103" t="s">
        <v>510</v>
      </c>
      <c r="P42" s="103"/>
      <c r="Q42" s="115"/>
      <c r="R42" s="103"/>
      <c r="S42" s="103"/>
    </row>
    <row r="43" spans="1:19" x14ac:dyDescent="0.2">
      <c r="A43" s="103" t="str">
        <f t="shared" si="1"/>
        <v>ＨＰ電気使用量</v>
      </c>
      <c r="B43" s="103"/>
      <c r="C43" s="165" t="e">
        <f t="shared" si="2"/>
        <v>#N/A</v>
      </c>
      <c r="D43" s="106"/>
      <c r="E43" s="103"/>
      <c r="F43" s="103" t="s">
        <v>299</v>
      </c>
      <c r="G43" s="103"/>
      <c r="H43" s="119" t="e">
        <f>IF(M47=0,0,H42*0.2778/M47)</f>
        <v>#N/A</v>
      </c>
      <c r="I43" s="115" t="s">
        <v>468</v>
      </c>
      <c r="J43" s="103"/>
      <c r="K43" s="103"/>
      <c r="L43" s="103" t="s">
        <v>301</v>
      </c>
      <c r="M43" s="164" t="e">
        <f>IF(M40=0,0,M42/M40)</f>
        <v>#N/A</v>
      </c>
      <c r="N43" s="103"/>
      <c r="O43" s="103"/>
      <c r="P43" s="103"/>
      <c r="Q43" s="115"/>
      <c r="R43" s="103"/>
      <c r="S43" s="103"/>
    </row>
    <row r="44" spans="1:19" x14ac:dyDescent="0.2">
      <c r="A44" s="103" t="str">
        <f t="shared" si="1"/>
        <v>燃料節減量</v>
      </c>
      <c r="B44" s="103"/>
      <c r="C44" s="165" t="e">
        <f t="shared" si="2"/>
        <v>#N/A</v>
      </c>
      <c r="D44" s="106"/>
      <c r="E44" s="103"/>
      <c r="F44" s="103" t="s">
        <v>300</v>
      </c>
      <c r="G44" s="103"/>
      <c r="H44" s="172" t="e">
        <f>H41*H48</f>
        <v>#N/A</v>
      </c>
      <c r="I44" s="115" t="s">
        <v>467</v>
      </c>
      <c r="J44" s="115" t="s">
        <v>606</v>
      </c>
      <c r="K44" s="120" t="s">
        <v>607</v>
      </c>
      <c r="O44" s="103"/>
      <c r="P44" s="103"/>
      <c r="Q44" s="115"/>
      <c r="R44" s="103"/>
      <c r="S44" s="103"/>
    </row>
    <row r="45" spans="1:19" x14ac:dyDescent="0.2">
      <c r="A45" s="103"/>
      <c r="B45" s="103"/>
      <c r="C45" s="103"/>
      <c r="D45" s="103"/>
      <c r="E45" s="103"/>
      <c r="F45" s="103" t="s">
        <v>398</v>
      </c>
      <c r="G45" s="103"/>
      <c r="H45" s="121" t="e">
        <f>IF(H39=0,0,C14*H61*3600*H39/1000/1000/1000)</f>
        <v>#N/A</v>
      </c>
      <c r="I45" s="115" t="s">
        <v>466</v>
      </c>
      <c r="J45" s="122" t="e">
        <f>H45*0.2778</f>
        <v>#N/A</v>
      </c>
      <c r="K45" s="123" t="e">
        <f>J45*860</f>
        <v>#N/A</v>
      </c>
      <c r="L45" s="103" t="s">
        <v>433</v>
      </c>
      <c r="M45" s="103"/>
      <c r="N45" s="103"/>
      <c r="O45" s="103"/>
      <c r="P45" s="103"/>
      <c r="Q45" s="115"/>
      <c r="R45" s="103"/>
      <c r="S45" s="103"/>
    </row>
    <row r="46" spans="1:19" x14ac:dyDescent="0.2">
      <c r="A46" s="103"/>
      <c r="B46" s="103"/>
      <c r="C46" s="103"/>
      <c r="D46" s="103"/>
      <c r="E46" s="103"/>
      <c r="F46" s="103" t="s">
        <v>7</v>
      </c>
      <c r="G46" s="103"/>
      <c r="H46" s="107" t="e">
        <f>J46*3.6</f>
        <v>#N/A</v>
      </c>
      <c r="I46" s="115" t="s">
        <v>466</v>
      </c>
      <c r="J46" s="116" t="e">
        <f>'s3'!AM166/1000</f>
        <v>#N/A</v>
      </c>
      <c r="K46" s="173" t="e">
        <f>J46*860</f>
        <v>#N/A</v>
      </c>
      <c r="L46" s="103" t="s">
        <v>299</v>
      </c>
      <c r="M46" s="117" t="e">
        <f>'s5'!AM155</f>
        <v>#N/A</v>
      </c>
      <c r="N46" s="118" t="e">
        <f>M46*3600/1000/1000</f>
        <v>#N/A</v>
      </c>
      <c r="O46" s="103"/>
      <c r="P46" s="103"/>
      <c r="Q46" s="103"/>
      <c r="R46" s="103"/>
      <c r="S46" s="103"/>
    </row>
    <row r="47" spans="1:19" x14ac:dyDescent="0.2">
      <c r="A47" s="103"/>
      <c r="B47" s="103"/>
      <c r="C47" s="103"/>
      <c r="D47" s="103"/>
      <c r="E47" s="103"/>
      <c r="F47" s="103" t="s">
        <v>7</v>
      </c>
      <c r="G47" s="103"/>
      <c r="H47" s="108">
        <f>IF('w1'!Q15=0,0,'w2'!H46)</f>
        <v>0</v>
      </c>
      <c r="I47" s="115" t="s">
        <v>466</v>
      </c>
      <c r="J47" s="103"/>
      <c r="K47" s="103"/>
      <c r="L47" s="103" t="s">
        <v>608</v>
      </c>
      <c r="M47" s="116" t="e">
        <f>'s5'!AM156</f>
        <v>#N/A</v>
      </c>
      <c r="N47" s="103"/>
      <c r="O47" s="103"/>
      <c r="P47" s="103"/>
      <c r="Q47" s="115"/>
      <c r="R47" s="103"/>
      <c r="S47" s="103"/>
    </row>
    <row r="48" spans="1:19" x14ac:dyDescent="0.2">
      <c r="A48" s="103" t="str">
        <f>F48</f>
        <v>燃料節減率</v>
      </c>
      <c r="B48" s="103"/>
      <c r="C48" s="124" t="e">
        <f>H48</f>
        <v>#N/A</v>
      </c>
      <c r="D48" s="106"/>
      <c r="E48" s="103"/>
      <c r="F48" s="103" t="s">
        <v>301</v>
      </c>
      <c r="G48" s="103"/>
      <c r="H48" s="125" t="e">
        <f>M43</f>
        <v>#N/A</v>
      </c>
      <c r="I48" s="103"/>
      <c r="J48" s="103"/>
      <c r="K48" s="103"/>
      <c r="L48" s="103"/>
      <c r="M48" s="103"/>
      <c r="N48" s="103"/>
      <c r="O48" s="103"/>
      <c r="P48" s="103"/>
      <c r="Q48" s="103"/>
      <c r="R48" s="103"/>
      <c r="S48" s="103"/>
    </row>
    <row r="49" spans="1:19" x14ac:dyDescent="0.2">
      <c r="A49" s="103"/>
      <c r="B49" s="103"/>
      <c r="C49" s="103"/>
      <c r="D49" s="103"/>
      <c r="E49" s="103"/>
      <c r="F49" s="103"/>
      <c r="G49" s="103"/>
      <c r="H49" s="103"/>
      <c r="I49" s="103"/>
      <c r="J49" s="103"/>
      <c r="K49" s="103"/>
      <c r="L49" s="103"/>
      <c r="M49" s="103"/>
      <c r="N49" s="103"/>
      <c r="O49" s="103"/>
      <c r="P49" s="103"/>
      <c r="Q49" s="115"/>
      <c r="R49" s="103"/>
      <c r="S49" s="103"/>
    </row>
    <row r="50" spans="1:19" x14ac:dyDescent="0.2">
      <c r="A50" s="103"/>
      <c r="B50" s="103"/>
      <c r="C50" s="103"/>
      <c r="D50" s="103"/>
      <c r="E50" s="103"/>
      <c r="F50" s="103" t="s">
        <v>428</v>
      </c>
      <c r="G50" s="103"/>
      <c r="H50" s="104" t="str">
        <f>C15</f>
        <v>ガラス</v>
      </c>
      <c r="I50" s="103"/>
      <c r="J50" s="103"/>
      <c r="K50" s="103"/>
      <c r="L50" s="103"/>
      <c r="M50" s="103"/>
      <c r="N50" s="103"/>
      <c r="O50" s="103"/>
      <c r="P50" s="103"/>
      <c r="Q50" s="115"/>
      <c r="R50" s="103"/>
      <c r="S50" s="103"/>
    </row>
    <row r="51" spans="1:19" x14ac:dyDescent="0.2">
      <c r="A51" s="103" t="s">
        <v>559</v>
      </c>
      <c r="B51" s="103"/>
      <c r="C51" s="116">
        <f>IF(既存設備・導入予定設備!I10=0,0,既存設備・導入予定設備!I63/既存設備・導入予定設備!I10)</f>
        <v>0</v>
      </c>
      <c r="D51" s="106"/>
      <c r="E51" s="103"/>
      <c r="F51" s="103" t="s">
        <v>429</v>
      </c>
      <c r="G51" s="103"/>
      <c r="H51" s="104" t="str">
        <f>C16</f>
        <v>なし</v>
      </c>
      <c r="I51" s="103"/>
      <c r="J51" s="103"/>
      <c r="K51" s="103"/>
      <c r="L51" s="103"/>
      <c r="M51" s="103"/>
      <c r="N51" s="103"/>
      <c r="O51" s="103"/>
      <c r="P51" s="103"/>
      <c r="Q51" s="115"/>
      <c r="R51" s="103"/>
      <c r="S51" s="103"/>
    </row>
    <row r="52" spans="1:19" x14ac:dyDescent="0.2">
      <c r="A52" s="103" t="s">
        <v>560</v>
      </c>
      <c r="B52" s="103"/>
      <c r="C52" s="116">
        <f>'w1'!K17</f>
        <v>5.82</v>
      </c>
      <c r="D52" s="106"/>
      <c r="E52" s="103"/>
      <c r="F52" s="103" t="s">
        <v>0</v>
      </c>
      <c r="G52" s="103"/>
      <c r="H52" s="104">
        <f>C52</f>
        <v>5.82</v>
      </c>
      <c r="I52" s="115" t="s">
        <v>469</v>
      </c>
      <c r="J52" s="103"/>
      <c r="K52" s="103"/>
      <c r="L52" s="103"/>
      <c r="M52" s="103"/>
      <c r="N52" s="103"/>
      <c r="O52" s="103"/>
      <c r="P52" s="103"/>
      <c r="Q52" s="115"/>
      <c r="R52" s="103"/>
      <c r="S52" s="103"/>
    </row>
    <row r="53" spans="1:19" x14ac:dyDescent="0.2">
      <c r="A53" s="103" t="s">
        <v>561</v>
      </c>
      <c r="B53" s="103"/>
      <c r="C53" s="116">
        <f>'w1'!L25</f>
        <v>0</v>
      </c>
      <c r="D53" s="106"/>
      <c r="E53" s="103"/>
      <c r="F53" s="103" t="s">
        <v>16</v>
      </c>
      <c r="G53" s="103"/>
      <c r="H53" s="104">
        <f>IF('w1'!J17=1,'w1'!K25,'w1'!L25)</f>
        <v>0</v>
      </c>
      <c r="I53" s="103"/>
      <c r="J53" s="103"/>
      <c r="K53" s="103"/>
      <c r="L53" s="103"/>
      <c r="M53" s="103"/>
      <c r="N53" s="103"/>
      <c r="O53" s="103"/>
      <c r="P53" s="103"/>
      <c r="Q53" s="103"/>
      <c r="R53" s="103"/>
      <c r="S53" s="103"/>
    </row>
    <row r="54" spans="1:19" x14ac:dyDescent="0.2">
      <c r="A54" s="103" t="s">
        <v>562</v>
      </c>
      <c r="B54" s="103"/>
      <c r="C54" s="116">
        <f>'w1'!L17</f>
        <v>0.4</v>
      </c>
      <c r="D54" s="106"/>
      <c r="E54" s="103"/>
      <c r="F54" s="103" t="s">
        <v>268</v>
      </c>
      <c r="G54" s="103"/>
      <c r="H54" s="104">
        <f>C54</f>
        <v>0.4</v>
      </c>
      <c r="I54" s="115" t="s">
        <v>469</v>
      </c>
      <c r="J54" s="103"/>
      <c r="K54" s="103"/>
      <c r="L54" s="103"/>
      <c r="M54" s="103"/>
      <c r="N54" s="103"/>
      <c r="O54" s="103"/>
      <c r="P54" s="103"/>
      <c r="Q54" s="103"/>
      <c r="R54" s="103"/>
      <c r="S54" s="103"/>
    </row>
    <row r="55" spans="1:19" x14ac:dyDescent="0.2">
      <c r="A55" s="103" t="s">
        <v>563</v>
      </c>
      <c r="B55" s="103"/>
      <c r="C55" s="116">
        <f>'w1'!M17</f>
        <v>1</v>
      </c>
      <c r="D55" s="106"/>
      <c r="E55" s="103"/>
      <c r="F55" s="103" t="s">
        <v>609</v>
      </c>
      <c r="G55" s="103"/>
      <c r="H55" s="104">
        <f>IF('w1'!J25&gt;1,'w1'!M17,1)</f>
        <v>1</v>
      </c>
      <c r="I55" s="103"/>
      <c r="J55" s="103"/>
      <c r="K55" s="103"/>
      <c r="L55" s="103"/>
      <c r="M55" s="103"/>
      <c r="N55" s="103"/>
      <c r="O55" s="103"/>
      <c r="P55" s="103"/>
      <c r="Q55" s="103"/>
      <c r="R55" s="103"/>
      <c r="S55" s="103"/>
    </row>
    <row r="56" spans="1:19" x14ac:dyDescent="0.2">
      <c r="A56" s="103" t="s">
        <v>406</v>
      </c>
      <c r="B56" s="103"/>
      <c r="C56" s="116">
        <f>'w1'!Q2</f>
        <v>1</v>
      </c>
      <c r="D56" s="106"/>
      <c r="E56" s="103"/>
      <c r="F56" s="103" t="s">
        <v>8</v>
      </c>
      <c r="G56" s="103"/>
      <c r="H56" s="104">
        <f>C56</f>
        <v>1</v>
      </c>
      <c r="I56" s="103"/>
      <c r="J56" s="103"/>
      <c r="K56" s="103"/>
      <c r="L56" s="103"/>
      <c r="M56" s="103"/>
      <c r="N56" s="103"/>
      <c r="O56" s="103"/>
      <c r="P56" s="103"/>
      <c r="Q56" s="103"/>
      <c r="R56" s="103"/>
      <c r="S56" s="103"/>
    </row>
    <row r="57" spans="1:19" x14ac:dyDescent="0.2">
      <c r="A57" s="103" t="s">
        <v>564</v>
      </c>
      <c r="B57" s="103"/>
      <c r="C57" s="116">
        <f>'w1'!Q9</f>
        <v>1</v>
      </c>
      <c r="D57" s="106"/>
      <c r="E57" s="103"/>
      <c r="F57" s="103" t="s">
        <v>503</v>
      </c>
      <c r="G57" s="103"/>
      <c r="H57" s="104">
        <f>C57</f>
        <v>1</v>
      </c>
      <c r="I57" s="103"/>
      <c r="J57" s="103"/>
      <c r="K57" s="103"/>
      <c r="L57" s="103"/>
      <c r="M57" s="103"/>
      <c r="N57" s="103"/>
      <c r="O57" s="103"/>
      <c r="P57" s="103"/>
      <c r="Q57" s="103"/>
      <c r="R57" s="103"/>
      <c r="S57" s="103"/>
    </row>
    <row r="58" spans="1:19" x14ac:dyDescent="0.2">
      <c r="A58" s="103" t="s">
        <v>565</v>
      </c>
      <c r="B58" s="103"/>
      <c r="C58" s="124">
        <f>'w1'!Q15</f>
        <v>0</v>
      </c>
      <c r="D58" s="106"/>
      <c r="E58" s="103"/>
      <c r="F58" s="103" t="s">
        <v>506</v>
      </c>
      <c r="G58" s="103"/>
      <c r="H58" s="124">
        <f>C58</f>
        <v>0</v>
      </c>
      <c r="I58" s="115" t="s">
        <v>466</v>
      </c>
      <c r="J58" s="103"/>
      <c r="K58" s="103"/>
      <c r="L58" s="103"/>
      <c r="M58" s="103"/>
      <c r="N58" s="103"/>
      <c r="O58" s="103"/>
      <c r="P58" s="103"/>
      <c r="Q58" s="103"/>
      <c r="R58" s="103"/>
      <c r="S58" s="103"/>
    </row>
    <row r="59" spans="1:19" x14ac:dyDescent="0.2">
      <c r="A59" s="103" t="s">
        <v>566</v>
      </c>
      <c r="B59" s="103"/>
      <c r="C59" s="116">
        <f>H61</f>
        <v>6.2200000000000006</v>
      </c>
      <c r="D59" s="106"/>
      <c r="E59" s="103"/>
      <c r="F59" s="103" t="s">
        <v>267</v>
      </c>
      <c r="G59" s="103"/>
      <c r="H59" s="106">
        <v>1</v>
      </c>
      <c r="I59" s="103"/>
      <c r="J59" s="103"/>
      <c r="K59" s="103"/>
      <c r="L59" s="103"/>
      <c r="M59" s="103"/>
      <c r="N59" s="103"/>
      <c r="O59" s="103"/>
      <c r="P59" s="103"/>
      <c r="Q59" s="103"/>
      <c r="R59" s="103"/>
      <c r="S59" s="103"/>
    </row>
    <row r="60" spans="1:19" x14ac:dyDescent="0.2">
      <c r="A60" s="103" t="s">
        <v>302</v>
      </c>
      <c r="B60" s="103"/>
      <c r="C60" s="116">
        <f>'w1'!Q21</f>
        <v>36.700000000000003</v>
      </c>
      <c r="D60" s="106"/>
      <c r="E60" s="103"/>
      <c r="F60" s="103"/>
      <c r="G60" s="103"/>
      <c r="H60" s="103"/>
      <c r="I60" s="103"/>
      <c r="J60" s="103"/>
      <c r="K60" s="103"/>
      <c r="L60" s="103"/>
      <c r="M60" s="103"/>
      <c r="N60" s="103"/>
      <c r="O60" s="103"/>
      <c r="P60" s="103"/>
      <c r="Q60" s="103"/>
      <c r="R60" s="103"/>
      <c r="S60" s="103"/>
    </row>
    <row r="61" spans="1:19" x14ac:dyDescent="0.2">
      <c r="A61" s="103"/>
      <c r="B61" s="103"/>
      <c r="C61" s="103"/>
      <c r="D61" s="103"/>
      <c r="E61" s="103"/>
      <c r="F61" s="103" t="s">
        <v>17</v>
      </c>
      <c r="G61" s="103"/>
      <c r="H61" s="107">
        <f>(H52*(1-H53)+H54)*H55*H56*H59</f>
        <v>6.2200000000000006</v>
      </c>
      <c r="I61" s="115" t="s">
        <v>469</v>
      </c>
      <c r="J61" s="103"/>
      <c r="K61" s="103"/>
      <c r="L61" s="103"/>
      <c r="M61" s="103"/>
      <c r="N61" s="103"/>
      <c r="O61" s="103"/>
      <c r="P61" s="103"/>
      <c r="Q61" s="103"/>
      <c r="R61" s="103"/>
      <c r="S61" s="103"/>
    </row>
    <row r="62" spans="1:19" x14ac:dyDescent="0.2">
      <c r="D62" s="103"/>
      <c r="E62" s="103"/>
      <c r="F62" s="103"/>
      <c r="G62" s="103"/>
      <c r="H62" s="103"/>
      <c r="I62" s="103"/>
      <c r="J62" s="103"/>
      <c r="K62" s="103"/>
      <c r="L62" s="103"/>
      <c r="M62" s="103"/>
      <c r="N62" s="103"/>
      <c r="O62" s="103"/>
      <c r="P62" s="103"/>
      <c r="Q62" s="103"/>
      <c r="R62" s="103"/>
      <c r="S62" s="103"/>
    </row>
    <row r="63" spans="1:19" x14ac:dyDescent="0.2">
      <c r="D63" s="103"/>
      <c r="E63" s="103"/>
      <c r="F63" s="103" t="s">
        <v>302</v>
      </c>
      <c r="G63" s="103"/>
      <c r="H63" s="116">
        <f>C60</f>
        <v>36.700000000000003</v>
      </c>
      <c r="I63" s="115" t="s">
        <v>470</v>
      </c>
      <c r="J63" s="103"/>
      <c r="K63" s="103"/>
      <c r="L63" s="103"/>
      <c r="M63" s="103"/>
      <c r="N63" s="103"/>
      <c r="O63" s="103"/>
      <c r="P63" s="103"/>
      <c r="Q63" s="103"/>
      <c r="R63" s="103"/>
      <c r="S63" s="103"/>
    </row>
    <row r="64" spans="1:19" x14ac:dyDescent="0.2">
      <c r="D64" s="103"/>
      <c r="E64" s="103"/>
      <c r="F64" s="103"/>
      <c r="G64" s="103"/>
      <c r="H64" s="103"/>
      <c r="I64" s="103"/>
      <c r="J64" s="103"/>
      <c r="K64" s="103"/>
      <c r="L64" s="103"/>
      <c r="M64" s="103"/>
      <c r="N64" s="103"/>
      <c r="O64" s="103"/>
      <c r="P64" s="103"/>
      <c r="Q64" s="103"/>
      <c r="R64" s="103"/>
      <c r="S64" s="103"/>
    </row>
    <row r="65" spans="1:19" x14ac:dyDescent="0.2">
      <c r="D65" s="103"/>
      <c r="E65" s="103"/>
      <c r="F65" s="103"/>
      <c r="G65" s="103"/>
      <c r="H65" s="103"/>
      <c r="I65" s="103"/>
      <c r="J65" s="103"/>
      <c r="K65" s="103"/>
      <c r="L65" s="103"/>
      <c r="M65" s="103"/>
      <c r="N65" s="103"/>
      <c r="O65" s="103"/>
      <c r="P65" s="103"/>
      <c r="Q65" s="103"/>
      <c r="R65" s="103"/>
      <c r="S65" s="103"/>
    </row>
    <row r="66" spans="1:19" x14ac:dyDescent="0.2">
      <c r="D66" s="103"/>
      <c r="E66" s="103"/>
      <c r="F66" s="103" t="s">
        <v>395</v>
      </c>
      <c r="G66" s="103"/>
      <c r="H66" s="111" t="e">
        <f>D3</f>
        <v>#N/A</v>
      </c>
      <c r="I66" s="103" t="e">
        <f>IF(H66=0,"寒地","暖地")</f>
        <v>#N/A</v>
      </c>
      <c r="J66" s="103"/>
      <c r="K66" s="103"/>
      <c r="L66" s="103"/>
      <c r="M66" s="103"/>
      <c r="N66" s="103"/>
      <c r="O66" s="103"/>
      <c r="P66" s="103"/>
      <c r="Q66" s="103"/>
      <c r="R66" s="103"/>
      <c r="S66" s="103"/>
    </row>
    <row r="67" spans="1:19" x14ac:dyDescent="0.2">
      <c r="D67" s="103"/>
      <c r="E67" s="103"/>
      <c r="F67" s="103"/>
      <c r="G67" s="103"/>
      <c r="H67" s="103"/>
      <c r="I67" s="103"/>
      <c r="J67" s="126" t="s">
        <v>610</v>
      </c>
      <c r="K67" s="126" t="s">
        <v>611</v>
      </c>
      <c r="L67" s="103"/>
      <c r="M67" s="103"/>
      <c r="N67" s="104" t="s">
        <v>476</v>
      </c>
      <c r="O67" s="104"/>
      <c r="P67" s="104"/>
      <c r="Q67" s="104"/>
      <c r="R67" s="127" t="s">
        <v>612</v>
      </c>
      <c r="S67" s="103"/>
    </row>
    <row r="68" spans="1:19" x14ac:dyDescent="0.2">
      <c r="D68" s="103"/>
      <c r="E68" s="103"/>
      <c r="F68" s="103" t="s">
        <v>305</v>
      </c>
      <c r="G68" s="103" t="s">
        <v>396</v>
      </c>
      <c r="H68" s="128" t="e">
        <f>IF(H66=0,D33*10-200,D33*10-250)</f>
        <v>#N/A</v>
      </c>
      <c r="I68" s="126" t="s">
        <v>650</v>
      </c>
      <c r="J68" s="129" t="e">
        <f>H68/860</f>
        <v>#N/A</v>
      </c>
      <c r="K68" s="174" t="e">
        <f>H68*4.186</f>
        <v>#N/A</v>
      </c>
      <c r="L68" s="103"/>
      <c r="M68" s="103"/>
      <c r="N68" s="325" t="s">
        <v>278</v>
      </c>
      <c r="O68" s="325" t="s">
        <v>473</v>
      </c>
      <c r="P68" s="325"/>
      <c r="Q68" s="325" t="s">
        <v>475</v>
      </c>
      <c r="R68" s="325"/>
      <c r="S68" s="103"/>
    </row>
    <row r="69" spans="1:19" x14ac:dyDescent="0.2">
      <c r="D69" s="103"/>
      <c r="E69" s="103"/>
      <c r="F69" s="103"/>
      <c r="G69" s="103" t="s">
        <v>397</v>
      </c>
      <c r="H69" s="128" t="e">
        <f>IF(H66=0,D33*10-250,D33*10-300)</f>
        <v>#N/A</v>
      </c>
      <c r="I69" s="103"/>
      <c r="J69" s="129" t="e">
        <f>H69/860</f>
        <v>#N/A</v>
      </c>
      <c r="K69" s="174" t="e">
        <f>H69*4.186</f>
        <v>#N/A</v>
      </c>
      <c r="L69" s="103"/>
      <c r="M69" s="103"/>
      <c r="N69" s="325"/>
      <c r="O69" s="104" t="s">
        <v>396</v>
      </c>
      <c r="P69" s="104" t="s">
        <v>474</v>
      </c>
      <c r="Q69" s="104" t="s">
        <v>396</v>
      </c>
      <c r="R69" s="104" t="s">
        <v>474</v>
      </c>
      <c r="S69" s="103"/>
    </row>
    <row r="70" spans="1:19" x14ac:dyDescent="0.2">
      <c r="D70" s="103"/>
      <c r="E70" s="103"/>
      <c r="F70" s="103"/>
      <c r="G70" s="103"/>
      <c r="H70" s="103"/>
      <c r="I70" s="103"/>
      <c r="J70" s="103"/>
      <c r="K70" s="103"/>
      <c r="L70" s="103"/>
      <c r="M70" s="103"/>
      <c r="N70" s="104" t="s">
        <v>613</v>
      </c>
      <c r="O70" s="130" t="s">
        <v>614</v>
      </c>
      <c r="P70" s="130" t="s">
        <v>615</v>
      </c>
      <c r="Q70" s="130" t="s">
        <v>616</v>
      </c>
      <c r="R70" s="130" t="s">
        <v>614</v>
      </c>
      <c r="S70" s="103"/>
    </row>
    <row r="71" spans="1:19" x14ac:dyDescent="0.2">
      <c r="D71" s="103"/>
      <c r="E71" s="103"/>
      <c r="F71" s="103" t="s">
        <v>303</v>
      </c>
      <c r="G71" s="103"/>
      <c r="H71" s="103">
        <v>0.27779999999999999</v>
      </c>
      <c r="I71" s="115" t="s">
        <v>304</v>
      </c>
      <c r="J71" s="103"/>
      <c r="K71" s="103"/>
      <c r="L71" s="103"/>
      <c r="M71" s="103"/>
      <c r="N71" s="104" t="s">
        <v>617</v>
      </c>
      <c r="O71" s="130" t="s">
        <v>618</v>
      </c>
      <c r="P71" s="130" t="s">
        <v>614</v>
      </c>
      <c r="Q71" s="130" t="s">
        <v>619</v>
      </c>
      <c r="R71" s="130" t="s">
        <v>616</v>
      </c>
      <c r="S71" s="103"/>
    </row>
    <row r="72" spans="1:19" x14ac:dyDescent="0.2">
      <c r="D72" s="103"/>
      <c r="E72" s="103"/>
      <c r="F72" s="103"/>
      <c r="G72" s="103"/>
      <c r="H72" s="103">
        <v>860</v>
      </c>
      <c r="I72" s="115" t="s">
        <v>472</v>
      </c>
      <c r="J72" s="103"/>
      <c r="K72" s="103"/>
      <c r="L72" s="103"/>
      <c r="M72" s="103"/>
      <c r="N72" s="116" t="s">
        <v>620</v>
      </c>
      <c r="O72" s="130" t="s">
        <v>619</v>
      </c>
      <c r="P72" s="130" t="s">
        <v>616</v>
      </c>
      <c r="Q72" s="130" t="s">
        <v>621</v>
      </c>
      <c r="R72" s="130" t="s">
        <v>619</v>
      </c>
      <c r="S72" s="103"/>
    </row>
    <row r="73" spans="1:19" x14ac:dyDescent="0.2">
      <c r="F73" s="103"/>
      <c r="G73" s="103"/>
      <c r="H73" s="103"/>
      <c r="I73" s="103"/>
      <c r="J73" s="103"/>
      <c r="K73" s="103"/>
      <c r="L73" s="103"/>
      <c r="M73" s="103"/>
      <c r="N73" s="103"/>
      <c r="O73" s="103"/>
      <c r="P73" s="103"/>
      <c r="Q73" s="103"/>
      <c r="R73" s="103"/>
      <c r="S73" s="103"/>
    </row>
    <row r="74" spans="1:19" ht="16.5" x14ac:dyDescent="0.2">
      <c r="F74" s="103"/>
      <c r="G74" s="103"/>
      <c r="H74" s="103"/>
      <c r="I74" s="103"/>
      <c r="J74" s="103"/>
      <c r="K74" s="103"/>
      <c r="L74" s="103"/>
      <c r="M74" s="103"/>
      <c r="N74" s="103"/>
      <c r="O74" s="103"/>
      <c r="P74" s="131" t="s">
        <v>622</v>
      </c>
      <c r="Q74" s="103"/>
      <c r="R74" s="103"/>
      <c r="S74" s="103"/>
    </row>
    <row r="75" spans="1:19" x14ac:dyDescent="0.2">
      <c r="J75" s="103"/>
      <c r="K75" s="103"/>
      <c r="L75" s="103"/>
      <c r="M75" s="103"/>
      <c r="N75" s="103"/>
      <c r="O75" s="103"/>
      <c r="P75" s="103"/>
      <c r="Q75" s="103"/>
      <c r="R75" s="103"/>
      <c r="S75" s="103"/>
    </row>
    <row r="76" spans="1:19" x14ac:dyDescent="0.2">
      <c r="A76" s="103"/>
      <c r="J76" s="103"/>
      <c r="K76" s="103"/>
      <c r="L76" s="103"/>
      <c r="M76" s="103"/>
      <c r="N76" s="132" t="s">
        <v>477</v>
      </c>
      <c r="O76" s="132"/>
      <c r="P76" s="132"/>
      <c r="Q76" s="132"/>
      <c r="R76" s="133" t="s">
        <v>612</v>
      </c>
      <c r="S76" s="103"/>
    </row>
    <row r="77" spans="1:19" x14ac:dyDescent="0.2">
      <c r="A77" s="103"/>
      <c r="J77" s="103"/>
      <c r="K77" s="103"/>
      <c r="L77" s="103"/>
      <c r="M77" s="103"/>
      <c r="N77" s="326" t="s">
        <v>278</v>
      </c>
      <c r="O77" s="326" t="s">
        <v>473</v>
      </c>
      <c r="P77" s="326"/>
      <c r="Q77" s="326" t="s">
        <v>475</v>
      </c>
      <c r="R77" s="326"/>
      <c r="S77" s="103"/>
    </row>
    <row r="78" spans="1:19" x14ac:dyDescent="0.2">
      <c r="A78" s="103"/>
      <c r="J78" s="103"/>
      <c r="K78" s="103"/>
      <c r="L78" s="103"/>
      <c r="M78" s="103"/>
      <c r="N78" s="326"/>
      <c r="O78" s="132" t="s">
        <v>396</v>
      </c>
      <c r="P78" s="132" t="s">
        <v>397</v>
      </c>
      <c r="Q78" s="132" t="s">
        <v>396</v>
      </c>
      <c r="R78" s="132" t="s">
        <v>397</v>
      </c>
      <c r="S78" s="103"/>
    </row>
    <row r="79" spans="1:19" x14ac:dyDescent="0.2">
      <c r="A79" s="103"/>
      <c r="J79" s="103"/>
      <c r="K79" s="103"/>
      <c r="L79" s="103"/>
      <c r="M79" s="103"/>
      <c r="N79" s="132" t="s">
        <v>623</v>
      </c>
      <c r="O79" s="134" t="s">
        <v>624</v>
      </c>
      <c r="P79" s="134" t="s">
        <v>625</v>
      </c>
      <c r="Q79" s="134" t="s">
        <v>626</v>
      </c>
      <c r="R79" s="134" t="s">
        <v>627</v>
      </c>
      <c r="S79" s="103"/>
    </row>
    <row r="80" spans="1:19" x14ac:dyDescent="0.2">
      <c r="A80" s="103"/>
      <c r="J80" s="103"/>
      <c r="K80" s="103"/>
      <c r="L80" s="103"/>
      <c r="M80" s="103"/>
      <c r="N80" s="132" t="s">
        <v>628</v>
      </c>
      <c r="O80" s="134" t="s">
        <v>626</v>
      </c>
      <c r="P80" s="134" t="s">
        <v>624</v>
      </c>
      <c r="Q80" s="134" t="s">
        <v>629</v>
      </c>
      <c r="R80" s="134" t="s">
        <v>630</v>
      </c>
      <c r="S80" s="103"/>
    </row>
    <row r="81" spans="1:19" x14ac:dyDescent="0.2">
      <c r="A81" s="103"/>
      <c r="J81" s="103"/>
      <c r="K81" s="103"/>
      <c r="L81" s="103"/>
      <c r="M81" s="103"/>
      <c r="N81" s="135" t="s">
        <v>631</v>
      </c>
      <c r="O81" s="134" t="s">
        <v>629</v>
      </c>
      <c r="P81" s="134" t="s">
        <v>626</v>
      </c>
      <c r="Q81" s="134" t="s">
        <v>632</v>
      </c>
      <c r="R81" s="134" t="s">
        <v>633</v>
      </c>
      <c r="S81" s="103"/>
    </row>
    <row r="82" spans="1:19" x14ac:dyDescent="0.2">
      <c r="A82" s="103"/>
      <c r="J82" s="103"/>
      <c r="K82" s="103"/>
      <c r="L82" s="103"/>
      <c r="M82" s="103"/>
      <c r="N82" s="103"/>
      <c r="O82" s="103"/>
      <c r="P82" s="103"/>
      <c r="Q82" s="103"/>
      <c r="R82" s="103"/>
      <c r="S82" s="103"/>
    </row>
    <row r="83" spans="1:19" x14ac:dyDescent="0.2">
      <c r="A83" s="103"/>
      <c r="J83" s="103"/>
      <c r="K83" s="103"/>
      <c r="L83" s="103"/>
      <c r="M83" s="103"/>
      <c r="N83" s="103"/>
      <c r="O83" s="103"/>
      <c r="P83" s="103"/>
      <c r="Q83" s="103"/>
      <c r="R83" s="103"/>
      <c r="S83" s="103"/>
    </row>
    <row r="84" spans="1:19" x14ac:dyDescent="0.2">
      <c r="A84" s="103"/>
    </row>
    <row r="85" spans="1:19" x14ac:dyDescent="0.2">
      <c r="A85" s="103"/>
    </row>
    <row r="86" spans="1:19" x14ac:dyDescent="0.2">
      <c r="A86" s="103"/>
    </row>
    <row r="87" spans="1:19" x14ac:dyDescent="0.2">
      <c r="A87" s="103"/>
    </row>
    <row r="88" spans="1:19" x14ac:dyDescent="0.2">
      <c r="A88" s="103"/>
    </row>
    <row r="89" spans="1:19" x14ac:dyDescent="0.2">
      <c r="A89" s="103"/>
    </row>
    <row r="90" spans="1:19" x14ac:dyDescent="0.2">
      <c r="A90" s="103"/>
    </row>
    <row r="91" spans="1:19" x14ac:dyDescent="0.2">
      <c r="A91" s="103"/>
    </row>
    <row r="92" spans="1:19" x14ac:dyDescent="0.2">
      <c r="A92" s="103"/>
    </row>
    <row r="93" spans="1:19" x14ac:dyDescent="0.2">
      <c r="A93" s="103"/>
    </row>
    <row r="94" spans="1:19" x14ac:dyDescent="0.2">
      <c r="A94" s="103"/>
    </row>
    <row r="95" spans="1:19" x14ac:dyDescent="0.2">
      <c r="A95" s="103"/>
    </row>
    <row r="96" spans="1:19" x14ac:dyDescent="0.2">
      <c r="A96" s="103"/>
    </row>
    <row r="97" spans="1:1" x14ac:dyDescent="0.2">
      <c r="A97" s="103"/>
    </row>
  </sheetData>
  <mergeCells count="6">
    <mergeCell ref="N68:N69"/>
    <mergeCell ref="O68:P68"/>
    <mergeCell ref="Q68:R68"/>
    <mergeCell ref="N77:N78"/>
    <mergeCell ref="O77:P77"/>
    <mergeCell ref="Q77:R77"/>
  </mergeCells>
  <phoneticPr fontId="2"/>
  <pageMargins left="0.7" right="0.7" top="0.75" bottom="0.75" header="0.3" footer="0.3"/>
  <pageSetup paperSize="9" orientation="portrait" horizontalDpi="1200" verticalDpi="120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5"/>
  <dimension ref="A1:AN115"/>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11" width="8.453125" style="3" bestFit="1" customWidth="1"/>
    <col min="12" max="14" width="8.453125" style="3" customWidth="1"/>
    <col min="15" max="32" width="8.453125" style="3" hidden="1" customWidth="1"/>
    <col min="33" max="38" width="8.453125" style="3" bestFit="1" customWidth="1"/>
    <col min="39" max="16384" width="9" style="3"/>
  </cols>
  <sheetData>
    <row r="1" spans="1:40"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c r="AN1" s="9"/>
    </row>
    <row r="2" spans="1:40"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c r="AN2" s="9"/>
    </row>
    <row r="3" spans="1:40"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c r="AN3" s="20"/>
    </row>
    <row r="4" spans="1:40"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c r="AN4" s="20"/>
    </row>
    <row r="5" spans="1:40" x14ac:dyDescent="0.2">
      <c r="A5" s="12" t="e">
        <f>'d1'!D5</f>
        <v>#N/A</v>
      </c>
      <c r="B5" s="11" t="str">
        <f>'d1'!E5</f>
        <v>平均気温</v>
      </c>
      <c r="C5" s="10" t="e">
        <f>'d1'!F5</f>
        <v>#N/A</v>
      </c>
      <c r="D5" s="23" t="e">
        <f>'d1'!G5</f>
        <v>#N/A</v>
      </c>
      <c r="E5" s="11" t="e">
        <f>'d1'!H5</f>
        <v>#N/A</v>
      </c>
      <c r="F5" s="10" t="e">
        <f>'d1'!I5</f>
        <v>#N/A</v>
      </c>
      <c r="G5" s="23" t="e">
        <f>'d1'!J5</f>
        <v>#N/A</v>
      </c>
      <c r="H5" s="11" t="e">
        <f>'d1'!K5</f>
        <v>#N/A</v>
      </c>
      <c r="I5" s="10" t="e">
        <f>'d1'!L5</f>
        <v>#N/A</v>
      </c>
      <c r="J5" s="23" t="e">
        <f>'d1'!M5</f>
        <v>#N/A</v>
      </c>
      <c r="K5" s="11" t="e">
        <f>'d1'!N5</f>
        <v>#N/A</v>
      </c>
      <c r="L5" s="10" t="e">
        <f>'d1'!O5</f>
        <v>#N/A</v>
      </c>
      <c r="M5" s="23" t="e">
        <f>'d1'!P5</f>
        <v>#N/A</v>
      </c>
      <c r="N5" s="11" t="e">
        <f>'d1'!Q5</f>
        <v>#N/A</v>
      </c>
      <c r="O5" s="10" t="e">
        <f>'d1'!R5</f>
        <v>#N/A</v>
      </c>
      <c r="P5" s="23" t="e">
        <f>'d1'!S5</f>
        <v>#N/A</v>
      </c>
      <c r="Q5" s="11" t="e">
        <f>'d1'!T5</f>
        <v>#N/A</v>
      </c>
      <c r="R5" s="10" t="e">
        <f>'d1'!U5</f>
        <v>#N/A</v>
      </c>
      <c r="S5" s="23" t="e">
        <f>'d1'!V5</f>
        <v>#N/A</v>
      </c>
      <c r="T5" s="11" t="e">
        <f>'d1'!W5</f>
        <v>#N/A</v>
      </c>
      <c r="U5" s="10" t="e">
        <f>'d1'!X5</f>
        <v>#N/A</v>
      </c>
      <c r="V5" s="23" t="e">
        <f>'d1'!Y5</f>
        <v>#N/A</v>
      </c>
      <c r="W5" s="11" t="e">
        <f>'d1'!Z5</f>
        <v>#N/A</v>
      </c>
      <c r="X5" s="10" t="e">
        <f>'d1'!AA5</f>
        <v>#N/A</v>
      </c>
      <c r="Y5" s="23" t="e">
        <f>'d1'!AB5</f>
        <v>#N/A</v>
      </c>
      <c r="Z5" s="11" t="e">
        <f>'d1'!AC5</f>
        <v>#N/A</v>
      </c>
      <c r="AA5" s="10" t="e">
        <f>'d1'!AD5</f>
        <v>#N/A</v>
      </c>
      <c r="AB5" s="23" t="e">
        <f>'d1'!AE5</f>
        <v>#N/A</v>
      </c>
      <c r="AC5" s="11" t="e">
        <f>'d1'!AF5</f>
        <v>#N/A</v>
      </c>
      <c r="AD5" s="10" t="e">
        <f>'d1'!AG5</f>
        <v>#N/A</v>
      </c>
      <c r="AE5" s="23" t="e">
        <f>'d1'!AH5</f>
        <v>#N/A</v>
      </c>
      <c r="AF5" s="11" t="e">
        <f>'d1'!AI5</f>
        <v>#N/A</v>
      </c>
      <c r="AG5" s="10" t="e">
        <f>'d1'!AJ5</f>
        <v>#N/A</v>
      </c>
      <c r="AH5" s="23" t="e">
        <f>'d1'!AK5</f>
        <v>#N/A</v>
      </c>
      <c r="AI5" s="11" t="e">
        <f>'d1'!AL5</f>
        <v>#N/A</v>
      </c>
      <c r="AJ5" s="23" t="e">
        <f>'d1'!AM5</f>
        <v>#N/A</v>
      </c>
      <c r="AK5" s="23" t="e">
        <f>'d1'!AN5</f>
        <v>#N/A</v>
      </c>
      <c r="AL5" s="11" t="e">
        <f>'d1'!AO5</f>
        <v>#N/A</v>
      </c>
      <c r="AM5" s="9"/>
      <c r="AN5" s="9"/>
    </row>
    <row r="6" spans="1:40" x14ac:dyDescent="0.2">
      <c r="A6" s="21">
        <f>'d1'!D6</f>
        <v>0</v>
      </c>
      <c r="B6" s="24" t="str">
        <f>'d1'!E6</f>
        <v>最低気温</v>
      </c>
      <c r="C6" s="25" t="e">
        <f>'d1'!F6</f>
        <v>#N/A</v>
      </c>
      <c r="D6" s="8" t="e">
        <f>'d1'!G6</f>
        <v>#N/A</v>
      </c>
      <c r="E6" s="24" t="e">
        <f>'d1'!H6</f>
        <v>#N/A</v>
      </c>
      <c r="F6" s="25" t="e">
        <f>'d1'!I6</f>
        <v>#N/A</v>
      </c>
      <c r="G6" s="8" t="e">
        <f>'d1'!J6</f>
        <v>#N/A</v>
      </c>
      <c r="H6" s="24" t="e">
        <f>'d1'!K6</f>
        <v>#N/A</v>
      </c>
      <c r="I6" s="25" t="e">
        <f>'d1'!L6</f>
        <v>#N/A</v>
      </c>
      <c r="J6" s="8" t="e">
        <f>'d1'!M6</f>
        <v>#N/A</v>
      </c>
      <c r="K6" s="24" t="e">
        <f>'d1'!N6</f>
        <v>#N/A</v>
      </c>
      <c r="L6" s="25" t="e">
        <f>'d1'!O6</f>
        <v>#N/A</v>
      </c>
      <c r="M6" s="8" t="e">
        <f>'d1'!P6</f>
        <v>#N/A</v>
      </c>
      <c r="N6" s="24" t="e">
        <f>'d1'!Q6</f>
        <v>#N/A</v>
      </c>
      <c r="O6" s="25" t="e">
        <f>'d1'!R6</f>
        <v>#N/A</v>
      </c>
      <c r="P6" s="8" t="e">
        <f>'d1'!S6</f>
        <v>#N/A</v>
      </c>
      <c r="Q6" s="24" t="e">
        <f>'d1'!T6</f>
        <v>#N/A</v>
      </c>
      <c r="R6" s="25" t="e">
        <f>'d1'!U6</f>
        <v>#N/A</v>
      </c>
      <c r="S6" s="8" t="e">
        <f>'d1'!V6</f>
        <v>#N/A</v>
      </c>
      <c r="T6" s="24" t="e">
        <f>'d1'!W6</f>
        <v>#N/A</v>
      </c>
      <c r="U6" s="25" t="e">
        <f>'d1'!X6</f>
        <v>#N/A</v>
      </c>
      <c r="V6" s="8" t="e">
        <f>'d1'!Y6</f>
        <v>#N/A</v>
      </c>
      <c r="W6" s="24" t="e">
        <f>'d1'!Z6</f>
        <v>#N/A</v>
      </c>
      <c r="X6" s="25" t="e">
        <f>'d1'!AA6</f>
        <v>#N/A</v>
      </c>
      <c r="Y6" s="8" t="e">
        <f>'d1'!AB6</f>
        <v>#N/A</v>
      </c>
      <c r="Z6" s="24" t="e">
        <f>'d1'!AC6</f>
        <v>#N/A</v>
      </c>
      <c r="AA6" s="25" t="e">
        <f>'d1'!AD6</f>
        <v>#N/A</v>
      </c>
      <c r="AB6" s="8" t="e">
        <f>'d1'!AE6</f>
        <v>#N/A</v>
      </c>
      <c r="AC6" s="24" t="e">
        <f>'d1'!AF6</f>
        <v>#N/A</v>
      </c>
      <c r="AD6" s="25" t="e">
        <f>'d1'!AG6</f>
        <v>#N/A</v>
      </c>
      <c r="AE6" s="8" t="e">
        <f>'d1'!AH6</f>
        <v>#N/A</v>
      </c>
      <c r="AF6" s="24" t="e">
        <f>'d1'!AI6</f>
        <v>#N/A</v>
      </c>
      <c r="AG6" s="25" t="e">
        <f>'d1'!AJ6</f>
        <v>#N/A</v>
      </c>
      <c r="AH6" s="8" t="e">
        <f>'d1'!AK6</f>
        <v>#N/A</v>
      </c>
      <c r="AI6" s="24" t="e">
        <f>'d1'!AL6</f>
        <v>#N/A</v>
      </c>
      <c r="AJ6" s="8" t="e">
        <f>'d1'!AM6</f>
        <v>#N/A</v>
      </c>
      <c r="AK6" s="8" t="e">
        <f>'d1'!AN6</f>
        <v>#N/A</v>
      </c>
      <c r="AL6" s="24" t="e">
        <f>'d1'!AO6</f>
        <v>#N/A</v>
      </c>
      <c r="AM6" s="9"/>
      <c r="AN6" s="9"/>
    </row>
    <row r="7" spans="1:40" x14ac:dyDescent="0.2">
      <c r="A7" s="21"/>
      <c r="B7" s="24" t="str">
        <f>'d1'!E7</f>
        <v>最高気温</v>
      </c>
      <c r="C7" s="25" t="e">
        <f>'d1'!F7</f>
        <v>#N/A</v>
      </c>
      <c r="D7" s="8" t="e">
        <f>'d1'!G7</f>
        <v>#N/A</v>
      </c>
      <c r="E7" s="24" t="e">
        <f>'d1'!H7</f>
        <v>#N/A</v>
      </c>
      <c r="F7" s="25" t="e">
        <f>'d1'!I7</f>
        <v>#N/A</v>
      </c>
      <c r="G7" s="8" t="e">
        <f>'d1'!J7</f>
        <v>#N/A</v>
      </c>
      <c r="H7" s="24" t="e">
        <f>'d1'!K7</f>
        <v>#N/A</v>
      </c>
      <c r="I7" s="25" t="e">
        <f>'d1'!L7</f>
        <v>#N/A</v>
      </c>
      <c r="J7" s="8" t="e">
        <f>'d1'!M7</f>
        <v>#N/A</v>
      </c>
      <c r="K7" s="24" t="e">
        <f>'d1'!N7</f>
        <v>#N/A</v>
      </c>
      <c r="L7" s="25" t="e">
        <f>'d1'!O7</f>
        <v>#N/A</v>
      </c>
      <c r="M7" s="8" t="e">
        <f>'d1'!P7</f>
        <v>#N/A</v>
      </c>
      <c r="N7" s="24" t="e">
        <f>'d1'!Q7</f>
        <v>#N/A</v>
      </c>
      <c r="O7" s="25" t="e">
        <f>'d1'!R7</f>
        <v>#N/A</v>
      </c>
      <c r="P7" s="8" t="e">
        <f>'d1'!S7</f>
        <v>#N/A</v>
      </c>
      <c r="Q7" s="24" t="e">
        <f>'d1'!T7</f>
        <v>#N/A</v>
      </c>
      <c r="R7" s="25" t="e">
        <f>'d1'!U7</f>
        <v>#N/A</v>
      </c>
      <c r="S7" s="8" t="e">
        <f>'d1'!V7</f>
        <v>#N/A</v>
      </c>
      <c r="T7" s="24" t="e">
        <f>'d1'!W7</f>
        <v>#N/A</v>
      </c>
      <c r="U7" s="25" t="e">
        <f>'d1'!X7</f>
        <v>#N/A</v>
      </c>
      <c r="V7" s="8" t="e">
        <f>'d1'!Y7</f>
        <v>#N/A</v>
      </c>
      <c r="W7" s="24" t="e">
        <f>'d1'!Z7</f>
        <v>#N/A</v>
      </c>
      <c r="X7" s="25" t="e">
        <f>'d1'!AA7</f>
        <v>#N/A</v>
      </c>
      <c r="Y7" s="8" t="e">
        <f>'d1'!AB7</f>
        <v>#N/A</v>
      </c>
      <c r="Z7" s="24" t="e">
        <f>'d1'!AC7</f>
        <v>#N/A</v>
      </c>
      <c r="AA7" s="25" t="e">
        <f>'d1'!AD7</f>
        <v>#N/A</v>
      </c>
      <c r="AB7" s="8" t="e">
        <f>'d1'!AE7</f>
        <v>#N/A</v>
      </c>
      <c r="AC7" s="24" t="e">
        <f>'d1'!AF7</f>
        <v>#N/A</v>
      </c>
      <c r="AD7" s="25" t="e">
        <f>'d1'!AG7</f>
        <v>#N/A</v>
      </c>
      <c r="AE7" s="8" t="e">
        <f>'d1'!AH7</f>
        <v>#N/A</v>
      </c>
      <c r="AF7" s="24" t="e">
        <f>'d1'!AI7</f>
        <v>#N/A</v>
      </c>
      <c r="AG7" s="25" t="e">
        <f>'d1'!AJ7</f>
        <v>#N/A</v>
      </c>
      <c r="AH7" s="8" t="e">
        <f>'d1'!AK7</f>
        <v>#N/A</v>
      </c>
      <c r="AI7" s="24" t="e">
        <f>'d1'!AL7</f>
        <v>#N/A</v>
      </c>
      <c r="AJ7" s="8" t="e">
        <f>'d1'!AM7</f>
        <v>#N/A</v>
      </c>
      <c r="AK7" s="8" t="e">
        <f>'d1'!AN7</f>
        <v>#N/A</v>
      </c>
      <c r="AL7" s="24" t="e">
        <f>'d1'!AO7</f>
        <v>#N/A</v>
      </c>
      <c r="AM7" s="9"/>
      <c r="AN7" s="9"/>
    </row>
    <row r="8" spans="1:40" x14ac:dyDescent="0.2">
      <c r="A8" s="21"/>
      <c r="B8" s="24" t="str">
        <f>'d1'!E8</f>
        <v>日照時間</v>
      </c>
      <c r="C8" s="25" t="e">
        <f>'d1'!F8</f>
        <v>#N/A</v>
      </c>
      <c r="D8" s="8" t="e">
        <f>'d1'!G8</f>
        <v>#N/A</v>
      </c>
      <c r="E8" s="24" t="e">
        <f>'d1'!H8</f>
        <v>#N/A</v>
      </c>
      <c r="F8" s="25" t="e">
        <f>'d1'!I8</f>
        <v>#N/A</v>
      </c>
      <c r="G8" s="8" t="e">
        <f>'d1'!J8</f>
        <v>#N/A</v>
      </c>
      <c r="H8" s="24" t="e">
        <f>'d1'!K8</f>
        <v>#N/A</v>
      </c>
      <c r="I8" s="25" t="e">
        <f>'d1'!L8</f>
        <v>#N/A</v>
      </c>
      <c r="J8" s="8" t="e">
        <f>'d1'!M8</f>
        <v>#N/A</v>
      </c>
      <c r="K8" s="24" t="e">
        <f>'d1'!N8</f>
        <v>#N/A</v>
      </c>
      <c r="L8" s="25" t="e">
        <f>'d1'!O8</f>
        <v>#N/A</v>
      </c>
      <c r="M8" s="8" t="e">
        <f>'d1'!P8</f>
        <v>#N/A</v>
      </c>
      <c r="N8" s="24" t="e">
        <f>'d1'!Q8</f>
        <v>#N/A</v>
      </c>
      <c r="O8" s="25" t="e">
        <f>'d1'!R8</f>
        <v>#N/A</v>
      </c>
      <c r="P8" s="8" t="e">
        <f>'d1'!S8</f>
        <v>#N/A</v>
      </c>
      <c r="Q8" s="24" t="e">
        <f>'d1'!T8</f>
        <v>#N/A</v>
      </c>
      <c r="R8" s="25" t="e">
        <f>'d1'!U8</f>
        <v>#N/A</v>
      </c>
      <c r="S8" s="8" t="e">
        <f>'d1'!V8</f>
        <v>#N/A</v>
      </c>
      <c r="T8" s="24" t="e">
        <f>'d1'!W8</f>
        <v>#N/A</v>
      </c>
      <c r="U8" s="25" t="e">
        <f>'d1'!X8</f>
        <v>#N/A</v>
      </c>
      <c r="V8" s="8" t="e">
        <f>'d1'!Y8</f>
        <v>#N/A</v>
      </c>
      <c r="W8" s="24" t="e">
        <f>'d1'!Z8</f>
        <v>#N/A</v>
      </c>
      <c r="X8" s="25" t="e">
        <f>'d1'!AA8</f>
        <v>#N/A</v>
      </c>
      <c r="Y8" s="8" t="e">
        <f>'d1'!AB8</f>
        <v>#N/A</v>
      </c>
      <c r="Z8" s="24" t="e">
        <f>'d1'!AC8</f>
        <v>#N/A</v>
      </c>
      <c r="AA8" s="25" t="e">
        <f>'d1'!AD8</f>
        <v>#N/A</v>
      </c>
      <c r="AB8" s="8" t="e">
        <f>'d1'!AE8</f>
        <v>#N/A</v>
      </c>
      <c r="AC8" s="24" t="e">
        <f>'d1'!AF8</f>
        <v>#N/A</v>
      </c>
      <c r="AD8" s="25" t="e">
        <f>'d1'!AG8</f>
        <v>#N/A</v>
      </c>
      <c r="AE8" s="8" t="e">
        <f>'d1'!AH8</f>
        <v>#N/A</v>
      </c>
      <c r="AF8" s="24" t="e">
        <f>'d1'!AI8</f>
        <v>#N/A</v>
      </c>
      <c r="AG8" s="25" t="e">
        <f>'d1'!AJ8</f>
        <v>#N/A</v>
      </c>
      <c r="AH8" s="8" t="e">
        <f>'d1'!AK8</f>
        <v>#N/A</v>
      </c>
      <c r="AI8" s="24" t="e">
        <f>'d1'!AL8</f>
        <v>#N/A</v>
      </c>
      <c r="AJ8" s="8" t="e">
        <f>'d1'!AM8</f>
        <v>#N/A</v>
      </c>
      <c r="AK8" s="8" t="e">
        <f>'d1'!AN8</f>
        <v>#N/A</v>
      </c>
      <c r="AL8" s="24" t="e">
        <f>'d1'!AO8</f>
        <v>#N/A</v>
      </c>
      <c r="AM8" s="9"/>
      <c r="AN8" s="9"/>
    </row>
    <row r="9" spans="1:40" x14ac:dyDescent="0.2">
      <c r="A9" s="15"/>
      <c r="B9" s="26" t="str">
        <f>'d1'!E9</f>
        <v>日射量</v>
      </c>
      <c r="C9" s="27" t="e">
        <f>'d1'!F9</f>
        <v>#N/A</v>
      </c>
      <c r="D9" s="28" t="e">
        <f>'d1'!G9</f>
        <v>#N/A</v>
      </c>
      <c r="E9" s="26" t="e">
        <f>'d1'!H9</f>
        <v>#N/A</v>
      </c>
      <c r="F9" s="27" t="e">
        <f>'d1'!I9</f>
        <v>#N/A</v>
      </c>
      <c r="G9" s="28" t="e">
        <f>'d1'!J9</f>
        <v>#N/A</v>
      </c>
      <c r="H9" s="26" t="e">
        <f>'d1'!K9</f>
        <v>#N/A</v>
      </c>
      <c r="I9" s="27" t="e">
        <f>'d1'!L9</f>
        <v>#N/A</v>
      </c>
      <c r="J9" s="28" t="e">
        <f>'d1'!M9</f>
        <v>#N/A</v>
      </c>
      <c r="K9" s="26" t="e">
        <f>'d1'!N9</f>
        <v>#N/A</v>
      </c>
      <c r="L9" s="27" t="e">
        <f>'d1'!O9</f>
        <v>#N/A</v>
      </c>
      <c r="M9" s="28" t="e">
        <f>'d1'!P9</f>
        <v>#N/A</v>
      </c>
      <c r="N9" s="26" t="e">
        <f>'d1'!Q9</f>
        <v>#N/A</v>
      </c>
      <c r="O9" s="27" t="e">
        <f>'d1'!R9</f>
        <v>#N/A</v>
      </c>
      <c r="P9" s="28" t="e">
        <f>'d1'!S9</f>
        <v>#N/A</v>
      </c>
      <c r="Q9" s="26" t="e">
        <f>'d1'!T9</f>
        <v>#N/A</v>
      </c>
      <c r="R9" s="27" t="e">
        <f>'d1'!U9</f>
        <v>#N/A</v>
      </c>
      <c r="S9" s="28" t="e">
        <f>'d1'!V9</f>
        <v>#N/A</v>
      </c>
      <c r="T9" s="26" t="e">
        <f>'d1'!W9</f>
        <v>#N/A</v>
      </c>
      <c r="U9" s="27" t="e">
        <f>'d1'!X9</f>
        <v>#N/A</v>
      </c>
      <c r="V9" s="28" t="e">
        <f>'d1'!Y9</f>
        <v>#N/A</v>
      </c>
      <c r="W9" s="26" t="e">
        <f>'d1'!Z9</f>
        <v>#N/A</v>
      </c>
      <c r="X9" s="27" t="e">
        <f>'d1'!AA9</f>
        <v>#N/A</v>
      </c>
      <c r="Y9" s="28" t="e">
        <f>'d1'!AB9</f>
        <v>#N/A</v>
      </c>
      <c r="Z9" s="26" t="e">
        <f>'d1'!AC9</f>
        <v>#N/A</v>
      </c>
      <c r="AA9" s="27" t="e">
        <f>'d1'!AD9</f>
        <v>#N/A</v>
      </c>
      <c r="AB9" s="28" t="e">
        <f>'d1'!AE9</f>
        <v>#N/A</v>
      </c>
      <c r="AC9" s="26" t="e">
        <f>'d1'!AF9</f>
        <v>#N/A</v>
      </c>
      <c r="AD9" s="27" t="e">
        <f>'d1'!AG9</f>
        <v>#N/A</v>
      </c>
      <c r="AE9" s="28" t="e">
        <f>'d1'!AH9</f>
        <v>#N/A</v>
      </c>
      <c r="AF9" s="26" t="e">
        <f>'d1'!AI9</f>
        <v>#N/A</v>
      </c>
      <c r="AG9" s="27" t="e">
        <f>'d1'!AJ9</f>
        <v>#N/A</v>
      </c>
      <c r="AH9" s="28" t="e">
        <f>'d1'!AK9</f>
        <v>#N/A</v>
      </c>
      <c r="AI9" s="26" t="e">
        <f>'d1'!AL9</f>
        <v>#N/A</v>
      </c>
      <c r="AJ9" s="28" t="e">
        <f>'d1'!AM9</f>
        <v>#N/A</v>
      </c>
      <c r="AK9" s="28" t="e">
        <f>'d1'!AN9</f>
        <v>#N/A</v>
      </c>
      <c r="AL9" s="26" t="e">
        <f>'d1'!AO9</f>
        <v>#N/A</v>
      </c>
      <c r="AM9" s="9"/>
      <c r="AN9" s="9"/>
    </row>
    <row r="10" spans="1:40" x14ac:dyDescent="0.2">
      <c r="A10" s="7"/>
      <c r="B10" s="8" t="s">
        <v>280</v>
      </c>
      <c r="C10" s="8" t="e">
        <f t="shared" ref="C10:AL10" si="0">(C6+C7)/2</f>
        <v>#N/A</v>
      </c>
      <c r="D10" s="8" t="e">
        <f t="shared" si="0"/>
        <v>#N/A</v>
      </c>
      <c r="E10" s="8" t="e">
        <f t="shared" si="0"/>
        <v>#N/A</v>
      </c>
      <c r="F10" s="8" t="e">
        <f t="shared" si="0"/>
        <v>#N/A</v>
      </c>
      <c r="G10" s="8" t="e">
        <f t="shared" si="0"/>
        <v>#N/A</v>
      </c>
      <c r="H10" s="8" t="e">
        <f t="shared" si="0"/>
        <v>#N/A</v>
      </c>
      <c r="I10" s="8" t="e">
        <f t="shared" si="0"/>
        <v>#N/A</v>
      </c>
      <c r="J10" s="8" t="e">
        <f t="shared" si="0"/>
        <v>#N/A</v>
      </c>
      <c r="K10" s="8" t="e">
        <f t="shared" si="0"/>
        <v>#N/A</v>
      </c>
      <c r="L10" s="8" t="e">
        <f t="shared" si="0"/>
        <v>#N/A</v>
      </c>
      <c r="M10" s="8" t="e">
        <f t="shared" si="0"/>
        <v>#N/A</v>
      </c>
      <c r="N10" s="8" t="e">
        <f t="shared" si="0"/>
        <v>#N/A</v>
      </c>
      <c r="O10" s="8" t="e">
        <f t="shared" si="0"/>
        <v>#N/A</v>
      </c>
      <c r="P10" s="8" t="e">
        <f t="shared" si="0"/>
        <v>#N/A</v>
      </c>
      <c r="Q10" s="8" t="e">
        <f t="shared" si="0"/>
        <v>#N/A</v>
      </c>
      <c r="R10" s="8" t="e">
        <f t="shared" si="0"/>
        <v>#N/A</v>
      </c>
      <c r="S10" s="8" t="e">
        <f t="shared" si="0"/>
        <v>#N/A</v>
      </c>
      <c r="T10" s="8" t="e">
        <f t="shared" si="0"/>
        <v>#N/A</v>
      </c>
      <c r="U10" s="8" t="e">
        <f t="shared" si="0"/>
        <v>#N/A</v>
      </c>
      <c r="V10" s="8" t="e">
        <f t="shared" si="0"/>
        <v>#N/A</v>
      </c>
      <c r="W10" s="8" t="e">
        <f t="shared" si="0"/>
        <v>#N/A</v>
      </c>
      <c r="X10" s="8" t="e">
        <f t="shared" si="0"/>
        <v>#N/A</v>
      </c>
      <c r="Y10" s="8" t="e">
        <f t="shared" si="0"/>
        <v>#N/A</v>
      </c>
      <c r="Z10" s="8" t="e">
        <f t="shared" si="0"/>
        <v>#N/A</v>
      </c>
      <c r="AA10" s="8" t="e">
        <f t="shared" si="0"/>
        <v>#N/A</v>
      </c>
      <c r="AB10" s="8" t="e">
        <f t="shared" si="0"/>
        <v>#N/A</v>
      </c>
      <c r="AC10" s="8" t="e">
        <f t="shared" si="0"/>
        <v>#N/A</v>
      </c>
      <c r="AD10" s="8" t="e">
        <f t="shared" si="0"/>
        <v>#N/A</v>
      </c>
      <c r="AE10" s="8" t="e">
        <f t="shared" si="0"/>
        <v>#N/A</v>
      </c>
      <c r="AF10" s="8" t="e">
        <f t="shared" si="0"/>
        <v>#N/A</v>
      </c>
      <c r="AG10" s="8" t="e">
        <f t="shared" si="0"/>
        <v>#N/A</v>
      </c>
      <c r="AH10" s="8" t="e">
        <f t="shared" si="0"/>
        <v>#N/A</v>
      </c>
      <c r="AI10" s="8" t="e">
        <f t="shared" si="0"/>
        <v>#N/A</v>
      </c>
      <c r="AJ10" s="8" t="e">
        <f t="shared" si="0"/>
        <v>#N/A</v>
      </c>
      <c r="AK10" s="8" t="e">
        <f t="shared" si="0"/>
        <v>#N/A</v>
      </c>
      <c r="AL10" s="8" t="e">
        <f t="shared" si="0"/>
        <v>#N/A</v>
      </c>
      <c r="AM10" s="9"/>
      <c r="AN10" s="9"/>
    </row>
    <row r="11" spans="1:40" x14ac:dyDescent="0.2">
      <c r="A11" s="7"/>
      <c r="B11" s="8" t="s">
        <v>635</v>
      </c>
      <c r="C11" s="29" t="e">
        <f>C8/C4</f>
        <v>#N/A</v>
      </c>
      <c r="D11" s="29" t="e">
        <f t="shared" ref="D11:AL11" si="1">D8/D4</f>
        <v>#N/A</v>
      </c>
      <c r="E11" s="29" t="e">
        <f t="shared" si="1"/>
        <v>#N/A</v>
      </c>
      <c r="F11" s="29" t="e">
        <f t="shared" si="1"/>
        <v>#N/A</v>
      </c>
      <c r="G11" s="29" t="e">
        <f t="shared" si="1"/>
        <v>#N/A</v>
      </c>
      <c r="H11" s="29" t="e">
        <f t="shared" si="1"/>
        <v>#N/A</v>
      </c>
      <c r="I11" s="29" t="e">
        <f t="shared" si="1"/>
        <v>#N/A</v>
      </c>
      <c r="J11" s="29" t="e">
        <f t="shared" si="1"/>
        <v>#N/A</v>
      </c>
      <c r="K11" s="29" t="e">
        <f t="shared" si="1"/>
        <v>#N/A</v>
      </c>
      <c r="L11" s="29" t="e">
        <f t="shared" si="1"/>
        <v>#N/A</v>
      </c>
      <c r="M11" s="29" t="e">
        <f t="shared" si="1"/>
        <v>#N/A</v>
      </c>
      <c r="N11" s="29" t="e">
        <f t="shared" si="1"/>
        <v>#N/A</v>
      </c>
      <c r="O11" s="29" t="e">
        <f t="shared" si="1"/>
        <v>#N/A</v>
      </c>
      <c r="P11" s="29" t="e">
        <f t="shared" si="1"/>
        <v>#N/A</v>
      </c>
      <c r="Q11" s="29" t="e">
        <f t="shared" si="1"/>
        <v>#N/A</v>
      </c>
      <c r="R11" s="29" t="e">
        <f t="shared" si="1"/>
        <v>#N/A</v>
      </c>
      <c r="S11" s="29" t="e">
        <f t="shared" si="1"/>
        <v>#N/A</v>
      </c>
      <c r="T11" s="29" t="e">
        <f t="shared" si="1"/>
        <v>#N/A</v>
      </c>
      <c r="U11" s="29" t="e">
        <f t="shared" si="1"/>
        <v>#N/A</v>
      </c>
      <c r="V11" s="29" t="e">
        <f t="shared" si="1"/>
        <v>#N/A</v>
      </c>
      <c r="W11" s="29" t="e">
        <f t="shared" si="1"/>
        <v>#N/A</v>
      </c>
      <c r="X11" s="29" t="e">
        <f t="shared" si="1"/>
        <v>#N/A</v>
      </c>
      <c r="Y11" s="29" t="e">
        <f t="shared" si="1"/>
        <v>#N/A</v>
      </c>
      <c r="Z11" s="29" t="e">
        <f t="shared" si="1"/>
        <v>#N/A</v>
      </c>
      <c r="AA11" s="29" t="e">
        <f t="shared" si="1"/>
        <v>#N/A</v>
      </c>
      <c r="AB11" s="29" t="e">
        <f t="shared" si="1"/>
        <v>#N/A</v>
      </c>
      <c r="AC11" s="29" t="e">
        <f t="shared" si="1"/>
        <v>#N/A</v>
      </c>
      <c r="AD11" s="29" t="e">
        <f t="shared" si="1"/>
        <v>#N/A</v>
      </c>
      <c r="AE11" s="29" t="e">
        <f t="shared" si="1"/>
        <v>#N/A</v>
      </c>
      <c r="AF11" s="29" t="e">
        <f t="shared" si="1"/>
        <v>#N/A</v>
      </c>
      <c r="AG11" s="29" t="e">
        <f t="shared" si="1"/>
        <v>#N/A</v>
      </c>
      <c r="AH11" s="29" t="e">
        <f t="shared" si="1"/>
        <v>#N/A</v>
      </c>
      <c r="AI11" s="29" t="e">
        <f t="shared" si="1"/>
        <v>#N/A</v>
      </c>
      <c r="AJ11" s="29" t="e">
        <f t="shared" si="1"/>
        <v>#N/A</v>
      </c>
      <c r="AK11" s="29" t="e">
        <f t="shared" si="1"/>
        <v>#N/A</v>
      </c>
      <c r="AL11" s="29" t="e">
        <f t="shared" si="1"/>
        <v>#N/A</v>
      </c>
      <c r="AM11" s="9"/>
      <c r="AN11" s="9"/>
    </row>
    <row r="12" spans="1:40"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x14ac:dyDescent="0.2">
      <c r="A13" s="7"/>
      <c r="B13" s="8" t="s">
        <v>636</v>
      </c>
      <c r="C13" s="44">
        <f>AVERAGE('w2'!H33)</f>
        <v>15</v>
      </c>
      <c r="D13" s="44">
        <f>C13</f>
        <v>15</v>
      </c>
      <c r="E13" s="44">
        <f t="shared" ref="E13:AL15" si="2">D13</f>
        <v>15</v>
      </c>
      <c r="F13" s="44">
        <f t="shared" si="2"/>
        <v>15</v>
      </c>
      <c r="G13" s="44">
        <f t="shared" si="2"/>
        <v>15</v>
      </c>
      <c r="H13" s="44">
        <f t="shared" si="2"/>
        <v>15</v>
      </c>
      <c r="I13" s="44">
        <f t="shared" si="2"/>
        <v>15</v>
      </c>
      <c r="J13" s="44">
        <f t="shared" si="2"/>
        <v>15</v>
      </c>
      <c r="K13" s="44">
        <f t="shared" si="2"/>
        <v>15</v>
      </c>
      <c r="L13" s="44">
        <f t="shared" si="2"/>
        <v>15</v>
      </c>
      <c r="M13" s="44">
        <f t="shared" si="2"/>
        <v>15</v>
      </c>
      <c r="N13" s="44">
        <f t="shared" si="2"/>
        <v>15</v>
      </c>
      <c r="O13" s="44">
        <f t="shared" si="2"/>
        <v>15</v>
      </c>
      <c r="P13" s="44">
        <f t="shared" si="2"/>
        <v>15</v>
      </c>
      <c r="Q13" s="44">
        <f t="shared" si="2"/>
        <v>15</v>
      </c>
      <c r="R13" s="44">
        <f t="shared" si="2"/>
        <v>15</v>
      </c>
      <c r="S13" s="44">
        <f t="shared" si="2"/>
        <v>15</v>
      </c>
      <c r="T13" s="44">
        <f t="shared" si="2"/>
        <v>15</v>
      </c>
      <c r="U13" s="44">
        <f t="shared" si="2"/>
        <v>15</v>
      </c>
      <c r="V13" s="44">
        <f t="shared" si="2"/>
        <v>15</v>
      </c>
      <c r="W13" s="44">
        <f t="shared" si="2"/>
        <v>15</v>
      </c>
      <c r="X13" s="44">
        <f t="shared" si="2"/>
        <v>15</v>
      </c>
      <c r="Y13" s="44">
        <f t="shared" si="2"/>
        <v>15</v>
      </c>
      <c r="Z13" s="44">
        <f t="shared" si="2"/>
        <v>15</v>
      </c>
      <c r="AA13" s="44">
        <f t="shared" si="2"/>
        <v>15</v>
      </c>
      <c r="AB13" s="44">
        <f t="shared" si="2"/>
        <v>15</v>
      </c>
      <c r="AC13" s="44">
        <f t="shared" si="2"/>
        <v>15</v>
      </c>
      <c r="AD13" s="44">
        <f t="shared" si="2"/>
        <v>15</v>
      </c>
      <c r="AE13" s="44">
        <f t="shared" si="2"/>
        <v>15</v>
      </c>
      <c r="AF13" s="44">
        <f t="shared" si="2"/>
        <v>15</v>
      </c>
      <c r="AG13" s="44">
        <f t="shared" si="2"/>
        <v>15</v>
      </c>
      <c r="AH13" s="44">
        <f t="shared" si="2"/>
        <v>15</v>
      </c>
      <c r="AI13" s="44">
        <f t="shared" si="2"/>
        <v>15</v>
      </c>
      <c r="AJ13" s="44">
        <f t="shared" si="2"/>
        <v>15</v>
      </c>
      <c r="AK13" s="44">
        <f t="shared" si="2"/>
        <v>15</v>
      </c>
      <c r="AL13" s="44">
        <f t="shared" si="2"/>
        <v>15</v>
      </c>
      <c r="AM13" s="9"/>
      <c r="AN13" s="9"/>
    </row>
    <row r="14" spans="1:40" x14ac:dyDescent="0.2">
      <c r="A14" s="7"/>
      <c r="B14" s="8" t="s">
        <v>9</v>
      </c>
      <c r="C14" s="30">
        <f>'w2'!D19</f>
        <v>10</v>
      </c>
      <c r="D14" s="8">
        <f>C14</f>
        <v>10</v>
      </c>
      <c r="E14" s="8">
        <f t="shared" si="2"/>
        <v>10</v>
      </c>
      <c r="F14" s="8">
        <f t="shared" si="2"/>
        <v>10</v>
      </c>
      <c r="G14" s="8">
        <f t="shared" si="2"/>
        <v>10</v>
      </c>
      <c r="H14" s="8">
        <f t="shared" si="2"/>
        <v>10</v>
      </c>
      <c r="I14" s="8">
        <f t="shared" si="2"/>
        <v>10</v>
      </c>
      <c r="J14" s="8">
        <f t="shared" si="2"/>
        <v>10</v>
      </c>
      <c r="K14" s="8">
        <f t="shared" si="2"/>
        <v>10</v>
      </c>
      <c r="L14" s="8">
        <f t="shared" si="2"/>
        <v>10</v>
      </c>
      <c r="M14" s="8">
        <f t="shared" si="2"/>
        <v>10</v>
      </c>
      <c r="N14" s="8">
        <f t="shared" si="2"/>
        <v>10</v>
      </c>
      <c r="O14" s="8">
        <f t="shared" si="2"/>
        <v>10</v>
      </c>
      <c r="P14" s="8">
        <f t="shared" si="2"/>
        <v>10</v>
      </c>
      <c r="Q14" s="8">
        <f t="shared" si="2"/>
        <v>10</v>
      </c>
      <c r="R14" s="8">
        <f t="shared" si="2"/>
        <v>10</v>
      </c>
      <c r="S14" s="8">
        <f t="shared" si="2"/>
        <v>10</v>
      </c>
      <c r="T14" s="8">
        <f t="shared" si="2"/>
        <v>10</v>
      </c>
      <c r="U14" s="8">
        <f t="shared" si="2"/>
        <v>10</v>
      </c>
      <c r="V14" s="8">
        <f t="shared" si="2"/>
        <v>10</v>
      </c>
      <c r="W14" s="8">
        <f t="shared" si="2"/>
        <v>10</v>
      </c>
      <c r="X14" s="8">
        <f t="shared" si="2"/>
        <v>10</v>
      </c>
      <c r="Y14" s="8">
        <f t="shared" si="2"/>
        <v>10</v>
      </c>
      <c r="Z14" s="8">
        <f t="shared" si="2"/>
        <v>10</v>
      </c>
      <c r="AA14" s="8">
        <f t="shared" si="2"/>
        <v>10</v>
      </c>
      <c r="AB14" s="8">
        <f t="shared" si="2"/>
        <v>10</v>
      </c>
      <c r="AC14" s="8">
        <f t="shared" si="2"/>
        <v>10</v>
      </c>
      <c r="AD14" s="8">
        <f t="shared" si="2"/>
        <v>10</v>
      </c>
      <c r="AE14" s="8">
        <f t="shared" si="2"/>
        <v>10</v>
      </c>
      <c r="AF14" s="8">
        <f t="shared" si="2"/>
        <v>10</v>
      </c>
      <c r="AG14" s="8">
        <f t="shared" si="2"/>
        <v>10</v>
      </c>
      <c r="AH14" s="8">
        <f t="shared" si="2"/>
        <v>10</v>
      </c>
      <c r="AI14" s="8">
        <f t="shared" si="2"/>
        <v>10</v>
      </c>
      <c r="AJ14" s="8">
        <f t="shared" si="2"/>
        <v>10</v>
      </c>
      <c r="AK14" s="8">
        <f>AJ14</f>
        <v>10</v>
      </c>
      <c r="AL14" s="8">
        <f>AK14</f>
        <v>10</v>
      </c>
      <c r="AM14" s="9"/>
      <c r="AN14" s="9"/>
    </row>
    <row r="15" spans="1:40" x14ac:dyDescent="0.2">
      <c r="A15" s="7"/>
      <c r="B15" s="8" t="s">
        <v>279</v>
      </c>
      <c r="C15" s="8">
        <f>'w2'!D20</f>
        <v>27</v>
      </c>
      <c r="D15" s="8">
        <f>C15</f>
        <v>27</v>
      </c>
      <c r="E15" s="8">
        <f t="shared" si="2"/>
        <v>27</v>
      </c>
      <c r="F15" s="8">
        <f t="shared" si="2"/>
        <v>27</v>
      </c>
      <c r="G15" s="8">
        <f t="shared" si="2"/>
        <v>27</v>
      </c>
      <c r="H15" s="8">
        <f t="shared" si="2"/>
        <v>27</v>
      </c>
      <c r="I15" s="8">
        <f t="shared" si="2"/>
        <v>27</v>
      </c>
      <c r="J15" s="8">
        <f t="shared" si="2"/>
        <v>27</v>
      </c>
      <c r="K15" s="8">
        <f t="shared" si="2"/>
        <v>27</v>
      </c>
      <c r="L15" s="8">
        <f t="shared" si="2"/>
        <v>27</v>
      </c>
      <c r="M15" s="8">
        <f t="shared" si="2"/>
        <v>27</v>
      </c>
      <c r="N15" s="8">
        <f t="shared" si="2"/>
        <v>27</v>
      </c>
      <c r="O15" s="8">
        <f t="shared" si="2"/>
        <v>27</v>
      </c>
      <c r="P15" s="8">
        <f t="shared" si="2"/>
        <v>27</v>
      </c>
      <c r="Q15" s="8">
        <f t="shared" si="2"/>
        <v>27</v>
      </c>
      <c r="R15" s="8">
        <f t="shared" si="2"/>
        <v>27</v>
      </c>
      <c r="S15" s="8">
        <f t="shared" si="2"/>
        <v>27</v>
      </c>
      <c r="T15" s="8">
        <f t="shared" si="2"/>
        <v>27</v>
      </c>
      <c r="U15" s="8">
        <f t="shared" si="2"/>
        <v>27</v>
      </c>
      <c r="V15" s="8">
        <f t="shared" si="2"/>
        <v>27</v>
      </c>
      <c r="W15" s="8">
        <f t="shared" si="2"/>
        <v>27</v>
      </c>
      <c r="X15" s="8">
        <f t="shared" si="2"/>
        <v>27</v>
      </c>
      <c r="Y15" s="8">
        <f t="shared" si="2"/>
        <v>27</v>
      </c>
      <c r="Z15" s="8">
        <f t="shared" si="2"/>
        <v>27</v>
      </c>
      <c r="AA15" s="8">
        <f t="shared" si="2"/>
        <v>27</v>
      </c>
      <c r="AB15" s="8">
        <f t="shared" si="2"/>
        <v>27</v>
      </c>
      <c r="AC15" s="8">
        <f t="shared" si="2"/>
        <v>27</v>
      </c>
      <c r="AD15" s="8">
        <f t="shared" si="2"/>
        <v>27</v>
      </c>
      <c r="AE15" s="8">
        <f t="shared" si="2"/>
        <v>27</v>
      </c>
      <c r="AF15" s="8">
        <f t="shared" si="2"/>
        <v>27</v>
      </c>
      <c r="AG15" s="8">
        <f t="shared" si="2"/>
        <v>27</v>
      </c>
      <c r="AH15" s="8">
        <f t="shared" si="2"/>
        <v>27</v>
      </c>
      <c r="AI15" s="8">
        <f t="shared" si="2"/>
        <v>27</v>
      </c>
      <c r="AJ15" s="8">
        <f t="shared" si="2"/>
        <v>27</v>
      </c>
      <c r="AK15" s="8">
        <f>AJ15</f>
        <v>27</v>
      </c>
      <c r="AL15" s="8">
        <f>AK15</f>
        <v>27</v>
      </c>
      <c r="AM15" s="9"/>
      <c r="AN15" s="9"/>
    </row>
    <row r="16" spans="1:40" x14ac:dyDescent="0.2">
      <c r="A16" s="20"/>
      <c r="B16" s="9" t="s">
        <v>399</v>
      </c>
      <c r="C16" s="9">
        <f t="shared" ref="C16:H16" si="3">IF(C$1&lt;C$14,0,IF(C$1&gt;C$15,0,C$4))</f>
        <v>10</v>
      </c>
      <c r="D16" s="9">
        <f t="shared" si="3"/>
        <v>10</v>
      </c>
      <c r="E16" s="9">
        <f t="shared" si="3"/>
        <v>11</v>
      </c>
      <c r="F16" s="9">
        <f t="shared" si="3"/>
        <v>10</v>
      </c>
      <c r="G16" s="9">
        <f t="shared" si="3"/>
        <v>10</v>
      </c>
      <c r="H16" s="9">
        <f t="shared" si="3"/>
        <v>8</v>
      </c>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f>IF(AJ$1&lt;AJ$14,0,IF(AJ$1&gt;AJ$15,0,AJ$4))</f>
        <v>10</v>
      </c>
      <c r="AK16" s="9">
        <f>IF(AK$1&lt;AK$14,0,IF(AK$1&gt;AK$15,0,AK$4))</f>
        <v>10</v>
      </c>
      <c r="AL16" s="9">
        <f>IF(AL$1&lt;AL$14,0,IF(AL$1&gt;AL$15,0,AL$4))</f>
        <v>11</v>
      </c>
      <c r="AM16" s="9">
        <f>SUM(C16:AL16)</f>
        <v>90</v>
      </c>
      <c r="AN16" s="9"/>
    </row>
    <row r="17" spans="1:40" x14ac:dyDescent="0.2">
      <c r="A17" s="20"/>
      <c r="B17" s="9" t="s">
        <v>400</v>
      </c>
      <c r="C17" s="9"/>
      <c r="D17" s="9"/>
      <c r="E17" s="9"/>
      <c r="F17" s="9"/>
      <c r="G17" s="9"/>
      <c r="H17" s="9"/>
      <c r="I17" s="9">
        <f>IF(I$1&lt;I$14,0,IF(I$1&gt;I$15,0,I$4))</f>
        <v>10</v>
      </c>
      <c r="J17" s="9">
        <f t="shared" ref="J17:AI17" si="4">IF(J$1&lt;J$14,0,IF(J$1&gt;J$15,0,J$4))</f>
        <v>10</v>
      </c>
      <c r="K17" s="9">
        <f t="shared" si="4"/>
        <v>11</v>
      </c>
      <c r="L17" s="9">
        <f t="shared" si="4"/>
        <v>10</v>
      </c>
      <c r="M17" s="9">
        <f t="shared" si="4"/>
        <v>10</v>
      </c>
      <c r="N17" s="9">
        <f t="shared" si="4"/>
        <v>10</v>
      </c>
      <c r="O17" s="9">
        <f t="shared" si="4"/>
        <v>0</v>
      </c>
      <c r="P17" s="9">
        <f t="shared" si="4"/>
        <v>0</v>
      </c>
      <c r="Q17" s="9">
        <f t="shared" si="4"/>
        <v>0</v>
      </c>
      <c r="R17" s="9">
        <f t="shared" si="4"/>
        <v>0</v>
      </c>
      <c r="S17" s="9">
        <f t="shared" si="4"/>
        <v>0</v>
      </c>
      <c r="T17" s="9">
        <f t="shared" si="4"/>
        <v>0</v>
      </c>
      <c r="U17" s="9">
        <f t="shared" si="4"/>
        <v>0</v>
      </c>
      <c r="V17" s="9">
        <f t="shared" si="4"/>
        <v>0</v>
      </c>
      <c r="W17" s="9">
        <f t="shared" si="4"/>
        <v>0</v>
      </c>
      <c r="X17" s="9">
        <f t="shared" si="4"/>
        <v>0</v>
      </c>
      <c r="Y17" s="9">
        <f t="shared" si="4"/>
        <v>0</v>
      </c>
      <c r="Z17" s="9">
        <f t="shared" si="4"/>
        <v>0</v>
      </c>
      <c r="AA17" s="9">
        <f t="shared" si="4"/>
        <v>0</v>
      </c>
      <c r="AB17" s="9">
        <f t="shared" si="4"/>
        <v>0</v>
      </c>
      <c r="AC17" s="9">
        <f t="shared" si="4"/>
        <v>0</v>
      </c>
      <c r="AD17" s="9">
        <f t="shared" si="4"/>
        <v>0</v>
      </c>
      <c r="AE17" s="9">
        <f t="shared" si="4"/>
        <v>0</v>
      </c>
      <c r="AF17" s="9">
        <f t="shared" si="4"/>
        <v>0</v>
      </c>
      <c r="AG17" s="9">
        <f t="shared" si="4"/>
        <v>10</v>
      </c>
      <c r="AH17" s="9">
        <f t="shared" si="4"/>
        <v>10</v>
      </c>
      <c r="AI17" s="9">
        <f t="shared" si="4"/>
        <v>10</v>
      </c>
      <c r="AJ17" s="9"/>
      <c r="AK17" s="9"/>
      <c r="AL17" s="9"/>
      <c r="AM17" s="9">
        <f>SUM(C17:AL17)</f>
        <v>91</v>
      </c>
      <c r="AN17" s="9"/>
    </row>
    <row r="18" spans="1:40"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c r="AN18" s="9"/>
    </row>
    <row r="19" spans="1:40" x14ac:dyDescent="0.2">
      <c r="A19" s="20"/>
      <c r="B19" s="9" t="s">
        <v>281</v>
      </c>
      <c r="C19" s="49" t="e">
        <f t="shared" ref="C19:AL19" si="5">24*(C13-C10)</f>
        <v>#N/A</v>
      </c>
      <c r="D19" s="49" t="e">
        <f t="shared" si="5"/>
        <v>#N/A</v>
      </c>
      <c r="E19" s="49" t="e">
        <f t="shared" si="5"/>
        <v>#N/A</v>
      </c>
      <c r="F19" s="49" t="e">
        <f t="shared" si="5"/>
        <v>#N/A</v>
      </c>
      <c r="G19" s="49" t="e">
        <f t="shared" si="5"/>
        <v>#N/A</v>
      </c>
      <c r="H19" s="49" t="e">
        <f t="shared" si="5"/>
        <v>#N/A</v>
      </c>
      <c r="I19" s="49" t="e">
        <f t="shared" si="5"/>
        <v>#N/A</v>
      </c>
      <c r="J19" s="49" t="e">
        <f t="shared" si="5"/>
        <v>#N/A</v>
      </c>
      <c r="K19" s="49" t="e">
        <f t="shared" si="5"/>
        <v>#N/A</v>
      </c>
      <c r="L19" s="49" t="e">
        <f t="shared" si="5"/>
        <v>#N/A</v>
      </c>
      <c r="M19" s="49" t="e">
        <f t="shared" si="5"/>
        <v>#N/A</v>
      </c>
      <c r="N19" s="49" t="e">
        <f t="shared" si="5"/>
        <v>#N/A</v>
      </c>
      <c r="O19" s="49" t="e">
        <f t="shared" si="5"/>
        <v>#N/A</v>
      </c>
      <c r="P19" s="49" t="e">
        <f t="shared" si="5"/>
        <v>#N/A</v>
      </c>
      <c r="Q19" s="49" t="e">
        <f t="shared" si="5"/>
        <v>#N/A</v>
      </c>
      <c r="R19" s="49" t="e">
        <f t="shared" si="5"/>
        <v>#N/A</v>
      </c>
      <c r="S19" s="49" t="e">
        <f t="shared" si="5"/>
        <v>#N/A</v>
      </c>
      <c r="T19" s="49" t="e">
        <f t="shared" si="5"/>
        <v>#N/A</v>
      </c>
      <c r="U19" s="49" t="e">
        <f t="shared" si="5"/>
        <v>#N/A</v>
      </c>
      <c r="V19" s="49" t="e">
        <f t="shared" si="5"/>
        <v>#N/A</v>
      </c>
      <c r="W19" s="49" t="e">
        <f t="shared" si="5"/>
        <v>#N/A</v>
      </c>
      <c r="X19" s="49" t="e">
        <f t="shared" si="5"/>
        <v>#N/A</v>
      </c>
      <c r="Y19" s="49" t="e">
        <f t="shared" si="5"/>
        <v>#N/A</v>
      </c>
      <c r="Z19" s="49" t="e">
        <f t="shared" si="5"/>
        <v>#N/A</v>
      </c>
      <c r="AA19" s="49" t="e">
        <f t="shared" si="5"/>
        <v>#N/A</v>
      </c>
      <c r="AB19" s="49" t="e">
        <f t="shared" si="5"/>
        <v>#N/A</v>
      </c>
      <c r="AC19" s="49" t="e">
        <f t="shared" si="5"/>
        <v>#N/A</v>
      </c>
      <c r="AD19" s="49" t="e">
        <f t="shared" si="5"/>
        <v>#N/A</v>
      </c>
      <c r="AE19" s="49" t="e">
        <f t="shared" si="5"/>
        <v>#N/A</v>
      </c>
      <c r="AF19" s="49" t="e">
        <f t="shared" si="5"/>
        <v>#N/A</v>
      </c>
      <c r="AG19" s="49" t="e">
        <f t="shared" si="5"/>
        <v>#N/A</v>
      </c>
      <c r="AH19" s="49" t="e">
        <f t="shared" si="5"/>
        <v>#N/A</v>
      </c>
      <c r="AI19" s="49" t="e">
        <f t="shared" si="5"/>
        <v>#N/A</v>
      </c>
      <c r="AJ19" s="49" t="e">
        <f t="shared" si="5"/>
        <v>#N/A</v>
      </c>
      <c r="AK19" s="49" t="e">
        <f t="shared" si="5"/>
        <v>#N/A</v>
      </c>
      <c r="AL19" s="49" t="e">
        <f t="shared" si="5"/>
        <v>#N/A</v>
      </c>
      <c r="AM19" s="9"/>
      <c r="AN19" s="9"/>
    </row>
    <row r="20" spans="1:40" x14ac:dyDescent="0.2">
      <c r="A20" s="20"/>
      <c r="B20" s="9" t="s">
        <v>282</v>
      </c>
      <c r="C20" s="49" t="e">
        <f t="shared" ref="C20:AL20" si="6">C11*(C13-(C7+C10)/2)</f>
        <v>#N/A</v>
      </c>
      <c r="D20" s="49" t="e">
        <f t="shared" si="6"/>
        <v>#N/A</v>
      </c>
      <c r="E20" s="49" t="e">
        <f t="shared" si="6"/>
        <v>#N/A</v>
      </c>
      <c r="F20" s="49" t="e">
        <f t="shared" si="6"/>
        <v>#N/A</v>
      </c>
      <c r="G20" s="49" t="e">
        <f t="shared" si="6"/>
        <v>#N/A</v>
      </c>
      <c r="H20" s="49" t="e">
        <f t="shared" si="6"/>
        <v>#N/A</v>
      </c>
      <c r="I20" s="49" t="e">
        <f t="shared" si="6"/>
        <v>#N/A</v>
      </c>
      <c r="J20" s="49" t="e">
        <f t="shared" si="6"/>
        <v>#N/A</v>
      </c>
      <c r="K20" s="49" t="e">
        <f t="shared" si="6"/>
        <v>#N/A</v>
      </c>
      <c r="L20" s="49" t="e">
        <f t="shared" si="6"/>
        <v>#N/A</v>
      </c>
      <c r="M20" s="49" t="e">
        <f t="shared" si="6"/>
        <v>#N/A</v>
      </c>
      <c r="N20" s="49" t="e">
        <f t="shared" si="6"/>
        <v>#N/A</v>
      </c>
      <c r="O20" s="49" t="e">
        <f t="shared" si="6"/>
        <v>#N/A</v>
      </c>
      <c r="P20" s="49" t="e">
        <f t="shared" si="6"/>
        <v>#N/A</v>
      </c>
      <c r="Q20" s="49" t="e">
        <f t="shared" si="6"/>
        <v>#N/A</v>
      </c>
      <c r="R20" s="49" t="e">
        <f t="shared" si="6"/>
        <v>#N/A</v>
      </c>
      <c r="S20" s="49" t="e">
        <f t="shared" si="6"/>
        <v>#N/A</v>
      </c>
      <c r="T20" s="49" t="e">
        <f t="shared" si="6"/>
        <v>#N/A</v>
      </c>
      <c r="U20" s="49" t="e">
        <f t="shared" si="6"/>
        <v>#N/A</v>
      </c>
      <c r="V20" s="49" t="e">
        <f t="shared" si="6"/>
        <v>#N/A</v>
      </c>
      <c r="W20" s="49" t="e">
        <f t="shared" si="6"/>
        <v>#N/A</v>
      </c>
      <c r="X20" s="49" t="e">
        <f t="shared" si="6"/>
        <v>#N/A</v>
      </c>
      <c r="Y20" s="49" t="e">
        <f t="shared" si="6"/>
        <v>#N/A</v>
      </c>
      <c r="Z20" s="49" t="e">
        <f t="shared" si="6"/>
        <v>#N/A</v>
      </c>
      <c r="AA20" s="49" t="e">
        <f t="shared" si="6"/>
        <v>#N/A</v>
      </c>
      <c r="AB20" s="49" t="e">
        <f t="shared" si="6"/>
        <v>#N/A</v>
      </c>
      <c r="AC20" s="49" t="e">
        <f t="shared" si="6"/>
        <v>#N/A</v>
      </c>
      <c r="AD20" s="49" t="e">
        <f t="shared" si="6"/>
        <v>#N/A</v>
      </c>
      <c r="AE20" s="49" t="e">
        <f t="shared" si="6"/>
        <v>#N/A</v>
      </c>
      <c r="AF20" s="49" t="e">
        <f t="shared" si="6"/>
        <v>#N/A</v>
      </c>
      <c r="AG20" s="49" t="e">
        <f t="shared" si="6"/>
        <v>#N/A</v>
      </c>
      <c r="AH20" s="49" t="e">
        <f t="shared" si="6"/>
        <v>#N/A</v>
      </c>
      <c r="AI20" s="49" t="e">
        <f t="shared" si="6"/>
        <v>#N/A</v>
      </c>
      <c r="AJ20" s="49" t="e">
        <f t="shared" si="6"/>
        <v>#N/A</v>
      </c>
      <c r="AK20" s="49" t="e">
        <f t="shared" si="6"/>
        <v>#N/A</v>
      </c>
      <c r="AL20" s="49" t="e">
        <f t="shared" si="6"/>
        <v>#N/A</v>
      </c>
      <c r="AM20" s="9"/>
      <c r="AN20" s="9"/>
    </row>
    <row r="21" spans="1:40" x14ac:dyDescent="0.2">
      <c r="A21" s="20"/>
      <c r="B21" s="9" t="s">
        <v>283</v>
      </c>
      <c r="C21" s="49" t="e">
        <f>C19-C20</f>
        <v>#N/A</v>
      </c>
      <c r="D21" s="49" t="e">
        <f t="shared" ref="D21:AL21" si="7">D19-D20</f>
        <v>#N/A</v>
      </c>
      <c r="E21" s="49" t="e">
        <f t="shared" si="7"/>
        <v>#N/A</v>
      </c>
      <c r="F21" s="49" t="e">
        <f t="shared" si="7"/>
        <v>#N/A</v>
      </c>
      <c r="G21" s="49" t="e">
        <f t="shared" si="7"/>
        <v>#N/A</v>
      </c>
      <c r="H21" s="49" t="e">
        <f t="shared" si="7"/>
        <v>#N/A</v>
      </c>
      <c r="I21" s="49" t="e">
        <f t="shared" si="7"/>
        <v>#N/A</v>
      </c>
      <c r="J21" s="49" t="e">
        <f t="shared" si="7"/>
        <v>#N/A</v>
      </c>
      <c r="K21" s="49" t="e">
        <f t="shared" si="7"/>
        <v>#N/A</v>
      </c>
      <c r="L21" s="49" t="e">
        <f t="shared" si="7"/>
        <v>#N/A</v>
      </c>
      <c r="M21" s="49" t="e">
        <f t="shared" si="7"/>
        <v>#N/A</v>
      </c>
      <c r="N21" s="49" t="e">
        <f t="shared" si="7"/>
        <v>#N/A</v>
      </c>
      <c r="O21" s="49" t="e">
        <f t="shared" si="7"/>
        <v>#N/A</v>
      </c>
      <c r="P21" s="49" t="e">
        <f t="shared" si="7"/>
        <v>#N/A</v>
      </c>
      <c r="Q21" s="49" t="e">
        <f t="shared" si="7"/>
        <v>#N/A</v>
      </c>
      <c r="R21" s="49" t="e">
        <f t="shared" si="7"/>
        <v>#N/A</v>
      </c>
      <c r="S21" s="49" t="e">
        <f t="shared" si="7"/>
        <v>#N/A</v>
      </c>
      <c r="T21" s="49" t="e">
        <f t="shared" si="7"/>
        <v>#N/A</v>
      </c>
      <c r="U21" s="49" t="e">
        <f t="shared" si="7"/>
        <v>#N/A</v>
      </c>
      <c r="V21" s="49" t="e">
        <f t="shared" si="7"/>
        <v>#N/A</v>
      </c>
      <c r="W21" s="49" t="e">
        <f t="shared" si="7"/>
        <v>#N/A</v>
      </c>
      <c r="X21" s="49" t="e">
        <f t="shared" si="7"/>
        <v>#N/A</v>
      </c>
      <c r="Y21" s="49" t="e">
        <f t="shared" si="7"/>
        <v>#N/A</v>
      </c>
      <c r="Z21" s="49" t="e">
        <f t="shared" si="7"/>
        <v>#N/A</v>
      </c>
      <c r="AA21" s="49" t="e">
        <f t="shared" si="7"/>
        <v>#N/A</v>
      </c>
      <c r="AB21" s="49" t="e">
        <f t="shared" si="7"/>
        <v>#N/A</v>
      </c>
      <c r="AC21" s="49" t="e">
        <f t="shared" si="7"/>
        <v>#N/A</v>
      </c>
      <c r="AD21" s="49" t="e">
        <f t="shared" si="7"/>
        <v>#N/A</v>
      </c>
      <c r="AE21" s="49" t="e">
        <f t="shared" si="7"/>
        <v>#N/A</v>
      </c>
      <c r="AF21" s="49" t="e">
        <f t="shared" si="7"/>
        <v>#N/A</v>
      </c>
      <c r="AG21" s="49" t="e">
        <f t="shared" si="7"/>
        <v>#N/A</v>
      </c>
      <c r="AH21" s="49" t="e">
        <f t="shared" si="7"/>
        <v>#N/A</v>
      </c>
      <c r="AI21" s="49" t="e">
        <f t="shared" si="7"/>
        <v>#N/A</v>
      </c>
      <c r="AJ21" s="49" t="e">
        <f t="shared" si="7"/>
        <v>#N/A</v>
      </c>
      <c r="AK21" s="49" t="e">
        <f t="shared" si="7"/>
        <v>#N/A</v>
      </c>
      <c r="AL21" s="49" t="e">
        <f t="shared" si="7"/>
        <v>#N/A</v>
      </c>
      <c r="AM21" s="9"/>
      <c r="AN21" s="9"/>
    </row>
    <row r="22" spans="1:40" x14ac:dyDescent="0.2">
      <c r="A22" s="20"/>
      <c r="B22" s="9" t="s">
        <v>284</v>
      </c>
      <c r="C22" s="49" t="e">
        <f t="shared" ref="C22:AL22" si="8">24*(C7-C10)*((C13-C6)/(C7-C6))^2</f>
        <v>#N/A</v>
      </c>
      <c r="D22" s="49" t="e">
        <f t="shared" si="8"/>
        <v>#N/A</v>
      </c>
      <c r="E22" s="49" t="e">
        <f t="shared" si="8"/>
        <v>#N/A</v>
      </c>
      <c r="F22" s="49" t="e">
        <f t="shared" si="8"/>
        <v>#N/A</v>
      </c>
      <c r="G22" s="49" t="e">
        <f t="shared" si="8"/>
        <v>#N/A</v>
      </c>
      <c r="H22" s="49" t="e">
        <f t="shared" si="8"/>
        <v>#N/A</v>
      </c>
      <c r="I22" s="49" t="e">
        <f t="shared" si="8"/>
        <v>#N/A</v>
      </c>
      <c r="J22" s="49" t="e">
        <f t="shared" si="8"/>
        <v>#N/A</v>
      </c>
      <c r="K22" s="49" t="e">
        <f t="shared" si="8"/>
        <v>#N/A</v>
      </c>
      <c r="L22" s="49" t="e">
        <f t="shared" si="8"/>
        <v>#N/A</v>
      </c>
      <c r="M22" s="49" t="e">
        <f t="shared" si="8"/>
        <v>#N/A</v>
      </c>
      <c r="N22" s="49" t="e">
        <f t="shared" si="8"/>
        <v>#N/A</v>
      </c>
      <c r="O22" s="49" t="e">
        <f t="shared" si="8"/>
        <v>#N/A</v>
      </c>
      <c r="P22" s="49" t="e">
        <f t="shared" si="8"/>
        <v>#N/A</v>
      </c>
      <c r="Q22" s="49" t="e">
        <f t="shared" si="8"/>
        <v>#N/A</v>
      </c>
      <c r="R22" s="49" t="e">
        <f t="shared" si="8"/>
        <v>#N/A</v>
      </c>
      <c r="S22" s="49" t="e">
        <f t="shared" si="8"/>
        <v>#N/A</v>
      </c>
      <c r="T22" s="49" t="e">
        <f t="shared" si="8"/>
        <v>#N/A</v>
      </c>
      <c r="U22" s="49" t="e">
        <f t="shared" si="8"/>
        <v>#N/A</v>
      </c>
      <c r="V22" s="49" t="e">
        <f t="shared" si="8"/>
        <v>#N/A</v>
      </c>
      <c r="W22" s="49" t="e">
        <f t="shared" si="8"/>
        <v>#N/A</v>
      </c>
      <c r="X22" s="49" t="e">
        <f t="shared" si="8"/>
        <v>#N/A</v>
      </c>
      <c r="Y22" s="49" t="e">
        <f t="shared" si="8"/>
        <v>#N/A</v>
      </c>
      <c r="Z22" s="49" t="e">
        <f t="shared" si="8"/>
        <v>#N/A</v>
      </c>
      <c r="AA22" s="49" t="e">
        <f t="shared" si="8"/>
        <v>#N/A</v>
      </c>
      <c r="AB22" s="49" t="e">
        <f t="shared" si="8"/>
        <v>#N/A</v>
      </c>
      <c r="AC22" s="49" t="e">
        <f t="shared" si="8"/>
        <v>#N/A</v>
      </c>
      <c r="AD22" s="49" t="e">
        <f t="shared" si="8"/>
        <v>#N/A</v>
      </c>
      <c r="AE22" s="49" t="e">
        <f t="shared" si="8"/>
        <v>#N/A</v>
      </c>
      <c r="AF22" s="49" t="e">
        <f t="shared" si="8"/>
        <v>#N/A</v>
      </c>
      <c r="AG22" s="49" t="e">
        <f t="shared" si="8"/>
        <v>#N/A</v>
      </c>
      <c r="AH22" s="49" t="e">
        <f t="shared" si="8"/>
        <v>#N/A</v>
      </c>
      <c r="AI22" s="49" t="e">
        <f t="shared" si="8"/>
        <v>#N/A</v>
      </c>
      <c r="AJ22" s="49" t="e">
        <f t="shared" si="8"/>
        <v>#N/A</v>
      </c>
      <c r="AK22" s="49" t="e">
        <f t="shared" si="8"/>
        <v>#N/A</v>
      </c>
      <c r="AL22" s="49" t="e">
        <f t="shared" si="8"/>
        <v>#N/A</v>
      </c>
      <c r="AM22" s="9"/>
      <c r="AN22" s="9"/>
    </row>
    <row r="23" spans="1:40" x14ac:dyDescent="0.2">
      <c r="A23" s="20"/>
      <c r="B23" s="9" t="s">
        <v>285</v>
      </c>
      <c r="C23" s="49" t="e">
        <f t="shared" ref="C23:AL23" si="9">C11*(C13-C10)^2/((C7-C10)*2)</f>
        <v>#N/A</v>
      </c>
      <c r="D23" s="49" t="e">
        <f t="shared" si="9"/>
        <v>#N/A</v>
      </c>
      <c r="E23" s="49" t="e">
        <f t="shared" si="9"/>
        <v>#N/A</v>
      </c>
      <c r="F23" s="49" t="e">
        <f t="shared" si="9"/>
        <v>#N/A</v>
      </c>
      <c r="G23" s="49" t="e">
        <f t="shared" si="9"/>
        <v>#N/A</v>
      </c>
      <c r="H23" s="49" t="e">
        <f t="shared" si="9"/>
        <v>#N/A</v>
      </c>
      <c r="I23" s="49" t="e">
        <f t="shared" si="9"/>
        <v>#N/A</v>
      </c>
      <c r="J23" s="49" t="e">
        <f t="shared" si="9"/>
        <v>#N/A</v>
      </c>
      <c r="K23" s="49" t="e">
        <f t="shared" si="9"/>
        <v>#N/A</v>
      </c>
      <c r="L23" s="49" t="e">
        <f t="shared" si="9"/>
        <v>#N/A</v>
      </c>
      <c r="M23" s="49" t="e">
        <f t="shared" si="9"/>
        <v>#N/A</v>
      </c>
      <c r="N23" s="49" t="e">
        <f t="shared" si="9"/>
        <v>#N/A</v>
      </c>
      <c r="O23" s="49" t="e">
        <f t="shared" si="9"/>
        <v>#N/A</v>
      </c>
      <c r="P23" s="49" t="e">
        <f t="shared" si="9"/>
        <v>#N/A</v>
      </c>
      <c r="Q23" s="49" t="e">
        <f t="shared" si="9"/>
        <v>#N/A</v>
      </c>
      <c r="R23" s="49" t="e">
        <f t="shared" si="9"/>
        <v>#N/A</v>
      </c>
      <c r="S23" s="49" t="e">
        <f t="shared" si="9"/>
        <v>#N/A</v>
      </c>
      <c r="T23" s="49" t="e">
        <f t="shared" si="9"/>
        <v>#N/A</v>
      </c>
      <c r="U23" s="49" t="e">
        <f t="shared" si="9"/>
        <v>#N/A</v>
      </c>
      <c r="V23" s="49" t="e">
        <f t="shared" si="9"/>
        <v>#N/A</v>
      </c>
      <c r="W23" s="49" t="e">
        <f t="shared" si="9"/>
        <v>#N/A</v>
      </c>
      <c r="X23" s="49" t="e">
        <f t="shared" si="9"/>
        <v>#N/A</v>
      </c>
      <c r="Y23" s="49" t="e">
        <f t="shared" si="9"/>
        <v>#N/A</v>
      </c>
      <c r="Z23" s="49" t="e">
        <f t="shared" si="9"/>
        <v>#N/A</v>
      </c>
      <c r="AA23" s="49" t="e">
        <f t="shared" si="9"/>
        <v>#N/A</v>
      </c>
      <c r="AB23" s="49" t="e">
        <f t="shared" si="9"/>
        <v>#N/A</v>
      </c>
      <c r="AC23" s="49" t="e">
        <f t="shared" si="9"/>
        <v>#N/A</v>
      </c>
      <c r="AD23" s="49" t="e">
        <f t="shared" si="9"/>
        <v>#N/A</v>
      </c>
      <c r="AE23" s="49" t="e">
        <f t="shared" si="9"/>
        <v>#N/A</v>
      </c>
      <c r="AF23" s="49" t="e">
        <f t="shared" si="9"/>
        <v>#N/A</v>
      </c>
      <c r="AG23" s="49" t="e">
        <f t="shared" si="9"/>
        <v>#N/A</v>
      </c>
      <c r="AH23" s="49" t="e">
        <f t="shared" si="9"/>
        <v>#N/A</v>
      </c>
      <c r="AI23" s="49" t="e">
        <f t="shared" si="9"/>
        <v>#N/A</v>
      </c>
      <c r="AJ23" s="49" t="e">
        <f t="shared" si="9"/>
        <v>#N/A</v>
      </c>
      <c r="AK23" s="49" t="e">
        <f t="shared" si="9"/>
        <v>#N/A</v>
      </c>
      <c r="AL23" s="49" t="e">
        <f t="shared" si="9"/>
        <v>#N/A</v>
      </c>
      <c r="AM23" s="9"/>
      <c r="AN23" s="9"/>
    </row>
    <row r="24" spans="1:40" x14ac:dyDescent="0.2">
      <c r="A24" s="20"/>
      <c r="B24" s="9" t="s">
        <v>286</v>
      </c>
      <c r="C24" s="49" t="e">
        <f>C22-C23</f>
        <v>#N/A</v>
      </c>
      <c r="D24" s="49" t="e">
        <f t="shared" ref="D24:AL24" si="10">D22-D23</f>
        <v>#N/A</v>
      </c>
      <c r="E24" s="49" t="e">
        <f t="shared" si="10"/>
        <v>#N/A</v>
      </c>
      <c r="F24" s="49" t="e">
        <f t="shared" si="10"/>
        <v>#N/A</v>
      </c>
      <c r="G24" s="49" t="e">
        <f t="shared" si="10"/>
        <v>#N/A</v>
      </c>
      <c r="H24" s="49" t="e">
        <f t="shared" si="10"/>
        <v>#N/A</v>
      </c>
      <c r="I24" s="49" t="e">
        <f t="shared" si="10"/>
        <v>#N/A</v>
      </c>
      <c r="J24" s="49" t="e">
        <f t="shared" si="10"/>
        <v>#N/A</v>
      </c>
      <c r="K24" s="49" t="e">
        <f t="shared" si="10"/>
        <v>#N/A</v>
      </c>
      <c r="L24" s="49" t="e">
        <f t="shared" si="10"/>
        <v>#N/A</v>
      </c>
      <c r="M24" s="49" t="e">
        <f t="shared" si="10"/>
        <v>#N/A</v>
      </c>
      <c r="N24" s="49" t="e">
        <f t="shared" si="10"/>
        <v>#N/A</v>
      </c>
      <c r="O24" s="49" t="e">
        <f t="shared" si="10"/>
        <v>#N/A</v>
      </c>
      <c r="P24" s="49" t="e">
        <f t="shared" si="10"/>
        <v>#N/A</v>
      </c>
      <c r="Q24" s="49" t="e">
        <f t="shared" si="10"/>
        <v>#N/A</v>
      </c>
      <c r="R24" s="49" t="e">
        <f t="shared" si="10"/>
        <v>#N/A</v>
      </c>
      <c r="S24" s="49" t="e">
        <f t="shared" si="10"/>
        <v>#N/A</v>
      </c>
      <c r="T24" s="49" t="e">
        <f t="shared" si="10"/>
        <v>#N/A</v>
      </c>
      <c r="U24" s="49" t="e">
        <f t="shared" si="10"/>
        <v>#N/A</v>
      </c>
      <c r="V24" s="49" t="e">
        <f t="shared" si="10"/>
        <v>#N/A</v>
      </c>
      <c r="W24" s="49" t="e">
        <f t="shared" si="10"/>
        <v>#N/A</v>
      </c>
      <c r="X24" s="49" t="e">
        <f t="shared" si="10"/>
        <v>#N/A</v>
      </c>
      <c r="Y24" s="49" t="e">
        <f t="shared" si="10"/>
        <v>#N/A</v>
      </c>
      <c r="Z24" s="49" t="e">
        <f t="shared" si="10"/>
        <v>#N/A</v>
      </c>
      <c r="AA24" s="49" t="e">
        <f t="shared" si="10"/>
        <v>#N/A</v>
      </c>
      <c r="AB24" s="49" t="e">
        <f t="shared" si="10"/>
        <v>#N/A</v>
      </c>
      <c r="AC24" s="49" t="e">
        <f t="shared" si="10"/>
        <v>#N/A</v>
      </c>
      <c r="AD24" s="49" t="e">
        <f t="shared" si="10"/>
        <v>#N/A</v>
      </c>
      <c r="AE24" s="49" t="e">
        <f t="shared" si="10"/>
        <v>#N/A</v>
      </c>
      <c r="AF24" s="49" t="e">
        <f t="shared" si="10"/>
        <v>#N/A</v>
      </c>
      <c r="AG24" s="49" t="e">
        <f t="shared" si="10"/>
        <v>#N/A</v>
      </c>
      <c r="AH24" s="49" t="e">
        <f t="shared" si="10"/>
        <v>#N/A</v>
      </c>
      <c r="AI24" s="49" t="e">
        <f t="shared" si="10"/>
        <v>#N/A</v>
      </c>
      <c r="AJ24" s="49" t="e">
        <f t="shared" si="10"/>
        <v>#N/A</v>
      </c>
      <c r="AK24" s="49" t="e">
        <f t="shared" si="10"/>
        <v>#N/A</v>
      </c>
      <c r="AL24" s="49" t="e">
        <f t="shared" si="10"/>
        <v>#N/A</v>
      </c>
      <c r="AM24" s="9"/>
      <c r="AN24" s="9"/>
    </row>
    <row r="25" spans="1:40" x14ac:dyDescent="0.2">
      <c r="A25" s="20"/>
      <c r="B25" s="9" t="s">
        <v>287</v>
      </c>
      <c r="C25" s="49" t="e">
        <f t="shared" ref="C25:AL26" si="11">IF(C$7&lt;=C$13,C19,IF(C$13&lt;=C$6,0,C22))</f>
        <v>#N/A</v>
      </c>
      <c r="D25" s="49" t="e">
        <f t="shared" si="11"/>
        <v>#N/A</v>
      </c>
      <c r="E25" s="49" t="e">
        <f t="shared" si="11"/>
        <v>#N/A</v>
      </c>
      <c r="F25" s="49" t="e">
        <f t="shared" si="11"/>
        <v>#N/A</v>
      </c>
      <c r="G25" s="49" t="e">
        <f t="shared" si="11"/>
        <v>#N/A</v>
      </c>
      <c r="H25" s="49" t="e">
        <f t="shared" si="11"/>
        <v>#N/A</v>
      </c>
      <c r="I25" s="49" t="e">
        <f t="shared" si="11"/>
        <v>#N/A</v>
      </c>
      <c r="J25" s="49" t="e">
        <f t="shared" si="11"/>
        <v>#N/A</v>
      </c>
      <c r="K25" s="49" t="e">
        <f t="shared" si="11"/>
        <v>#N/A</v>
      </c>
      <c r="L25" s="49" t="e">
        <f t="shared" si="11"/>
        <v>#N/A</v>
      </c>
      <c r="M25" s="49" t="e">
        <f t="shared" si="11"/>
        <v>#N/A</v>
      </c>
      <c r="N25" s="49" t="e">
        <f t="shared" si="11"/>
        <v>#N/A</v>
      </c>
      <c r="O25" s="49" t="e">
        <f t="shared" si="11"/>
        <v>#N/A</v>
      </c>
      <c r="P25" s="49" t="e">
        <f t="shared" si="11"/>
        <v>#N/A</v>
      </c>
      <c r="Q25" s="49" t="e">
        <f t="shared" si="11"/>
        <v>#N/A</v>
      </c>
      <c r="R25" s="49" t="e">
        <f t="shared" si="11"/>
        <v>#N/A</v>
      </c>
      <c r="S25" s="49" t="e">
        <f t="shared" si="11"/>
        <v>#N/A</v>
      </c>
      <c r="T25" s="49" t="e">
        <f t="shared" si="11"/>
        <v>#N/A</v>
      </c>
      <c r="U25" s="49" t="e">
        <f t="shared" si="11"/>
        <v>#N/A</v>
      </c>
      <c r="V25" s="49" t="e">
        <f t="shared" si="11"/>
        <v>#N/A</v>
      </c>
      <c r="W25" s="49" t="e">
        <f t="shared" si="11"/>
        <v>#N/A</v>
      </c>
      <c r="X25" s="49" t="e">
        <f t="shared" si="11"/>
        <v>#N/A</v>
      </c>
      <c r="Y25" s="49" t="e">
        <f t="shared" si="11"/>
        <v>#N/A</v>
      </c>
      <c r="Z25" s="49" t="e">
        <f t="shared" si="11"/>
        <v>#N/A</v>
      </c>
      <c r="AA25" s="49" t="e">
        <f t="shared" si="11"/>
        <v>#N/A</v>
      </c>
      <c r="AB25" s="49" t="e">
        <f t="shared" si="11"/>
        <v>#N/A</v>
      </c>
      <c r="AC25" s="49" t="e">
        <f t="shared" si="11"/>
        <v>#N/A</v>
      </c>
      <c r="AD25" s="49" t="e">
        <f t="shared" si="11"/>
        <v>#N/A</v>
      </c>
      <c r="AE25" s="49" t="e">
        <f t="shared" si="11"/>
        <v>#N/A</v>
      </c>
      <c r="AF25" s="49" t="e">
        <f t="shared" si="11"/>
        <v>#N/A</v>
      </c>
      <c r="AG25" s="49" t="e">
        <f t="shared" si="11"/>
        <v>#N/A</v>
      </c>
      <c r="AH25" s="49" t="e">
        <f t="shared" si="11"/>
        <v>#N/A</v>
      </c>
      <c r="AI25" s="49" t="e">
        <f t="shared" si="11"/>
        <v>#N/A</v>
      </c>
      <c r="AJ25" s="49" t="e">
        <f t="shared" si="11"/>
        <v>#N/A</v>
      </c>
      <c r="AK25" s="49" t="e">
        <f t="shared" si="11"/>
        <v>#N/A</v>
      </c>
      <c r="AL25" s="49" t="e">
        <f t="shared" si="11"/>
        <v>#N/A</v>
      </c>
      <c r="AM25" s="9"/>
      <c r="AN25" s="9"/>
    </row>
    <row r="26" spans="1:40" x14ac:dyDescent="0.2">
      <c r="A26" s="20"/>
      <c r="B26" s="9" t="s">
        <v>637</v>
      </c>
      <c r="C26" s="49" t="e">
        <f t="shared" si="11"/>
        <v>#N/A</v>
      </c>
      <c r="D26" s="49" t="e">
        <f t="shared" si="11"/>
        <v>#N/A</v>
      </c>
      <c r="E26" s="49" t="e">
        <f t="shared" si="11"/>
        <v>#N/A</v>
      </c>
      <c r="F26" s="49" t="e">
        <f t="shared" si="11"/>
        <v>#N/A</v>
      </c>
      <c r="G26" s="49" t="e">
        <f t="shared" si="11"/>
        <v>#N/A</v>
      </c>
      <c r="H26" s="49" t="e">
        <f t="shared" si="11"/>
        <v>#N/A</v>
      </c>
      <c r="I26" s="49" t="e">
        <f t="shared" si="11"/>
        <v>#N/A</v>
      </c>
      <c r="J26" s="49" t="e">
        <f t="shared" si="11"/>
        <v>#N/A</v>
      </c>
      <c r="K26" s="49" t="e">
        <f t="shared" si="11"/>
        <v>#N/A</v>
      </c>
      <c r="L26" s="49" t="e">
        <f t="shared" si="11"/>
        <v>#N/A</v>
      </c>
      <c r="M26" s="49" t="e">
        <f t="shared" si="11"/>
        <v>#N/A</v>
      </c>
      <c r="N26" s="49" t="e">
        <f t="shared" si="11"/>
        <v>#N/A</v>
      </c>
      <c r="O26" s="49" t="e">
        <f t="shared" si="11"/>
        <v>#N/A</v>
      </c>
      <c r="P26" s="49" t="e">
        <f t="shared" si="11"/>
        <v>#N/A</v>
      </c>
      <c r="Q26" s="49" t="e">
        <f t="shared" si="11"/>
        <v>#N/A</v>
      </c>
      <c r="R26" s="49" t="e">
        <f t="shared" si="11"/>
        <v>#N/A</v>
      </c>
      <c r="S26" s="49" t="e">
        <f t="shared" si="11"/>
        <v>#N/A</v>
      </c>
      <c r="T26" s="49" t="e">
        <f t="shared" si="11"/>
        <v>#N/A</v>
      </c>
      <c r="U26" s="49" t="e">
        <f t="shared" si="11"/>
        <v>#N/A</v>
      </c>
      <c r="V26" s="49" t="e">
        <f t="shared" si="11"/>
        <v>#N/A</v>
      </c>
      <c r="W26" s="49" t="e">
        <f t="shared" si="11"/>
        <v>#N/A</v>
      </c>
      <c r="X26" s="49" t="e">
        <f t="shared" si="11"/>
        <v>#N/A</v>
      </c>
      <c r="Y26" s="49" t="e">
        <f t="shared" si="11"/>
        <v>#N/A</v>
      </c>
      <c r="Z26" s="49" t="e">
        <f t="shared" si="11"/>
        <v>#N/A</v>
      </c>
      <c r="AA26" s="49" t="e">
        <f t="shared" si="11"/>
        <v>#N/A</v>
      </c>
      <c r="AB26" s="49" t="e">
        <f t="shared" si="11"/>
        <v>#N/A</v>
      </c>
      <c r="AC26" s="49" t="e">
        <f t="shared" si="11"/>
        <v>#N/A</v>
      </c>
      <c r="AD26" s="49" t="e">
        <f t="shared" si="11"/>
        <v>#N/A</v>
      </c>
      <c r="AE26" s="49" t="e">
        <f t="shared" si="11"/>
        <v>#N/A</v>
      </c>
      <c r="AF26" s="49" t="e">
        <f t="shared" si="11"/>
        <v>#N/A</v>
      </c>
      <c r="AG26" s="49" t="e">
        <f t="shared" si="11"/>
        <v>#N/A</v>
      </c>
      <c r="AH26" s="49" t="e">
        <f t="shared" si="11"/>
        <v>#N/A</v>
      </c>
      <c r="AI26" s="49" t="e">
        <f t="shared" si="11"/>
        <v>#N/A</v>
      </c>
      <c r="AJ26" s="49" t="e">
        <f t="shared" si="11"/>
        <v>#N/A</v>
      </c>
      <c r="AK26" s="49" t="e">
        <f t="shared" si="11"/>
        <v>#N/A</v>
      </c>
      <c r="AL26" s="49" t="e">
        <f t="shared" si="11"/>
        <v>#N/A</v>
      </c>
      <c r="AM26" s="9"/>
      <c r="AN26" s="9"/>
    </row>
    <row r="27" spans="1:40" x14ac:dyDescent="0.2">
      <c r="A27" s="20"/>
      <c r="B27" s="9" t="s">
        <v>291</v>
      </c>
      <c r="C27" s="49" t="e">
        <f t="shared" ref="C27:AL27" si="12">IF(C25-C26&lt;0,0,C25-C26)</f>
        <v>#N/A</v>
      </c>
      <c r="D27" s="49" t="e">
        <f t="shared" si="12"/>
        <v>#N/A</v>
      </c>
      <c r="E27" s="49" t="e">
        <f t="shared" si="12"/>
        <v>#N/A</v>
      </c>
      <c r="F27" s="49" t="e">
        <f t="shared" si="12"/>
        <v>#N/A</v>
      </c>
      <c r="G27" s="49" t="e">
        <f t="shared" si="12"/>
        <v>#N/A</v>
      </c>
      <c r="H27" s="49" t="e">
        <f t="shared" si="12"/>
        <v>#N/A</v>
      </c>
      <c r="I27" s="49" t="e">
        <f t="shared" si="12"/>
        <v>#N/A</v>
      </c>
      <c r="J27" s="49" t="e">
        <f t="shared" si="12"/>
        <v>#N/A</v>
      </c>
      <c r="K27" s="49" t="e">
        <f t="shared" si="12"/>
        <v>#N/A</v>
      </c>
      <c r="L27" s="49" t="e">
        <f t="shared" si="12"/>
        <v>#N/A</v>
      </c>
      <c r="M27" s="49" t="e">
        <f t="shared" si="12"/>
        <v>#N/A</v>
      </c>
      <c r="N27" s="49" t="e">
        <f t="shared" si="12"/>
        <v>#N/A</v>
      </c>
      <c r="O27" s="49" t="e">
        <f t="shared" si="12"/>
        <v>#N/A</v>
      </c>
      <c r="P27" s="49" t="e">
        <f t="shared" si="12"/>
        <v>#N/A</v>
      </c>
      <c r="Q27" s="49" t="e">
        <f t="shared" si="12"/>
        <v>#N/A</v>
      </c>
      <c r="R27" s="49" t="e">
        <f t="shared" si="12"/>
        <v>#N/A</v>
      </c>
      <c r="S27" s="49" t="e">
        <f t="shared" si="12"/>
        <v>#N/A</v>
      </c>
      <c r="T27" s="49" t="e">
        <f t="shared" si="12"/>
        <v>#N/A</v>
      </c>
      <c r="U27" s="49" t="e">
        <f t="shared" si="12"/>
        <v>#N/A</v>
      </c>
      <c r="V27" s="49" t="e">
        <f t="shared" si="12"/>
        <v>#N/A</v>
      </c>
      <c r="W27" s="49" t="e">
        <f t="shared" si="12"/>
        <v>#N/A</v>
      </c>
      <c r="X27" s="49" t="e">
        <f t="shared" si="12"/>
        <v>#N/A</v>
      </c>
      <c r="Y27" s="49" t="e">
        <f t="shared" si="12"/>
        <v>#N/A</v>
      </c>
      <c r="Z27" s="49" t="e">
        <f t="shared" si="12"/>
        <v>#N/A</v>
      </c>
      <c r="AA27" s="49" t="e">
        <f t="shared" si="12"/>
        <v>#N/A</v>
      </c>
      <c r="AB27" s="49" t="e">
        <f t="shared" si="12"/>
        <v>#N/A</v>
      </c>
      <c r="AC27" s="49" t="e">
        <f t="shared" si="12"/>
        <v>#N/A</v>
      </c>
      <c r="AD27" s="49" t="e">
        <f t="shared" si="12"/>
        <v>#N/A</v>
      </c>
      <c r="AE27" s="49" t="e">
        <f t="shared" si="12"/>
        <v>#N/A</v>
      </c>
      <c r="AF27" s="49" t="e">
        <f t="shared" si="12"/>
        <v>#N/A</v>
      </c>
      <c r="AG27" s="49" t="e">
        <f t="shared" si="12"/>
        <v>#N/A</v>
      </c>
      <c r="AH27" s="49" t="e">
        <f t="shared" si="12"/>
        <v>#N/A</v>
      </c>
      <c r="AI27" s="49" t="e">
        <f t="shared" si="12"/>
        <v>#N/A</v>
      </c>
      <c r="AJ27" s="49" t="e">
        <f t="shared" si="12"/>
        <v>#N/A</v>
      </c>
      <c r="AK27" s="49" t="e">
        <f t="shared" si="12"/>
        <v>#N/A</v>
      </c>
      <c r="AL27" s="49" t="e">
        <f t="shared" si="12"/>
        <v>#N/A</v>
      </c>
      <c r="AM27" s="49" t="e">
        <f>SUM(C27:AL27)</f>
        <v>#N/A</v>
      </c>
      <c r="AN27" s="9"/>
    </row>
    <row r="28" spans="1:40" x14ac:dyDescent="0.2">
      <c r="A28" s="20"/>
      <c r="B28" s="9" t="s">
        <v>293</v>
      </c>
      <c r="C28" s="32" t="e">
        <f t="shared" ref="C28:AL28" si="13">C27*C4</f>
        <v>#N/A</v>
      </c>
      <c r="D28" s="32" t="e">
        <f t="shared" si="13"/>
        <v>#N/A</v>
      </c>
      <c r="E28" s="32" t="e">
        <f t="shared" si="13"/>
        <v>#N/A</v>
      </c>
      <c r="F28" s="32" t="e">
        <f t="shared" si="13"/>
        <v>#N/A</v>
      </c>
      <c r="G28" s="32" t="e">
        <f t="shared" si="13"/>
        <v>#N/A</v>
      </c>
      <c r="H28" s="32" t="e">
        <f t="shared" si="13"/>
        <v>#N/A</v>
      </c>
      <c r="I28" s="32" t="e">
        <f t="shared" si="13"/>
        <v>#N/A</v>
      </c>
      <c r="J28" s="32" t="e">
        <f t="shared" si="13"/>
        <v>#N/A</v>
      </c>
      <c r="K28" s="32" t="e">
        <f t="shared" si="13"/>
        <v>#N/A</v>
      </c>
      <c r="L28" s="32" t="e">
        <f t="shared" si="13"/>
        <v>#N/A</v>
      </c>
      <c r="M28" s="32" t="e">
        <f t="shared" si="13"/>
        <v>#N/A</v>
      </c>
      <c r="N28" s="32" t="e">
        <f t="shared" si="13"/>
        <v>#N/A</v>
      </c>
      <c r="O28" s="32" t="e">
        <f t="shared" si="13"/>
        <v>#N/A</v>
      </c>
      <c r="P28" s="32" t="e">
        <f t="shared" si="13"/>
        <v>#N/A</v>
      </c>
      <c r="Q28" s="32" t="e">
        <f t="shared" si="13"/>
        <v>#N/A</v>
      </c>
      <c r="R28" s="32" t="e">
        <f t="shared" si="13"/>
        <v>#N/A</v>
      </c>
      <c r="S28" s="32" t="e">
        <f t="shared" si="13"/>
        <v>#N/A</v>
      </c>
      <c r="T28" s="32" t="e">
        <f t="shared" si="13"/>
        <v>#N/A</v>
      </c>
      <c r="U28" s="32" t="e">
        <f t="shared" si="13"/>
        <v>#N/A</v>
      </c>
      <c r="V28" s="32" t="e">
        <f t="shared" si="13"/>
        <v>#N/A</v>
      </c>
      <c r="W28" s="32" t="e">
        <f t="shared" si="13"/>
        <v>#N/A</v>
      </c>
      <c r="X28" s="32" t="e">
        <f t="shared" si="13"/>
        <v>#N/A</v>
      </c>
      <c r="Y28" s="32" t="e">
        <f t="shared" si="13"/>
        <v>#N/A</v>
      </c>
      <c r="Z28" s="32" t="e">
        <f t="shared" si="13"/>
        <v>#N/A</v>
      </c>
      <c r="AA28" s="32" t="e">
        <f t="shared" si="13"/>
        <v>#N/A</v>
      </c>
      <c r="AB28" s="32" t="e">
        <f t="shared" si="13"/>
        <v>#N/A</v>
      </c>
      <c r="AC28" s="32" t="e">
        <f t="shared" si="13"/>
        <v>#N/A</v>
      </c>
      <c r="AD28" s="32" t="e">
        <f t="shared" si="13"/>
        <v>#N/A</v>
      </c>
      <c r="AE28" s="32" t="e">
        <f t="shared" si="13"/>
        <v>#N/A</v>
      </c>
      <c r="AF28" s="32" t="e">
        <f t="shared" si="13"/>
        <v>#N/A</v>
      </c>
      <c r="AG28" s="32" t="e">
        <f t="shared" si="13"/>
        <v>#N/A</v>
      </c>
      <c r="AH28" s="32" t="e">
        <f t="shared" si="13"/>
        <v>#N/A</v>
      </c>
      <c r="AI28" s="32" t="e">
        <f t="shared" si="13"/>
        <v>#N/A</v>
      </c>
      <c r="AJ28" s="32" t="e">
        <f t="shared" si="13"/>
        <v>#N/A</v>
      </c>
      <c r="AK28" s="32" t="e">
        <f t="shared" si="13"/>
        <v>#N/A</v>
      </c>
      <c r="AL28" s="32" t="e">
        <f t="shared" si="13"/>
        <v>#N/A</v>
      </c>
      <c r="AM28" s="50" t="e">
        <f>SUM(C28:AL28)</f>
        <v>#N/A</v>
      </c>
      <c r="AN28" s="9"/>
    </row>
    <row r="29" spans="1:40" x14ac:dyDescent="0.2">
      <c r="A29" s="20"/>
      <c r="B29" s="9" t="s">
        <v>292</v>
      </c>
      <c r="C29" s="49"/>
      <c r="D29" s="49"/>
      <c r="E29" s="32" t="e">
        <f>SUM(C28:E28)</f>
        <v>#N/A</v>
      </c>
      <c r="F29" s="49"/>
      <c r="G29" s="49"/>
      <c r="H29" s="32" t="e">
        <f>SUM(F28:H28)</f>
        <v>#N/A</v>
      </c>
      <c r="I29" s="49"/>
      <c r="J29" s="49"/>
      <c r="K29" s="32" t="e">
        <f>SUM(I28:K28)</f>
        <v>#N/A</v>
      </c>
      <c r="L29" s="49"/>
      <c r="M29" s="49"/>
      <c r="N29" s="32" t="e">
        <f>SUM(L28:N28)</f>
        <v>#N/A</v>
      </c>
      <c r="O29" s="49"/>
      <c r="P29" s="49"/>
      <c r="Q29" s="32" t="e">
        <f>SUM(O28:Q28)</f>
        <v>#N/A</v>
      </c>
      <c r="R29" s="49"/>
      <c r="S29" s="49"/>
      <c r="T29" s="32" t="e">
        <f>SUM(R28:T28)</f>
        <v>#N/A</v>
      </c>
      <c r="U29" s="49"/>
      <c r="V29" s="49"/>
      <c r="W29" s="32" t="e">
        <f>SUM(U28:W28)</f>
        <v>#N/A</v>
      </c>
      <c r="X29" s="49"/>
      <c r="Y29" s="49"/>
      <c r="Z29" s="32" t="e">
        <f>SUM(X28:Z28)</f>
        <v>#N/A</v>
      </c>
      <c r="AA29" s="49"/>
      <c r="AB29" s="49"/>
      <c r="AC29" s="32" t="e">
        <f>SUM(AA28:AC28)</f>
        <v>#N/A</v>
      </c>
      <c r="AD29" s="49"/>
      <c r="AE29" s="49"/>
      <c r="AF29" s="32" t="e">
        <f>SUM(AD28:AF28)</f>
        <v>#N/A</v>
      </c>
      <c r="AG29" s="49"/>
      <c r="AH29" s="49"/>
      <c r="AI29" s="32" t="e">
        <f>SUM(AG28:AI28)</f>
        <v>#N/A</v>
      </c>
      <c r="AJ29" s="49"/>
      <c r="AK29" s="49"/>
      <c r="AL29" s="32" t="e">
        <f>SUM(AJ28:AL28)</f>
        <v>#N/A</v>
      </c>
      <c r="AM29" s="50" t="e">
        <f>SUM(C28:N28,AG28:AL28)</f>
        <v>#N/A</v>
      </c>
      <c r="AN29" s="9"/>
    </row>
    <row r="30" spans="1:40" x14ac:dyDescent="0.2">
      <c r="A30" s="20"/>
      <c r="B30" s="9" t="s">
        <v>294</v>
      </c>
      <c r="C30" s="49"/>
      <c r="D30" s="49"/>
      <c r="E30" s="49" t="e">
        <f>E29/31</f>
        <v>#N/A</v>
      </c>
      <c r="F30" s="49"/>
      <c r="G30" s="49"/>
      <c r="H30" s="49" t="e">
        <f>H29/28</f>
        <v>#N/A</v>
      </c>
      <c r="I30" s="49"/>
      <c r="J30" s="49"/>
      <c r="K30" s="49" t="e">
        <f>K29/31</f>
        <v>#N/A</v>
      </c>
      <c r="L30" s="49"/>
      <c r="M30" s="49"/>
      <c r="N30" s="49" t="e">
        <f>N29/30</f>
        <v>#N/A</v>
      </c>
      <c r="O30" s="49"/>
      <c r="P30" s="49"/>
      <c r="Q30" s="49" t="e">
        <f>Q29/31</f>
        <v>#N/A</v>
      </c>
      <c r="R30" s="49"/>
      <c r="S30" s="49"/>
      <c r="T30" s="49" t="e">
        <f>T29/30</f>
        <v>#N/A</v>
      </c>
      <c r="U30" s="49"/>
      <c r="V30" s="49"/>
      <c r="W30" s="49" t="e">
        <f>W29/31</f>
        <v>#N/A</v>
      </c>
      <c r="X30" s="49"/>
      <c r="Y30" s="49"/>
      <c r="Z30" s="49" t="e">
        <f>Z29/31</f>
        <v>#N/A</v>
      </c>
      <c r="AA30" s="49"/>
      <c r="AB30" s="49"/>
      <c r="AC30" s="49" t="e">
        <f>AC29/30</f>
        <v>#N/A</v>
      </c>
      <c r="AD30" s="49"/>
      <c r="AE30" s="49"/>
      <c r="AF30" s="49" t="e">
        <f>AF29/31</f>
        <v>#N/A</v>
      </c>
      <c r="AG30" s="49"/>
      <c r="AH30" s="49"/>
      <c r="AI30" s="49" t="e">
        <f>AI29/30</f>
        <v>#N/A</v>
      </c>
      <c r="AJ30" s="49"/>
      <c r="AK30" s="49"/>
      <c r="AL30" s="49" t="e">
        <f>AL29/31</f>
        <v>#N/A</v>
      </c>
      <c r="AM30" s="9"/>
      <c r="AN30" s="9"/>
    </row>
    <row r="31" spans="1:40" x14ac:dyDescent="0.2">
      <c r="A31" s="20"/>
      <c r="B31" s="9" t="s">
        <v>434</v>
      </c>
      <c r="C31" s="34" t="e">
        <f>IF(C$1&lt;C$14,0,IF(C$1&gt;C$15,0,C28))</f>
        <v>#N/A</v>
      </c>
      <c r="D31" s="34" t="e">
        <f t="shared" ref="D31:AL31" si="14">IF(D$1&lt;D$14,0,IF(D$1&gt;D$15,0,D28))</f>
        <v>#N/A</v>
      </c>
      <c r="E31" s="34" t="e">
        <f t="shared" si="14"/>
        <v>#N/A</v>
      </c>
      <c r="F31" s="34" t="e">
        <f t="shared" si="14"/>
        <v>#N/A</v>
      </c>
      <c r="G31" s="34" t="e">
        <f t="shared" si="14"/>
        <v>#N/A</v>
      </c>
      <c r="H31" s="34" t="e">
        <f t="shared" si="14"/>
        <v>#N/A</v>
      </c>
      <c r="I31" s="34" t="e">
        <f t="shared" si="14"/>
        <v>#N/A</v>
      </c>
      <c r="J31" s="34" t="e">
        <f t="shared" si="14"/>
        <v>#N/A</v>
      </c>
      <c r="K31" s="34" t="e">
        <f t="shared" si="14"/>
        <v>#N/A</v>
      </c>
      <c r="L31" s="34" t="e">
        <f t="shared" si="14"/>
        <v>#N/A</v>
      </c>
      <c r="M31" s="34" t="e">
        <f t="shared" si="14"/>
        <v>#N/A</v>
      </c>
      <c r="N31" s="34" t="e">
        <f t="shared" si="14"/>
        <v>#N/A</v>
      </c>
      <c r="O31" s="34">
        <f t="shared" si="14"/>
        <v>0</v>
      </c>
      <c r="P31" s="34">
        <f t="shared" si="14"/>
        <v>0</v>
      </c>
      <c r="Q31" s="34">
        <f t="shared" si="14"/>
        <v>0</v>
      </c>
      <c r="R31" s="34">
        <f t="shared" si="14"/>
        <v>0</v>
      </c>
      <c r="S31" s="34">
        <f t="shared" si="14"/>
        <v>0</v>
      </c>
      <c r="T31" s="34">
        <f t="shared" si="14"/>
        <v>0</v>
      </c>
      <c r="U31" s="34">
        <f t="shared" si="14"/>
        <v>0</v>
      </c>
      <c r="V31" s="34">
        <f t="shared" si="14"/>
        <v>0</v>
      </c>
      <c r="W31" s="34">
        <f t="shared" si="14"/>
        <v>0</v>
      </c>
      <c r="X31" s="34">
        <f t="shared" si="14"/>
        <v>0</v>
      </c>
      <c r="Y31" s="34">
        <f t="shared" si="14"/>
        <v>0</v>
      </c>
      <c r="Z31" s="34">
        <f t="shared" si="14"/>
        <v>0</v>
      </c>
      <c r="AA31" s="34">
        <f t="shared" si="14"/>
        <v>0</v>
      </c>
      <c r="AB31" s="34">
        <f t="shared" si="14"/>
        <v>0</v>
      </c>
      <c r="AC31" s="34">
        <f t="shared" si="14"/>
        <v>0</v>
      </c>
      <c r="AD31" s="34">
        <f t="shared" si="14"/>
        <v>0</v>
      </c>
      <c r="AE31" s="34">
        <f t="shared" si="14"/>
        <v>0</v>
      </c>
      <c r="AF31" s="34">
        <f t="shared" si="14"/>
        <v>0</v>
      </c>
      <c r="AG31" s="34" t="e">
        <f t="shared" si="14"/>
        <v>#N/A</v>
      </c>
      <c r="AH31" s="34" t="e">
        <f t="shared" si="14"/>
        <v>#N/A</v>
      </c>
      <c r="AI31" s="34" t="e">
        <f t="shared" si="14"/>
        <v>#N/A</v>
      </c>
      <c r="AJ31" s="34" t="e">
        <f t="shared" si="14"/>
        <v>#N/A</v>
      </c>
      <c r="AK31" s="34" t="e">
        <f t="shared" si="14"/>
        <v>#N/A</v>
      </c>
      <c r="AL31" s="34" t="e">
        <f t="shared" si="14"/>
        <v>#N/A</v>
      </c>
      <c r="AM31" s="36" t="e">
        <f>SUM(C31:AL31)</f>
        <v>#N/A</v>
      </c>
      <c r="AN31" s="9"/>
    </row>
    <row r="32" spans="1:40" x14ac:dyDescent="0.2">
      <c r="A32" s="20"/>
      <c r="B32" s="9" t="s">
        <v>288</v>
      </c>
      <c r="C32" s="49" t="e">
        <f t="shared" ref="C32:AL32" si="15">IF(C7&lt;=C13,24*(C13-C10)-C11*(C13-(C7+C10)/2),IF(C13&lt;=C6,0,24*(C7-C10)*((C13-C6)/(C7-C6))^2-C11*(C13-C10)^2/((C7-C10)*2)))</f>
        <v>#N/A</v>
      </c>
      <c r="D32" s="49" t="e">
        <f t="shared" si="15"/>
        <v>#N/A</v>
      </c>
      <c r="E32" s="49" t="e">
        <f t="shared" si="15"/>
        <v>#N/A</v>
      </c>
      <c r="F32" s="49" t="e">
        <f t="shared" si="15"/>
        <v>#N/A</v>
      </c>
      <c r="G32" s="49" t="e">
        <f t="shared" si="15"/>
        <v>#N/A</v>
      </c>
      <c r="H32" s="49" t="e">
        <f t="shared" si="15"/>
        <v>#N/A</v>
      </c>
      <c r="I32" s="49" t="e">
        <f t="shared" si="15"/>
        <v>#N/A</v>
      </c>
      <c r="J32" s="49" t="e">
        <f t="shared" si="15"/>
        <v>#N/A</v>
      </c>
      <c r="K32" s="49" t="e">
        <f t="shared" si="15"/>
        <v>#N/A</v>
      </c>
      <c r="L32" s="49" t="e">
        <f t="shared" si="15"/>
        <v>#N/A</v>
      </c>
      <c r="M32" s="49" t="e">
        <f t="shared" si="15"/>
        <v>#N/A</v>
      </c>
      <c r="N32" s="49" t="e">
        <f t="shared" si="15"/>
        <v>#N/A</v>
      </c>
      <c r="O32" s="49" t="e">
        <f t="shared" si="15"/>
        <v>#N/A</v>
      </c>
      <c r="P32" s="49" t="e">
        <f t="shared" si="15"/>
        <v>#N/A</v>
      </c>
      <c r="Q32" s="49" t="e">
        <f t="shared" si="15"/>
        <v>#N/A</v>
      </c>
      <c r="R32" s="49" t="e">
        <f t="shared" si="15"/>
        <v>#N/A</v>
      </c>
      <c r="S32" s="49" t="e">
        <f t="shared" si="15"/>
        <v>#N/A</v>
      </c>
      <c r="T32" s="49" t="e">
        <f t="shared" si="15"/>
        <v>#N/A</v>
      </c>
      <c r="U32" s="49" t="e">
        <f t="shared" si="15"/>
        <v>#N/A</v>
      </c>
      <c r="V32" s="49" t="e">
        <f t="shared" si="15"/>
        <v>#N/A</v>
      </c>
      <c r="W32" s="49" t="e">
        <f t="shared" si="15"/>
        <v>#N/A</v>
      </c>
      <c r="X32" s="49" t="e">
        <f t="shared" si="15"/>
        <v>#N/A</v>
      </c>
      <c r="Y32" s="49" t="e">
        <f t="shared" si="15"/>
        <v>#N/A</v>
      </c>
      <c r="Z32" s="49" t="e">
        <f t="shared" si="15"/>
        <v>#N/A</v>
      </c>
      <c r="AA32" s="49" t="e">
        <f t="shared" si="15"/>
        <v>#N/A</v>
      </c>
      <c r="AB32" s="49" t="e">
        <f t="shared" si="15"/>
        <v>#N/A</v>
      </c>
      <c r="AC32" s="49" t="e">
        <f t="shared" si="15"/>
        <v>#N/A</v>
      </c>
      <c r="AD32" s="49" t="e">
        <f t="shared" si="15"/>
        <v>#N/A</v>
      </c>
      <c r="AE32" s="49" t="e">
        <f t="shared" si="15"/>
        <v>#N/A</v>
      </c>
      <c r="AF32" s="49" t="e">
        <f t="shared" si="15"/>
        <v>#N/A</v>
      </c>
      <c r="AG32" s="49" t="e">
        <f t="shared" si="15"/>
        <v>#N/A</v>
      </c>
      <c r="AH32" s="49" t="e">
        <f t="shared" si="15"/>
        <v>#N/A</v>
      </c>
      <c r="AI32" s="49" t="e">
        <f t="shared" si="15"/>
        <v>#N/A</v>
      </c>
      <c r="AJ32" s="49" t="e">
        <f t="shared" si="15"/>
        <v>#N/A</v>
      </c>
      <c r="AK32" s="49" t="e">
        <f t="shared" si="15"/>
        <v>#N/A</v>
      </c>
      <c r="AL32" s="49" t="e">
        <f t="shared" si="15"/>
        <v>#N/A</v>
      </c>
      <c r="AM32" s="9"/>
      <c r="AN32" s="9"/>
    </row>
    <row r="33" spans="1:40" x14ac:dyDescent="0.2">
      <c r="A33" s="20"/>
      <c r="B33" s="9"/>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9"/>
      <c r="AN33" s="9"/>
    </row>
    <row r="34" spans="1:40" x14ac:dyDescent="0.2">
      <c r="A34" s="20"/>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c r="AL34" s="9"/>
      <c r="AM34" s="9"/>
      <c r="AN34" s="9"/>
    </row>
    <row r="35" spans="1:40" x14ac:dyDescent="0.2">
      <c r="A35" s="20" t="s">
        <v>289</v>
      </c>
      <c r="B35" s="38">
        <v>1</v>
      </c>
      <c r="C35" s="39" t="e">
        <f>C$7-12/16*(C$7-C$6)</f>
        <v>#N/A</v>
      </c>
      <c r="D35" s="39" t="e">
        <f t="shared" ref="D35:AL35" si="16">D$7-12/16*(D$7-D$6)</f>
        <v>#N/A</v>
      </c>
      <c r="E35" s="39" t="e">
        <f t="shared" si="16"/>
        <v>#N/A</v>
      </c>
      <c r="F35" s="39" t="e">
        <f t="shared" si="16"/>
        <v>#N/A</v>
      </c>
      <c r="G35" s="39" t="e">
        <f t="shared" si="16"/>
        <v>#N/A</v>
      </c>
      <c r="H35" s="39" t="e">
        <f t="shared" si="16"/>
        <v>#N/A</v>
      </c>
      <c r="I35" s="39" t="e">
        <f t="shared" si="16"/>
        <v>#N/A</v>
      </c>
      <c r="J35" s="39" t="e">
        <f t="shared" si="16"/>
        <v>#N/A</v>
      </c>
      <c r="K35" s="39" t="e">
        <f t="shared" si="16"/>
        <v>#N/A</v>
      </c>
      <c r="L35" s="39" t="e">
        <f t="shared" si="16"/>
        <v>#N/A</v>
      </c>
      <c r="M35" s="39" t="e">
        <f t="shared" si="16"/>
        <v>#N/A</v>
      </c>
      <c r="N35" s="39" t="e">
        <f t="shared" si="16"/>
        <v>#N/A</v>
      </c>
      <c r="O35" s="39" t="e">
        <f t="shared" si="16"/>
        <v>#N/A</v>
      </c>
      <c r="P35" s="39" t="e">
        <f t="shared" si="16"/>
        <v>#N/A</v>
      </c>
      <c r="Q35" s="39" t="e">
        <f t="shared" si="16"/>
        <v>#N/A</v>
      </c>
      <c r="R35" s="39" t="e">
        <f t="shared" si="16"/>
        <v>#N/A</v>
      </c>
      <c r="S35" s="39" t="e">
        <f t="shared" si="16"/>
        <v>#N/A</v>
      </c>
      <c r="T35" s="39" t="e">
        <f t="shared" si="16"/>
        <v>#N/A</v>
      </c>
      <c r="U35" s="39" t="e">
        <f>U$7-11/15*(U$7-U$6)</f>
        <v>#N/A</v>
      </c>
      <c r="V35" s="39" t="e">
        <f t="shared" si="16"/>
        <v>#N/A</v>
      </c>
      <c r="W35" s="39" t="e">
        <f t="shared" si="16"/>
        <v>#N/A</v>
      </c>
      <c r="X35" s="39" t="e">
        <f t="shared" si="16"/>
        <v>#N/A</v>
      </c>
      <c r="Y35" s="39" t="e">
        <f t="shared" si="16"/>
        <v>#N/A</v>
      </c>
      <c r="Z35" s="39" t="e">
        <f t="shared" si="16"/>
        <v>#N/A</v>
      </c>
      <c r="AA35" s="39" t="e">
        <f t="shared" si="16"/>
        <v>#N/A</v>
      </c>
      <c r="AB35" s="39" t="e">
        <f t="shared" si="16"/>
        <v>#N/A</v>
      </c>
      <c r="AC35" s="39" t="e">
        <f t="shared" si="16"/>
        <v>#N/A</v>
      </c>
      <c r="AD35" s="39" t="e">
        <f t="shared" si="16"/>
        <v>#N/A</v>
      </c>
      <c r="AE35" s="39" t="e">
        <f t="shared" si="16"/>
        <v>#N/A</v>
      </c>
      <c r="AF35" s="39" t="e">
        <f t="shared" si="16"/>
        <v>#N/A</v>
      </c>
      <c r="AG35" s="39" t="e">
        <f t="shared" si="16"/>
        <v>#N/A</v>
      </c>
      <c r="AH35" s="39" t="e">
        <f t="shared" si="16"/>
        <v>#N/A</v>
      </c>
      <c r="AI35" s="39" t="e">
        <f t="shared" si="16"/>
        <v>#N/A</v>
      </c>
      <c r="AJ35" s="39" t="e">
        <f t="shared" si="16"/>
        <v>#N/A</v>
      </c>
      <c r="AK35" s="39" t="e">
        <f t="shared" si="16"/>
        <v>#N/A</v>
      </c>
      <c r="AL35" s="39" t="e">
        <f t="shared" si="16"/>
        <v>#N/A</v>
      </c>
      <c r="AM35" s="9"/>
      <c r="AN35" s="9"/>
    </row>
    <row r="36" spans="1:40" x14ac:dyDescent="0.2">
      <c r="A36" s="20" t="s">
        <v>455</v>
      </c>
      <c r="B36" s="38">
        <v>2</v>
      </c>
      <c r="C36" s="39" t="e">
        <f>C$7-13/16*(C$7-C$6)</f>
        <v>#N/A</v>
      </c>
      <c r="D36" s="39" t="e">
        <f t="shared" ref="D36:AL36" si="17">D$7-13/16*(D$7-D$6)</f>
        <v>#N/A</v>
      </c>
      <c r="E36" s="39" t="e">
        <f t="shared" si="17"/>
        <v>#N/A</v>
      </c>
      <c r="F36" s="39" t="e">
        <f t="shared" si="17"/>
        <v>#N/A</v>
      </c>
      <c r="G36" s="39" t="e">
        <f t="shared" si="17"/>
        <v>#N/A</v>
      </c>
      <c r="H36" s="39" t="e">
        <f t="shared" si="17"/>
        <v>#N/A</v>
      </c>
      <c r="I36" s="39" t="e">
        <f t="shared" si="17"/>
        <v>#N/A</v>
      </c>
      <c r="J36" s="39" t="e">
        <f t="shared" si="17"/>
        <v>#N/A</v>
      </c>
      <c r="K36" s="39" t="e">
        <f t="shared" si="17"/>
        <v>#N/A</v>
      </c>
      <c r="L36" s="39" t="e">
        <f t="shared" si="17"/>
        <v>#N/A</v>
      </c>
      <c r="M36" s="39" t="e">
        <f t="shared" si="17"/>
        <v>#N/A</v>
      </c>
      <c r="N36" s="39" t="e">
        <f t="shared" si="17"/>
        <v>#N/A</v>
      </c>
      <c r="O36" s="39" t="e">
        <f t="shared" si="17"/>
        <v>#N/A</v>
      </c>
      <c r="P36" s="39" t="e">
        <f t="shared" si="17"/>
        <v>#N/A</v>
      </c>
      <c r="Q36" s="39" t="e">
        <f t="shared" si="17"/>
        <v>#N/A</v>
      </c>
      <c r="R36" s="39" t="e">
        <f t="shared" si="17"/>
        <v>#N/A</v>
      </c>
      <c r="S36" s="39" t="e">
        <f t="shared" si="17"/>
        <v>#N/A</v>
      </c>
      <c r="T36" s="39" t="e">
        <f t="shared" si="17"/>
        <v>#N/A</v>
      </c>
      <c r="U36" s="39" t="e">
        <f>U$7-12/15*(U$7-U$6)</f>
        <v>#N/A</v>
      </c>
      <c r="V36" s="39" t="e">
        <f t="shared" si="17"/>
        <v>#N/A</v>
      </c>
      <c r="W36" s="39" t="e">
        <f t="shared" si="17"/>
        <v>#N/A</v>
      </c>
      <c r="X36" s="39" t="e">
        <f t="shared" si="17"/>
        <v>#N/A</v>
      </c>
      <c r="Y36" s="39" t="e">
        <f t="shared" si="17"/>
        <v>#N/A</v>
      </c>
      <c r="Z36" s="39" t="e">
        <f t="shared" si="17"/>
        <v>#N/A</v>
      </c>
      <c r="AA36" s="39" t="e">
        <f t="shared" si="17"/>
        <v>#N/A</v>
      </c>
      <c r="AB36" s="39" t="e">
        <f t="shared" si="17"/>
        <v>#N/A</v>
      </c>
      <c r="AC36" s="39" t="e">
        <f t="shared" si="17"/>
        <v>#N/A</v>
      </c>
      <c r="AD36" s="39" t="e">
        <f t="shared" si="17"/>
        <v>#N/A</v>
      </c>
      <c r="AE36" s="39" t="e">
        <f t="shared" si="17"/>
        <v>#N/A</v>
      </c>
      <c r="AF36" s="39" t="e">
        <f t="shared" si="17"/>
        <v>#N/A</v>
      </c>
      <c r="AG36" s="39" t="e">
        <f t="shared" si="17"/>
        <v>#N/A</v>
      </c>
      <c r="AH36" s="39" t="e">
        <f t="shared" si="17"/>
        <v>#N/A</v>
      </c>
      <c r="AI36" s="39" t="e">
        <f t="shared" si="17"/>
        <v>#N/A</v>
      </c>
      <c r="AJ36" s="39" t="e">
        <f t="shared" si="17"/>
        <v>#N/A</v>
      </c>
      <c r="AK36" s="39" t="e">
        <f t="shared" si="17"/>
        <v>#N/A</v>
      </c>
      <c r="AL36" s="39" t="e">
        <f t="shared" si="17"/>
        <v>#N/A</v>
      </c>
      <c r="AM36" s="9"/>
      <c r="AN36" s="9"/>
    </row>
    <row r="37" spans="1:40" x14ac:dyDescent="0.2">
      <c r="A37" s="20"/>
      <c r="B37" s="38">
        <v>3</v>
      </c>
      <c r="C37" s="39" t="e">
        <f>C$7-14/16*(C$7-C$6)</f>
        <v>#N/A</v>
      </c>
      <c r="D37" s="39" t="e">
        <f t="shared" ref="D37:AL37" si="18">D$7-14/16*(D$7-D$6)</f>
        <v>#N/A</v>
      </c>
      <c r="E37" s="39" t="e">
        <f t="shared" si="18"/>
        <v>#N/A</v>
      </c>
      <c r="F37" s="39" t="e">
        <f t="shared" si="18"/>
        <v>#N/A</v>
      </c>
      <c r="G37" s="39" t="e">
        <f t="shared" si="18"/>
        <v>#N/A</v>
      </c>
      <c r="H37" s="39" t="e">
        <f t="shared" si="18"/>
        <v>#N/A</v>
      </c>
      <c r="I37" s="39" t="e">
        <f t="shared" si="18"/>
        <v>#N/A</v>
      </c>
      <c r="J37" s="39" t="e">
        <f t="shared" si="18"/>
        <v>#N/A</v>
      </c>
      <c r="K37" s="39" t="e">
        <f t="shared" si="18"/>
        <v>#N/A</v>
      </c>
      <c r="L37" s="39" t="e">
        <f t="shared" si="18"/>
        <v>#N/A</v>
      </c>
      <c r="M37" s="39" t="e">
        <f t="shared" si="18"/>
        <v>#N/A</v>
      </c>
      <c r="N37" s="39" t="e">
        <f t="shared" si="18"/>
        <v>#N/A</v>
      </c>
      <c r="O37" s="39" t="e">
        <f t="shared" si="18"/>
        <v>#N/A</v>
      </c>
      <c r="P37" s="39" t="e">
        <f t="shared" si="18"/>
        <v>#N/A</v>
      </c>
      <c r="Q37" s="39" t="e">
        <f t="shared" si="18"/>
        <v>#N/A</v>
      </c>
      <c r="R37" s="39" t="e">
        <f t="shared" si="18"/>
        <v>#N/A</v>
      </c>
      <c r="S37" s="39" t="e">
        <f t="shared" si="18"/>
        <v>#N/A</v>
      </c>
      <c r="T37" s="39" t="e">
        <f t="shared" si="18"/>
        <v>#N/A</v>
      </c>
      <c r="U37" s="39" t="e">
        <f>U$7-13/15*(U$7-U$6)</f>
        <v>#N/A</v>
      </c>
      <c r="V37" s="39" t="e">
        <f t="shared" si="18"/>
        <v>#N/A</v>
      </c>
      <c r="W37" s="39" t="e">
        <f t="shared" si="18"/>
        <v>#N/A</v>
      </c>
      <c r="X37" s="39" t="e">
        <f t="shared" si="18"/>
        <v>#N/A</v>
      </c>
      <c r="Y37" s="39" t="e">
        <f t="shared" si="18"/>
        <v>#N/A</v>
      </c>
      <c r="Z37" s="39" t="e">
        <f t="shared" si="18"/>
        <v>#N/A</v>
      </c>
      <c r="AA37" s="39" t="e">
        <f t="shared" si="18"/>
        <v>#N/A</v>
      </c>
      <c r="AB37" s="39" t="e">
        <f t="shared" si="18"/>
        <v>#N/A</v>
      </c>
      <c r="AC37" s="39" t="e">
        <f t="shared" si="18"/>
        <v>#N/A</v>
      </c>
      <c r="AD37" s="39" t="e">
        <f t="shared" si="18"/>
        <v>#N/A</v>
      </c>
      <c r="AE37" s="39" t="e">
        <f t="shared" si="18"/>
        <v>#N/A</v>
      </c>
      <c r="AF37" s="39" t="e">
        <f t="shared" si="18"/>
        <v>#N/A</v>
      </c>
      <c r="AG37" s="39" t="e">
        <f t="shared" si="18"/>
        <v>#N/A</v>
      </c>
      <c r="AH37" s="39" t="e">
        <f t="shared" si="18"/>
        <v>#N/A</v>
      </c>
      <c r="AI37" s="39" t="e">
        <f t="shared" si="18"/>
        <v>#N/A</v>
      </c>
      <c r="AJ37" s="39" t="e">
        <f t="shared" si="18"/>
        <v>#N/A</v>
      </c>
      <c r="AK37" s="39" t="e">
        <f t="shared" si="18"/>
        <v>#N/A</v>
      </c>
      <c r="AL37" s="39" t="e">
        <f t="shared" si="18"/>
        <v>#N/A</v>
      </c>
      <c r="AM37" s="9"/>
      <c r="AN37" s="9"/>
    </row>
    <row r="38" spans="1:40" x14ac:dyDescent="0.2">
      <c r="A38" s="20"/>
      <c r="B38" s="38">
        <v>4</v>
      </c>
      <c r="C38" s="39" t="e">
        <f>C$7-15/16*(C$7-C$6)</f>
        <v>#N/A</v>
      </c>
      <c r="D38" s="39" t="e">
        <f t="shared" ref="D38:AL38" si="19">D$7-15/16*(D$7-D$6)</f>
        <v>#N/A</v>
      </c>
      <c r="E38" s="39" t="e">
        <f t="shared" si="19"/>
        <v>#N/A</v>
      </c>
      <c r="F38" s="39" t="e">
        <f t="shared" si="19"/>
        <v>#N/A</v>
      </c>
      <c r="G38" s="39" t="e">
        <f t="shared" si="19"/>
        <v>#N/A</v>
      </c>
      <c r="H38" s="39" t="e">
        <f t="shared" si="19"/>
        <v>#N/A</v>
      </c>
      <c r="I38" s="39" t="e">
        <f t="shared" si="19"/>
        <v>#N/A</v>
      </c>
      <c r="J38" s="39" t="e">
        <f t="shared" si="19"/>
        <v>#N/A</v>
      </c>
      <c r="K38" s="39" t="e">
        <f t="shared" si="19"/>
        <v>#N/A</v>
      </c>
      <c r="L38" s="39" t="e">
        <f t="shared" si="19"/>
        <v>#N/A</v>
      </c>
      <c r="M38" s="39" t="e">
        <f t="shared" si="19"/>
        <v>#N/A</v>
      </c>
      <c r="N38" s="39" t="e">
        <f t="shared" si="19"/>
        <v>#N/A</v>
      </c>
      <c r="O38" s="39" t="e">
        <f t="shared" si="19"/>
        <v>#N/A</v>
      </c>
      <c r="P38" s="39" t="e">
        <f t="shared" si="19"/>
        <v>#N/A</v>
      </c>
      <c r="Q38" s="39" t="e">
        <f t="shared" si="19"/>
        <v>#N/A</v>
      </c>
      <c r="R38" s="39" t="e">
        <f t="shared" si="19"/>
        <v>#N/A</v>
      </c>
      <c r="S38" s="39" t="e">
        <f t="shared" si="19"/>
        <v>#N/A</v>
      </c>
      <c r="T38" s="39" t="e">
        <f t="shared" si="19"/>
        <v>#N/A</v>
      </c>
      <c r="U38" s="39" t="e">
        <f>U$7-14/15*(U$7-U$6)</f>
        <v>#N/A</v>
      </c>
      <c r="V38" s="39" t="e">
        <f t="shared" si="19"/>
        <v>#N/A</v>
      </c>
      <c r="W38" s="39" t="e">
        <f t="shared" si="19"/>
        <v>#N/A</v>
      </c>
      <c r="X38" s="39" t="e">
        <f t="shared" si="19"/>
        <v>#N/A</v>
      </c>
      <c r="Y38" s="39" t="e">
        <f t="shared" si="19"/>
        <v>#N/A</v>
      </c>
      <c r="Z38" s="39" t="e">
        <f t="shared" si="19"/>
        <v>#N/A</v>
      </c>
      <c r="AA38" s="39" t="e">
        <f t="shared" si="19"/>
        <v>#N/A</v>
      </c>
      <c r="AB38" s="39" t="e">
        <f t="shared" si="19"/>
        <v>#N/A</v>
      </c>
      <c r="AC38" s="39" t="e">
        <f t="shared" si="19"/>
        <v>#N/A</v>
      </c>
      <c r="AD38" s="39" t="e">
        <f t="shared" si="19"/>
        <v>#N/A</v>
      </c>
      <c r="AE38" s="39" t="e">
        <f t="shared" si="19"/>
        <v>#N/A</v>
      </c>
      <c r="AF38" s="39" t="e">
        <f t="shared" si="19"/>
        <v>#N/A</v>
      </c>
      <c r="AG38" s="39" t="e">
        <f t="shared" si="19"/>
        <v>#N/A</v>
      </c>
      <c r="AH38" s="39" t="e">
        <f t="shared" si="19"/>
        <v>#N/A</v>
      </c>
      <c r="AI38" s="39" t="e">
        <f t="shared" si="19"/>
        <v>#N/A</v>
      </c>
      <c r="AJ38" s="39" t="e">
        <f t="shared" si="19"/>
        <v>#N/A</v>
      </c>
      <c r="AK38" s="39" t="e">
        <f t="shared" si="19"/>
        <v>#N/A</v>
      </c>
      <c r="AL38" s="39" t="e">
        <f t="shared" si="19"/>
        <v>#N/A</v>
      </c>
      <c r="AM38" s="9"/>
      <c r="AN38" s="9"/>
    </row>
    <row r="39" spans="1:40" x14ac:dyDescent="0.2">
      <c r="A39" s="20"/>
      <c r="B39" s="51">
        <v>5</v>
      </c>
      <c r="C39" s="52" t="e">
        <f>C$6</f>
        <v>#N/A</v>
      </c>
      <c r="D39" s="52" t="e">
        <f t="shared" ref="D39:AL40" si="20">D$6</f>
        <v>#N/A</v>
      </c>
      <c r="E39" s="52" t="e">
        <f t="shared" si="20"/>
        <v>#N/A</v>
      </c>
      <c r="F39" s="52" t="e">
        <f t="shared" si="20"/>
        <v>#N/A</v>
      </c>
      <c r="G39" s="52" t="e">
        <f t="shared" si="20"/>
        <v>#N/A</v>
      </c>
      <c r="H39" s="52" t="e">
        <f t="shared" si="20"/>
        <v>#N/A</v>
      </c>
      <c r="I39" s="52" t="e">
        <f t="shared" si="20"/>
        <v>#N/A</v>
      </c>
      <c r="J39" s="52" t="e">
        <f t="shared" si="20"/>
        <v>#N/A</v>
      </c>
      <c r="K39" s="52" t="e">
        <f t="shared" si="20"/>
        <v>#N/A</v>
      </c>
      <c r="L39" s="52" t="e">
        <f t="shared" si="20"/>
        <v>#N/A</v>
      </c>
      <c r="M39" s="52" t="e">
        <f t="shared" si="20"/>
        <v>#N/A</v>
      </c>
      <c r="N39" s="52" t="e">
        <f t="shared" si="20"/>
        <v>#N/A</v>
      </c>
      <c r="O39" s="52" t="e">
        <f t="shared" si="20"/>
        <v>#N/A</v>
      </c>
      <c r="P39" s="52" t="e">
        <f t="shared" si="20"/>
        <v>#N/A</v>
      </c>
      <c r="Q39" s="52" t="e">
        <f t="shared" si="20"/>
        <v>#N/A</v>
      </c>
      <c r="R39" s="52" t="e">
        <f t="shared" si="20"/>
        <v>#N/A</v>
      </c>
      <c r="S39" s="52" t="e">
        <f t="shared" si="20"/>
        <v>#N/A</v>
      </c>
      <c r="T39" s="52" t="e">
        <f t="shared" si="20"/>
        <v>#N/A</v>
      </c>
      <c r="U39" s="52" t="e">
        <f t="shared" si="20"/>
        <v>#N/A</v>
      </c>
      <c r="V39" s="52" t="e">
        <f t="shared" si="20"/>
        <v>#N/A</v>
      </c>
      <c r="W39" s="52" t="e">
        <f t="shared" si="20"/>
        <v>#N/A</v>
      </c>
      <c r="X39" s="52" t="e">
        <f t="shared" si="20"/>
        <v>#N/A</v>
      </c>
      <c r="Y39" s="52" t="e">
        <f t="shared" si="20"/>
        <v>#N/A</v>
      </c>
      <c r="Z39" s="52" t="e">
        <f t="shared" si="20"/>
        <v>#N/A</v>
      </c>
      <c r="AA39" s="52" t="e">
        <f t="shared" si="20"/>
        <v>#N/A</v>
      </c>
      <c r="AB39" s="52" t="e">
        <f t="shared" si="20"/>
        <v>#N/A</v>
      </c>
      <c r="AC39" s="52" t="e">
        <f t="shared" si="20"/>
        <v>#N/A</v>
      </c>
      <c r="AD39" s="52" t="e">
        <f t="shared" si="20"/>
        <v>#N/A</v>
      </c>
      <c r="AE39" s="52" t="e">
        <f t="shared" si="20"/>
        <v>#N/A</v>
      </c>
      <c r="AF39" s="52" t="e">
        <f t="shared" si="20"/>
        <v>#N/A</v>
      </c>
      <c r="AG39" s="52" t="e">
        <f t="shared" si="20"/>
        <v>#N/A</v>
      </c>
      <c r="AH39" s="52" t="e">
        <f t="shared" si="20"/>
        <v>#N/A</v>
      </c>
      <c r="AI39" s="52" t="e">
        <f t="shared" si="20"/>
        <v>#N/A</v>
      </c>
      <c r="AJ39" s="52" t="e">
        <f t="shared" si="20"/>
        <v>#N/A</v>
      </c>
      <c r="AK39" s="52" t="e">
        <f t="shared" si="20"/>
        <v>#N/A</v>
      </c>
      <c r="AL39" s="52" t="e">
        <f t="shared" si="20"/>
        <v>#N/A</v>
      </c>
      <c r="AM39" s="9"/>
      <c r="AN39" s="9"/>
    </row>
    <row r="40" spans="1:40" x14ac:dyDescent="0.2">
      <c r="A40" s="20"/>
      <c r="B40" s="51">
        <v>6</v>
      </c>
      <c r="C40" s="52" t="e">
        <f>C$6</f>
        <v>#N/A</v>
      </c>
      <c r="D40" s="52" t="e">
        <f t="shared" si="20"/>
        <v>#N/A</v>
      </c>
      <c r="E40" s="52" t="e">
        <f t="shared" si="20"/>
        <v>#N/A</v>
      </c>
      <c r="F40" s="52" t="e">
        <f t="shared" si="20"/>
        <v>#N/A</v>
      </c>
      <c r="G40" s="52" t="e">
        <f t="shared" si="20"/>
        <v>#N/A</v>
      </c>
      <c r="H40" s="52" t="e">
        <f t="shared" si="20"/>
        <v>#N/A</v>
      </c>
      <c r="I40" s="52" t="e">
        <f t="shared" si="20"/>
        <v>#N/A</v>
      </c>
      <c r="J40" s="52" t="e">
        <f t="shared" si="20"/>
        <v>#N/A</v>
      </c>
      <c r="K40" s="52" t="e">
        <f t="shared" si="20"/>
        <v>#N/A</v>
      </c>
      <c r="L40" s="52" t="e">
        <f t="shared" si="20"/>
        <v>#N/A</v>
      </c>
      <c r="M40" s="52" t="e">
        <f t="shared" si="20"/>
        <v>#N/A</v>
      </c>
      <c r="N40" s="52" t="e">
        <f t="shared" si="20"/>
        <v>#N/A</v>
      </c>
      <c r="O40" s="52" t="e">
        <f t="shared" si="20"/>
        <v>#N/A</v>
      </c>
      <c r="P40" s="52" t="e">
        <f t="shared" si="20"/>
        <v>#N/A</v>
      </c>
      <c r="Q40" s="52" t="e">
        <f t="shared" si="20"/>
        <v>#N/A</v>
      </c>
      <c r="R40" s="53" t="e">
        <f>R$7-5/6*(R$7-R$6)</f>
        <v>#N/A</v>
      </c>
      <c r="S40" s="53" t="e">
        <f t="shared" ref="S40:AC40" si="21">S$7-5/6*(S$7-S$6)</f>
        <v>#N/A</v>
      </c>
      <c r="T40" s="53" t="e">
        <f t="shared" si="21"/>
        <v>#N/A</v>
      </c>
      <c r="U40" s="53" t="e">
        <f t="shared" si="21"/>
        <v>#N/A</v>
      </c>
      <c r="V40" s="53" t="e">
        <f t="shared" si="21"/>
        <v>#N/A</v>
      </c>
      <c r="W40" s="53" t="e">
        <f t="shared" si="21"/>
        <v>#N/A</v>
      </c>
      <c r="X40" s="53" t="e">
        <f t="shared" si="21"/>
        <v>#N/A</v>
      </c>
      <c r="Y40" s="53" t="e">
        <f t="shared" si="21"/>
        <v>#N/A</v>
      </c>
      <c r="Z40" s="53" t="e">
        <f t="shared" si="21"/>
        <v>#N/A</v>
      </c>
      <c r="AA40" s="53" t="e">
        <f t="shared" si="21"/>
        <v>#N/A</v>
      </c>
      <c r="AB40" s="53" t="e">
        <f t="shared" si="21"/>
        <v>#N/A</v>
      </c>
      <c r="AC40" s="53" t="e">
        <f t="shared" si="21"/>
        <v>#N/A</v>
      </c>
      <c r="AD40" s="52" t="e">
        <f t="shared" si="20"/>
        <v>#N/A</v>
      </c>
      <c r="AE40" s="52" t="e">
        <f t="shared" si="20"/>
        <v>#N/A</v>
      </c>
      <c r="AF40" s="52" t="e">
        <f t="shared" si="20"/>
        <v>#N/A</v>
      </c>
      <c r="AG40" s="52" t="e">
        <f t="shared" si="20"/>
        <v>#N/A</v>
      </c>
      <c r="AH40" s="52" t="e">
        <f t="shared" si="20"/>
        <v>#N/A</v>
      </c>
      <c r="AI40" s="52" t="e">
        <f t="shared" si="20"/>
        <v>#N/A</v>
      </c>
      <c r="AJ40" s="52" t="e">
        <f t="shared" si="20"/>
        <v>#N/A</v>
      </c>
      <c r="AK40" s="52" t="e">
        <f t="shared" si="20"/>
        <v>#N/A</v>
      </c>
      <c r="AL40" s="52" t="e">
        <f t="shared" si="20"/>
        <v>#N/A</v>
      </c>
      <c r="AM40" s="9"/>
      <c r="AN40" s="9"/>
    </row>
    <row r="41" spans="1:40" x14ac:dyDescent="0.2">
      <c r="A41" s="20"/>
      <c r="B41" s="54">
        <v>7</v>
      </c>
      <c r="C41" s="53" t="e">
        <f t="shared" ref="C41:Q41" si="22">C$7-5/6*(C$7-C$6)</f>
        <v>#N/A</v>
      </c>
      <c r="D41" s="53" t="e">
        <f t="shared" si="22"/>
        <v>#N/A</v>
      </c>
      <c r="E41" s="53" t="e">
        <f t="shared" si="22"/>
        <v>#N/A</v>
      </c>
      <c r="F41" s="53" t="e">
        <f t="shared" si="22"/>
        <v>#N/A</v>
      </c>
      <c r="G41" s="53" t="e">
        <f t="shared" si="22"/>
        <v>#N/A</v>
      </c>
      <c r="H41" s="53" t="e">
        <f t="shared" si="22"/>
        <v>#N/A</v>
      </c>
      <c r="I41" s="53" t="e">
        <f t="shared" si="22"/>
        <v>#N/A</v>
      </c>
      <c r="J41" s="53" t="e">
        <f t="shared" si="22"/>
        <v>#N/A</v>
      </c>
      <c r="K41" s="53" t="e">
        <f t="shared" si="22"/>
        <v>#N/A</v>
      </c>
      <c r="L41" s="53" t="e">
        <f t="shared" si="22"/>
        <v>#N/A</v>
      </c>
      <c r="M41" s="53" t="e">
        <f t="shared" si="22"/>
        <v>#N/A</v>
      </c>
      <c r="N41" s="53" t="e">
        <f t="shared" si="22"/>
        <v>#N/A</v>
      </c>
      <c r="O41" s="53" t="e">
        <f t="shared" si="22"/>
        <v>#N/A</v>
      </c>
      <c r="P41" s="53" t="e">
        <f t="shared" si="22"/>
        <v>#N/A</v>
      </c>
      <c r="Q41" s="53" t="e">
        <f t="shared" si="22"/>
        <v>#N/A</v>
      </c>
      <c r="R41" s="53" t="e">
        <f>R$7-4/6*(R$7-R$6)</f>
        <v>#N/A</v>
      </c>
      <c r="S41" s="53" t="e">
        <f t="shared" ref="S41:AC41" si="23">S$7-4/6*(S$7-S$6)</f>
        <v>#N/A</v>
      </c>
      <c r="T41" s="53" t="e">
        <f t="shared" si="23"/>
        <v>#N/A</v>
      </c>
      <c r="U41" s="53" t="e">
        <f t="shared" si="23"/>
        <v>#N/A</v>
      </c>
      <c r="V41" s="53" t="e">
        <f t="shared" si="23"/>
        <v>#N/A</v>
      </c>
      <c r="W41" s="53" t="e">
        <f t="shared" si="23"/>
        <v>#N/A</v>
      </c>
      <c r="X41" s="53" t="e">
        <f t="shared" si="23"/>
        <v>#N/A</v>
      </c>
      <c r="Y41" s="53" t="e">
        <f t="shared" si="23"/>
        <v>#N/A</v>
      </c>
      <c r="Z41" s="53" t="e">
        <f t="shared" si="23"/>
        <v>#N/A</v>
      </c>
      <c r="AA41" s="53" t="e">
        <f t="shared" si="23"/>
        <v>#N/A</v>
      </c>
      <c r="AB41" s="53" t="e">
        <f t="shared" si="23"/>
        <v>#N/A</v>
      </c>
      <c r="AC41" s="53" t="e">
        <f t="shared" si="23"/>
        <v>#N/A</v>
      </c>
      <c r="AD41" s="53" t="e">
        <f t="shared" ref="AD41:AL41" si="24">AD$7-5/6*(AD$7-AD$6)</f>
        <v>#N/A</v>
      </c>
      <c r="AE41" s="53" t="e">
        <f t="shared" si="24"/>
        <v>#N/A</v>
      </c>
      <c r="AF41" s="53" t="e">
        <f t="shared" si="24"/>
        <v>#N/A</v>
      </c>
      <c r="AG41" s="53" t="e">
        <f t="shared" si="24"/>
        <v>#N/A</v>
      </c>
      <c r="AH41" s="53" t="e">
        <f t="shared" si="24"/>
        <v>#N/A</v>
      </c>
      <c r="AI41" s="53" t="e">
        <f t="shared" si="24"/>
        <v>#N/A</v>
      </c>
      <c r="AJ41" s="53" t="e">
        <f t="shared" si="24"/>
        <v>#N/A</v>
      </c>
      <c r="AK41" s="53" t="e">
        <f t="shared" si="24"/>
        <v>#N/A</v>
      </c>
      <c r="AL41" s="53" t="e">
        <f t="shared" si="24"/>
        <v>#N/A</v>
      </c>
      <c r="AM41" s="9"/>
      <c r="AN41" s="9"/>
    </row>
    <row r="42" spans="1:40" x14ac:dyDescent="0.2">
      <c r="A42" s="20"/>
      <c r="B42" s="55">
        <v>8</v>
      </c>
      <c r="C42" s="56" t="e">
        <f t="shared" ref="C42:AL42" si="25">IF(C$13&lt;C$7,C$13,C$7-4/6*(C$7-C$6))</f>
        <v>#N/A</v>
      </c>
      <c r="D42" s="56" t="e">
        <f t="shared" si="25"/>
        <v>#N/A</v>
      </c>
      <c r="E42" s="56" t="e">
        <f t="shared" si="25"/>
        <v>#N/A</v>
      </c>
      <c r="F42" s="56" t="e">
        <f t="shared" si="25"/>
        <v>#N/A</v>
      </c>
      <c r="G42" s="56" t="e">
        <f t="shared" si="25"/>
        <v>#N/A</v>
      </c>
      <c r="H42" s="56" t="e">
        <f t="shared" si="25"/>
        <v>#N/A</v>
      </c>
      <c r="I42" s="56" t="e">
        <f t="shared" si="25"/>
        <v>#N/A</v>
      </c>
      <c r="J42" s="56" t="e">
        <f t="shared" si="25"/>
        <v>#N/A</v>
      </c>
      <c r="K42" s="56" t="e">
        <f t="shared" si="25"/>
        <v>#N/A</v>
      </c>
      <c r="L42" s="56" t="e">
        <f t="shared" si="25"/>
        <v>#N/A</v>
      </c>
      <c r="M42" s="56" t="e">
        <f t="shared" si="25"/>
        <v>#N/A</v>
      </c>
      <c r="N42" s="56" t="e">
        <f t="shared" si="25"/>
        <v>#N/A</v>
      </c>
      <c r="O42" s="56" t="e">
        <f t="shared" si="25"/>
        <v>#N/A</v>
      </c>
      <c r="P42" s="56" t="e">
        <f t="shared" si="25"/>
        <v>#N/A</v>
      </c>
      <c r="Q42" s="56" t="e">
        <f t="shared" si="25"/>
        <v>#N/A</v>
      </c>
      <c r="R42" s="56" t="e">
        <f t="shared" si="25"/>
        <v>#N/A</v>
      </c>
      <c r="S42" s="56" t="e">
        <f t="shared" si="25"/>
        <v>#N/A</v>
      </c>
      <c r="T42" s="56" t="e">
        <f t="shared" si="25"/>
        <v>#N/A</v>
      </c>
      <c r="U42" s="56" t="e">
        <f t="shared" si="25"/>
        <v>#N/A</v>
      </c>
      <c r="V42" s="56" t="e">
        <f t="shared" si="25"/>
        <v>#N/A</v>
      </c>
      <c r="W42" s="56" t="e">
        <f t="shared" si="25"/>
        <v>#N/A</v>
      </c>
      <c r="X42" s="56" t="e">
        <f t="shared" si="25"/>
        <v>#N/A</v>
      </c>
      <c r="Y42" s="56" t="e">
        <f t="shared" si="25"/>
        <v>#N/A</v>
      </c>
      <c r="Z42" s="56" t="e">
        <f t="shared" si="25"/>
        <v>#N/A</v>
      </c>
      <c r="AA42" s="56" t="e">
        <f t="shared" si="25"/>
        <v>#N/A</v>
      </c>
      <c r="AB42" s="56" t="e">
        <f t="shared" si="25"/>
        <v>#N/A</v>
      </c>
      <c r="AC42" s="56" t="e">
        <f t="shared" si="25"/>
        <v>#N/A</v>
      </c>
      <c r="AD42" s="56" t="e">
        <f t="shared" si="25"/>
        <v>#N/A</v>
      </c>
      <c r="AE42" s="56" t="e">
        <f t="shared" si="25"/>
        <v>#N/A</v>
      </c>
      <c r="AF42" s="56" t="e">
        <f t="shared" si="25"/>
        <v>#N/A</v>
      </c>
      <c r="AG42" s="56" t="e">
        <f t="shared" si="25"/>
        <v>#N/A</v>
      </c>
      <c r="AH42" s="56" t="e">
        <f t="shared" si="25"/>
        <v>#N/A</v>
      </c>
      <c r="AI42" s="56" t="e">
        <f t="shared" si="25"/>
        <v>#N/A</v>
      </c>
      <c r="AJ42" s="56" t="e">
        <f t="shared" si="25"/>
        <v>#N/A</v>
      </c>
      <c r="AK42" s="56" t="e">
        <f t="shared" si="25"/>
        <v>#N/A</v>
      </c>
      <c r="AL42" s="56" t="e">
        <f t="shared" si="25"/>
        <v>#N/A</v>
      </c>
      <c r="AM42" s="9"/>
      <c r="AN42" s="9"/>
    </row>
    <row r="43" spans="1:40" x14ac:dyDescent="0.2">
      <c r="A43" s="20"/>
      <c r="B43" s="55">
        <v>9</v>
      </c>
      <c r="C43" s="56" t="e">
        <f t="shared" ref="C43:AL43" si="26">IF(C$13&lt;C$7,C$13,C$7-3/6*(C$7-C$6))</f>
        <v>#N/A</v>
      </c>
      <c r="D43" s="56" t="e">
        <f t="shared" si="26"/>
        <v>#N/A</v>
      </c>
      <c r="E43" s="56" t="e">
        <f t="shared" si="26"/>
        <v>#N/A</v>
      </c>
      <c r="F43" s="56" t="e">
        <f t="shared" si="26"/>
        <v>#N/A</v>
      </c>
      <c r="G43" s="56" t="e">
        <f t="shared" si="26"/>
        <v>#N/A</v>
      </c>
      <c r="H43" s="56" t="e">
        <f t="shared" si="26"/>
        <v>#N/A</v>
      </c>
      <c r="I43" s="56" t="e">
        <f t="shared" si="26"/>
        <v>#N/A</v>
      </c>
      <c r="J43" s="56" t="e">
        <f t="shared" si="26"/>
        <v>#N/A</v>
      </c>
      <c r="K43" s="56" t="e">
        <f t="shared" si="26"/>
        <v>#N/A</v>
      </c>
      <c r="L43" s="56" t="e">
        <f t="shared" si="26"/>
        <v>#N/A</v>
      </c>
      <c r="M43" s="56" t="e">
        <f t="shared" si="26"/>
        <v>#N/A</v>
      </c>
      <c r="N43" s="56" t="e">
        <f t="shared" si="26"/>
        <v>#N/A</v>
      </c>
      <c r="O43" s="56" t="e">
        <f t="shared" si="26"/>
        <v>#N/A</v>
      </c>
      <c r="P43" s="56" t="e">
        <f t="shared" si="26"/>
        <v>#N/A</v>
      </c>
      <c r="Q43" s="56" t="e">
        <f t="shared" si="26"/>
        <v>#N/A</v>
      </c>
      <c r="R43" s="56" t="e">
        <f t="shared" si="26"/>
        <v>#N/A</v>
      </c>
      <c r="S43" s="56" t="e">
        <f t="shared" si="26"/>
        <v>#N/A</v>
      </c>
      <c r="T43" s="56" t="e">
        <f t="shared" si="26"/>
        <v>#N/A</v>
      </c>
      <c r="U43" s="56" t="e">
        <f t="shared" si="26"/>
        <v>#N/A</v>
      </c>
      <c r="V43" s="56" t="e">
        <f t="shared" si="26"/>
        <v>#N/A</v>
      </c>
      <c r="W43" s="56" t="e">
        <f t="shared" si="26"/>
        <v>#N/A</v>
      </c>
      <c r="X43" s="56" t="e">
        <f t="shared" si="26"/>
        <v>#N/A</v>
      </c>
      <c r="Y43" s="56" t="e">
        <f t="shared" si="26"/>
        <v>#N/A</v>
      </c>
      <c r="Z43" s="56" t="e">
        <f t="shared" si="26"/>
        <v>#N/A</v>
      </c>
      <c r="AA43" s="56" t="e">
        <f t="shared" si="26"/>
        <v>#N/A</v>
      </c>
      <c r="AB43" s="56" t="e">
        <f t="shared" si="26"/>
        <v>#N/A</v>
      </c>
      <c r="AC43" s="56" t="e">
        <f t="shared" si="26"/>
        <v>#N/A</v>
      </c>
      <c r="AD43" s="56" t="e">
        <f t="shared" si="26"/>
        <v>#N/A</v>
      </c>
      <c r="AE43" s="56" t="e">
        <f t="shared" si="26"/>
        <v>#N/A</v>
      </c>
      <c r="AF43" s="56" t="e">
        <f t="shared" si="26"/>
        <v>#N/A</v>
      </c>
      <c r="AG43" s="56" t="e">
        <f t="shared" si="26"/>
        <v>#N/A</v>
      </c>
      <c r="AH43" s="56" t="e">
        <f t="shared" si="26"/>
        <v>#N/A</v>
      </c>
      <c r="AI43" s="56" t="e">
        <f t="shared" si="26"/>
        <v>#N/A</v>
      </c>
      <c r="AJ43" s="56" t="e">
        <f t="shared" si="26"/>
        <v>#N/A</v>
      </c>
      <c r="AK43" s="56" t="e">
        <f t="shared" si="26"/>
        <v>#N/A</v>
      </c>
      <c r="AL43" s="56" t="e">
        <f t="shared" si="26"/>
        <v>#N/A</v>
      </c>
      <c r="AM43" s="9"/>
      <c r="AN43" s="9"/>
    </row>
    <row r="44" spans="1:40" x14ac:dyDescent="0.2">
      <c r="A44" s="20"/>
      <c r="B44" s="55">
        <v>10</v>
      </c>
      <c r="C44" s="56" t="e">
        <f t="shared" ref="C44:AL44" si="27">IF(C$13&lt;C$7,C$13,IF(C$11&gt;6,C$13,C$7-2/6*(C$7-C$6)))</f>
        <v>#N/A</v>
      </c>
      <c r="D44" s="56" t="e">
        <f t="shared" si="27"/>
        <v>#N/A</v>
      </c>
      <c r="E44" s="56" t="e">
        <f t="shared" si="27"/>
        <v>#N/A</v>
      </c>
      <c r="F44" s="56" t="e">
        <f t="shared" si="27"/>
        <v>#N/A</v>
      </c>
      <c r="G44" s="56" t="e">
        <f t="shared" si="27"/>
        <v>#N/A</v>
      </c>
      <c r="H44" s="56" t="e">
        <f t="shared" si="27"/>
        <v>#N/A</v>
      </c>
      <c r="I44" s="56" t="e">
        <f t="shared" si="27"/>
        <v>#N/A</v>
      </c>
      <c r="J44" s="56" t="e">
        <f t="shared" si="27"/>
        <v>#N/A</v>
      </c>
      <c r="K44" s="56" t="e">
        <f t="shared" si="27"/>
        <v>#N/A</v>
      </c>
      <c r="L44" s="56" t="e">
        <f t="shared" si="27"/>
        <v>#N/A</v>
      </c>
      <c r="M44" s="56" t="e">
        <f t="shared" si="27"/>
        <v>#N/A</v>
      </c>
      <c r="N44" s="56" t="e">
        <f t="shared" si="27"/>
        <v>#N/A</v>
      </c>
      <c r="O44" s="56" t="e">
        <f t="shared" si="27"/>
        <v>#N/A</v>
      </c>
      <c r="P44" s="56" t="e">
        <f t="shared" si="27"/>
        <v>#N/A</v>
      </c>
      <c r="Q44" s="56" t="e">
        <f t="shared" si="27"/>
        <v>#N/A</v>
      </c>
      <c r="R44" s="56" t="e">
        <f t="shared" si="27"/>
        <v>#N/A</v>
      </c>
      <c r="S44" s="56" t="e">
        <f t="shared" si="27"/>
        <v>#N/A</v>
      </c>
      <c r="T44" s="56" t="e">
        <f t="shared" si="27"/>
        <v>#N/A</v>
      </c>
      <c r="U44" s="56" t="e">
        <f t="shared" si="27"/>
        <v>#N/A</v>
      </c>
      <c r="V44" s="56" t="e">
        <f t="shared" si="27"/>
        <v>#N/A</v>
      </c>
      <c r="W44" s="56" t="e">
        <f t="shared" si="27"/>
        <v>#N/A</v>
      </c>
      <c r="X44" s="56" t="e">
        <f t="shared" si="27"/>
        <v>#N/A</v>
      </c>
      <c r="Y44" s="56" t="e">
        <f t="shared" si="27"/>
        <v>#N/A</v>
      </c>
      <c r="Z44" s="56" t="e">
        <f t="shared" si="27"/>
        <v>#N/A</v>
      </c>
      <c r="AA44" s="56" t="e">
        <f t="shared" si="27"/>
        <v>#N/A</v>
      </c>
      <c r="AB44" s="56" t="e">
        <f t="shared" si="27"/>
        <v>#N/A</v>
      </c>
      <c r="AC44" s="56" t="e">
        <f t="shared" si="27"/>
        <v>#N/A</v>
      </c>
      <c r="AD44" s="56" t="e">
        <f t="shared" si="27"/>
        <v>#N/A</v>
      </c>
      <c r="AE44" s="56" t="e">
        <f t="shared" si="27"/>
        <v>#N/A</v>
      </c>
      <c r="AF44" s="56" t="e">
        <f t="shared" si="27"/>
        <v>#N/A</v>
      </c>
      <c r="AG44" s="56" t="e">
        <f t="shared" si="27"/>
        <v>#N/A</v>
      </c>
      <c r="AH44" s="56" t="e">
        <f t="shared" si="27"/>
        <v>#N/A</v>
      </c>
      <c r="AI44" s="56" t="e">
        <f t="shared" si="27"/>
        <v>#N/A</v>
      </c>
      <c r="AJ44" s="56" t="e">
        <f t="shared" si="27"/>
        <v>#N/A</v>
      </c>
      <c r="AK44" s="56" t="e">
        <f t="shared" si="27"/>
        <v>#N/A</v>
      </c>
      <c r="AL44" s="56" t="e">
        <f t="shared" si="27"/>
        <v>#N/A</v>
      </c>
      <c r="AM44" s="9"/>
      <c r="AN44" s="9"/>
    </row>
    <row r="45" spans="1:40" x14ac:dyDescent="0.2">
      <c r="A45" s="20"/>
      <c r="B45" s="55">
        <v>11</v>
      </c>
      <c r="C45" s="56" t="e">
        <f t="shared" ref="C45:AL45" si="28">IF(C$13&lt;C$7,C$13,IF(C$11&gt;4,C$13,C$7-1/6*(C$7-C$6)))</f>
        <v>#N/A</v>
      </c>
      <c r="D45" s="56" t="e">
        <f t="shared" si="28"/>
        <v>#N/A</v>
      </c>
      <c r="E45" s="56" t="e">
        <f t="shared" si="28"/>
        <v>#N/A</v>
      </c>
      <c r="F45" s="56" t="e">
        <f t="shared" si="28"/>
        <v>#N/A</v>
      </c>
      <c r="G45" s="56" t="e">
        <f t="shared" si="28"/>
        <v>#N/A</v>
      </c>
      <c r="H45" s="56" t="e">
        <f t="shared" si="28"/>
        <v>#N/A</v>
      </c>
      <c r="I45" s="56" t="e">
        <f t="shared" si="28"/>
        <v>#N/A</v>
      </c>
      <c r="J45" s="56" t="e">
        <f t="shared" si="28"/>
        <v>#N/A</v>
      </c>
      <c r="K45" s="56" t="e">
        <f t="shared" si="28"/>
        <v>#N/A</v>
      </c>
      <c r="L45" s="56" t="e">
        <f t="shared" si="28"/>
        <v>#N/A</v>
      </c>
      <c r="M45" s="56" t="e">
        <f t="shared" si="28"/>
        <v>#N/A</v>
      </c>
      <c r="N45" s="56" t="e">
        <f t="shared" si="28"/>
        <v>#N/A</v>
      </c>
      <c r="O45" s="56" t="e">
        <f t="shared" si="28"/>
        <v>#N/A</v>
      </c>
      <c r="P45" s="56" t="e">
        <f t="shared" si="28"/>
        <v>#N/A</v>
      </c>
      <c r="Q45" s="56" t="e">
        <f t="shared" si="28"/>
        <v>#N/A</v>
      </c>
      <c r="R45" s="56" t="e">
        <f t="shared" si="28"/>
        <v>#N/A</v>
      </c>
      <c r="S45" s="56" t="e">
        <f t="shared" si="28"/>
        <v>#N/A</v>
      </c>
      <c r="T45" s="56" t="e">
        <f t="shared" si="28"/>
        <v>#N/A</v>
      </c>
      <c r="U45" s="56" t="e">
        <f t="shared" si="28"/>
        <v>#N/A</v>
      </c>
      <c r="V45" s="56" t="e">
        <f t="shared" si="28"/>
        <v>#N/A</v>
      </c>
      <c r="W45" s="56" t="e">
        <f t="shared" si="28"/>
        <v>#N/A</v>
      </c>
      <c r="X45" s="56" t="e">
        <f t="shared" si="28"/>
        <v>#N/A</v>
      </c>
      <c r="Y45" s="56" t="e">
        <f t="shared" si="28"/>
        <v>#N/A</v>
      </c>
      <c r="Z45" s="56" t="e">
        <f t="shared" si="28"/>
        <v>#N/A</v>
      </c>
      <c r="AA45" s="56" t="e">
        <f t="shared" si="28"/>
        <v>#N/A</v>
      </c>
      <c r="AB45" s="56" t="e">
        <f t="shared" si="28"/>
        <v>#N/A</v>
      </c>
      <c r="AC45" s="56" t="e">
        <f t="shared" si="28"/>
        <v>#N/A</v>
      </c>
      <c r="AD45" s="56" t="e">
        <f t="shared" si="28"/>
        <v>#N/A</v>
      </c>
      <c r="AE45" s="56" t="e">
        <f t="shared" si="28"/>
        <v>#N/A</v>
      </c>
      <c r="AF45" s="56" t="e">
        <f t="shared" si="28"/>
        <v>#N/A</v>
      </c>
      <c r="AG45" s="56" t="e">
        <f t="shared" si="28"/>
        <v>#N/A</v>
      </c>
      <c r="AH45" s="56" t="e">
        <f t="shared" si="28"/>
        <v>#N/A</v>
      </c>
      <c r="AI45" s="56" t="e">
        <f t="shared" si="28"/>
        <v>#N/A</v>
      </c>
      <c r="AJ45" s="56" t="e">
        <f t="shared" si="28"/>
        <v>#N/A</v>
      </c>
      <c r="AK45" s="56" t="e">
        <f t="shared" si="28"/>
        <v>#N/A</v>
      </c>
      <c r="AL45" s="56" t="e">
        <f t="shared" si="28"/>
        <v>#N/A</v>
      </c>
      <c r="AM45" s="9"/>
      <c r="AN45" s="9"/>
    </row>
    <row r="46" spans="1:40" x14ac:dyDescent="0.2">
      <c r="A46" s="20"/>
      <c r="B46" s="51">
        <v>12</v>
      </c>
      <c r="C46" s="52">
        <f t="shared" ref="C46:R47" si="29">C$13</f>
        <v>15</v>
      </c>
      <c r="D46" s="52">
        <f t="shared" si="29"/>
        <v>15</v>
      </c>
      <c r="E46" s="52">
        <f t="shared" si="29"/>
        <v>15</v>
      </c>
      <c r="F46" s="52">
        <f t="shared" si="29"/>
        <v>15</v>
      </c>
      <c r="G46" s="52">
        <f t="shared" si="29"/>
        <v>15</v>
      </c>
      <c r="H46" s="52">
        <f t="shared" si="29"/>
        <v>15</v>
      </c>
      <c r="I46" s="52">
        <f t="shared" si="29"/>
        <v>15</v>
      </c>
      <c r="J46" s="52">
        <f t="shared" si="29"/>
        <v>15</v>
      </c>
      <c r="K46" s="52">
        <f t="shared" si="29"/>
        <v>15</v>
      </c>
      <c r="L46" s="52">
        <f t="shared" si="29"/>
        <v>15</v>
      </c>
      <c r="M46" s="52">
        <f t="shared" si="29"/>
        <v>15</v>
      </c>
      <c r="N46" s="52">
        <f t="shared" si="29"/>
        <v>15</v>
      </c>
      <c r="O46" s="52">
        <f t="shared" si="29"/>
        <v>15</v>
      </c>
      <c r="P46" s="52">
        <f t="shared" si="29"/>
        <v>15</v>
      </c>
      <c r="Q46" s="52">
        <f t="shared" si="29"/>
        <v>15</v>
      </c>
      <c r="R46" s="52">
        <f t="shared" si="29"/>
        <v>15</v>
      </c>
      <c r="S46" s="52">
        <f t="shared" ref="R46:AL47" si="30">S$13</f>
        <v>15</v>
      </c>
      <c r="T46" s="52">
        <f t="shared" si="30"/>
        <v>15</v>
      </c>
      <c r="U46" s="52">
        <f t="shared" si="30"/>
        <v>15</v>
      </c>
      <c r="V46" s="52">
        <f t="shared" si="30"/>
        <v>15</v>
      </c>
      <c r="W46" s="52">
        <f t="shared" si="30"/>
        <v>15</v>
      </c>
      <c r="X46" s="52">
        <f t="shared" si="30"/>
        <v>15</v>
      </c>
      <c r="Y46" s="52">
        <f t="shared" si="30"/>
        <v>15</v>
      </c>
      <c r="Z46" s="52">
        <f t="shared" si="30"/>
        <v>15</v>
      </c>
      <c r="AA46" s="52">
        <f t="shared" si="30"/>
        <v>15</v>
      </c>
      <c r="AB46" s="52">
        <f t="shared" si="30"/>
        <v>15</v>
      </c>
      <c r="AC46" s="52">
        <f t="shared" si="30"/>
        <v>15</v>
      </c>
      <c r="AD46" s="52">
        <f t="shared" si="30"/>
        <v>15</v>
      </c>
      <c r="AE46" s="52">
        <f t="shared" si="30"/>
        <v>15</v>
      </c>
      <c r="AF46" s="52">
        <f t="shared" si="30"/>
        <v>15</v>
      </c>
      <c r="AG46" s="52">
        <f t="shared" si="30"/>
        <v>15</v>
      </c>
      <c r="AH46" s="52">
        <f t="shared" si="30"/>
        <v>15</v>
      </c>
      <c r="AI46" s="52">
        <f t="shared" si="30"/>
        <v>15</v>
      </c>
      <c r="AJ46" s="52">
        <f t="shared" si="30"/>
        <v>15</v>
      </c>
      <c r="AK46" s="52">
        <f t="shared" si="30"/>
        <v>15</v>
      </c>
      <c r="AL46" s="52">
        <f t="shared" si="30"/>
        <v>15</v>
      </c>
      <c r="AM46" s="9"/>
      <c r="AN46" s="9"/>
    </row>
    <row r="47" spans="1:40" x14ac:dyDescent="0.2">
      <c r="A47" s="20"/>
      <c r="B47" s="51">
        <v>13</v>
      </c>
      <c r="C47" s="52">
        <f t="shared" si="29"/>
        <v>15</v>
      </c>
      <c r="D47" s="52">
        <f t="shared" si="29"/>
        <v>15</v>
      </c>
      <c r="E47" s="52">
        <f t="shared" si="29"/>
        <v>15</v>
      </c>
      <c r="F47" s="52">
        <f t="shared" si="29"/>
        <v>15</v>
      </c>
      <c r="G47" s="52">
        <f t="shared" si="29"/>
        <v>15</v>
      </c>
      <c r="H47" s="52">
        <f t="shared" si="29"/>
        <v>15</v>
      </c>
      <c r="I47" s="52">
        <f t="shared" si="29"/>
        <v>15</v>
      </c>
      <c r="J47" s="52">
        <f t="shared" si="29"/>
        <v>15</v>
      </c>
      <c r="K47" s="52">
        <f t="shared" si="29"/>
        <v>15</v>
      </c>
      <c r="L47" s="52">
        <f t="shared" si="29"/>
        <v>15</v>
      </c>
      <c r="M47" s="52">
        <f>M$13</f>
        <v>15</v>
      </c>
      <c r="N47" s="52">
        <f>N$13</f>
        <v>15</v>
      </c>
      <c r="O47" s="52">
        <f>O$13</f>
        <v>15</v>
      </c>
      <c r="P47" s="52">
        <f>P$13</f>
        <v>15</v>
      </c>
      <c r="Q47" s="52">
        <f>Q$13</f>
        <v>15</v>
      </c>
      <c r="R47" s="52">
        <f t="shared" si="30"/>
        <v>15</v>
      </c>
      <c r="S47" s="52">
        <f t="shared" si="30"/>
        <v>15</v>
      </c>
      <c r="T47" s="52">
        <f t="shared" si="30"/>
        <v>15</v>
      </c>
      <c r="U47" s="52">
        <f t="shared" si="30"/>
        <v>15</v>
      </c>
      <c r="V47" s="52">
        <f t="shared" si="30"/>
        <v>15</v>
      </c>
      <c r="W47" s="52">
        <f t="shared" si="30"/>
        <v>15</v>
      </c>
      <c r="X47" s="52">
        <f t="shared" si="30"/>
        <v>15</v>
      </c>
      <c r="Y47" s="52">
        <f t="shared" si="30"/>
        <v>15</v>
      </c>
      <c r="Z47" s="52">
        <f t="shared" si="30"/>
        <v>15</v>
      </c>
      <c r="AA47" s="52">
        <f t="shared" si="30"/>
        <v>15</v>
      </c>
      <c r="AB47" s="52">
        <f t="shared" si="30"/>
        <v>15</v>
      </c>
      <c r="AC47" s="52">
        <f t="shared" si="30"/>
        <v>15</v>
      </c>
      <c r="AD47" s="52">
        <f t="shared" si="30"/>
        <v>15</v>
      </c>
      <c r="AE47" s="52">
        <f t="shared" si="30"/>
        <v>15</v>
      </c>
      <c r="AF47" s="52">
        <f t="shared" si="30"/>
        <v>15</v>
      </c>
      <c r="AG47" s="52">
        <f t="shared" si="30"/>
        <v>15</v>
      </c>
      <c r="AH47" s="52">
        <f t="shared" si="30"/>
        <v>15</v>
      </c>
      <c r="AI47" s="52">
        <f t="shared" si="30"/>
        <v>15</v>
      </c>
      <c r="AJ47" s="52">
        <f t="shared" si="30"/>
        <v>15</v>
      </c>
      <c r="AK47" s="52">
        <f t="shared" si="30"/>
        <v>15</v>
      </c>
      <c r="AL47" s="52">
        <f t="shared" si="30"/>
        <v>15</v>
      </c>
      <c r="AM47" s="9"/>
      <c r="AN47" s="9"/>
    </row>
    <row r="48" spans="1:40" x14ac:dyDescent="0.2">
      <c r="A48" s="20"/>
      <c r="B48" s="55">
        <v>14</v>
      </c>
      <c r="C48" s="56" t="e">
        <f t="shared" ref="C48:AL48" si="31">IF(C$13&lt;C$7,C$13,IF(C$11&gt;2,C$13,C$7-1/16*(C$7-C$6)))</f>
        <v>#N/A</v>
      </c>
      <c r="D48" s="56" t="e">
        <f t="shared" si="31"/>
        <v>#N/A</v>
      </c>
      <c r="E48" s="56" t="e">
        <f t="shared" si="31"/>
        <v>#N/A</v>
      </c>
      <c r="F48" s="56" t="e">
        <f t="shared" si="31"/>
        <v>#N/A</v>
      </c>
      <c r="G48" s="56" t="e">
        <f t="shared" si="31"/>
        <v>#N/A</v>
      </c>
      <c r="H48" s="56" t="e">
        <f t="shared" si="31"/>
        <v>#N/A</v>
      </c>
      <c r="I48" s="56" t="e">
        <f t="shared" si="31"/>
        <v>#N/A</v>
      </c>
      <c r="J48" s="56" t="e">
        <f t="shared" si="31"/>
        <v>#N/A</v>
      </c>
      <c r="K48" s="56" t="e">
        <f t="shared" si="31"/>
        <v>#N/A</v>
      </c>
      <c r="L48" s="56" t="e">
        <f t="shared" si="31"/>
        <v>#N/A</v>
      </c>
      <c r="M48" s="56" t="e">
        <f t="shared" si="31"/>
        <v>#N/A</v>
      </c>
      <c r="N48" s="56" t="e">
        <f t="shared" si="31"/>
        <v>#N/A</v>
      </c>
      <c r="O48" s="56" t="e">
        <f t="shared" si="31"/>
        <v>#N/A</v>
      </c>
      <c r="P48" s="56" t="e">
        <f t="shared" si="31"/>
        <v>#N/A</v>
      </c>
      <c r="Q48" s="56" t="e">
        <f t="shared" si="31"/>
        <v>#N/A</v>
      </c>
      <c r="R48" s="56" t="e">
        <f t="shared" si="31"/>
        <v>#N/A</v>
      </c>
      <c r="S48" s="56" t="e">
        <f t="shared" si="31"/>
        <v>#N/A</v>
      </c>
      <c r="T48" s="56" t="e">
        <f t="shared" si="31"/>
        <v>#N/A</v>
      </c>
      <c r="U48" s="56" t="e">
        <f t="shared" si="31"/>
        <v>#N/A</v>
      </c>
      <c r="V48" s="56" t="e">
        <f t="shared" si="31"/>
        <v>#N/A</v>
      </c>
      <c r="W48" s="56" t="e">
        <f t="shared" si="31"/>
        <v>#N/A</v>
      </c>
      <c r="X48" s="56" t="e">
        <f t="shared" si="31"/>
        <v>#N/A</v>
      </c>
      <c r="Y48" s="56" t="e">
        <f t="shared" si="31"/>
        <v>#N/A</v>
      </c>
      <c r="Z48" s="56" t="e">
        <f t="shared" si="31"/>
        <v>#N/A</v>
      </c>
      <c r="AA48" s="56" t="e">
        <f t="shared" si="31"/>
        <v>#N/A</v>
      </c>
      <c r="AB48" s="56" t="e">
        <f t="shared" si="31"/>
        <v>#N/A</v>
      </c>
      <c r="AC48" s="56" t="e">
        <f t="shared" si="31"/>
        <v>#N/A</v>
      </c>
      <c r="AD48" s="56" t="e">
        <f t="shared" si="31"/>
        <v>#N/A</v>
      </c>
      <c r="AE48" s="56" t="e">
        <f t="shared" si="31"/>
        <v>#N/A</v>
      </c>
      <c r="AF48" s="56" t="e">
        <f t="shared" si="31"/>
        <v>#N/A</v>
      </c>
      <c r="AG48" s="56" t="e">
        <f t="shared" si="31"/>
        <v>#N/A</v>
      </c>
      <c r="AH48" s="56" t="e">
        <f t="shared" si="31"/>
        <v>#N/A</v>
      </c>
      <c r="AI48" s="56" t="e">
        <f t="shared" si="31"/>
        <v>#N/A</v>
      </c>
      <c r="AJ48" s="56" t="e">
        <f t="shared" si="31"/>
        <v>#N/A</v>
      </c>
      <c r="AK48" s="56" t="e">
        <f t="shared" si="31"/>
        <v>#N/A</v>
      </c>
      <c r="AL48" s="56" t="e">
        <f t="shared" si="31"/>
        <v>#N/A</v>
      </c>
      <c r="AM48" s="9"/>
      <c r="AN48" s="9"/>
    </row>
    <row r="49" spans="1:40" x14ac:dyDescent="0.2">
      <c r="A49" s="20"/>
      <c r="B49" s="55">
        <v>15</v>
      </c>
      <c r="C49" s="56" t="e">
        <f t="shared" ref="C49:AL49" si="32">IF(C$13&lt;C$7,C$13,IF(C$11&gt;3,C$13,C$7-2/16*(C$7-C$6)))</f>
        <v>#N/A</v>
      </c>
      <c r="D49" s="56" t="e">
        <f t="shared" si="32"/>
        <v>#N/A</v>
      </c>
      <c r="E49" s="56" t="e">
        <f t="shared" si="32"/>
        <v>#N/A</v>
      </c>
      <c r="F49" s="56" t="e">
        <f t="shared" si="32"/>
        <v>#N/A</v>
      </c>
      <c r="G49" s="56" t="e">
        <f t="shared" si="32"/>
        <v>#N/A</v>
      </c>
      <c r="H49" s="56" t="e">
        <f t="shared" si="32"/>
        <v>#N/A</v>
      </c>
      <c r="I49" s="56" t="e">
        <f t="shared" si="32"/>
        <v>#N/A</v>
      </c>
      <c r="J49" s="56" t="e">
        <f t="shared" si="32"/>
        <v>#N/A</v>
      </c>
      <c r="K49" s="56" t="e">
        <f t="shared" si="32"/>
        <v>#N/A</v>
      </c>
      <c r="L49" s="56" t="e">
        <f t="shared" si="32"/>
        <v>#N/A</v>
      </c>
      <c r="M49" s="56" t="e">
        <f t="shared" si="32"/>
        <v>#N/A</v>
      </c>
      <c r="N49" s="56" t="e">
        <f t="shared" si="32"/>
        <v>#N/A</v>
      </c>
      <c r="O49" s="56" t="e">
        <f t="shared" si="32"/>
        <v>#N/A</v>
      </c>
      <c r="P49" s="56" t="e">
        <f t="shared" si="32"/>
        <v>#N/A</v>
      </c>
      <c r="Q49" s="56" t="e">
        <f t="shared" si="32"/>
        <v>#N/A</v>
      </c>
      <c r="R49" s="56" t="e">
        <f t="shared" si="32"/>
        <v>#N/A</v>
      </c>
      <c r="S49" s="56" t="e">
        <f t="shared" si="32"/>
        <v>#N/A</v>
      </c>
      <c r="T49" s="56" t="e">
        <f t="shared" si="32"/>
        <v>#N/A</v>
      </c>
      <c r="U49" s="56" t="e">
        <f t="shared" si="32"/>
        <v>#N/A</v>
      </c>
      <c r="V49" s="56" t="e">
        <f t="shared" si="32"/>
        <v>#N/A</v>
      </c>
      <c r="W49" s="56" t="e">
        <f t="shared" si="32"/>
        <v>#N/A</v>
      </c>
      <c r="X49" s="56" t="e">
        <f t="shared" si="32"/>
        <v>#N/A</v>
      </c>
      <c r="Y49" s="56" t="e">
        <f t="shared" si="32"/>
        <v>#N/A</v>
      </c>
      <c r="Z49" s="56" t="e">
        <f t="shared" si="32"/>
        <v>#N/A</v>
      </c>
      <c r="AA49" s="56" t="e">
        <f t="shared" si="32"/>
        <v>#N/A</v>
      </c>
      <c r="AB49" s="56" t="e">
        <f t="shared" si="32"/>
        <v>#N/A</v>
      </c>
      <c r="AC49" s="56" t="e">
        <f t="shared" si="32"/>
        <v>#N/A</v>
      </c>
      <c r="AD49" s="56" t="e">
        <f t="shared" si="32"/>
        <v>#N/A</v>
      </c>
      <c r="AE49" s="56" t="e">
        <f t="shared" si="32"/>
        <v>#N/A</v>
      </c>
      <c r="AF49" s="56" t="e">
        <f t="shared" si="32"/>
        <v>#N/A</v>
      </c>
      <c r="AG49" s="56" t="e">
        <f t="shared" si="32"/>
        <v>#N/A</v>
      </c>
      <c r="AH49" s="56" t="e">
        <f t="shared" si="32"/>
        <v>#N/A</v>
      </c>
      <c r="AI49" s="56" t="e">
        <f t="shared" si="32"/>
        <v>#N/A</v>
      </c>
      <c r="AJ49" s="56" t="e">
        <f t="shared" si="32"/>
        <v>#N/A</v>
      </c>
      <c r="AK49" s="56" t="e">
        <f t="shared" si="32"/>
        <v>#N/A</v>
      </c>
      <c r="AL49" s="56" t="e">
        <f t="shared" si="32"/>
        <v>#N/A</v>
      </c>
      <c r="AM49" s="9"/>
      <c r="AN49" s="9"/>
    </row>
    <row r="50" spans="1:40" x14ac:dyDescent="0.2">
      <c r="A50" s="20"/>
      <c r="B50" s="55">
        <v>16</v>
      </c>
      <c r="C50" s="56" t="e">
        <f t="shared" ref="C50:AL50" si="33">IF(C$13&lt;C$7,C$13,IF(C$11&gt;5,C$13,C$7-3/16*(C$7-C$6)))</f>
        <v>#N/A</v>
      </c>
      <c r="D50" s="56" t="e">
        <f t="shared" si="33"/>
        <v>#N/A</v>
      </c>
      <c r="E50" s="56" t="e">
        <f t="shared" si="33"/>
        <v>#N/A</v>
      </c>
      <c r="F50" s="56" t="e">
        <f t="shared" si="33"/>
        <v>#N/A</v>
      </c>
      <c r="G50" s="56" t="e">
        <f t="shared" si="33"/>
        <v>#N/A</v>
      </c>
      <c r="H50" s="56" t="e">
        <f t="shared" si="33"/>
        <v>#N/A</v>
      </c>
      <c r="I50" s="56" t="e">
        <f t="shared" si="33"/>
        <v>#N/A</v>
      </c>
      <c r="J50" s="56" t="e">
        <f t="shared" si="33"/>
        <v>#N/A</v>
      </c>
      <c r="K50" s="56" t="e">
        <f t="shared" si="33"/>
        <v>#N/A</v>
      </c>
      <c r="L50" s="56" t="e">
        <f t="shared" si="33"/>
        <v>#N/A</v>
      </c>
      <c r="M50" s="56" t="e">
        <f t="shared" si="33"/>
        <v>#N/A</v>
      </c>
      <c r="N50" s="56" t="e">
        <f t="shared" si="33"/>
        <v>#N/A</v>
      </c>
      <c r="O50" s="56" t="e">
        <f t="shared" si="33"/>
        <v>#N/A</v>
      </c>
      <c r="P50" s="56" t="e">
        <f t="shared" si="33"/>
        <v>#N/A</v>
      </c>
      <c r="Q50" s="56" t="e">
        <f t="shared" si="33"/>
        <v>#N/A</v>
      </c>
      <c r="R50" s="56" t="e">
        <f t="shared" si="33"/>
        <v>#N/A</v>
      </c>
      <c r="S50" s="56" t="e">
        <f t="shared" si="33"/>
        <v>#N/A</v>
      </c>
      <c r="T50" s="56" t="e">
        <f t="shared" si="33"/>
        <v>#N/A</v>
      </c>
      <c r="U50" s="56" t="e">
        <f t="shared" si="33"/>
        <v>#N/A</v>
      </c>
      <c r="V50" s="56" t="e">
        <f t="shared" si="33"/>
        <v>#N/A</v>
      </c>
      <c r="W50" s="56" t="e">
        <f t="shared" si="33"/>
        <v>#N/A</v>
      </c>
      <c r="X50" s="56" t="e">
        <f t="shared" si="33"/>
        <v>#N/A</v>
      </c>
      <c r="Y50" s="56" t="e">
        <f t="shared" si="33"/>
        <v>#N/A</v>
      </c>
      <c r="Z50" s="56" t="e">
        <f t="shared" si="33"/>
        <v>#N/A</v>
      </c>
      <c r="AA50" s="56" t="e">
        <f t="shared" si="33"/>
        <v>#N/A</v>
      </c>
      <c r="AB50" s="56" t="e">
        <f t="shared" si="33"/>
        <v>#N/A</v>
      </c>
      <c r="AC50" s="56" t="e">
        <f t="shared" si="33"/>
        <v>#N/A</v>
      </c>
      <c r="AD50" s="56" t="e">
        <f t="shared" si="33"/>
        <v>#N/A</v>
      </c>
      <c r="AE50" s="56" t="e">
        <f t="shared" si="33"/>
        <v>#N/A</v>
      </c>
      <c r="AF50" s="56" t="e">
        <f t="shared" si="33"/>
        <v>#N/A</v>
      </c>
      <c r="AG50" s="56" t="e">
        <f t="shared" si="33"/>
        <v>#N/A</v>
      </c>
      <c r="AH50" s="56" t="e">
        <f t="shared" si="33"/>
        <v>#N/A</v>
      </c>
      <c r="AI50" s="56" t="e">
        <f t="shared" si="33"/>
        <v>#N/A</v>
      </c>
      <c r="AJ50" s="56" t="e">
        <f t="shared" si="33"/>
        <v>#N/A</v>
      </c>
      <c r="AK50" s="56" t="e">
        <f t="shared" si="33"/>
        <v>#N/A</v>
      </c>
      <c r="AL50" s="56" t="e">
        <f t="shared" si="33"/>
        <v>#N/A</v>
      </c>
      <c r="AM50" s="9"/>
      <c r="AN50" s="9"/>
    </row>
    <row r="51" spans="1:40" x14ac:dyDescent="0.2">
      <c r="A51" s="20"/>
      <c r="B51" s="55">
        <v>17</v>
      </c>
      <c r="C51" s="56" t="e">
        <f t="shared" ref="C51:AL51" si="34">IF(C$13&lt;C$7,C$13,C$7-4/16*(C$7-C$6))</f>
        <v>#N/A</v>
      </c>
      <c r="D51" s="56" t="e">
        <f t="shared" si="34"/>
        <v>#N/A</v>
      </c>
      <c r="E51" s="56" t="e">
        <f t="shared" si="34"/>
        <v>#N/A</v>
      </c>
      <c r="F51" s="56" t="e">
        <f t="shared" si="34"/>
        <v>#N/A</v>
      </c>
      <c r="G51" s="56" t="e">
        <f t="shared" si="34"/>
        <v>#N/A</v>
      </c>
      <c r="H51" s="56" t="e">
        <f t="shared" si="34"/>
        <v>#N/A</v>
      </c>
      <c r="I51" s="56" t="e">
        <f t="shared" si="34"/>
        <v>#N/A</v>
      </c>
      <c r="J51" s="56" t="e">
        <f t="shared" si="34"/>
        <v>#N/A</v>
      </c>
      <c r="K51" s="56" t="e">
        <f t="shared" si="34"/>
        <v>#N/A</v>
      </c>
      <c r="L51" s="56" t="e">
        <f t="shared" si="34"/>
        <v>#N/A</v>
      </c>
      <c r="M51" s="56" t="e">
        <f t="shared" si="34"/>
        <v>#N/A</v>
      </c>
      <c r="N51" s="56" t="e">
        <f t="shared" si="34"/>
        <v>#N/A</v>
      </c>
      <c r="O51" s="56" t="e">
        <f t="shared" si="34"/>
        <v>#N/A</v>
      </c>
      <c r="P51" s="56" t="e">
        <f t="shared" si="34"/>
        <v>#N/A</v>
      </c>
      <c r="Q51" s="56" t="e">
        <f t="shared" si="34"/>
        <v>#N/A</v>
      </c>
      <c r="R51" s="56" t="e">
        <f t="shared" si="34"/>
        <v>#N/A</v>
      </c>
      <c r="S51" s="56" t="e">
        <f t="shared" si="34"/>
        <v>#N/A</v>
      </c>
      <c r="T51" s="56" t="e">
        <f t="shared" si="34"/>
        <v>#N/A</v>
      </c>
      <c r="U51" s="56" t="e">
        <f t="shared" si="34"/>
        <v>#N/A</v>
      </c>
      <c r="V51" s="56" t="e">
        <f t="shared" si="34"/>
        <v>#N/A</v>
      </c>
      <c r="W51" s="56" t="e">
        <f t="shared" si="34"/>
        <v>#N/A</v>
      </c>
      <c r="X51" s="56" t="e">
        <f t="shared" si="34"/>
        <v>#N/A</v>
      </c>
      <c r="Y51" s="56" t="e">
        <f t="shared" si="34"/>
        <v>#N/A</v>
      </c>
      <c r="Z51" s="56" t="e">
        <f t="shared" si="34"/>
        <v>#N/A</v>
      </c>
      <c r="AA51" s="56" t="e">
        <f t="shared" si="34"/>
        <v>#N/A</v>
      </c>
      <c r="AB51" s="56" t="e">
        <f t="shared" si="34"/>
        <v>#N/A</v>
      </c>
      <c r="AC51" s="56" t="e">
        <f t="shared" si="34"/>
        <v>#N/A</v>
      </c>
      <c r="AD51" s="56" t="e">
        <f t="shared" si="34"/>
        <v>#N/A</v>
      </c>
      <c r="AE51" s="56" t="e">
        <f t="shared" si="34"/>
        <v>#N/A</v>
      </c>
      <c r="AF51" s="56" t="e">
        <f t="shared" si="34"/>
        <v>#N/A</v>
      </c>
      <c r="AG51" s="56" t="e">
        <f t="shared" si="34"/>
        <v>#N/A</v>
      </c>
      <c r="AH51" s="56" t="e">
        <f t="shared" si="34"/>
        <v>#N/A</v>
      </c>
      <c r="AI51" s="56" t="e">
        <f t="shared" si="34"/>
        <v>#N/A</v>
      </c>
      <c r="AJ51" s="56" t="e">
        <f t="shared" si="34"/>
        <v>#N/A</v>
      </c>
      <c r="AK51" s="56" t="e">
        <f t="shared" si="34"/>
        <v>#N/A</v>
      </c>
      <c r="AL51" s="56" t="e">
        <f t="shared" si="34"/>
        <v>#N/A</v>
      </c>
      <c r="AM51" s="9"/>
      <c r="AN51" s="9"/>
    </row>
    <row r="52" spans="1:40" x14ac:dyDescent="0.2">
      <c r="A52" s="20"/>
      <c r="B52" s="38">
        <v>18</v>
      </c>
      <c r="C52" s="39" t="e">
        <f>C$7-5/16*(C$7-C$6)</f>
        <v>#N/A</v>
      </c>
      <c r="D52" s="39" t="e">
        <f t="shared" ref="D52:AL52" si="35">D$7-5/16*(D$7-D$6)</f>
        <v>#N/A</v>
      </c>
      <c r="E52" s="39" t="e">
        <f t="shared" si="35"/>
        <v>#N/A</v>
      </c>
      <c r="F52" s="39" t="e">
        <f t="shared" si="35"/>
        <v>#N/A</v>
      </c>
      <c r="G52" s="39" t="e">
        <f t="shared" si="35"/>
        <v>#N/A</v>
      </c>
      <c r="H52" s="39" t="e">
        <f t="shared" si="35"/>
        <v>#N/A</v>
      </c>
      <c r="I52" s="39" t="e">
        <f t="shared" si="35"/>
        <v>#N/A</v>
      </c>
      <c r="J52" s="39" t="e">
        <f t="shared" si="35"/>
        <v>#N/A</v>
      </c>
      <c r="K52" s="39" t="e">
        <f t="shared" si="35"/>
        <v>#N/A</v>
      </c>
      <c r="L52" s="39" t="e">
        <f t="shared" si="35"/>
        <v>#N/A</v>
      </c>
      <c r="M52" s="39" t="e">
        <f t="shared" si="35"/>
        <v>#N/A</v>
      </c>
      <c r="N52" s="39" t="e">
        <f t="shared" si="35"/>
        <v>#N/A</v>
      </c>
      <c r="O52" s="39" t="e">
        <f t="shared" si="35"/>
        <v>#N/A</v>
      </c>
      <c r="P52" s="39" t="e">
        <f t="shared" si="35"/>
        <v>#N/A</v>
      </c>
      <c r="Q52" s="39" t="e">
        <f t="shared" si="35"/>
        <v>#N/A</v>
      </c>
      <c r="R52" s="39" t="e">
        <f t="shared" si="35"/>
        <v>#N/A</v>
      </c>
      <c r="S52" s="39" t="e">
        <f t="shared" si="35"/>
        <v>#N/A</v>
      </c>
      <c r="T52" s="39" t="e">
        <f t="shared" si="35"/>
        <v>#N/A</v>
      </c>
      <c r="U52" s="39" t="e">
        <f>U$7-4/15*(U$7-U$6)</f>
        <v>#N/A</v>
      </c>
      <c r="V52" s="39" t="e">
        <f t="shared" si="35"/>
        <v>#N/A</v>
      </c>
      <c r="W52" s="39" t="e">
        <f t="shared" si="35"/>
        <v>#N/A</v>
      </c>
      <c r="X52" s="39" t="e">
        <f t="shared" si="35"/>
        <v>#N/A</v>
      </c>
      <c r="Y52" s="39" t="e">
        <f t="shared" si="35"/>
        <v>#N/A</v>
      </c>
      <c r="Z52" s="39" t="e">
        <f t="shared" si="35"/>
        <v>#N/A</v>
      </c>
      <c r="AA52" s="39" t="e">
        <f t="shared" si="35"/>
        <v>#N/A</v>
      </c>
      <c r="AB52" s="39" t="e">
        <f t="shared" si="35"/>
        <v>#N/A</v>
      </c>
      <c r="AC52" s="39" t="e">
        <f t="shared" si="35"/>
        <v>#N/A</v>
      </c>
      <c r="AD52" s="39" t="e">
        <f t="shared" si="35"/>
        <v>#N/A</v>
      </c>
      <c r="AE52" s="39" t="e">
        <f t="shared" si="35"/>
        <v>#N/A</v>
      </c>
      <c r="AF52" s="39" t="e">
        <f t="shared" si="35"/>
        <v>#N/A</v>
      </c>
      <c r="AG52" s="39" t="e">
        <f t="shared" si="35"/>
        <v>#N/A</v>
      </c>
      <c r="AH52" s="39" t="e">
        <f t="shared" si="35"/>
        <v>#N/A</v>
      </c>
      <c r="AI52" s="39" t="e">
        <f t="shared" si="35"/>
        <v>#N/A</v>
      </c>
      <c r="AJ52" s="39" t="e">
        <f t="shared" si="35"/>
        <v>#N/A</v>
      </c>
      <c r="AK52" s="39" t="e">
        <f t="shared" si="35"/>
        <v>#N/A</v>
      </c>
      <c r="AL52" s="39" t="e">
        <f t="shared" si="35"/>
        <v>#N/A</v>
      </c>
      <c r="AM52" s="9"/>
      <c r="AN52" s="9"/>
    </row>
    <row r="53" spans="1:40" x14ac:dyDescent="0.2">
      <c r="A53" s="20"/>
      <c r="B53" s="38">
        <v>19</v>
      </c>
      <c r="C53" s="39" t="e">
        <f>C$7-6/16*(C$7-C$6)</f>
        <v>#N/A</v>
      </c>
      <c r="D53" s="39" t="e">
        <f t="shared" ref="D53:AL53" si="36">D$7-6/16*(D$7-D$6)</f>
        <v>#N/A</v>
      </c>
      <c r="E53" s="39" t="e">
        <f t="shared" si="36"/>
        <v>#N/A</v>
      </c>
      <c r="F53" s="39" t="e">
        <f t="shared" si="36"/>
        <v>#N/A</v>
      </c>
      <c r="G53" s="39" t="e">
        <f t="shared" si="36"/>
        <v>#N/A</v>
      </c>
      <c r="H53" s="39" t="e">
        <f t="shared" si="36"/>
        <v>#N/A</v>
      </c>
      <c r="I53" s="39" t="e">
        <f t="shared" si="36"/>
        <v>#N/A</v>
      </c>
      <c r="J53" s="39" t="e">
        <f t="shared" si="36"/>
        <v>#N/A</v>
      </c>
      <c r="K53" s="39" t="e">
        <f t="shared" si="36"/>
        <v>#N/A</v>
      </c>
      <c r="L53" s="39" t="e">
        <f t="shared" si="36"/>
        <v>#N/A</v>
      </c>
      <c r="M53" s="39" t="e">
        <f t="shared" si="36"/>
        <v>#N/A</v>
      </c>
      <c r="N53" s="39" t="e">
        <f t="shared" si="36"/>
        <v>#N/A</v>
      </c>
      <c r="O53" s="39" t="e">
        <f t="shared" si="36"/>
        <v>#N/A</v>
      </c>
      <c r="P53" s="39" t="e">
        <f t="shared" si="36"/>
        <v>#N/A</v>
      </c>
      <c r="Q53" s="39" t="e">
        <f t="shared" si="36"/>
        <v>#N/A</v>
      </c>
      <c r="R53" s="39" t="e">
        <f t="shared" si="36"/>
        <v>#N/A</v>
      </c>
      <c r="S53" s="39" t="e">
        <f t="shared" si="36"/>
        <v>#N/A</v>
      </c>
      <c r="T53" s="39" t="e">
        <f t="shared" si="36"/>
        <v>#N/A</v>
      </c>
      <c r="U53" s="39" t="e">
        <f>U$7-5/15*(U$7-U$6)</f>
        <v>#N/A</v>
      </c>
      <c r="V53" s="39" t="e">
        <f t="shared" si="36"/>
        <v>#N/A</v>
      </c>
      <c r="W53" s="39" t="e">
        <f t="shared" si="36"/>
        <v>#N/A</v>
      </c>
      <c r="X53" s="39" t="e">
        <f t="shared" si="36"/>
        <v>#N/A</v>
      </c>
      <c r="Y53" s="39" t="e">
        <f t="shared" si="36"/>
        <v>#N/A</v>
      </c>
      <c r="Z53" s="39" t="e">
        <f t="shared" si="36"/>
        <v>#N/A</v>
      </c>
      <c r="AA53" s="39" t="e">
        <f t="shared" si="36"/>
        <v>#N/A</v>
      </c>
      <c r="AB53" s="39" t="e">
        <f t="shared" si="36"/>
        <v>#N/A</v>
      </c>
      <c r="AC53" s="39" t="e">
        <f t="shared" si="36"/>
        <v>#N/A</v>
      </c>
      <c r="AD53" s="39" t="e">
        <f t="shared" si="36"/>
        <v>#N/A</v>
      </c>
      <c r="AE53" s="39" t="e">
        <f t="shared" si="36"/>
        <v>#N/A</v>
      </c>
      <c r="AF53" s="39" t="e">
        <f t="shared" si="36"/>
        <v>#N/A</v>
      </c>
      <c r="AG53" s="39" t="e">
        <f t="shared" si="36"/>
        <v>#N/A</v>
      </c>
      <c r="AH53" s="39" t="e">
        <f t="shared" si="36"/>
        <v>#N/A</v>
      </c>
      <c r="AI53" s="39" t="e">
        <f t="shared" si="36"/>
        <v>#N/A</v>
      </c>
      <c r="AJ53" s="39" t="e">
        <f t="shared" si="36"/>
        <v>#N/A</v>
      </c>
      <c r="AK53" s="39" t="e">
        <f t="shared" si="36"/>
        <v>#N/A</v>
      </c>
      <c r="AL53" s="39" t="e">
        <f t="shared" si="36"/>
        <v>#N/A</v>
      </c>
      <c r="AM53" s="9"/>
      <c r="AN53" s="9"/>
    </row>
    <row r="54" spans="1:40" x14ac:dyDescent="0.2">
      <c r="A54" s="20"/>
      <c r="B54" s="38">
        <v>20</v>
      </c>
      <c r="C54" s="39" t="e">
        <f>C$7-7/16*(C$7-C$6)</f>
        <v>#N/A</v>
      </c>
      <c r="D54" s="39" t="e">
        <f t="shared" ref="D54:AL54" si="37">D$7-7/16*(D$7-D$6)</f>
        <v>#N/A</v>
      </c>
      <c r="E54" s="39" t="e">
        <f t="shared" si="37"/>
        <v>#N/A</v>
      </c>
      <c r="F54" s="39" t="e">
        <f t="shared" si="37"/>
        <v>#N/A</v>
      </c>
      <c r="G54" s="39" t="e">
        <f t="shared" si="37"/>
        <v>#N/A</v>
      </c>
      <c r="H54" s="39" t="e">
        <f t="shared" si="37"/>
        <v>#N/A</v>
      </c>
      <c r="I54" s="39" t="e">
        <f t="shared" si="37"/>
        <v>#N/A</v>
      </c>
      <c r="J54" s="39" t="e">
        <f t="shared" si="37"/>
        <v>#N/A</v>
      </c>
      <c r="K54" s="39" t="e">
        <f t="shared" si="37"/>
        <v>#N/A</v>
      </c>
      <c r="L54" s="39" t="e">
        <f t="shared" si="37"/>
        <v>#N/A</v>
      </c>
      <c r="M54" s="39" t="e">
        <f t="shared" si="37"/>
        <v>#N/A</v>
      </c>
      <c r="N54" s="39" t="e">
        <f t="shared" si="37"/>
        <v>#N/A</v>
      </c>
      <c r="O54" s="39" t="e">
        <f t="shared" si="37"/>
        <v>#N/A</v>
      </c>
      <c r="P54" s="39" t="e">
        <f t="shared" si="37"/>
        <v>#N/A</v>
      </c>
      <c r="Q54" s="39" t="e">
        <f t="shared" si="37"/>
        <v>#N/A</v>
      </c>
      <c r="R54" s="39" t="e">
        <f t="shared" si="37"/>
        <v>#N/A</v>
      </c>
      <c r="S54" s="39" t="e">
        <f t="shared" si="37"/>
        <v>#N/A</v>
      </c>
      <c r="T54" s="39" t="e">
        <f t="shared" si="37"/>
        <v>#N/A</v>
      </c>
      <c r="U54" s="39" t="e">
        <f>U$7-6/15*(U$7-U$6)</f>
        <v>#N/A</v>
      </c>
      <c r="V54" s="39" t="e">
        <f t="shared" si="37"/>
        <v>#N/A</v>
      </c>
      <c r="W54" s="39" t="e">
        <f t="shared" si="37"/>
        <v>#N/A</v>
      </c>
      <c r="X54" s="39" t="e">
        <f t="shared" si="37"/>
        <v>#N/A</v>
      </c>
      <c r="Y54" s="39" t="e">
        <f t="shared" si="37"/>
        <v>#N/A</v>
      </c>
      <c r="Z54" s="39" t="e">
        <f t="shared" si="37"/>
        <v>#N/A</v>
      </c>
      <c r="AA54" s="39" t="e">
        <f t="shared" si="37"/>
        <v>#N/A</v>
      </c>
      <c r="AB54" s="39" t="e">
        <f t="shared" si="37"/>
        <v>#N/A</v>
      </c>
      <c r="AC54" s="39" t="e">
        <f t="shared" si="37"/>
        <v>#N/A</v>
      </c>
      <c r="AD54" s="39" t="e">
        <f t="shared" si="37"/>
        <v>#N/A</v>
      </c>
      <c r="AE54" s="39" t="e">
        <f t="shared" si="37"/>
        <v>#N/A</v>
      </c>
      <c r="AF54" s="39" t="e">
        <f t="shared" si="37"/>
        <v>#N/A</v>
      </c>
      <c r="AG54" s="39" t="e">
        <f t="shared" si="37"/>
        <v>#N/A</v>
      </c>
      <c r="AH54" s="39" t="e">
        <f t="shared" si="37"/>
        <v>#N/A</v>
      </c>
      <c r="AI54" s="39" t="e">
        <f t="shared" si="37"/>
        <v>#N/A</v>
      </c>
      <c r="AJ54" s="39" t="e">
        <f t="shared" si="37"/>
        <v>#N/A</v>
      </c>
      <c r="AK54" s="39" t="e">
        <f t="shared" si="37"/>
        <v>#N/A</v>
      </c>
      <c r="AL54" s="39" t="e">
        <f t="shared" si="37"/>
        <v>#N/A</v>
      </c>
      <c r="AM54" s="9"/>
      <c r="AN54" s="9"/>
    </row>
    <row r="55" spans="1:40" x14ac:dyDescent="0.2">
      <c r="A55" s="20"/>
      <c r="B55" s="38">
        <v>21</v>
      </c>
      <c r="C55" s="39" t="e">
        <f>C$7-8/16*(C$7-C$6)</f>
        <v>#N/A</v>
      </c>
      <c r="D55" s="39" t="e">
        <f t="shared" ref="D55:AL55" si="38">D$7-8/16*(D$7-D$6)</f>
        <v>#N/A</v>
      </c>
      <c r="E55" s="39" t="e">
        <f t="shared" si="38"/>
        <v>#N/A</v>
      </c>
      <c r="F55" s="39" t="e">
        <f t="shared" si="38"/>
        <v>#N/A</v>
      </c>
      <c r="G55" s="39" t="e">
        <f t="shared" si="38"/>
        <v>#N/A</v>
      </c>
      <c r="H55" s="39" t="e">
        <f t="shared" si="38"/>
        <v>#N/A</v>
      </c>
      <c r="I55" s="39" t="e">
        <f t="shared" si="38"/>
        <v>#N/A</v>
      </c>
      <c r="J55" s="39" t="e">
        <f t="shared" si="38"/>
        <v>#N/A</v>
      </c>
      <c r="K55" s="39" t="e">
        <f t="shared" si="38"/>
        <v>#N/A</v>
      </c>
      <c r="L55" s="39" t="e">
        <f t="shared" si="38"/>
        <v>#N/A</v>
      </c>
      <c r="M55" s="39" t="e">
        <f t="shared" si="38"/>
        <v>#N/A</v>
      </c>
      <c r="N55" s="39" t="e">
        <f t="shared" si="38"/>
        <v>#N/A</v>
      </c>
      <c r="O55" s="39" t="e">
        <f t="shared" si="38"/>
        <v>#N/A</v>
      </c>
      <c r="P55" s="39" t="e">
        <f t="shared" si="38"/>
        <v>#N/A</v>
      </c>
      <c r="Q55" s="39" t="e">
        <f t="shared" si="38"/>
        <v>#N/A</v>
      </c>
      <c r="R55" s="39" t="e">
        <f t="shared" si="38"/>
        <v>#N/A</v>
      </c>
      <c r="S55" s="39" t="e">
        <f t="shared" si="38"/>
        <v>#N/A</v>
      </c>
      <c r="T55" s="39" t="e">
        <f t="shared" si="38"/>
        <v>#N/A</v>
      </c>
      <c r="U55" s="39" t="e">
        <f>U$7-7/15*(U$7-U$6)</f>
        <v>#N/A</v>
      </c>
      <c r="V55" s="39" t="e">
        <f t="shared" si="38"/>
        <v>#N/A</v>
      </c>
      <c r="W55" s="39" t="e">
        <f t="shared" si="38"/>
        <v>#N/A</v>
      </c>
      <c r="X55" s="39" t="e">
        <f t="shared" si="38"/>
        <v>#N/A</v>
      </c>
      <c r="Y55" s="39" t="e">
        <f t="shared" si="38"/>
        <v>#N/A</v>
      </c>
      <c r="Z55" s="39" t="e">
        <f t="shared" si="38"/>
        <v>#N/A</v>
      </c>
      <c r="AA55" s="39" t="e">
        <f t="shared" si="38"/>
        <v>#N/A</v>
      </c>
      <c r="AB55" s="39" t="e">
        <f t="shared" si="38"/>
        <v>#N/A</v>
      </c>
      <c r="AC55" s="39" t="e">
        <f t="shared" si="38"/>
        <v>#N/A</v>
      </c>
      <c r="AD55" s="39" t="e">
        <f t="shared" si="38"/>
        <v>#N/A</v>
      </c>
      <c r="AE55" s="39" t="e">
        <f t="shared" si="38"/>
        <v>#N/A</v>
      </c>
      <c r="AF55" s="39" t="e">
        <f t="shared" si="38"/>
        <v>#N/A</v>
      </c>
      <c r="AG55" s="39" t="e">
        <f t="shared" si="38"/>
        <v>#N/A</v>
      </c>
      <c r="AH55" s="39" t="e">
        <f t="shared" si="38"/>
        <v>#N/A</v>
      </c>
      <c r="AI55" s="39" t="e">
        <f t="shared" si="38"/>
        <v>#N/A</v>
      </c>
      <c r="AJ55" s="39" t="e">
        <f t="shared" si="38"/>
        <v>#N/A</v>
      </c>
      <c r="AK55" s="39" t="e">
        <f t="shared" si="38"/>
        <v>#N/A</v>
      </c>
      <c r="AL55" s="39" t="e">
        <f t="shared" si="38"/>
        <v>#N/A</v>
      </c>
      <c r="AM55" s="9"/>
      <c r="AN55" s="9"/>
    </row>
    <row r="56" spans="1:40" x14ac:dyDescent="0.2">
      <c r="A56" s="20"/>
      <c r="B56" s="38">
        <v>22</v>
      </c>
      <c r="C56" s="39" t="e">
        <f>C$7-9/16*(C$7-C$6)</f>
        <v>#N/A</v>
      </c>
      <c r="D56" s="39" t="e">
        <f t="shared" ref="D56:AL56" si="39">D$7-9/16*(D$7-D$6)</f>
        <v>#N/A</v>
      </c>
      <c r="E56" s="39" t="e">
        <f t="shared" si="39"/>
        <v>#N/A</v>
      </c>
      <c r="F56" s="39" t="e">
        <f t="shared" si="39"/>
        <v>#N/A</v>
      </c>
      <c r="G56" s="39" t="e">
        <f t="shared" si="39"/>
        <v>#N/A</v>
      </c>
      <c r="H56" s="39" t="e">
        <f t="shared" si="39"/>
        <v>#N/A</v>
      </c>
      <c r="I56" s="39" t="e">
        <f t="shared" si="39"/>
        <v>#N/A</v>
      </c>
      <c r="J56" s="39" t="e">
        <f t="shared" si="39"/>
        <v>#N/A</v>
      </c>
      <c r="K56" s="39" t="e">
        <f t="shared" si="39"/>
        <v>#N/A</v>
      </c>
      <c r="L56" s="39" t="e">
        <f t="shared" si="39"/>
        <v>#N/A</v>
      </c>
      <c r="M56" s="39" t="e">
        <f t="shared" si="39"/>
        <v>#N/A</v>
      </c>
      <c r="N56" s="39" t="e">
        <f t="shared" si="39"/>
        <v>#N/A</v>
      </c>
      <c r="O56" s="39" t="e">
        <f t="shared" si="39"/>
        <v>#N/A</v>
      </c>
      <c r="P56" s="39" t="e">
        <f t="shared" si="39"/>
        <v>#N/A</v>
      </c>
      <c r="Q56" s="39" t="e">
        <f t="shared" si="39"/>
        <v>#N/A</v>
      </c>
      <c r="R56" s="39" t="e">
        <f t="shared" si="39"/>
        <v>#N/A</v>
      </c>
      <c r="S56" s="39" t="e">
        <f t="shared" si="39"/>
        <v>#N/A</v>
      </c>
      <c r="T56" s="39" t="e">
        <f t="shared" si="39"/>
        <v>#N/A</v>
      </c>
      <c r="U56" s="39" t="e">
        <f>U$7-8/15*(U$7-U$6)</f>
        <v>#N/A</v>
      </c>
      <c r="V56" s="39" t="e">
        <f t="shared" si="39"/>
        <v>#N/A</v>
      </c>
      <c r="W56" s="39" t="e">
        <f t="shared" si="39"/>
        <v>#N/A</v>
      </c>
      <c r="X56" s="39" t="e">
        <f t="shared" si="39"/>
        <v>#N/A</v>
      </c>
      <c r="Y56" s="39" t="e">
        <f t="shared" si="39"/>
        <v>#N/A</v>
      </c>
      <c r="Z56" s="39" t="e">
        <f t="shared" si="39"/>
        <v>#N/A</v>
      </c>
      <c r="AA56" s="39" t="e">
        <f t="shared" si="39"/>
        <v>#N/A</v>
      </c>
      <c r="AB56" s="39" t="e">
        <f t="shared" si="39"/>
        <v>#N/A</v>
      </c>
      <c r="AC56" s="39" t="e">
        <f t="shared" si="39"/>
        <v>#N/A</v>
      </c>
      <c r="AD56" s="39" t="e">
        <f t="shared" si="39"/>
        <v>#N/A</v>
      </c>
      <c r="AE56" s="39" t="e">
        <f t="shared" si="39"/>
        <v>#N/A</v>
      </c>
      <c r="AF56" s="39" t="e">
        <f t="shared" si="39"/>
        <v>#N/A</v>
      </c>
      <c r="AG56" s="39" t="e">
        <f t="shared" si="39"/>
        <v>#N/A</v>
      </c>
      <c r="AH56" s="39" t="e">
        <f t="shared" si="39"/>
        <v>#N/A</v>
      </c>
      <c r="AI56" s="39" t="e">
        <f t="shared" si="39"/>
        <v>#N/A</v>
      </c>
      <c r="AJ56" s="39" t="e">
        <f t="shared" si="39"/>
        <v>#N/A</v>
      </c>
      <c r="AK56" s="39" t="e">
        <f t="shared" si="39"/>
        <v>#N/A</v>
      </c>
      <c r="AL56" s="39" t="e">
        <f t="shared" si="39"/>
        <v>#N/A</v>
      </c>
      <c r="AM56" s="9"/>
      <c r="AN56" s="9"/>
    </row>
    <row r="57" spans="1:40" x14ac:dyDescent="0.2">
      <c r="A57" s="20"/>
      <c r="B57" s="38">
        <v>23</v>
      </c>
      <c r="C57" s="39" t="e">
        <f>C$7-10/16*(C$7-C$6)</f>
        <v>#N/A</v>
      </c>
      <c r="D57" s="39" t="e">
        <f t="shared" ref="D57:AL57" si="40">D$7-10/16*(D$7-D$6)</f>
        <v>#N/A</v>
      </c>
      <c r="E57" s="39" t="e">
        <f t="shared" si="40"/>
        <v>#N/A</v>
      </c>
      <c r="F57" s="39" t="e">
        <f t="shared" si="40"/>
        <v>#N/A</v>
      </c>
      <c r="G57" s="39" t="e">
        <f t="shared" si="40"/>
        <v>#N/A</v>
      </c>
      <c r="H57" s="39" t="e">
        <f t="shared" si="40"/>
        <v>#N/A</v>
      </c>
      <c r="I57" s="39" t="e">
        <f t="shared" si="40"/>
        <v>#N/A</v>
      </c>
      <c r="J57" s="39" t="e">
        <f t="shared" si="40"/>
        <v>#N/A</v>
      </c>
      <c r="K57" s="39" t="e">
        <f t="shared" si="40"/>
        <v>#N/A</v>
      </c>
      <c r="L57" s="39" t="e">
        <f t="shared" si="40"/>
        <v>#N/A</v>
      </c>
      <c r="M57" s="39" t="e">
        <f t="shared" si="40"/>
        <v>#N/A</v>
      </c>
      <c r="N57" s="39" t="e">
        <f t="shared" si="40"/>
        <v>#N/A</v>
      </c>
      <c r="O57" s="39" t="e">
        <f t="shared" si="40"/>
        <v>#N/A</v>
      </c>
      <c r="P57" s="39" t="e">
        <f t="shared" si="40"/>
        <v>#N/A</v>
      </c>
      <c r="Q57" s="39" t="e">
        <f t="shared" si="40"/>
        <v>#N/A</v>
      </c>
      <c r="R57" s="39" t="e">
        <f t="shared" si="40"/>
        <v>#N/A</v>
      </c>
      <c r="S57" s="39" t="e">
        <f t="shared" si="40"/>
        <v>#N/A</v>
      </c>
      <c r="T57" s="39" t="e">
        <f t="shared" si="40"/>
        <v>#N/A</v>
      </c>
      <c r="U57" s="39" t="e">
        <f>U$7-9/15*(U$7-U$6)</f>
        <v>#N/A</v>
      </c>
      <c r="V57" s="39" t="e">
        <f t="shared" si="40"/>
        <v>#N/A</v>
      </c>
      <c r="W57" s="39" t="e">
        <f t="shared" si="40"/>
        <v>#N/A</v>
      </c>
      <c r="X57" s="39" t="e">
        <f t="shared" si="40"/>
        <v>#N/A</v>
      </c>
      <c r="Y57" s="39" t="e">
        <f t="shared" si="40"/>
        <v>#N/A</v>
      </c>
      <c r="Z57" s="39" t="e">
        <f t="shared" si="40"/>
        <v>#N/A</v>
      </c>
      <c r="AA57" s="39" t="e">
        <f t="shared" si="40"/>
        <v>#N/A</v>
      </c>
      <c r="AB57" s="39" t="e">
        <f t="shared" si="40"/>
        <v>#N/A</v>
      </c>
      <c r="AC57" s="39" t="e">
        <f t="shared" si="40"/>
        <v>#N/A</v>
      </c>
      <c r="AD57" s="39" t="e">
        <f t="shared" si="40"/>
        <v>#N/A</v>
      </c>
      <c r="AE57" s="39" t="e">
        <f t="shared" si="40"/>
        <v>#N/A</v>
      </c>
      <c r="AF57" s="39" t="e">
        <f t="shared" si="40"/>
        <v>#N/A</v>
      </c>
      <c r="AG57" s="39" t="e">
        <f t="shared" si="40"/>
        <v>#N/A</v>
      </c>
      <c r="AH57" s="39" t="e">
        <f t="shared" si="40"/>
        <v>#N/A</v>
      </c>
      <c r="AI57" s="39" t="e">
        <f t="shared" si="40"/>
        <v>#N/A</v>
      </c>
      <c r="AJ57" s="39" t="e">
        <f t="shared" si="40"/>
        <v>#N/A</v>
      </c>
      <c r="AK57" s="39" t="e">
        <f t="shared" si="40"/>
        <v>#N/A</v>
      </c>
      <c r="AL57" s="39" t="e">
        <f t="shared" si="40"/>
        <v>#N/A</v>
      </c>
      <c r="AM57" s="9"/>
      <c r="AN57" s="9"/>
    </row>
    <row r="58" spans="1:40" x14ac:dyDescent="0.2">
      <c r="A58" s="20"/>
      <c r="B58" s="38">
        <v>24</v>
      </c>
      <c r="C58" s="39" t="e">
        <f>C$7-11/16*(C$7-C$6)</f>
        <v>#N/A</v>
      </c>
      <c r="D58" s="39" t="e">
        <f t="shared" ref="D58:AL58" si="41">D$7-11/16*(D$7-D$6)</f>
        <v>#N/A</v>
      </c>
      <c r="E58" s="39" t="e">
        <f t="shared" si="41"/>
        <v>#N/A</v>
      </c>
      <c r="F58" s="39" t="e">
        <f t="shared" si="41"/>
        <v>#N/A</v>
      </c>
      <c r="G58" s="39" t="e">
        <f t="shared" si="41"/>
        <v>#N/A</v>
      </c>
      <c r="H58" s="39" t="e">
        <f t="shared" si="41"/>
        <v>#N/A</v>
      </c>
      <c r="I58" s="39" t="e">
        <f t="shared" si="41"/>
        <v>#N/A</v>
      </c>
      <c r="J58" s="39" t="e">
        <f t="shared" si="41"/>
        <v>#N/A</v>
      </c>
      <c r="K58" s="39" t="e">
        <f t="shared" si="41"/>
        <v>#N/A</v>
      </c>
      <c r="L58" s="39" t="e">
        <f t="shared" si="41"/>
        <v>#N/A</v>
      </c>
      <c r="M58" s="39" t="e">
        <f t="shared" si="41"/>
        <v>#N/A</v>
      </c>
      <c r="N58" s="39" t="e">
        <f t="shared" si="41"/>
        <v>#N/A</v>
      </c>
      <c r="O58" s="39" t="e">
        <f t="shared" si="41"/>
        <v>#N/A</v>
      </c>
      <c r="P58" s="39" t="e">
        <f t="shared" si="41"/>
        <v>#N/A</v>
      </c>
      <c r="Q58" s="39" t="e">
        <f t="shared" si="41"/>
        <v>#N/A</v>
      </c>
      <c r="R58" s="39" t="e">
        <f t="shared" si="41"/>
        <v>#N/A</v>
      </c>
      <c r="S58" s="39" t="e">
        <f t="shared" si="41"/>
        <v>#N/A</v>
      </c>
      <c r="T58" s="39" t="e">
        <f t="shared" si="41"/>
        <v>#N/A</v>
      </c>
      <c r="U58" s="39" t="e">
        <f>U$7-10/15*(U$7-U$6)</f>
        <v>#N/A</v>
      </c>
      <c r="V58" s="39" t="e">
        <f t="shared" si="41"/>
        <v>#N/A</v>
      </c>
      <c r="W58" s="39" t="e">
        <f t="shared" si="41"/>
        <v>#N/A</v>
      </c>
      <c r="X58" s="39" t="e">
        <f t="shared" si="41"/>
        <v>#N/A</v>
      </c>
      <c r="Y58" s="39" t="e">
        <f t="shared" si="41"/>
        <v>#N/A</v>
      </c>
      <c r="Z58" s="39" t="e">
        <f t="shared" si="41"/>
        <v>#N/A</v>
      </c>
      <c r="AA58" s="39" t="e">
        <f t="shared" si="41"/>
        <v>#N/A</v>
      </c>
      <c r="AB58" s="39" t="e">
        <f t="shared" si="41"/>
        <v>#N/A</v>
      </c>
      <c r="AC58" s="39" t="e">
        <f t="shared" si="41"/>
        <v>#N/A</v>
      </c>
      <c r="AD58" s="39" t="e">
        <f t="shared" si="41"/>
        <v>#N/A</v>
      </c>
      <c r="AE58" s="39" t="e">
        <f t="shared" si="41"/>
        <v>#N/A</v>
      </c>
      <c r="AF58" s="39" t="e">
        <f t="shared" si="41"/>
        <v>#N/A</v>
      </c>
      <c r="AG58" s="39" t="e">
        <f t="shared" si="41"/>
        <v>#N/A</v>
      </c>
      <c r="AH58" s="39" t="e">
        <f t="shared" si="41"/>
        <v>#N/A</v>
      </c>
      <c r="AI58" s="39" t="e">
        <f t="shared" si="41"/>
        <v>#N/A</v>
      </c>
      <c r="AJ58" s="39" t="e">
        <f t="shared" si="41"/>
        <v>#N/A</v>
      </c>
      <c r="AK58" s="39" t="e">
        <f t="shared" si="41"/>
        <v>#N/A</v>
      </c>
      <c r="AL58" s="39" t="e">
        <f t="shared" si="41"/>
        <v>#N/A</v>
      </c>
      <c r="AM58" s="9"/>
      <c r="AN58" s="9"/>
    </row>
    <row r="59" spans="1:40" x14ac:dyDescent="0.2">
      <c r="A59" s="20"/>
      <c r="B59" s="9"/>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row>
    <row r="60" spans="1:40" x14ac:dyDescent="0.2">
      <c r="A60" s="20"/>
      <c r="B60" s="9"/>
      <c r="C60" s="9"/>
      <c r="D60" s="9"/>
      <c r="E60" s="9"/>
      <c r="F60" s="9"/>
      <c r="G60" s="9"/>
      <c r="H60" s="9"/>
      <c r="I60" s="9"/>
      <c r="J60" s="9"/>
      <c r="K60" s="9"/>
      <c r="L60" s="9"/>
      <c r="M60" s="9"/>
      <c r="N60" s="9"/>
      <c r="O60" s="9"/>
      <c r="P60" s="9"/>
      <c r="Q60" s="9"/>
      <c r="R60" s="9"/>
      <c r="S60" s="9"/>
      <c r="T60" s="9"/>
      <c r="U60" s="9"/>
      <c r="V60" s="9"/>
      <c r="W60" s="9"/>
      <c r="X60" s="9"/>
      <c r="Y60" s="9"/>
      <c r="Z60" s="9"/>
      <c r="AA60" s="9"/>
      <c r="AB60" s="9"/>
      <c r="AC60" s="9"/>
      <c r="AD60" s="9"/>
      <c r="AE60" s="9"/>
      <c r="AF60" s="9"/>
      <c r="AG60" s="9"/>
      <c r="AH60" s="9"/>
      <c r="AI60" s="9"/>
      <c r="AJ60" s="9"/>
      <c r="AK60" s="9"/>
      <c r="AL60" s="9"/>
      <c r="AM60" s="9"/>
      <c r="AN60" s="9"/>
    </row>
    <row r="61" spans="1:40" x14ac:dyDescent="0.2">
      <c r="A61" s="20" t="s">
        <v>290</v>
      </c>
      <c r="B61" s="9">
        <v>1</v>
      </c>
      <c r="C61" s="31" t="e">
        <f>C$13-C35</f>
        <v>#N/A</v>
      </c>
      <c r="D61" s="31" t="e">
        <f t="shared" ref="D61:AL61" si="42">D$13-D35</f>
        <v>#N/A</v>
      </c>
      <c r="E61" s="31" t="e">
        <f t="shared" si="42"/>
        <v>#N/A</v>
      </c>
      <c r="F61" s="31" t="e">
        <f t="shared" si="42"/>
        <v>#N/A</v>
      </c>
      <c r="G61" s="31" t="e">
        <f t="shared" si="42"/>
        <v>#N/A</v>
      </c>
      <c r="H61" s="31" t="e">
        <f t="shared" si="42"/>
        <v>#N/A</v>
      </c>
      <c r="I61" s="31" t="e">
        <f t="shared" si="42"/>
        <v>#N/A</v>
      </c>
      <c r="J61" s="31" t="e">
        <f t="shared" si="42"/>
        <v>#N/A</v>
      </c>
      <c r="K61" s="31" t="e">
        <f t="shared" si="42"/>
        <v>#N/A</v>
      </c>
      <c r="L61" s="31" t="e">
        <f t="shared" si="42"/>
        <v>#N/A</v>
      </c>
      <c r="M61" s="31" t="e">
        <f t="shared" si="42"/>
        <v>#N/A</v>
      </c>
      <c r="N61" s="31" t="e">
        <f t="shared" si="42"/>
        <v>#N/A</v>
      </c>
      <c r="O61" s="31" t="e">
        <f t="shared" si="42"/>
        <v>#N/A</v>
      </c>
      <c r="P61" s="31" t="e">
        <f t="shared" si="42"/>
        <v>#N/A</v>
      </c>
      <c r="Q61" s="31" t="e">
        <f t="shared" si="42"/>
        <v>#N/A</v>
      </c>
      <c r="R61" s="31" t="e">
        <f t="shared" si="42"/>
        <v>#N/A</v>
      </c>
      <c r="S61" s="31" t="e">
        <f t="shared" si="42"/>
        <v>#N/A</v>
      </c>
      <c r="T61" s="31" t="e">
        <f t="shared" si="42"/>
        <v>#N/A</v>
      </c>
      <c r="U61" s="31" t="e">
        <f t="shared" si="42"/>
        <v>#N/A</v>
      </c>
      <c r="V61" s="31" t="e">
        <f t="shared" si="42"/>
        <v>#N/A</v>
      </c>
      <c r="W61" s="31" t="e">
        <f t="shared" si="42"/>
        <v>#N/A</v>
      </c>
      <c r="X61" s="31" t="e">
        <f t="shared" si="42"/>
        <v>#N/A</v>
      </c>
      <c r="Y61" s="31" t="e">
        <f t="shared" si="42"/>
        <v>#N/A</v>
      </c>
      <c r="Z61" s="31" t="e">
        <f t="shared" si="42"/>
        <v>#N/A</v>
      </c>
      <c r="AA61" s="31" t="e">
        <f t="shared" si="42"/>
        <v>#N/A</v>
      </c>
      <c r="AB61" s="31" t="e">
        <f t="shared" si="42"/>
        <v>#N/A</v>
      </c>
      <c r="AC61" s="31" t="e">
        <f t="shared" si="42"/>
        <v>#N/A</v>
      </c>
      <c r="AD61" s="31" t="e">
        <f t="shared" si="42"/>
        <v>#N/A</v>
      </c>
      <c r="AE61" s="31" t="e">
        <f t="shared" si="42"/>
        <v>#N/A</v>
      </c>
      <c r="AF61" s="31" t="e">
        <f t="shared" si="42"/>
        <v>#N/A</v>
      </c>
      <c r="AG61" s="31" t="e">
        <f t="shared" si="42"/>
        <v>#N/A</v>
      </c>
      <c r="AH61" s="31" t="e">
        <f t="shared" si="42"/>
        <v>#N/A</v>
      </c>
      <c r="AI61" s="31" t="e">
        <f t="shared" si="42"/>
        <v>#N/A</v>
      </c>
      <c r="AJ61" s="31" t="e">
        <f t="shared" si="42"/>
        <v>#N/A</v>
      </c>
      <c r="AK61" s="31" t="e">
        <f t="shared" si="42"/>
        <v>#N/A</v>
      </c>
      <c r="AL61" s="31" t="e">
        <f t="shared" si="42"/>
        <v>#N/A</v>
      </c>
      <c r="AM61" s="9"/>
      <c r="AN61" s="9"/>
    </row>
    <row r="62" spans="1:40" x14ac:dyDescent="0.2">
      <c r="A62" s="20" t="s">
        <v>456</v>
      </c>
      <c r="B62" s="9">
        <v>2</v>
      </c>
      <c r="C62" s="31" t="e">
        <f t="shared" ref="C62:AL62" si="43">C$13-C36</f>
        <v>#N/A</v>
      </c>
      <c r="D62" s="31" t="e">
        <f t="shared" si="43"/>
        <v>#N/A</v>
      </c>
      <c r="E62" s="31" t="e">
        <f t="shared" si="43"/>
        <v>#N/A</v>
      </c>
      <c r="F62" s="31" t="e">
        <f t="shared" si="43"/>
        <v>#N/A</v>
      </c>
      <c r="G62" s="31" t="e">
        <f t="shared" si="43"/>
        <v>#N/A</v>
      </c>
      <c r="H62" s="31" t="e">
        <f t="shared" si="43"/>
        <v>#N/A</v>
      </c>
      <c r="I62" s="31" t="e">
        <f t="shared" si="43"/>
        <v>#N/A</v>
      </c>
      <c r="J62" s="31" t="e">
        <f t="shared" si="43"/>
        <v>#N/A</v>
      </c>
      <c r="K62" s="31" t="e">
        <f t="shared" si="43"/>
        <v>#N/A</v>
      </c>
      <c r="L62" s="31" t="e">
        <f t="shared" si="43"/>
        <v>#N/A</v>
      </c>
      <c r="M62" s="31" t="e">
        <f t="shared" si="43"/>
        <v>#N/A</v>
      </c>
      <c r="N62" s="31" t="e">
        <f t="shared" si="43"/>
        <v>#N/A</v>
      </c>
      <c r="O62" s="31" t="e">
        <f t="shared" si="43"/>
        <v>#N/A</v>
      </c>
      <c r="P62" s="31" t="e">
        <f t="shared" si="43"/>
        <v>#N/A</v>
      </c>
      <c r="Q62" s="31" t="e">
        <f t="shared" si="43"/>
        <v>#N/A</v>
      </c>
      <c r="R62" s="31" t="e">
        <f t="shared" si="43"/>
        <v>#N/A</v>
      </c>
      <c r="S62" s="31" t="e">
        <f t="shared" si="43"/>
        <v>#N/A</v>
      </c>
      <c r="T62" s="31" t="e">
        <f t="shared" si="43"/>
        <v>#N/A</v>
      </c>
      <c r="U62" s="31" t="e">
        <f t="shared" si="43"/>
        <v>#N/A</v>
      </c>
      <c r="V62" s="31" t="e">
        <f t="shared" si="43"/>
        <v>#N/A</v>
      </c>
      <c r="W62" s="31" t="e">
        <f t="shared" si="43"/>
        <v>#N/A</v>
      </c>
      <c r="X62" s="31" t="e">
        <f t="shared" si="43"/>
        <v>#N/A</v>
      </c>
      <c r="Y62" s="31" t="e">
        <f t="shared" si="43"/>
        <v>#N/A</v>
      </c>
      <c r="Z62" s="31" t="e">
        <f t="shared" si="43"/>
        <v>#N/A</v>
      </c>
      <c r="AA62" s="31" t="e">
        <f t="shared" si="43"/>
        <v>#N/A</v>
      </c>
      <c r="AB62" s="31" t="e">
        <f t="shared" si="43"/>
        <v>#N/A</v>
      </c>
      <c r="AC62" s="31" t="e">
        <f t="shared" si="43"/>
        <v>#N/A</v>
      </c>
      <c r="AD62" s="31" t="e">
        <f t="shared" si="43"/>
        <v>#N/A</v>
      </c>
      <c r="AE62" s="31" t="e">
        <f t="shared" si="43"/>
        <v>#N/A</v>
      </c>
      <c r="AF62" s="31" t="e">
        <f t="shared" si="43"/>
        <v>#N/A</v>
      </c>
      <c r="AG62" s="31" t="e">
        <f t="shared" si="43"/>
        <v>#N/A</v>
      </c>
      <c r="AH62" s="31" t="e">
        <f t="shared" si="43"/>
        <v>#N/A</v>
      </c>
      <c r="AI62" s="31" t="e">
        <f t="shared" si="43"/>
        <v>#N/A</v>
      </c>
      <c r="AJ62" s="31" t="e">
        <f t="shared" si="43"/>
        <v>#N/A</v>
      </c>
      <c r="AK62" s="31" t="e">
        <f t="shared" si="43"/>
        <v>#N/A</v>
      </c>
      <c r="AL62" s="31" t="e">
        <f t="shared" si="43"/>
        <v>#N/A</v>
      </c>
      <c r="AM62" s="9"/>
      <c r="AN62" s="9"/>
    </row>
    <row r="63" spans="1:40" x14ac:dyDescent="0.2">
      <c r="A63" s="20"/>
      <c r="B63" s="9">
        <v>3</v>
      </c>
      <c r="C63" s="31" t="e">
        <f t="shared" ref="C63:AL63" si="44">C$13-C37</f>
        <v>#N/A</v>
      </c>
      <c r="D63" s="31" t="e">
        <f t="shared" si="44"/>
        <v>#N/A</v>
      </c>
      <c r="E63" s="31" t="e">
        <f t="shared" si="44"/>
        <v>#N/A</v>
      </c>
      <c r="F63" s="31" t="e">
        <f t="shared" si="44"/>
        <v>#N/A</v>
      </c>
      <c r="G63" s="31" t="e">
        <f t="shared" si="44"/>
        <v>#N/A</v>
      </c>
      <c r="H63" s="31" t="e">
        <f t="shared" si="44"/>
        <v>#N/A</v>
      </c>
      <c r="I63" s="31" t="e">
        <f t="shared" si="44"/>
        <v>#N/A</v>
      </c>
      <c r="J63" s="31" t="e">
        <f t="shared" si="44"/>
        <v>#N/A</v>
      </c>
      <c r="K63" s="31" t="e">
        <f t="shared" si="44"/>
        <v>#N/A</v>
      </c>
      <c r="L63" s="31" t="e">
        <f t="shared" si="44"/>
        <v>#N/A</v>
      </c>
      <c r="M63" s="31" t="e">
        <f t="shared" si="44"/>
        <v>#N/A</v>
      </c>
      <c r="N63" s="31" t="e">
        <f t="shared" si="44"/>
        <v>#N/A</v>
      </c>
      <c r="O63" s="31" t="e">
        <f t="shared" si="44"/>
        <v>#N/A</v>
      </c>
      <c r="P63" s="31" t="e">
        <f t="shared" si="44"/>
        <v>#N/A</v>
      </c>
      <c r="Q63" s="31" t="e">
        <f t="shared" si="44"/>
        <v>#N/A</v>
      </c>
      <c r="R63" s="31" t="e">
        <f t="shared" si="44"/>
        <v>#N/A</v>
      </c>
      <c r="S63" s="31" t="e">
        <f t="shared" si="44"/>
        <v>#N/A</v>
      </c>
      <c r="T63" s="31" t="e">
        <f t="shared" si="44"/>
        <v>#N/A</v>
      </c>
      <c r="U63" s="31" t="e">
        <f t="shared" si="44"/>
        <v>#N/A</v>
      </c>
      <c r="V63" s="31" t="e">
        <f t="shared" si="44"/>
        <v>#N/A</v>
      </c>
      <c r="W63" s="31" t="e">
        <f t="shared" si="44"/>
        <v>#N/A</v>
      </c>
      <c r="X63" s="31" t="e">
        <f t="shared" si="44"/>
        <v>#N/A</v>
      </c>
      <c r="Y63" s="31" t="e">
        <f t="shared" si="44"/>
        <v>#N/A</v>
      </c>
      <c r="Z63" s="31" t="e">
        <f t="shared" si="44"/>
        <v>#N/A</v>
      </c>
      <c r="AA63" s="31" t="e">
        <f t="shared" si="44"/>
        <v>#N/A</v>
      </c>
      <c r="AB63" s="31" t="e">
        <f t="shared" si="44"/>
        <v>#N/A</v>
      </c>
      <c r="AC63" s="31" t="e">
        <f t="shared" si="44"/>
        <v>#N/A</v>
      </c>
      <c r="AD63" s="31" t="e">
        <f t="shared" si="44"/>
        <v>#N/A</v>
      </c>
      <c r="AE63" s="31" t="e">
        <f t="shared" si="44"/>
        <v>#N/A</v>
      </c>
      <c r="AF63" s="31" t="e">
        <f t="shared" si="44"/>
        <v>#N/A</v>
      </c>
      <c r="AG63" s="31" t="e">
        <f t="shared" si="44"/>
        <v>#N/A</v>
      </c>
      <c r="AH63" s="31" t="e">
        <f t="shared" si="44"/>
        <v>#N/A</v>
      </c>
      <c r="AI63" s="31" t="e">
        <f t="shared" si="44"/>
        <v>#N/A</v>
      </c>
      <c r="AJ63" s="31" t="e">
        <f t="shared" si="44"/>
        <v>#N/A</v>
      </c>
      <c r="AK63" s="31" t="e">
        <f t="shared" si="44"/>
        <v>#N/A</v>
      </c>
      <c r="AL63" s="31" t="e">
        <f t="shared" si="44"/>
        <v>#N/A</v>
      </c>
      <c r="AM63" s="9"/>
      <c r="AN63" s="9"/>
    </row>
    <row r="64" spans="1:40" x14ac:dyDescent="0.2">
      <c r="A64" s="20"/>
      <c r="B64" s="9">
        <v>4</v>
      </c>
      <c r="C64" s="31" t="e">
        <f t="shared" ref="C64:AL64" si="45">C$13-C38</f>
        <v>#N/A</v>
      </c>
      <c r="D64" s="31" t="e">
        <f t="shared" si="45"/>
        <v>#N/A</v>
      </c>
      <c r="E64" s="31" t="e">
        <f t="shared" si="45"/>
        <v>#N/A</v>
      </c>
      <c r="F64" s="31" t="e">
        <f t="shared" si="45"/>
        <v>#N/A</v>
      </c>
      <c r="G64" s="31" t="e">
        <f t="shared" si="45"/>
        <v>#N/A</v>
      </c>
      <c r="H64" s="31" t="e">
        <f t="shared" si="45"/>
        <v>#N/A</v>
      </c>
      <c r="I64" s="31" t="e">
        <f t="shared" si="45"/>
        <v>#N/A</v>
      </c>
      <c r="J64" s="31" t="e">
        <f t="shared" si="45"/>
        <v>#N/A</v>
      </c>
      <c r="K64" s="31" t="e">
        <f t="shared" si="45"/>
        <v>#N/A</v>
      </c>
      <c r="L64" s="31" t="e">
        <f t="shared" si="45"/>
        <v>#N/A</v>
      </c>
      <c r="M64" s="31" t="e">
        <f t="shared" si="45"/>
        <v>#N/A</v>
      </c>
      <c r="N64" s="31" t="e">
        <f t="shared" si="45"/>
        <v>#N/A</v>
      </c>
      <c r="O64" s="31" t="e">
        <f t="shared" si="45"/>
        <v>#N/A</v>
      </c>
      <c r="P64" s="31" t="e">
        <f t="shared" si="45"/>
        <v>#N/A</v>
      </c>
      <c r="Q64" s="31" t="e">
        <f t="shared" si="45"/>
        <v>#N/A</v>
      </c>
      <c r="R64" s="31" t="e">
        <f t="shared" si="45"/>
        <v>#N/A</v>
      </c>
      <c r="S64" s="31" t="e">
        <f t="shared" si="45"/>
        <v>#N/A</v>
      </c>
      <c r="T64" s="31" t="e">
        <f t="shared" si="45"/>
        <v>#N/A</v>
      </c>
      <c r="U64" s="31" t="e">
        <f t="shared" si="45"/>
        <v>#N/A</v>
      </c>
      <c r="V64" s="31" t="e">
        <f t="shared" si="45"/>
        <v>#N/A</v>
      </c>
      <c r="W64" s="31" t="e">
        <f t="shared" si="45"/>
        <v>#N/A</v>
      </c>
      <c r="X64" s="31" t="e">
        <f t="shared" si="45"/>
        <v>#N/A</v>
      </c>
      <c r="Y64" s="31" t="e">
        <f t="shared" si="45"/>
        <v>#N/A</v>
      </c>
      <c r="Z64" s="31" t="e">
        <f t="shared" si="45"/>
        <v>#N/A</v>
      </c>
      <c r="AA64" s="31" t="e">
        <f t="shared" si="45"/>
        <v>#N/A</v>
      </c>
      <c r="AB64" s="31" t="e">
        <f t="shared" si="45"/>
        <v>#N/A</v>
      </c>
      <c r="AC64" s="31" t="e">
        <f t="shared" si="45"/>
        <v>#N/A</v>
      </c>
      <c r="AD64" s="31" t="e">
        <f t="shared" si="45"/>
        <v>#N/A</v>
      </c>
      <c r="AE64" s="31" t="e">
        <f t="shared" si="45"/>
        <v>#N/A</v>
      </c>
      <c r="AF64" s="31" t="e">
        <f t="shared" si="45"/>
        <v>#N/A</v>
      </c>
      <c r="AG64" s="31" t="e">
        <f t="shared" si="45"/>
        <v>#N/A</v>
      </c>
      <c r="AH64" s="31" t="e">
        <f t="shared" si="45"/>
        <v>#N/A</v>
      </c>
      <c r="AI64" s="31" t="e">
        <f t="shared" si="45"/>
        <v>#N/A</v>
      </c>
      <c r="AJ64" s="31" t="e">
        <f t="shared" si="45"/>
        <v>#N/A</v>
      </c>
      <c r="AK64" s="31" t="e">
        <f t="shared" si="45"/>
        <v>#N/A</v>
      </c>
      <c r="AL64" s="31" t="e">
        <f t="shared" si="45"/>
        <v>#N/A</v>
      </c>
      <c r="AM64" s="9"/>
      <c r="AN64" s="9"/>
    </row>
    <row r="65" spans="1:40" x14ac:dyDescent="0.2">
      <c r="A65" s="20"/>
      <c r="B65" s="9">
        <v>5</v>
      </c>
      <c r="C65" s="31" t="e">
        <f t="shared" ref="C65:AL65" si="46">C$13-C39</f>
        <v>#N/A</v>
      </c>
      <c r="D65" s="31" t="e">
        <f t="shared" si="46"/>
        <v>#N/A</v>
      </c>
      <c r="E65" s="31" t="e">
        <f t="shared" si="46"/>
        <v>#N/A</v>
      </c>
      <c r="F65" s="31" t="e">
        <f t="shared" si="46"/>
        <v>#N/A</v>
      </c>
      <c r="G65" s="31" t="e">
        <f t="shared" si="46"/>
        <v>#N/A</v>
      </c>
      <c r="H65" s="31" t="e">
        <f t="shared" si="46"/>
        <v>#N/A</v>
      </c>
      <c r="I65" s="31" t="e">
        <f t="shared" si="46"/>
        <v>#N/A</v>
      </c>
      <c r="J65" s="31" t="e">
        <f t="shared" si="46"/>
        <v>#N/A</v>
      </c>
      <c r="K65" s="31" t="e">
        <f t="shared" si="46"/>
        <v>#N/A</v>
      </c>
      <c r="L65" s="31" t="e">
        <f t="shared" si="46"/>
        <v>#N/A</v>
      </c>
      <c r="M65" s="31" t="e">
        <f t="shared" si="46"/>
        <v>#N/A</v>
      </c>
      <c r="N65" s="31" t="e">
        <f t="shared" si="46"/>
        <v>#N/A</v>
      </c>
      <c r="O65" s="31" t="e">
        <f t="shared" si="46"/>
        <v>#N/A</v>
      </c>
      <c r="P65" s="31" t="e">
        <f t="shared" si="46"/>
        <v>#N/A</v>
      </c>
      <c r="Q65" s="31" t="e">
        <f t="shared" si="46"/>
        <v>#N/A</v>
      </c>
      <c r="R65" s="31" t="e">
        <f t="shared" si="46"/>
        <v>#N/A</v>
      </c>
      <c r="S65" s="31" t="e">
        <f t="shared" si="46"/>
        <v>#N/A</v>
      </c>
      <c r="T65" s="31" t="e">
        <f t="shared" si="46"/>
        <v>#N/A</v>
      </c>
      <c r="U65" s="31" t="e">
        <f t="shared" si="46"/>
        <v>#N/A</v>
      </c>
      <c r="V65" s="31" t="e">
        <f t="shared" si="46"/>
        <v>#N/A</v>
      </c>
      <c r="W65" s="31" t="e">
        <f t="shared" si="46"/>
        <v>#N/A</v>
      </c>
      <c r="X65" s="31" t="e">
        <f t="shared" si="46"/>
        <v>#N/A</v>
      </c>
      <c r="Y65" s="31" t="e">
        <f t="shared" si="46"/>
        <v>#N/A</v>
      </c>
      <c r="Z65" s="31" t="e">
        <f t="shared" si="46"/>
        <v>#N/A</v>
      </c>
      <c r="AA65" s="31" t="e">
        <f t="shared" si="46"/>
        <v>#N/A</v>
      </c>
      <c r="AB65" s="31" t="e">
        <f t="shared" si="46"/>
        <v>#N/A</v>
      </c>
      <c r="AC65" s="31" t="e">
        <f t="shared" si="46"/>
        <v>#N/A</v>
      </c>
      <c r="AD65" s="31" t="e">
        <f t="shared" si="46"/>
        <v>#N/A</v>
      </c>
      <c r="AE65" s="31" t="e">
        <f t="shared" si="46"/>
        <v>#N/A</v>
      </c>
      <c r="AF65" s="31" t="e">
        <f t="shared" si="46"/>
        <v>#N/A</v>
      </c>
      <c r="AG65" s="31" t="e">
        <f t="shared" si="46"/>
        <v>#N/A</v>
      </c>
      <c r="AH65" s="31" t="e">
        <f t="shared" si="46"/>
        <v>#N/A</v>
      </c>
      <c r="AI65" s="31" t="e">
        <f t="shared" si="46"/>
        <v>#N/A</v>
      </c>
      <c r="AJ65" s="31" t="e">
        <f t="shared" si="46"/>
        <v>#N/A</v>
      </c>
      <c r="AK65" s="31" t="e">
        <f t="shared" si="46"/>
        <v>#N/A</v>
      </c>
      <c r="AL65" s="31" t="e">
        <f t="shared" si="46"/>
        <v>#N/A</v>
      </c>
      <c r="AM65" s="9"/>
      <c r="AN65" s="9"/>
    </row>
    <row r="66" spans="1:40" x14ac:dyDescent="0.2">
      <c r="A66" s="20"/>
      <c r="B66" s="9">
        <v>6</v>
      </c>
      <c r="C66" s="31" t="e">
        <f t="shared" ref="C66:AL66" si="47">C$13-C40</f>
        <v>#N/A</v>
      </c>
      <c r="D66" s="31" t="e">
        <f t="shared" si="47"/>
        <v>#N/A</v>
      </c>
      <c r="E66" s="31" t="e">
        <f t="shared" si="47"/>
        <v>#N/A</v>
      </c>
      <c r="F66" s="31" t="e">
        <f t="shared" si="47"/>
        <v>#N/A</v>
      </c>
      <c r="G66" s="31" t="e">
        <f t="shared" si="47"/>
        <v>#N/A</v>
      </c>
      <c r="H66" s="31" t="e">
        <f t="shared" si="47"/>
        <v>#N/A</v>
      </c>
      <c r="I66" s="31" t="e">
        <f t="shared" si="47"/>
        <v>#N/A</v>
      </c>
      <c r="J66" s="31" t="e">
        <f t="shared" si="47"/>
        <v>#N/A</v>
      </c>
      <c r="K66" s="31" t="e">
        <f t="shared" si="47"/>
        <v>#N/A</v>
      </c>
      <c r="L66" s="31" t="e">
        <f t="shared" si="47"/>
        <v>#N/A</v>
      </c>
      <c r="M66" s="31" t="e">
        <f t="shared" si="47"/>
        <v>#N/A</v>
      </c>
      <c r="N66" s="31" t="e">
        <f t="shared" si="47"/>
        <v>#N/A</v>
      </c>
      <c r="O66" s="31" t="e">
        <f t="shared" si="47"/>
        <v>#N/A</v>
      </c>
      <c r="P66" s="31" t="e">
        <f t="shared" si="47"/>
        <v>#N/A</v>
      </c>
      <c r="Q66" s="31" t="e">
        <f t="shared" si="47"/>
        <v>#N/A</v>
      </c>
      <c r="R66" s="31" t="e">
        <f t="shared" si="47"/>
        <v>#N/A</v>
      </c>
      <c r="S66" s="31" t="e">
        <f t="shared" si="47"/>
        <v>#N/A</v>
      </c>
      <c r="T66" s="31" t="e">
        <f t="shared" si="47"/>
        <v>#N/A</v>
      </c>
      <c r="U66" s="31" t="e">
        <f t="shared" si="47"/>
        <v>#N/A</v>
      </c>
      <c r="V66" s="31" t="e">
        <f t="shared" si="47"/>
        <v>#N/A</v>
      </c>
      <c r="W66" s="31" t="e">
        <f t="shared" si="47"/>
        <v>#N/A</v>
      </c>
      <c r="X66" s="31" t="e">
        <f t="shared" si="47"/>
        <v>#N/A</v>
      </c>
      <c r="Y66" s="31" t="e">
        <f t="shared" si="47"/>
        <v>#N/A</v>
      </c>
      <c r="Z66" s="31" t="e">
        <f t="shared" si="47"/>
        <v>#N/A</v>
      </c>
      <c r="AA66" s="31" t="e">
        <f t="shared" si="47"/>
        <v>#N/A</v>
      </c>
      <c r="AB66" s="31" t="e">
        <f t="shared" si="47"/>
        <v>#N/A</v>
      </c>
      <c r="AC66" s="31" t="e">
        <f t="shared" si="47"/>
        <v>#N/A</v>
      </c>
      <c r="AD66" s="31" t="e">
        <f t="shared" si="47"/>
        <v>#N/A</v>
      </c>
      <c r="AE66" s="31" t="e">
        <f t="shared" si="47"/>
        <v>#N/A</v>
      </c>
      <c r="AF66" s="31" t="e">
        <f t="shared" si="47"/>
        <v>#N/A</v>
      </c>
      <c r="AG66" s="31" t="e">
        <f t="shared" si="47"/>
        <v>#N/A</v>
      </c>
      <c r="AH66" s="31" t="e">
        <f t="shared" si="47"/>
        <v>#N/A</v>
      </c>
      <c r="AI66" s="31" t="e">
        <f t="shared" si="47"/>
        <v>#N/A</v>
      </c>
      <c r="AJ66" s="31" t="e">
        <f t="shared" si="47"/>
        <v>#N/A</v>
      </c>
      <c r="AK66" s="31" t="e">
        <f t="shared" si="47"/>
        <v>#N/A</v>
      </c>
      <c r="AL66" s="31" t="e">
        <f t="shared" si="47"/>
        <v>#N/A</v>
      </c>
      <c r="AM66" s="9"/>
      <c r="AN66" s="9"/>
    </row>
    <row r="67" spans="1:40" x14ac:dyDescent="0.2">
      <c r="A67" s="20"/>
      <c r="B67" s="9">
        <v>7</v>
      </c>
      <c r="C67" s="31" t="e">
        <f t="shared" ref="C67:AL67" si="48">C$13-C41</f>
        <v>#N/A</v>
      </c>
      <c r="D67" s="31" t="e">
        <f t="shared" si="48"/>
        <v>#N/A</v>
      </c>
      <c r="E67" s="31" t="e">
        <f t="shared" si="48"/>
        <v>#N/A</v>
      </c>
      <c r="F67" s="31" t="e">
        <f t="shared" si="48"/>
        <v>#N/A</v>
      </c>
      <c r="G67" s="31" t="e">
        <f t="shared" si="48"/>
        <v>#N/A</v>
      </c>
      <c r="H67" s="31" t="e">
        <f t="shared" si="48"/>
        <v>#N/A</v>
      </c>
      <c r="I67" s="31" t="e">
        <f t="shared" si="48"/>
        <v>#N/A</v>
      </c>
      <c r="J67" s="31" t="e">
        <f t="shared" si="48"/>
        <v>#N/A</v>
      </c>
      <c r="K67" s="31" t="e">
        <f t="shared" si="48"/>
        <v>#N/A</v>
      </c>
      <c r="L67" s="31" t="e">
        <f t="shared" si="48"/>
        <v>#N/A</v>
      </c>
      <c r="M67" s="31" t="e">
        <f t="shared" si="48"/>
        <v>#N/A</v>
      </c>
      <c r="N67" s="31" t="e">
        <f t="shared" si="48"/>
        <v>#N/A</v>
      </c>
      <c r="O67" s="31" t="e">
        <f t="shared" si="48"/>
        <v>#N/A</v>
      </c>
      <c r="P67" s="31" t="e">
        <f t="shared" si="48"/>
        <v>#N/A</v>
      </c>
      <c r="Q67" s="31" t="e">
        <f t="shared" si="48"/>
        <v>#N/A</v>
      </c>
      <c r="R67" s="31" t="e">
        <f t="shared" si="48"/>
        <v>#N/A</v>
      </c>
      <c r="S67" s="31" t="e">
        <f t="shared" si="48"/>
        <v>#N/A</v>
      </c>
      <c r="T67" s="31" t="e">
        <f t="shared" si="48"/>
        <v>#N/A</v>
      </c>
      <c r="U67" s="31" t="e">
        <f t="shared" si="48"/>
        <v>#N/A</v>
      </c>
      <c r="V67" s="31" t="e">
        <f t="shared" si="48"/>
        <v>#N/A</v>
      </c>
      <c r="W67" s="31" t="e">
        <f t="shared" si="48"/>
        <v>#N/A</v>
      </c>
      <c r="X67" s="31" t="e">
        <f t="shared" si="48"/>
        <v>#N/A</v>
      </c>
      <c r="Y67" s="31" t="e">
        <f t="shared" si="48"/>
        <v>#N/A</v>
      </c>
      <c r="Z67" s="31" t="e">
        <f t="shared" si="48"/>
        <v>#N/A</v>
      </c>
      <c r="AA67" s="31" t="e">
        <f t="shared" si="48"/>
        <v>#N/A</v>
      </c>
      <c r="AB67" s="31" t="e">
        <f t="shared" si="48"/>
        <v>#N/A</v>
      </c>
      <c r="AC67" s="31" t="e">
        <f t="shared" si="48"/>
        <v>#N/A</v>
      </c>
      <c r="AD67" s="31" t="e">
        <f t="shared" si="48"/>
        <v>#N/A</v>
      </c>
      <c r="AE67" s="31" t="e">
        <f t="shared" si="48"/>
        <v>#N/A</v>
      </c>
      <c r="AF67" s="31" t="e">
        <f t="shared" si="48"/>
        <v>#N/A</v>
      </c>
      <c r="AG67" s="31" t="e">
        <f t="shared" si="48"/>
        <v>#N/A</v>
      </c>
      <c r="AH67" s="31" t="e">
        <f t="shared" si="48"/>
        <v>#N/A</v>
      </c>
      <c r="AI67" s="31" t="e">
        <f t="shared" si="48"/>
        <v>#N/A</v>
      </c>
      <c r="AJ67" s="31" t="e">
        <f t="shared" si="48"/>
        <v>#N/A</v>
      </c>
      <c r="AK67" s="31" t="e">
        <f t="shared" si="48"/>
        <v>#N/A</v>
      </c>
      <c r="AL67" s="31" t="e">
        <f t="shared" si="48"/>
        <v>#N/A</v>
      </c>
      <c r="AM67" s="9"/>
      <c r="AN67" s="9"/>
    </row>
    <row r="68" spans="1:40" x14ac:dyDescent="0.2">
      <c r="A68" s="20"/>
      <c r="B68" s="9">
        <v>8</v>
      </c>
      <c r="C68" s="31" t="e">
        <f t="shared" ref="C68:AL68" si="49">C$13-C42</f>
        <v>#N/A</v>
      </c>
      <c r="D68" s="31" t="e">
        <f t="shared" si="49"/>
        <v>#N/A</v>
      </c>
      <c r="E68" s="31" t="e">
        <f t="shared" si="49"/>
        <v>#N/A</v>
      </c>
      <c r="F68" s="31" t="e">
        <f t="shared" si="49"/>
        <v>#N/A</v>
      </c>
      <c r="G68" s="31" t="e">
        <f t="shared" si="49"/>
        <v>#N/A</v>
      </c>
      <c r="H68" s="31" t="e">
        <f t="shared" si="49"/>
        <v>#N/A</v>
      </c>
      <c r="I68" s="31" t="e">
        <f t="shared" si="49"/>
        <v>#N/A</v>
      </c>
      <c r="J68" s="31" t="e">
        <f t="shared" si="49"/>
        <v>#N/A</v>
      </c>
      <c r="K68" s="31" t="e">
        <f t="shared" si="49"/>
        <v>#N/A</v>
      </c>
      <c r="L68" s="31" t="e">
        <f t="shared" si="49"/>
        <v>#N/A</v>
      </c>
      <c r="M68" s="31" t="e">
        <f t="shared" si="49"/>
        <v>#N/A</v>
      </c>
      <c r="N68" s="31" t="e">
        <f t="shared" si="49"/>
        <v>#N/A</v>
      </c>
      <c r="O68" s="31" t="e">
        <f t="shared" si="49"/>
        <v>#N/A</v>
      </c>
      <c r="P68" s="31" t="e">
        <f t="shared" si="49"/>
        <v>#N/A</v>
      </c>
      <c r="Q68" s="31" t="e">
        <f t="shared" si="49"/>
        <v>#N/A</v>
      </c>
      <c r="R68" s="31" t="e">
        <f t="shared" si="49"/>
        <v>#N/A</v>
      </c>
      <c r="S68" s="31" t="e">
        <f t="shared" si="49"/>
        <v>#N/A</v>
      </c>
      <c r="T68" s="31" t="e">
        <f t="shared" si="49"/>
        <v>#N/A</v>
      </c>
      <c r="U68" s="31" t="e">
        <f t="shared" si="49"/>
        <v>#N/A</v>
      </c>
      <c r="V68" s="31" t="e">
        <f t="shared" si="49"/>
        <v>#N/A</v>
      </c>
      <c r="W68" s="31" t="e">
        <f t="shared" si="49"/>
        <v>#N/A</v>
      </c>
      <c r="X68" s="31" t="e">
        <f t="shared" si="49"/>
        <v>#N/A</v>
      </c>
      <c r="Y68" s="31" t="e">
        <f t="shared" si="49"/>
        <v>#N/A</v>
      </c>
      <c r="Z68" s="31" t="e">
        <f t="shared" si="49"/>
        <v>#N/A</v>
      </c>
      <c r="AA68" s="31" t="e">
        <f t="shared" si="49"/>
        <v>#N/A</v>
      </c>
      <c r="AB68" s="31" t="e">
        <f t="shared" si="49"/>
        <v>#N/A</v>
      </c>
      <c r="AC68" s="31" t="e">
        <f t="shared" si="49"/>
        <v>#N/A</v>
      </c>
      <c r="AD68" s="31" t="e">
        <f t="shared" si="49"/>
        <v>#N/A</v>
      </c>
      <c r="AE68" s="31" t="e">
        <f t="shared" si="49"/>
        <v>#N/A</v>
      </c>
      <c r="AF68" s="31" t="e">
        <f t="shared" si="49"/>
        <v>#N/A</v>
      </c>
      <c r="AG68" s="31" t="e">
        <f t="shared" si="49"/>
        <v>#N/A</v>
      </c>
      <c r="AH68" s="31" t="e">
        <f t="shared" si="49"/>
        <v>#N/A</v>
      </c>
      <c r="AI68" s="31" t="e">
        <f t="shared" si="49"/>
        <v>#N/A</v>
      </c>
      <c r="AJ68" s="31" t="e">
        <f t="shared" si="49"/>
        <v>#N/A</v>
      </c>
      <c r="AK68" s="31" t="e">
        <f t="shared" si="49"/>
        <v>#N/A</v>
      </c>
      <c r="AL68" s="31" t="e">
        <f t="shared" si="49"/>
        <v>#N/A</v>
      </c>
      <c r="AM68" s="9"/>
      <c r="AN68" s="9"/>
    </row>
    <row r="69" spans="1:40" x14ac:dyDescent="0.2">
      <c r="A69" s="20"/>
      <c r="B69" s="9">
        <v>9</v>
      </c>
      <c r="C69" s="31" t="e">
        <f t="shared" ref="C69:AL69" si="50">C$13-C43</f>
        <v>#N/A</v>
      </c>
      <c r="D69" s="31" t="e">
        <f t="shared" si="50"/>
        <v>#N/A</v>
      </c>
      <c r="E69" s="31" t="e">
        <f t="shared" si="50"/>
        <v>#N/A</v>
      </c>
      <c r="F69" s="31" t="e">
        <f t="shared" si="50"/>
        <v>#N/A</v>
      </c>
      <c r="G69" s="31" t="e">
        <f t="shared" si="50"/>
        <v>#N/A</v>
      </c>
      <c r="H69" s="31" t="e">
        <f t="shared" si="50"/>
        <v>#N/A</v>
      </c>
      <c r="I69" s="31" t="e">
        <f t="shared" si="50"/>
        <v>#N/A</v>
      </c>
      <c r="J69" s="31" t="e">
        <f t="shared" si="50"/>
        <v>#N/A</v>
      </c>
      <c r="K69" s="31" t="e">
        <f t="shared" si="50"/>
        <v>#N/A</v>
      </c>
      <c r="L69" s="31" t="e">
        <f t="shared" si="50"/>
        <v>#N/A</v>
      </c>
      <c r="M69" s="31" t="e">
        <f t="shared" si="50"/>
        <v>#N/A</v>
      </c>
      <c r="N69" s="31" t="e">
        <f t="shared" si="50"/>
        <v>#N/A</v>
      </c>
      <c r="O69" s="31" t="e">
        <f t="shared" si="50"/>
        <v>#N/A</v>
      </c>
      <c r="P69" s="31" t="e">
        <f t="shared" si="50"/>
        <v>#N/A</v>
      </c>
      <c r="Q69" s="31" t="e">
        <f t="shared" si="50"/>
        <v>#N/A</v>
      </c>
      <c r="R69" s="31" t="e">
        <f t="shared" si="50"/>
        <v>#N/A</v>
      </c>
      <c r="S69" s="31" t="e">
        <f t="shared" si="50"/>
        <v>#N/A</v>
      </c>
      <c r="T69" s="31" t="e">
        <f t="shared" si="50"/>
        <v>#N/A</v>
      </c>
      <c r="U69" s="31" t="e">
        <f t="shared" si="50"/>
        <v>#N/A</v>
      </c>
      <c r="V69" s="31" t="e">
        <f t="shared" si="50"/>
        <v>#N/A</v>
      </c>
      <c r="W69" s="31" t="e">
        <f t="shared" si="50"/>
        <v>#N/A</v>
      </c>
      <c r="X69" s="31" t="e">
        <f t="shared" si="50"/>
        <v>#N/A</v>
      </c>
      <c r="Y69" s="31" t="e">
        <f t="shared" si="50"/>
        <v>#N/A</v>
      </c>
      <c r="Z69" s="31" t="e">
        <f t="shared" si="50"/>
        <v>#N/A</v>
      </c>
      <c r="AA69" s="31" t="e">
        <f t="shared" si="50"/>
        <v>#N/A</v>
      </c>
      <c r="AB69" s="31" t="e">
        <f t="shared" si="50"/>
        <v>#N/A</v>
      </c>
      <c r="AC69" s="31" t="e">
        <f t="shared" si="50"/>
        <v>#N/A</v>
      </c>
      <c r="AD69" s="31" t="e">
        <f t="shared" si="50"/>
        <v>#N/A</v>
      </c>
      <c r="AE69" s="31" t="e">
        <f t="shared" si="50"/>
        <v>#N/A</v>
      </c>
      <c r="AF69" s="31" t="e">
        <f t="shared" si="50"/>
        <v>#N/A</v>
      </c>
      <c r="AG69" s="31" t="e">
        <f t="shared" si="50"/>
        <v>#N/A</v>
      </c>
      <c r="AH69" s="31" t="e">
        <f t="shared" si="50"/>
        <v>#N/A</v>
      </c>
      <c r="AI69" s="31" t="e">
        <f t="shared" si="50"/>
        <v>#N/A</v>
      </c>
      <c r="AJ69" s="31" t="e">
        <f t="shared" si="50"/>
        <v>#N/A</v>
      </c>
      <c r="AK69" s="31" t="e">
        <f t="shared" si="50"/>
        <v>#N/A</v>
      </c>
      <c r="AL69" s="31" t="e">
        <f t="shared" si="50"/>
        <v>#N/A</v>
      </c>
      <c r="AM69" s="9"/>
      <c r="AN69" s="9"/>
    </row>
    <row r="70" spans="1:40" x14ac:dyDescent="0.2">
      <c r="A70" s="20"/>
      <c r="B70" s="9">
        <v>10</v>
      </c>
      <c r="C70" s="31" t="e">
        <f t="shared" ref="C70:AL70" si="51">C$13-C44</f>
        <v>#N/A</v>
      </c>
      <c r="D70" s="31" t="e">
        <f t="shared" si="51"/>
        <v>#N/A</v>
      </c>
      <c r="E70" s="31" t="e">
        <f t="shared" si="51"/>
        <v>#N/A</v>
      </c>
      <c r="F70" s="31" t="e">
        <f t="shared" si="51"/>
        <v>#N/A</v>
      </c>
      <c r="G70" s="31" t="e">
        <f t="shared" si="51"/>
        <v>#N/A</v>
      </c>
      <c r="H70" s="31" t="e">
        <f t="shared" si="51"/>
        <v>#N/A</v>
      </c>
      <c r="I70" s="31" t="e">
        <f t="shared" si="51"/>
        <v>#N/A</v>
      </c>
      <c r="J70" s="31" t="e">
        <f t="shared" si="51"/>
        <v>#N/A</v>
      </c>
      <c r="K70" s="31" t="e">
        <f t="shared" si="51"/>
        <v>#N/A</v>
      </c>
      <c r="L70" s="31" t="e">
        <f t="shared" si="51"/>
        <v>#N/A</v>
      </c>
      <c r="M70" s="31" t="e">
        <f t="shared" si="51"/>
        <v>#N/A</v>
      </c>
      <c r="N70" s="31" t="e">
        <f t="shared" si="51"/>
        <v>#N/A</v>
      </c>
      <c r="O70" s="31" t="e">
        <f t="shared" si="51"/>
        <v>#N/A</v>
      </c>
      <c r="P70" s="31" t="e">
        <f t="shared" si="51"/>
        <v>#N/A</v>
      </c>
      <c r="Q70" s="31" t="e">
        <f t="shared" si="51"/>
        <v>#N/A</v>
      </c>
      <c r="R70" s="31" t="e">
        <f t="shared" si="51"/>
        <v>#N/A</v>
      </c>
      <c r="S70" s="31" t="e">
        <f t="shared" si="51"/>
        <v>#N/A</v>
      </c>
      <c r="T70" s="31" t="e">
        <f t="shared" si="51"/>
        <v>#N/A</v>
      </c>
      <c r="U70" s="31" t="e">
        <f t="shared" si="51"/>
        <v>#N/A</v>
      </c>
      <c r="V70" s="31" t="e">
        <f t="shared" si="51"/>
        <v>#N/A</v>
      </c>
      <c r="W70" s="31" t="e">
        <f t="shared" si="51"/>
        <v>#N/A</v>
      </c>
      <c r="X70" s="31" t="e">
        <f t="shared" si="51"/>
        <v>#N/A</v>
      </c>
      <c r="Y70" s="31" t="e">
        <f t="shared" si="51"/>
        <v>#N/A</v>
      </c>
      <c r="Z70" s="31" t="e">
        <f t="shared" si="51"/>
        <v>#N/A</v>
      </c>
      <c r="AA70" s="31" t="e">
        <f t="shared" si="51"/>
        <v>#N/A</v>
      </c>
      <c r="AB70" s="31" t="e">
        <f t="shared" si="51"/>
        <v>#N/A</v>
      </c>
      <c r="AC70" s="31" t="e">
        <f t="shared" si="51"/>
        <v>#N/A</v>
      </c>
      <c r="AD70" s="31" t="e">
        <f t="shared" si="51"/>
        <v>#N/A</v>
      </c>
      <c r="AE70" s="31" t="e">
        <f t="shared" si="51"/>
        <v>#N/A</v>
      </c>
      <c r="AF70" s="31" t="e">
        <f t="shared" si="51"/>
        <v>#N/A</v>
      </c>
      <c r="AG70" s="31" t="e">
        <f t="shared" si="51"/>
        <v>#N/A</v>
      </c>
      <c r="AH70" s="31" t="e">
        <f t="shared" si="51"/>
        <v>#N/A</v>
      </c>
      <c r="AI70" s="31" t="e">
        <f t="shared" si="51"/>
        <v>#N/A</v>
      </c>
      <c r="AJ70" s="31" t="e">
        <f t="shared" si="51"/>
        <v>#N/A</v>
      </c>
      <c r="AK70" s="31" t="e">
        <f t="shared" si="51"/>
        <v>#N/A</v>
      </c>
      <c r="AL70" s="31" t="e">
        <f t="shared" si="51"/>
        <v>#N/A</v>
      </c>
      <c r="AM70" s="9"/>
      <c r="AN70" s="9"/>
    </row>
    <row r="71" spans="1:40" x14ac:dyDescent="0.2">
      <c r="A71" s="20"/>
      <c r="B71" s="9">
        <v>11</v>
      </c>
      <c r="C71" s="31" t="e">
        <f t="shared" ref="C71:AL71" si="52">C$13-C45</f>
        <v>#N/A</v>
      </c>
      <c r="D71" s="31" t="e">
        <f t="shared" si="52"/>
        <v>#N/A</v>
      </c>
      <c r="E71" s="31" t="e">
        <f t="shared" si="52"/>
        <v>#N/A</v>
      </c>
      <c r="F71" s="31" t="e">
        <f t="shared" si="52"/>
        <v>#N/A</v>
      </c>
      <c r="G71" s="31" t="e">
        <f t="shared" si="52"/>
        <v>#N/A</v>
      </c>
      <c r="H71" s="31" t="e">
        <f t="shared" si="52"/>
        <v>#N/A</v>
      </c>
      <c r="I71" s="31" t="e">
        <f t="shared" si="52"/>
        <v>#N/A</v>
      </c>
      <c r="J71" s="31" t="e">
        <f t="shared" si="52"/>
        <v>#N/A</v>
      </c>
      <c r="K71" s="31" t="e">
        <f t="shared" si="52"/>
        <v>#N/A</v>
      </c>
      <c r="L71" s="31" t="e">
        <f t="shared" si="52"/>
        <v>#N/A</v>
      </c>
      <c r="M71" s="31" t="e">
        <f t="shared" si="52"/>
        <v>#N/A</v>
      </c>
      <c r="N71" s="31" t="e">
        <f t="shared" si="52"/>
        <v>#N/A</v>
      </c>
      <c r="O71" s="31" t="e">
        <f t="shared" si="52"/>
        <v>#N/A</v>
      </c>
      <c r="P71" s="31" t="e">
        <f t="shared" si="52"/>
        <v>#N/A</v>
      </c>
      <c r="Q71" s="31" t="e">
        <f t="shared" si="52"/>
        <v>#N/A</v>
      </c>
      <c r="R71" s="31" t="e">
        <f t="shared" si="52"/>
        <v>#N/A</v>
      </c>
      <c r="S71" s="31" t="e">
        <f t="shared" si="52"/>
        <v>#N/A</v>
      </c>
      <c r="T71" s="31" t="e">
        <f t="shared" si="52"/>
        <v>#N/A</v>
      </c>
      <c r="U71" s="31" t="e">
        <f t="shared" si="52"/>
        <v>#N/A</v>
      </c>
      <c r="V71" s="31" t="e">
        <f t="shared" si="52"/>
        <v>#N/A</v>
      </c>
      <c r="W71" s="31" t="e">
        <f t="shared" si="52"/>
        <v>#N/A</v>
      </c>
      <c r="X71" s="31" t="e">
        <f t="shared" si="52"/>
        <v>#N/A</v>
      </c>
      <c r="Y71" s="31" t="e">
        <f t="shared" si="52"/>
        <v>#N/A</v>
      </c>
      <c r="Z71" s="31" t="e">
        <f t="shared" si="52"/>
        <v>#N/A</v>
      </c>
      <c r="AA71" s="31" t="e">
        <f t="shared" si="52"/>
        <v>#N/A</v>
      </c>
      <c r="AB71" s="31" t="e">
        <f t="shared" si="52"/>
        <v>#N/A</v>
      </c>
      <c r="AC71" s="31" t="e">
        <f t="shared" si="52"/>
        <v>#N/A</v>
      </c>
      <c r="AD71" s="31" t="e">
        <f t="shared" si="52"/>
        <v>#N/A</v>
      </c>
      <c r="AE71" s="31" t="e">
        <f t="shared" si="52"/>
        <v>#N/A</v>
      </c>
      <c r="AF71" s="31" t="e">
        <f t="shared" si="52"/>
        <v>#N/A</v>
      </c>
      <c r="AG71" s="31" t="e">
        <f t="shared" si="52"/>
        <v>#N/A</v>
      </c>
      <c r="AH71" s="31" t="e">
        <f t="shared" si="52"/>
        <v>#N/A</v>
      </c>
      <c r="AI71" s="31" t="e">
        <f t="shared" si="52"/>
        <v>#N/A</v>
      </c>
      <c r="AJ71" s="31" t="e">
        <f t="shared" si="52"/>
        <v>#N/A</v>
      </c>
      <c r="AK71" s="31" t="e">
        <f t="shared" si="52"/>
        <v>#N/A</v>
      </c>
      <c r="AL71" s="31" t="e">
        <f t="shared" si="52"/>
        <v>#N/A</v>
      </c>
      <c r="AM71" s="9"/>
      <c r="AN71" s="9"/>
    </row>
    <row r="72" spans="1:40" x14ac:dyDescent="0.2">
      <c r="A72" s="20"/>
      <c r="B72" s="9">
        <v>12</v>
      </c>
      <c r="C72" s="31">
        <f t="shared" ref="C72:AL72" si="53">C$13-C46</f>
        <v>0</v>
      </c>
      <c r="D72" s="31">
        <f t="shared" si="53"/>
        <v>0</v>
      </c>
      <c r="E72" s="31">
        <f t="shared" si="53"/>
        <v>0</v>
      </c>
      <c r="F72" s="31">
        <f t="shared" si="53"/>
        <v>0</v>
      </c>
      <c r="G72" s="31">
        <f t="shared" si="53"/>
        <v>0</v>
      </c>
      <c r="H72" s="31">
        <f t="shared" si="53"/>
        <v>0</v>
      </c>
      <c r="I72" s="31">
        <f t="shared" si="53"/>
        <v>0</v>
      </c>
      <c r="J72" s="31">
        <f t="shared" si="53"/>
        <v>0</v>
      </c>
      <c r="K72" s="31">
        <f t="shared" si="53"/>
        <v>0</v>
      </c>
      <c r="L72" s="31">
        <f t="shared" si="53"/>
        <v>0</v>
      </c>
      <c r="M72" s="31">
        <f t="shared" si="53"/>
        <v>0</v>
      </c>
      <c r="N72" s="31">
        <f t="shared" si="53"/>
        <v>0</v>
      </c>
      <c r="O72" s="31">
        <f t="shared" si="53"/>
        <v>0</v>
      </c>
      <c r="P72" s="31">
        <f t="shared" si="53"/>
        <v>0</v>
      </c>
      <c r="Q72" s="31">
        <f t="shared" si="53"/>
        <v>0</v>
      </c>
      <c r="R72" s="31">
        <f t="shared" si="53"/>
        <v>0</v>
      </c>
      <c r="S72" s="31">
        <f t="shared" si="53"/>
        <v>0</v>
      </c>
      <c r="T72" s="31">
        <f t="shared" si="53"/>
        <v>0</v>
      </c>
      <c r="U72" s="31">
        <f t="shared" si="53"/>
        <v>0</v>
      </c>
      <c r="V72" s="31">
        <f t="shared" si="53"/>
        <v>0</v>
      </c>
      <c r="W72" s="31">
        <f t="shared" si="53"/>
        <v>0</v>
      </c>
      <c r="X72" s="31">
        <f t="shared" si="53"/>
        <v>0</v>
      </c>
      <c r="Y72" s="31">
        <f t="shared" si="53"/>
        <v>0</v>
      </c>
      <c r="Z72" s="31">
        <f t="shared" si="53"/>
        <v>0</v>
      </c>
      <c r="AA72" s="31">
        <f t="shared" si="53"/>
        <v>0</v>
      </c>
      <c r="AB72" s="31">
        <f t="shared" si="53"/>
        <v>0</v>
      </c>
      <c r="AC72" s="31">
        <f t="shared" si="53"/>
        <v>0</v>
      </c>
      <c r="AD72" s="31">
        <f t="shared" si="53"/>
        <v>0</v>
      </c>
      <c r="AE72" s="31">
        <f t="shared" si="53"/>
        <v>0</v>
      </c>
      <c r="AF72" s="31">
        <f t="shared" si="53"/>
        <v>0</v>
      </c>
      <c r="AG72" s="31">
        <f t="shared" si="53"/>
        <v>0</v>
      </c>
      <c r="AH72" s="31">
        <f t="shared" si="53"/>
        <v>0</v>
      </c>
      <c r="AI72" s="31">
        <f t="shared" si="53"/>
        <v>0</v>
      </c>
      <c r="AJ72" s="31">
        <f t="shared" si="53"/>
        <v>0</v>
      </c>
      <c r="AK72" s="31">
        <f t="shared" si="53"/>
        <v>0</v>
      </c>
      <c r="AL72" s="31">
        <f t="shared" si="53"/>
        <v>0</v>
      </c>
      <c r="AM72" s="9"/>
      <c r="AN72" s="9"/>
    </row>
    <row r="73" spans="1:40" x14ac:dyDescent="0.2">
      <c r="A73" s="20"/>
      <c r="B73" s="9">
        <v>13</v>
      </c>
      <c r="C73" s="31">
        <f t="shared" ref="C73:AL73" si="54">C$13-C47</f>
        <v>0</v>
      </c>
      <c r="D73" s="31">
        <f t="shared" si="54"/>
        <v>0</v>
      </c>
      <c r="E73" s="31">
        <f t="shared" si="54"/>
        <v>0</v>
      </c>
      <c r="F73" s="31">
        <f t="shared" si="54"/>
        <v>0</v>
      </c>
      <c r="G73" s="31">
        <f t="shared" si="54"/>
        <v>0</v>
      </c>
      <c r="H73" s="31">
        <f t="shared" si="54"/>
        <v>0</v>
      </c>
      <c r="I73" s="31">
        <f t="shared" si="54"/>
        <v>0</v>
      </c>
      <c r="J73" s="31">
        <f t="shared" si="54"/>
        <v>0</v>
      </c>
      <c r="K73" s="31">
        <f t="shared" si="54"/>
        <v>0</v>
      </c>
      <c r="L73" s="31">
        <f t="shared" si="54"/>
        <v>0</v>
      </c>
      <c r="M73" s="31">
        <f t="shared" si="54"/>
        <v>0</v>
      </c>
      <c r="N73" s="31">
        <f t="shared" si="54"/>
        <v>0</v>
      </c>
      <c r="O73" s="31">
        <f t="shared" si="54"/>
        <v>0</v>
      </c>
      <c r="P73" s="31">
        <f t="shared" si="54"/>
        <v>0</v>
      </c>
      <c r="Q73" s="31">
        <f t="shared" si="54"/>
        <v>0</v>
      </c>
      <c r="R73" s="31">
        <f t="shared" si="54"/>
        <v>0</v>
      </c>
      <c r="S73" s="31">
        <f t="shared" si="54"/>
        <v>0</v>
      </c>
      <c r="T73" s="31">
        <f t="shared" si="54"/>
        <v>0</v>
      </c>
      <c r="U73" s="31">
        <f t="shared" si="54"/>
        <v>0</v>
      </c>
      <c r="V73" s="31">
        <f t="shared" si="54"/>
        <v>0</v>
      </c>
      <c r="W73" s="31">
        <f t="shared" si="54"/>
        <v>0</v>
      </c>
      <c r="X73" s="31">
        <f t="shared" si="54"/>
        <v>0</v>
      </c>
      <c r="Y73" s="31">
        <f t="shared" si="54"/>
        <v>0</v>
      </c>
      <c r="Z73" s="31">
        <f t="shared" si="54"/>
        <v>0</v>
      </c>
      <c r="AA73" s="31">
        <f t="shared" si="54"/>
        <v>0</v>
      </c>
      <c r="AB73" s="31">
        <f t="shared" si="54"/>
        <v>0</v>
      </c>
      <c r="AC73" s="31">
        <f t="shared" si="54"/>
        <v>0</v>
      </c>
      <c r="AD73" s="31">
        <f t="shared" si="54"/>
        <v>0</v>
      </c>
      <c r="AE73" s="31">
        <f t="shared" si="54"/>
        <v>0</v>
      </c>
      <c r="AF73" s="31">
        <f t="shared" si="54"/>
        <v>0</v>
      </c>
      <c r="AG73" s="31">
        <f t="shared" si="54"/>
        <v>0</v>
      </c>
      <c r="AH73" s="31">
        <f t="shared" si="54"/>
        <v>0</v>
      </c>
      <c r="AI73" s="31">
        <f t="shared" si="54"/>
        <v>0</v>
      </c>
      <c r="AJ73" s="31">
        <f t="shared" si="54"/>
        <v>0</v>
      </c>
      <c r="AK73" s="31">
        <f t="shared" si="54"/>
        <v>0</v>
      </c>
      <c r="AL73" s="31">
        <f t="shared" si="54"/>
        <v>0</v>
      </c>
      <c r="AM73" s="9"/>
      <c r="AN73" s="9"/>
    </row>
    <row r="74" spans="1:40" x14ac:dyDescent="0.2">
      <c r="A74" s="20"/>
      <c r="B74" s="9">
        <v>14</v>
      </c>
      <c r="C74" s="31" t="e">
        <f t="shared" ref="C74:AL74" si="55">C$13-C48</f>
        <v>#N/A</v>
      </c>
      <c r="D74" s="31" t="e">
        <f t="shared" si="55"/>
        <v>#N/A</v>
      </c>
      <c r="E74" s="31" t="e">
        <f t="shared" si="55"/>
        <v>#N/A</v>
      </c>
      <c r="F74" s="31" t="e">
        <f t="shared" si="55"/>
        <v>#N/A</v>
      </c>
      <c r="G74" s="31" t="e">
        <f t="shared" si="55"/>
        <v>#N/A</v>
      </c>
      <c r="H74" s="31" t="e">
        <f t="shared" si="55"/>
        <v>#N/A</v>
      </c>
      <c r="I74" s="31" t="e">
        <f t="shared" si="55"/>
        <v>#N/A</v>
      </c>
      <c r="J74" s="31" t="e">
        <f t="shared" si="55"/>
        <v>#N/A</v>
      </c>
      <c r="K74" s="31" t="e">
        <f t="shared" si="55"/>
        <v>#N/A</v>
      </c>
      <c r="L74" s="31" t="e">
        <f t="shared" si="55"/>
        <v>#N/A</v>
      </c>
      <c r="M74" s="31" t="e">
        <f t="shared" si="55"/>
        <v>#N/A</v>
      </c>
      <c r="N74" s="31" t="e">
        <f t="shared" si="55"/>
        <v>#N/A</v>
      </c>
      <c r="O74" s="31" t="e">
        <f t="shared" si="55"/>
        <v>#N/A</v>
      </c>
      <c r="P74" s="31" t="e">
        <f t="shared" si="55"/>
        <v>#N/A</v>
      </c>
      <c r="Q74" s="31" t="e">
        <f t="shared" si="55"/>
        <v>#N/A</v>
      </c>
      <c r="R74" s="31" t="e">
        <f t="shared" si="55"/>
        <v>#N/A</v>
      </c>
      <c r="S74" s="31" t="e">
        <f t="shared" si="55"/>
        <v>#N/A</v>
      </c>
      <c r="T74" s="31" t="e">
        <f t="shared" si="55"/>
        <v>#N/A</v>
      </c>
      <c r="U74" s="31" t="e">
        <f t="shared" si="55"/>
        <v>#N/A</v>
      </c>
      <c r="V74" s="31" t="e">
        <f t="shared" si="55"/>
        <v>#N/A</v>
      </c>
      <c r="W74" s="31" t="e">
        <f t="shared" si="55"/>
        <v>#N/A</v>
      </c>
      <c r="X74" s="31" t="e">
        <f t="shared" si="55"/>
        <v>#N/A</v>
      </c>
      <c r="Y74" s="31" t="e">
        <f t="shared" si="55"/>
        <v>#N/A</v>
      </c>
      <c r="Z74" s="31" t="e">
        <f t="shared" si="55"/>
        <v>#N/A</v>
      </c>
      <c r="AA74" s="31" t="e">
        <f t="shared" si="55"/>
        <v>#N/A</v>
      </c>
      <c r="AB74" s="31" t="e">
        <f t="shared" si="55"/>
        <v>#N/A</v>
      </c>
      <c r="AC74" s="31" t="e">
        <f t="shared" si="55"/>
        <v>#N/A</v>
      </c>
      <c r="AD74" s="31" t="e">
        <f t="shared" si="55"/>
        <v>#N/A</v>
      </c>
      <c r="AE74" s="31" t="e">
        <f t="shared" si="55"/>
        <v>#N/A</v>
      </c>
      <c r="AF74" s="31" t="e">
        <f t="shared" si="55"/>
        <v>#N/A</v>
      </c>
      <c r="AG74" s="31" t="e">
        <f t="shared" si="55"/>
        <v>#N/A</v>
      </c>
      <c r="AH74" s="31" t="e">
        <f t="shared" si="55"/>
        <v>#N/A</v>
      </c>
      <c r="AI74" s="31" t="e">
        <f t="shared" si="55"/>
        <v>#N/A</v>
      </c>
      <c r="AJ74" s="31" t="e">
        <f t="shared" si="55"/>
        <v>#N/A</v>
      </c>
      <c r="AK74" s="31" t="e">
        <f t="shared" si="55"/>
        <v>#N/A</v>
      </c>
      <c r="AL74" s="31" t="e">
        <f t="shared" si="55"/>
        <v>#N/A</v>
      </c>
      <c r="AM74" s="9"/>
      <c r="AN74" s="9"/>
    </row>
    <row r="75" spans="1:40" x14ac:dyDescent="0.2">
      <c r="A75" s="20"/>
      <c r="B75" s="9">
        <v>15</v>
      </c>
      <c r="C75" s="31" t="e">
        <f t="shared" ref="C75:AL75" si="56">C$13-C49</f>
        <v>#N/A</v>
      </c>
      <c r="D75" s="31" t="e">
        <f t="shared" si="56"/>
        <v>#N/A</v>
      </c>
      <c r="E75" s="31" t="e">
        <f t="shared" si="56"/>
        <v>#N/A</v>
      </c>
      <c r="F75" s="31" t="e">
        <f t="shared" si="56"/>
        <v>#N/A</v>
      </c>
      <c r="G75" s="31" t="e">
        <f t="shared" si="56"/>
        <v>#N/A</v>
      </c>
      <c r="H75" s="31" t="e">
        <f t="shared" si="56"/>
        <v>#N/A</v>
      </c>
      <c r="I75" s="31" t="e">
        <f t="shared" si="56"/>
        <v>#N/A</v>
      </c>
      <c r="J75" s="31" t="e">
        <f t="shared" si="56"/>
        <v>#N/A</v>
      </c>
      <c r="K75" s="31" t="e">
        <f t="shared" si="56"/>
        <v>#N/A</v>
      </c>
      <c r="L75" s="31" t="e">
        <f t="shared" si="56"/>
        <v>#N/A</v>
      </c>
      <c r="M75" s="31" t="e">
        <f t="shared" si="56"/>
        <v>#N/A</v>
      </c>
      <c r="N75" s="31" t="e">
        <f t="shared" si="56"/>
        <v>#N/A</v>
      </c>
      <c r="O75" s="31" t="e">
        <f t="shared" si="56"/>
        <v>#N/A</v>
      </c>
      <c r="P75" s="31" t="e">
        <f t="shared" si="56"/>
        <v>#N/A</v>
      </c>
      <c r="Q75" s="31" t="e">
        <f t="shared" si="56"/>
        <v>#N/A</v>
      </c>
      <c r="R75" s="31" t="e">
        <f t="shared" si="56"/>
        <v>#N/A</v>
      </c>
      <c r="S75" s="31" t="e">
        <f t="shared" si="56"/>
        <v>#N/A</v>
      </c>
      <c r="T75" s="31" t="e">
        <f t="shared" si="56"/>
        <v>#N/A</v>
      </c>
      <c r="U75" s="31" t="e">
        <f t="shared" si="56"/>
        <v>#N/A</v>
      </c>
      <c r="V75" s="31" t="e">
        <f t="shared" si="56"/>
        <v>#N/A</v>
      </c>
      <c r="W75" s="31" t="e">
        <f t="shared" si="56"/>
        <v>#N/A</v>
      </c>
      <c r="X75" s="31" t="e">
        <f t="shared" si="56"/>
        <v>#N/A</v>
      </c>
      <c r="Y75" s="31" t="e">
        <f t="shared" si="56"/>
        <v>#N/A</v>
      </c>
      <c r="Z75" s="31" t="e">
        <f t="shared" si="56"/>
        <v>#N/A</v>
      </c>
      <c r="AA75" s="31" t="e">
        <f t="shared" si="56"/>
        <v>#N/A</v>
      </c>
      <c r="AB75" s="31" t="e">
        <f t="shared" si="56"/>
        <v>#N/A</v>
      </c>
      <c r="AC75" s="31" t="e">
        <f t="shared" si="56"/>
        <v>#N/A</v>
      </c>
      <c r="AD75" s="31" t="e">
        <f t="shared" si="56"/>
        <v>#N/A</v>
      </c>
      <c r="AE75" s="31" t="e">
        <f t="shared" si="56"/>
        <v>#N/A</v>
      </c>
      <c r="AF75" s="31" t="e">
        <f t="shared" si="56"/>
        <v>#N/A</v>
      </c>
      <c r="AG75" s="31" t="e">
        <f t="shared" si="56"/>
        <v>#N/A</v>
      </c>
      <c r="AH75" s="31" t="e">
        <f t="shared" si="56"/>
        <v>#N/A</v>
      </c>
      <c r="AI75" s="31" t="e">
        <f t="shared" si="56"/>
        <v>#N/A</v>
      </c>
      <c r="AJ75" s="31" t="e">
        <f t="shared" si="56"/>
        <v>#N/A</v>
      </c>
      <c r="AK75" s="31" t="e">
        <f t="shared" si="56"/>
        <v>#N/A</v>
      </c>
      <c r="AL75" s="31" t="e">
        <f t="shared" si="56"/>
        <v>#N/A</v>
      </c>
      <c r="AM75" s="9"/>
      <c r="AN75" s="9"/>
    </row>
    <row r="76" spans="1:40" x14ac:dyDescent="0.2">
      <c r="A76" s="20"/>
      <c r="B76" s="9">
        <v>16</v>
      </c>
      <c r="C76" s="31" t="e">
        <f t="shared" ref="C76:AL76" si="57">C$13-C50</f>
        <v>#N/A</v>
      </c>
      <c r="D76" s="31" t="e">
        <f t="shared" si="57"/>
        <v>#N/A</v>
      </c>
      <c r="E76" s="31" t="e">
        <f t="shared" si="57"/>
        <v>#N/A</v>
      </c>
      <c r="F76" s="31" t="e">
        <f t="shared" si="57"/>
        <v>#N/A</v>
      </c>
      <c r="G76" s="31" t="e">
        <f t="shared" si="57"/>
        <v>#N/A</v>
      </c>
      <c r="H76" s="31" t="e">
        <f t="shared" si="57"/>
        <v>#N/A</v>
      </c>
      <c r="I76" s="31" t="e">
        <f t="shared" si="57"/>
        <v>#N/A</v>
      </c>
      <c r="J76" s="31" t="e">
        <f t="shared" si="57"/>
        <v>#N/A</v>
      </c>
      <c r="K76" s="31" t="e">
        <f t="shared" si="57"/>
        <v>#N/A</v>
      </c>
      <c r="L76" s="31" t="e">
        <f t="shared" si="57"/>
        <v>#N/A</v>
      </c>
      <c r="M76" s="31" t="e">
        <f t="shared" si="57"/>
        <v>#N/A</v>
      </c>
      <c r="N76" s="31" t="e">
        <f t="shared" si="57"/>
        <v>#N/A</v>
      </c>
      <c r="O76" s="31" t="e">
        <f t="shared" si="57"/>
        <v>#N/A</v>
      </c>
      <c r="P76" s="31" t="e">
        <f t="shared" si="57"/>
        <v>#N/A</v>
      </c>
      <c r="Q76" s="31" t="e">
        <f t="shared" si="57"/>
        <v>#N/A</v>
      </c>
      <c r="R76" s="31" t="e">
        <f t="shared" si="57"/>
        <v>#N/A</v>
      </c>
      <c r="S76" s="31" t="e">
        <f t="shared" si="57"/>
        <v>#N/A</v>
      </c>
      <c r="T76" s="31" t="e">
        <f t="shared" si="57"/>
        <v>#N/A</v>
      </c>
      <c r="U76" s="31" t="e">
        <f t="shared" si="57"/>
        <v>#N/A</v>
      </c>
      <c r="V76" s="31" t="e">
        <f t="shared" si="57"/>
        <v>#N/A</v>
      </c>
      <c r="W76" s="31" t="e">
        <f t="shared" si="57"/>
        <v>#N/A</v>
      </c>
      <c r="X76" s="31" t="e">
        <f t="shared" si="57"/>
        <v>#N/A</v>
      </c>
      <c r="Y76" s="31" t="e">
        <f t="shared" si="57"/>
        <v>#N/A</v>
      </c>
      <c r="Z76" s="31" t="e">
        <f t="shared" si="57"/>
        <v>#N/A</v>
      </c>
      <c r="AA76" s="31" t="e">
        <f t="shared" si="57"/>
        <v>#N/A</v>
      </c>
      <c r="AB76" s="31" t="e">
        <f t="shared" si="57"/>
        <v>#N/A</v>
      </c>
      <c r="AC76" s="31" t="e">
        <f t="shared" si="57"/>
        <v>#N/A</v>
      </c>
      <c r="AD76" s="31" t="e">
        <f t="shared" si="57"/>
        <v>#N/A</v>
      </c>
      <c r="AE76" s="31" t="e">
        <f t="shared" si="57"/>
        <v>#N/A</v>
      </c>
      <c r="AF76" s="31" t="e">
        <f t="shared" si="57"/>
        <v>#N/A</v>
      </c>
      <c r="AG76" s="31" t="e">
        <f t="shared" si="57"/>
        <v>#N/A</v>
      </c>
      <c r="AH76" s="31" t="e">
        <f t="shared" si="57"/>
        <v>#N/A</v>
      </c>
      <c r="AI76" s="31" t="e">
        <f t="shared" si="57"/>
        <v>#N/A</v>
      </c>
      <c r="AJ76" s="31" t="e">
        <f t="shared" si="57"/>
        <v>#N/A</v>
      </c>
      <c r="AK76" s="31" t="e">
        <f t="shared" si="57"/>
        <v>#N/A</v>
      </c>
      <c r="AL76" s="31" t="e">
        <f t="shared" si="57"/>
        <v>#N/A</v>
      </c>
      <c r="AM76" s="9"/>
      <c r="AN76" s="9"/>
    </row>
    <row r="77" spans="1:40" x14ac:dyDescent="0.2">
      <c r="A77" s="20"/>
      <c r="B77" s="9">
        <v>17</v>
      </c>
      <c r="C77" s="31" t="e">
        <f t="shared" ref="C77:AL77" si="58">C$13-C51</f>
        <v>#N/A</v>
      </c>
      <c r="D77" s="31" t="e">
        <f t="shared" si="58"/>
        <v>#N/A</v>
      </c>
      <c r="E77" s="31" t="e">
        <f t="shared" si="58"/>
        <v>#N/A</v>
      </c>
      <c r="F77" s="31" t="e">
        <f t="shared" si="58"/>
        <v>#N/A</v>
      </c>
      <c r="G77" s="31" t="e">
        <f t="shared" si="58"/>
        <v>#N/A</v>
      </c>
      <c r="H77" s="31" t="e">
        <f t="shared" si="58"/>
        <v>#N/A</v>
      </c>
      <c r="I77" s="31" t="e">
        <f t="shared" si="58"/>
        <v>#N/A</v>
      </c>
      <c r="J77" s="31" t="e">
        <f t="shared" si="58"/>
        <v>#N/A</v>
      </c>
      <c r="K77" s="31" t="e">
        <f t="shared" si="58"/>
        <v>#N/A</v>
      </c>
      <c r="L77" s="31" t="e">
        <f t="shared" si="58"/>
        <v>#N/A</v>
      </c>
      <c r="M77" s="31" t="e">
        <f t="shared" si="58"/>
        <v>#N/A</v>
      </c>
      <c r="N77" s="31" t="e">
        <f t="shared" si="58"/>
        <v>#N/A</v>
      </c>
      <c r="O77" s="31" t="e">
        <f t="shared" si="58"/>
        <v>#N/A</v>
      </c>
      <c r="P77" s="31" t="e">
        <f t="shared" si="58"/>
        <v>#N/A</v>
      </c>
      <c r="Q77" s="31" t="e">
        <f t="shared" si="58"/>
        <v>#N/A</v>
      </c>
      <c r="R77" s="31" t="e">
        <f t="shared" si="58"/>
        <v>#N/A</v>
      </c>
      <c r="S77" s="31" t="e">
        <f t="shared" si="58"/>
        <v>#N/A</v>
      </c>
      <c r="T77" s="31" t="e">
        <f t="shared" si="58"/>
        <v>#N/A</v>
      </c>
      <c r="U77" s="31" t="e">
        <f t="shared" si="58"/>
        <v>#N/A</v>
      </c>
      <c r="V77" s="31" t="e">
        <f t="shared" si="58"/>
        <v>#N/A</v>
      </c>
      <c r="W77" s="31" t="e">
        <f t="shared" si="58"/>
        <v>#N/A</v>
      </c>
      <c r="X77" s="31" t="e">
        <f t="shared" si="58"/>
        <v>#N/A</v>
      </c>
      <c r="Y77" s="31" t="e">
        <f t="shared" si="58"/>
        <v>#N/A</v>
      </c>
      <c r="Z77" s="31" t="e">
        <f t="shared" si="58"/>
        <v>#N/A</v>
      </c>
      <c r="AA77" s="31" t="e">
        <f t="shared" si="58"/>
        <v>#N/A</v>
      </c>
      <c r="AB77" s="31" t="e">
        <f t="shared" si="58"/>
        <v>#N/A</v>
      </c>
      <c r="AC77" s="31" t="e">
        <f t="shared" si="58"/>
        <v>#N/A</v>
      </c>
      <c r="AD77" s="31" t="e">
        <f t="shared" si="58"/>
        <v>#N/A</v>
      </c>
      <c r="AE77" s="31" t="e">
        <f t="shared" si="58"/>
        <v>#N/A</v>
      </c>
      <c r="AF77" s="31" t="e">
        <f t="shared" si="58"/>
        <v>#N/A</v>
      </c>
      <c r="AG77" s="31" t="e">
        <f t="shared" si="58"/>
        <v>#N/A</v>
      </c>
      <c r="AH77" s="31" t="e">
        <f t="shared" si="58"/>
        <v>#N/A</v>
      </c>
      <c r="AI77" s="31" t="e">
        <f t="shared" si="58"/>
        <v>#N/A</v>
      </c>
      <c r="AJ77" s="31" t="e">
        <f t="shared" si="58"/>
        <v>#N/A</v>
      </c>
      <c r="AK77" s="31" t="e">
        <f t="shared" si="58"/>
        <v>#N/A</v>
      </c>
      <c r="AL77" s="31" t="e">
        <f t="shared" si="58"/>
        <v>#N/A</v>
      </c>
      <c r="AM77" s="9"/>
      <c r="AN77" s="9"/>
    </row>
    <row r="78" spans="1:40" x14ac:dyDescent="0.2">
      <c r="A78" s="20"/>
      <c r="B78" s="9">
        <v>18</v>
      </c>
      <c r="C78" s="31" t="e">
        <f t="shared" ref="C78:AL78" si="59">C$13-C52</f>
        <v>#N/A</v>
      </c>
      <c r="D78" s="31" t="e">
        <f t="shared" si="59"/>
        <v>#N/A</v>
      </c>
      <c r="E78" s="31" t="e">
        <f t="shared" si="59"/>
        <v>#N/A</v>
      </c>
      <c r="F78" s="31" t="e">
        <f t="shared" si="59"/>
        <v>#N/A</v>
      </c>
      <c r="G78" s="31" t="e">
        <f t="shared" si="59"/>
        <v>#N/A</v>
      </c>
      <c r="H78" s="31" t="e">
        <f t="shared" si="59"/>
        <v>#N/A</v>
      </c>
      <c r="I78" s="31" t="e">
        <f t="shared" si="59"/>
        <v>#N/A</v>
      </c>
      <c r="J78" s="31" t="e">
        <f t="shared" si="59"/>
        <v>#N/A</v>
      </c>
      <c r="K78" s="31" t="e">
        <f t="shared" si="59"/>
        <v>#N/A</v>
      </c>
      <c r="L78" s="31" t="e">
        <f t="shared" si="59"/>
        <v>#N/A</v>
      </c>
      <c r="M78" s="31" t="e">
        <f t="shared" si="59"/>
        <v>#N/A</v>
      </c>
      <c r="N78" s="31" t="e">
        <f t="shared" si="59"/>
        <v>#N/A</v>
      </c>
      <c r="O78" s="31" t="e">
        <f t="shared" si="59"/>
        <v>#N/A</v>
      </c>
      <c r="P78" s="31" t="e">
        <f t="shared" si="59"/>
        <v>#N/A</v>
      </c>
      <c r="Q78" s="31" t="e">
        <f t="shared" si="59"/>
        <v>#N/A</v>
      </c>
      <c r="R78" s="31" t="e">
        <f t="shared" si="59"/>
        <v>#N/A</v>
      </c>
      <c r="S78" s="31" t="e">
        <f t="shared" si="59"/>
        <v>#N/A</v>
      </c>
      <c r="T78" s="31" t="e">
        <f t="shared" si="59"/>
        <v>#N/A</v>
      </c>
      <c r="U78" s="31" t="e">
        <f t="shared" si="59"/>
        <v>#N/A</v>
      </c>
      <c r="V78" s="31" t="e">
        <f t="shared" si="59"/>
        <v>#N/A</v>
      </c>
      <c r="W78" s="31" t="e">
        <f t="shared" si="59"/>
        <v>#N/A</v>
      </c>
      <c r="X78" s="31" t="e">
        <f t="shared" si="59"/>
        <v>#N/A</v>
      </c>
      <c r="Y78" s="31" t="e">
        <f t="shared" si="59"/>
        <v>#N/A</v>
      </c>
      <c r="Z78" s="31" t="e">
        <f t="shared" si="59"/>
        <v>#N/A</v>
      </c>
      <c r="AA78" s="31" t="e">
        <f t="shared" si="59"/>
        <v>#N/A</v>
      </c>
      <c r="AB78" s="31" t="e">
        <f t="shared" si="59"/>
        <v>#N/A</v>
      </c>
      <c r="AC78" s="31" t="e">
        <f t="shared" si="59"/>
        <v>#N/A</v>
      </c>
      <c r="AD78" s="31" t="e">
        <f t="shared" si="59"/>
        <v>#N/A</v>
      </c>
      <c r="AE78" s="31" t="e">
        <f t="shared" si="59"/>
        <v>#N/A</v>
      </c>
      <c r="AF78" s="31" t="e">
        <f t="shared" si="59"/>
        <v>#N/A</v>
      </c>
      <c r="AG78" s="31" t="e">
        <f t="shared" si="59"/>
        <v>#N/A</v>
      </c>
      <c r="AH78" s="31" t="e">
        <f t="shared" si="59"/>
        <v>#N/A</v>
      </c>
      <c r="AI78" s="31" t="e">
        <f t="shared" si="59"/>
        <v>#N/A</v>
      </c>
      <c r="AJ78" s="31" t="e">
        <f t="shared" si="59"/>
        <v>#N/A</v>
      </c>
      <c r="AK78" s="31" t="e">
        <f t="shared" si="59"/>
        <v>#N/A</v>
      </c>
      <c r="AL78" s="31" t="e">
        <f t="shared" si="59"/>
        <v>#N/A</v>
      </c>
      <c r="AM78" s="9"/>
      <c r="AN78" s="9"/>
    </row>
    <row r="79" spans="1:40" x14ac:dyDescent="0.2">
      <c r="A79" s="20"/>
      <c r="B79" s="9">
        <v>19</v>
      </c>
      <c r="C79" s="31" t="e">
        <f t="shared" ref="C79:AL79" si="60">C$13-C53</f>
        <v>#N/A</v>
      </c>
      <c r="D79" s="31" t="e">
        <f t="shared" si="60"/>
        <v>#N/A</v>
      </c>
      <c r="E79" s="31" t="e">
        <f t="shared" si="60"/>
        <v>#N/A</v>
      </c>
      <c r="F79" s="31" t="e">
        <f t="shared" si="60"/>
        <v>#N/A</v>
      </c>
      <c r="G79" s="31" t="e">
        <f t="shared" si="60"/>
        <v>#N/A</v>
      </c>
      <c r="H79" s="31" t="e">
        <f t="shared" si="60"/>
        <v>#N/A</v>
      </c>
      <c r="I79" s="31" t="e">
        <f t="shared" si="60"/>
        <v>#N/A</v>
      </c>
      <c r="J79" s="31" t="e">
        <f t="shared" si="60"/>
        <v>#N/A</v>
      </c>
      <c r="K79" s="31" t="e">
        <f t="shared" si="60"/>
        <v>#N/A</v>
      </c>
      <c r="L79" s="31" t="e">
        <f t="shared" si="60"/>
        <v>#N/A</v>
      </c>
      <c r="M79" s="31" t="e">
        <f t="shared" si="60"/>
        <v>#N/A</v>
      </c>
      <c r="N79" s="31" t="e">
        <f t="shared" si="60"/>
        <v>#N/A</v>
      </c>
      <c r="O79" s="31" t="e">
        <f t="shared" si="60"/>
        <v>#N/A</v>
      </c>
      <c r="P79" s="31" t="e">
        <f t="shared" si="60"/>
        <v>#N/A</v>
      </c>
      <c r="Q79" s="31" t="e">
        <f t="shared" si="60"/>
        <v>#N/A</v>
      </c>
      <c r="R79" s="31" t="e">
        <f t="shared" si="60"/>
        <v>#N/A</v>
      </c>
      <c r="S79" s="31" t="e">
        <f t="shared" si="60"/>
        <v>#N/A</v>
      </c>
      <c r="T79" s="31" t="e">
        <f t="shared" si="60"/>
        <v>#N/A</v>
      </c>
      <c r="U79" s="31" t="e">
        <f t="shared" si="60"/>
        <v>#N/A</v>
      </c>
      <c r="V79" s="31" t="e">
        <f t="shared" si="60"/>
        <v>#N/A</v>
      </c>
      <c r="W79" s="31" t="e">
        <f t="shared" si="60"/>
        <v>#N/A</v>
      </c>
      <c r="X79" s="31" t="e">
        <f t="shared" si="60"/>
        <v>#N/A</v>
      </c>
      <c r="Y79" s="31" t="e">
        <f t="shared" si="60"/>
        <v>#N/A</v>
      </c>
      <c r="Z79" s="31" t="e">
        <f t="shared" si="60"/>
        <v>#N/A</v>
      </c>
      <c r="AA79" s="31" t="e">
        <f t="shared" si="60"/>
        <v>#N/A</v>
      </c>
      <c r="AB79" s="31" t="e">
        <f t="shared" si="60"/>
        <v>#N/A</v>
      </c>
      <c r="AC79" s="31" t="e">
        <f t="shared" si="60"/>
        <v>#N/A</v>
      </c>
      <c r="AD79" s="31" t="e">
        <f t="shared" si="60"/>
        <v>#N/A</v>
      </c>
      <c r="AE79" s="31" t="e">
        <f t="shared" si="60"/>
        <v>#N/A</v>
      </c>
      <c r="AF79" s="31" t="e">
        <f t="shared" si="60"/>
        <v>#N/A</v>
      </c>
      <c r="AG79" s="31" t="e">
        <f t="shared" si="60"/>
        <v>#N/A</v>
      </c>
      <c r="AH79" s="31" t="e">
        <f t="shared" si="60"/>
        <v>#N/A</v>
      </c>
      <c r="AI79" s="31" t="e">
        <f t="shared" si="60"/>
        <v>#N/A</v>
      </c>
      <c r="AJ79" s="31" t="e">
        <f t="shared" si="60"/>
        <v>#N/A</v>
      </c>
      <c r="AK79" s="31" t="e">
        <f t="shared" si="60"/>
        <v>#N/A</v>
      </c>
      <c r="AL79" s="31" t="e">
        <f t="shared" si="60"/>
        <v>#N/A</v>
      </c>
      <c r="AM79" s="9"/>
      <c r="AN79" s="9"/>
    </row>
    <row r="80" spans="1:40" x14ac:dyDescent="0.2">
      <c r="A80" s="20"/>
      <c r="B80" s="9">
        <v>20</v>
      </c>
      <c r="C80" s="31" t="e">
        <f t="shared" ref="C80:AL80" si="61">C$13-C54</f>
        <v>#N/A</v>
      </c>
      <c r="D80" s="31" t="e">
        <f t="shared" si="61"/>
        <v>#N/A</v>
      </c>
      <c r="E80" s="31" t="e">
        <f t="shared" si="61"/>
        <v>#N/A</v>
      </c>
      <c r="F80" s="31" t="e">
        <f t="shared" si="61"/>
        <v>#N/A</v>
      </c>
      <c r="G80" s="31" t="e">
        <f t="shared" si="61"/>
        <v>#N/A</v>
      </c>
      <c r="H80" s="31" t="e">
        <f t="shared" si="61"/>
        <v>#N/A</v>
      </c>
      <c r="I80" s="31" t="e">
        <f t="shared" si="61"/>
        <v>#N/A</v>
      </c>
      <c r="J80" s="31" t="e">
        <f t="shared" si="61"/>
        <v>#N/A</v>
      </c>
      <c r="K80" s="31" t="e">
        <f t="shared" si="61"/>
        <v>#N/A</v>
      </c>
      <c r="L80" s="31" t="e">
        <f t="shared" si="61"/>
        <v>#N/A</v>
      </c>
      <c r="M80" s="31" t="e">
        <f t="shared" si="61"/>
        <v>#N/A</v>
      </c>
      <c r="N80" s="31" t="e">
        <f t="shared" si="61"/>
        <v>#N/A</v>
      </c>
      <c r="O80" s="31" t="e">
        <f t="shared" si="61"/>
        <v>#N/A</v>
      </c>
      <c r="P80" s="31" t="e">
        <f t="shared" si="61"/>
        <v>#N/A</v>
      </c>
      <c r="Q80" s="31" t="e">
        <f t="shared" si="61"/>
        <v>#N/A</v>
      </c>
      <c r="R80" s="31" t="e">
        <f t="shared" si="61"/>
        <v>#N/A</v>
      </c>
      <c r="S80" s="31" t="e">
        <f t="shared" si="61"/>
        <v>#N/A</v>
      </c>
      <c r="T80" s="31" t="e">
        <f t="shared" si="61"/>
        <v>#N/A</v>
      </c>
      <c r="U80" s="31" t="e">
        <f t="shared" si="61"/>
        <v>#N/A</v>
      </c>
      <c r="V80" s="31" t="e">
        <f t="shared" si="61"/>
        <v>#N/A</v>
      </c>
      <c r="W80" s="31" t="e">
        <f t="shared" si="61"/>
        <v>#N/A</v>
      </c>
      <c r="X80" s="31" t="e">
        <f t="shared" si="61"/>
        <v>#N/A</v>
      </c>
      <c r="Y80" s="31" t="e">
        <f t="shared" si="61"/>
        <v>#N/A</v>
      </c>
      <c r="Z80" s="31" t="e">
        <f t="shared" si="61"/>
        <v>#N/A</v>
      </c>
      <c r="AA80" s="31" t="e">
        <f t="shared" si="61"/>
        <v>#N/A</v>
      </c>
      <c r="AB80" s="31" t="e">
        <f t="shared" si="61"/>
        <v>#N/A</v>
      </c>
      <c r="AC80" s="31" t="e">
        <f t="shared" si="61"/>
        <v>#N/A</v>
      </c>
      <c r="AD80" s="31" t="e">
        <f t="shared" si="61"/>
        <v>#N/A</v>
      </c>
      <c r="AE80" s="31" t="e">
        <f t="shared" si="61"/>
        <v>#N/A</v>
      </c>
      <c r="AF80" s="31" t="e">
        <f t="shared" si="61"/>
        <v>#N/A</v>
      </c>
      <c r="AG80" s="31" t="e">
        <f t="shared" si="61"/>
        <v>#N/A</v>
      </c>
      <c r="AH80" s="31" t="e">
        <f t="shared" si="61"/>
        <v>#N/A</v>
      </c>
      <c r="AI80" s="31" t="e">
        <f t="shared" si="61"/>
        <v>#N/A</v>
      </c>
      <c r="AJ80" s="31" t="e">
        <f t="shared" si="61"/>
        <v>#N/A</v>
      </c>
      <c r="AK80" s="31" t="e">
        <f t="shared" si="61"/>
        <v>#N/A</v>
      </c>
      <c r="AL80" s="31" t="e">
        <f t="shared" si="61"/>
        <v>#N/A</v>
      </c>
      <c r="AM80" s="9"/>
      <c r="AN80" s="9"/>
    </row>
    <row r="81" spans="1:40" x14ac:dyDescent="0.2">
      <c r="A81" s="20"/>
      <c r="B81" s="9">
        <v>21</v>
      </c>
      <c r="C81" s="31" t="e">
        <f t="shared" ref="C81:AL81" si="62">C$13-C55</f>
        <v>#N/A</v>
      </c>
      <c r="D81" s="31" t="e">
        <f t="shared" si="62"/>
        <v>#N/A</v>
      </c>
      <c r="E81" s="31" t="e">
        <f t="shared" si="62"/>
        <v>#N/A</v>
      </c>
      <c r="F81" s="31" t="e">
        <f t="shared" si="62"/>
        <v>#N/A</v>
      </c>
      <c r="G81" s="31" t="e">
        <f t="shared" si="62"/>
        <v>#N/A</v>
      </c>
      <c r="H81" s="31" t="e">
        <f t="shared" si="62"/>
        <v>#N/A</v>
      </c>
      <c r="I81" s="31" t="e">
        <f t="shared" si="62"/>
        <v>#N/A</v>
      </c>
      <c r="J81" s="31" t="e">
        <f t="shared" si="62"/>
        <v>#N/A</v>
      </c>
      <c r="K81" s="31" t="e">
        <f t="shared" si="62"/>
        <v>#N/A</v>
      </c>
      <c r="L81" s="31" t="e">
        <f t="shared" si="62"/>
        <v>#N/A</v>
      </c>
      <c r="M81" s="31" t="e">
        <f t="shared" si="62"/>
        <v>#N/A</v>
      </c>
      <c r="N81" s="31" t="e">
        <f t="shared" si="62"/>
        <v>#N/A</v>
      </c>
      <c r="O81" s="31" t="e">
        <f t="shared" si="62"/>
        <v>#N/A</v>
      </c>
      <c r="P81" s="31" t="e">
        <f t="shared" si="62"/>
        <v>#N/A</v>
      </c>
      <c r="Q81" s="31" t="e">
        <f t="shared" si="62"/>
        <v>#N/A</v>
      </c>
      <c r="R81" s="31" t="e">
        <f t="shared" si="62"/>
        <v>#N/A</v>
      </c>
      <c r="S81" s="31" t="e">
        <f t="shared" si="62"/>
        <v>#N/A</v>
      </c>
      <c r="T81" s="31" t="e">
        <f t="shared" si="62"/>
        <v>#N/A</v>
      </c>
      <c r="U81" s="31" t="e">
        <f t="shared" si="62"/>
        <v>#N/A</v>
      </c>
      <c r="V81" s="31" t="e">
        <f t="shared" si="62"/>
        <v>#N/A</v>
      </c>
      <c r="W81" s="31" t="e">
        <f t="shared" si="62"/>
        <v>#N/A</v>
      </c>
      <c r="X81" s="31" t="e">
        <f t="shared" si="62"/>
        <v>#N/A</v>
      </c>
      <c r="Y81" s="31" t="e">
        <f t="shared" si="62"/>
        <v>#N/A</v>
      </c>
      <c r="Z81" s="31" t="e">
        <f t="shared" si="62"/>
        <v>#N/A</v>
      </c>
      <c r="AA81" s="31" t="e">
        <f t="shared" si="62"/>
        <v>#N/A</v>
      </c>
      <c r="AB81" s="31" t="e">
        <f t="shared" si="62"/>
        <v>#N/A</v>
      </c>
      <c r="AC81" s="31" t="e">
        <f t="shared" si="62"/>
        <v>#N/A</v>
      </c>
      <c r="AD81" s="31" t="e">
        <f t="shared" si="62"/>
        <v>#N/A</v>
      </c>
      <c r="AE81" s="31" t="e">
        <f t="shared" si="62"/>
        <v>#N/A</v>
      </c>
      <c r="AF81" s="31" t="e">
        <f t="shared" si="62"/>
        <v>#N/A</v>
      </c>
      <c r="AG81" s="31" t="e">
        <f t="shared" si="62"/>
        <v>#N/A</v>
      </c>
      <c r="AH81" s="31" t="e">
        <f t="shared" si="62"/>
        <v>#N/A</v>
      </c>
      <c r="AI81" s="31" t="e">
        <f t="shared" si="62"/>
        <v>#N/A</v>
      </c>
      <c r="AJ81" s="31" t="e">
        <f t="shared" si="62"/>
        <v>#N/A</v>
      </c>
      <c r="AK81" s="31" t="e">
        <f t="shared" si="62"/>
        <v>#N/A</v>
      </c>
      <c r="AL81" s="31" t="e">
        <f t="shared" si="62"/>
        <v>#N/A</v>
      </c>
      <c r="AM81" s="9"/>
      <c r="AN81" s="9"/>
    </row>
    <row r="82" spans="1:40" x14ac:dyDescent="0.2">
      <c r="A82" s="20"/>
      <c r="B82" s="9">
        <v>22</v>
      </c>
      <c r="C82" s="31" t="e">
        <f t="shared" ref="C82:AL82" si="63">C$13-C56</f>
        <v>#N/A</v>
      </c>
      <c r="D82" s="31" t="e">
        <f t="shared" si="63"/>
        <v>#N/A</v>
      </c>
      <c r="E82" s="31" t="e">
        <f t="shared" si="63"/>
        <v>#N/A</v>
      </c>
      <c r="F82" s="31" t="e">
        <f t="shared" si="63"/>
        <v>#N/A</v>
      </c>
      <c r="G82" s="31" t="e">
        <f t="shared" si="63"/>
        <v>#N/A</v>
      </c>
      <c r="H82" s="31" t="e">
        <f t="shared" si="63"/>
        <v>#N/A</v>
      </c>
      <c r="I82" s="31" t="e">
        <f t="shared" si="63"/>
        <v>#N/A</v>
      </c>
      <c r="J82" s="31" t="e">
        <f t="shared" si="63"/>
        <v>#N/A</v>
      </c>
      <c r="K82" s="31" t="e">
        <f t="shared" si="63"/>
        <v>#N/A</v>
      </c>
      <c r="L82" s="31" t="e">
        <f t="shared" si="63"/>
        <v>#N/A</v>
      </c>
      <c r="M82" s="31" t="e">
        <f t="shared" si="63"/>
        <v>#N/A</v>
      </c>
      <c r="N82" s="31" t="e">
        <f t="shared" si="63"/>
        <v>#N/A</v>
      </c>
      <c r="O82" s="31" t="e">
        <f t="shared" si="63"/>
        <v>#N/A</v>
      </c>
      <c r="P82" s="31" t="e">
        <f t="shared" si="63"/>
        <v>#N/A</v>
      </c>
      <c r="Q82" s="31" t="e">
        <f t="shared" si="63"/>
        <v>#N/A</v>
      </c>
      <c r="R82" s="31" t="e">
        <f t="shared" si="63"/>
        <v>#N/A</v>
      </c>
      <c r="S82" s="31" t="e">
        <f t="shared" si="63"/>
        <v>#N/A</v>
      </c>
      <c r="T82" s="31" t="e">
        <f t="shared" si="63"/>
        <v>#N/A</v>
      </c>
      <c r="U82" s="31" t="e">
        <f t="shared" si="63"/>
        <v>#N/A</v>
      </c>
      <c r="V82" s="31" t="e">
        <f t="shared" si="63"/>
        <v>#N/A</v>
      </c>
      <c r="W82" s="31" t="e">
        <f t="shared" si="63"/>
        <v>#N/A</v>
      </c>
      <c r="X82" s="31" t="e">
        <f t="shared" si="63"/>
        <v>#N/A</v>
      </c>
      <c r="Y82" s="31" t="e">
        <f t="shared" si="63"/>
        <v>#N/A</v>
      </c>
      <c r="Z82" s="31" t="e">
        <f t="shared" si="63"/>
        <v>#N/A</v>
      </c>
      <c r="AA82" s="31" t="e">
        <f t="shared" si="63"/>
        <v>#N/A</v>
      </c>
      <c r="AB82" s="31" t="e">
        <f t="shared" si="63"/>
        <v>#N/A</v>
      </c>
      <c r="AC82" s="31" t="e">
        <f t="shared" si="63"/>
        <v>#N/A</v>
      </c>
      <c r="AD82" s="31" t="e">
        <f t="shared" si="63"/>
        <v>#N/A</v>
      </c>
      <c r="AE82" s="31" t="e">
        <f t="shared" si="63"/>
        <v>#N/A</v>
      </c>
      <c r="AF82" s="31" t="e">
        <f t="shared" si="63"/>
        <v>#N/A</v>
      </c>
      <c r="AG82" s="31" t="e">
        <f t="shared" si="63"/>
        <v>#N/A</v>
      </c>
      <c r="AH82" s="31" t="e">
        <f t="shared" si="63"/>
        <v>#N/A</v>
      </c>
      <c r="AI82" s="31" t="e">
        <f t="shared" si="63"/>
        <v>#N/A</v>
      </c>
      <c r="AJ82" s="31" t="e">
        <f t="shared" si="63"/>
        <v>#N/A</v>
      </c>
      <c r="AK82" s="31" t="e">
        <f t="shared" si="63"/>
        <v>#N/A</v>
      </c>
      <c r="AL82" s="31" t="e">
        <f t="shared" si="63"/>
        <v>#N/A</v>
      </c>
      <c r="AM82" s="9"/>
      <c r="AN82" s="9"/>
    </row>
    <row r="83" spans="1:40" x14ac:dyDescent="0.2">
      <c r="A83" s="20"/>
      <c r="B83" s="9">
        <v>23</v>
      </c>
      <c r="C83" s="31" t="e">
        <f t="shared" ref="C83:AL83" si="64">C$13-C57</f>
        <v>#N/A</v>
      </c>
      <c r="D83" s="31" t="e">
        <f t="shared" si="64"/>
        <v>#N/A</v>
      </c>
      <c r="E83" s="31" t="e">
        <f t="shared" si="64"/>
        <v>#N/A</v>
      </c>
      <c r="F83" s="31" t="e">
        <f t="shared" si="64"/>
        <v>#N/A</v>
      </c>
      <c r="G83" s="31" t="e">
        <f t="shared" si="64"/>
        <v>#N/A</v>
      </c>
      <c r="H83" s="31" t="e">
        <f t="shared" si="64"/>
        <v>#N/A</v>
      </c>
      <c r="I83" s="31" t="e">
        <f t="shared" si="64"/>
        <v>#N/A</v>
      </c>
      <c r="J83" s="31" t="e">
        <f t="shared" si="64"/>
        <v>#N/A</v>
      </c>
      <c r="K83" s="31" t="e">
        <f t="shared" si="64"/>
        <v>#N/A</v>
      </c>
      <c r="L83" s="31" t="e">
        <f t="shared" si="64"/>
        <v>#N/A</v>
      </c>
      <c r="M83" s="31" t="e">
        <f t="shared" si="64"/>
        <v>#N/A</v>
      </c>
      <c r="N83" s="31" t="e">
        <f t="shared" si="64"/>
        <v>#N/A</v>
      </c>
      <c r="O83" s="31" t="e">
        <f t="shared" si="64"/>
        <v>#N/A</v>
      </c>
      <c r="P83" s="31" t="e">
        <f t="shared" si="64"/>
        <v>#N/A</v>
      </c>
      <c r="Q83" s="31" t="e">
        <f t="shared" si="64"/>
        <v>#N/A</v>
      </c>
      <c r="R83" s="31" t="e">
        <f t="shared" si="64"/>
        <v>#N/A</v>
      </c>
      <c r="S83" s="31" t="e">
        <f t="shared" si="64"/>
        <v>#N/A</v>
      </c>
      <c r="T83" s="31" t="e">
        <f t="shared" si="64"/>
        <v>#N/A</v>
      </c>
      <c r="U83" s="31" t="e">
        <f t="shared" si="64"/>
        <v>#N/A</v>
      </c>
      <c r="V83" s="31" t="e">
        <f t="shared" si="64"/>
        <v>#N/A</v>
      </c>
      <c r="W83" s="31" t="e">
        <f t="shared" si="64"/>
        <v>#N/A</v>
      </c>
      <c r="X83" s="31" t="e">
        <f t="shared" si="64"/>
        <v>#N/A</v>
      </c>
      <c r="Y83" s="31" t="e">
        <f t="shared" si="64"/>
        <v>#N/A</v>
      </c>
      <c r="Z83" s="31" t="e">
        <f t="shared" si="64"/>
        <v>#N/A</v>
      </c>
      <c r="AA83" s="31" t="e">
        <f t="shared" si="64"/>
        <v>#N/A</v>
      </c>
      <c r="AB83" s="31" t="e">
        <f t="shared" si="64"/>
        <v>#N/A</v>
      </c>
      <c r="AC83" s="31" t="e">
        <f t="shared" si="64"/>
        <v>#N/A</v>
      </c>
      <c r="AD83" s="31" t="e">
        <f t="shared" si="64"/>
        <v>#N/A</v>
      </c>
      <c r="AE83" s="31" t="e">
        <f t="shared" si="64"/>
        <v>#N/A</v>
      </c>
      <c r="AF83" s="31" t="e">
        <f t="shared" si="64"/>
        <v>#N/A</v>
      </c>
      <c r="AG83" s="31" t="e">
        <f t="shared" si="64"/>
        <v>#N/A</v>
      </c>
      <c r="AH83" s="31" t="e">
        <f t="shared" si="64"/>
        <v>#N/A</v>
      </c>
      <c r="AI83" s="31" t="e">
        <f t="shared" si="64"/>
        <v>#N/A</v>
      </c>
      <c r="AJ83" s="31" t="e">
        <f t="shared" si="64"/>
        <v>#N/A</v>
      </c>
      <c r="AK83" s="31" t="e">
        <f t="shared" si="64"/>
        <v>#N/A</v>
      </c>
      <c r="AL83" s="31" t="e">
        <f t="shared" si="64"/>
        <v>#N/A</v>
      </c>
      <c r="AM83" s="9"/>
      <c r="AN83" s="9"/>
    </row>
    <row r="84" spans="1:40" x14ac:dyDescent="0.2">
      <c r="A84" s="20"/>
      <c r="B84" s="9">
        <v>24</v>
      </c>
      <c r="C84" s="31" t="e">
        <f t="shared" ref="C84:AL84" si="65">C$13-C58</f>
        <v>#N/A</v>
      </c>
      <c r="D84" s="31" t="e">
        <f t="shared" si="65"/>
        <v>#N/A</v>
      </c>
      <c r="E84" s="31" t="e">
        <f t="shared" si="65"/>
        <v>#N/A</v>
      </c>
      <c r="F84" s="31" t="e">
        <f t="shared" si="65"/>
        <v>#N/A</v>
      </c>
      <c r="G84" s="31" t="e">
        <f t="shared" si="65"/>
        <v>#N/A</v>
      </c>
      <c r="H84" s="31" t="e">
        <f t="shared" si="65"/>
        <v>#N/A</v>
      </c>
      <c r="I84" s="31" t="e">
        <f t="shared" si="65"/>
        <v>#N/A</v>
      </c>
      <c r="J84" s="31" t="e">
        <f t="shared" si="65"/>
        <v>#N/A</v>
      </c>
      <c r="K84" s="31" t="e">
        <f t="shared" si="65"/>
        <v>#N/A</v>
      </c>
      <c r="L84" s="31" t="e">
        <f t="shared" si="65"/>
        <v>#N/A</v>
      </c>
      <c r="M84" s="31" t="e">
        <f t="shared" si="65"/>
        <v>#N/A</v>
      </c>
      <c r="N84" s="31" t="e">
        <f t="shared" si="65"/>
        <v>#N/A</v>
      </c>
      <c r="O84" s="31" t="e">
        <f t="shared" si="65"/>
        <v>#N/A</v>
      </c>
      <c r="P84" s="31" t="e">
        <f t="shared" si="65"/>
        <v>#N/A</v>
      </c>
      <c r="Q84" s="31" t="e">
        <f t="shared" si="65"/>
        <v>#N/A</v>
      </c>
      <c r="R84" s="31" t="e">
        <f t="shared" si="65"/>
        <v>#N/A</v>
      </c>
      <c r="S84" s="31" t="e">
        <f t="shared" si="65"/>
        <v>#N/A</v>
      </c>
      <c r="T84" s="31" t="e">
        <f t="shared" si="65"/>
        <v>#N/A</v>
      </c>
      <c r="U84" s="31" t="e">
        <f t="shared" si="65"/>
        <v>#N/A</v>
      </c>
      <c r="V84" s="31" t="e">
        <f t="shared" si="65"/>
        <v>#N/A</v>
      </c>
      <c r="W84" s="31" t="e">
        <f t="shared" si="65"/>
        <v>#N/A</v>
      </c>
      <c r="X84" s="31" t="e">
        <f t="shared" si="65"/>
        <v>#N/A</v>
      </c>
      <c r="Y84" s="31" t="e">
        <f t="shared" si="65"/>
        <v>#N/A</v>
      </c>
      <c r="Z84" s="31" t="e">
        <f t="shared" si="65"/>
        <v>#N/A</v>
      </c>
      <c r="AA84" s="31" t="e">
        <f t="shared" si="65"/>
        <v>#N/A</v>
      </c>
      <c r="AB84" s="31" t="e">
        <f t="shared" si="65"/>
        <v>#N/A</v>
      </c>
      <c r="AC84" s="31" t="e">
        <f t="shared" si="65"/>
        <v>#N/A</v>
      </c>
      <c r="AD84" s="31" t="e">
        <f t="shared" si="65"/>
        <v>#N/A</v>
      </c>
      <c r="AE84" s="31" t="e">
        <f t="shared" si="65"/>
        <v>#N/A</v>
      </c>
      <c r="AF84" s="31" t="e">
        <f t="shared" si="65"/>
        <v>#N/A</v>
      </c>
      <c r="AG84" s="31" t="e">
        <f t="shared" si="65"/>
        <v>#N/A</v>
      </c>
      <c r="AH84" s="31" t="e">
        <f t="shared" si="65"/>
        <v>#N/A</v>
      </c>
      <c r="AI84" s="31" t="e">
        <f t="shared" si="65"/>
        <v>#N/A</v>
      </c>
      <c r="AJ84" s="31" t="e">
        <f t="shared" si="65"/>
        <v>#N/A</v>
      </c>
      <c r="AK84" s="31" t="e">
        <f t="shared" si="65"/>
        <v>#N/A</v>
      </c>
      <c r="AL84" s="31" t="e">
        <f t="shared" si="65"/>
        <v>#N/A</v>
      </c>
      <c r="AM84" s="9"/>
      <c r="AN84" s="9"/>
    </row>
    <row r="85" spans="1:40" x14ac:dyDescent="0.2">
      <c r="A85" s="20"/>
      <c r="B85" s="33" t="s">
        <v>401</v>
      </c>
      <c r="C85" s="31" t="e">
        <f>SUM(C61:C84)</f>
        <v>#N/A</v>
      </c>
      <c r="D85" s="31" t="e">
        <f>SUM(D61:D84)</f>
        <v>#N/A</v>
      </c>
      <c r="E85" s="31" t="e">
        <f t="shared" ref="E85:AL85" si="66">SUM(E61:E84)</f>
        <v>#N/A</v>
      </c>
      <c r="F85" s="31" t="e">
        <f t="shared" si="66"/>
        <v>#N/A</v>
      </c>
      <c r="G85" s="31" t="e">
        <f t="shared" si="66"/>
        <v>#N/A</v>
      </c>
      <c r="H85" s="31" t="e">
        <f t="shared" si="66"/>
        <v>#N/A</v>
      </c>
      <c r="I85" s="31" t="e">
        <f t="shared" si="66"/>
        <v>#N/A</v>
      </c>
      <c r="J85" s="31" t="e">
        <f t="shared" si="66"/>
        <v>#N/A</v>
      </c>
      <c r="K85" s="31" t="e">
        <f t="shared" si="66"/>
        <v>#N/A</v>
      </c>
      <c r="L85" s="31" t="e">
        <f t="shared" si="66"/>
        <v>#N/A</v>
      </c>
      <c r="M85" s="31" t="e">
        <f t="shared" si="66"/>
        <v>#N/A</v>
      </c>
      <c r="N85" s="31" t="e">
        <f t="shared" si="66"/>
        <v>#N/A</v>
      </c>
      <c r="O85" s="31" t="e">
        <f t="shared" si="66"/>
        <v>#N/A</v>
      </c>
      <c r="P85" s="31" t="e">
        <f t="shared" si="66"/>
        <v>#N/A</v>
      </c>
      <c r="Q85" s="31" t="e">
        <f t="shared" si="66"/>
        <v>#N/A</v>
      </c>
      <c r="R85" s="31" t="e">
        <f t="shared" si="66"/>
        <v>#N/A</v>
      </c>
      <c r="S85" s="31" t="e">
        <f t="shared" si="66"/>
        <v>#N/A</v>
      </c>
      <c r="T85" s="31" t="e">
        <f t="shared" si="66"/>
        <v>#N/A</v>
      </c>
      <c r="U85" s="31" t="e">
        <f t="shared" si="66"/>
        <v>#N/A</v>
      </c>
      <c r="V85" s="31" t="e">
        <f t="shared" si="66"/>
        <v>#N/A</v>
      </c>
      <c r="W85" s="31" t="e">
        <f t="shared" si="66"/>
        <v>#N/A</v>
      </c>
      <c r="X85" s="31" t="e">
        <f t="shared" si="66"/>
        <v>#N/A</v>
      </c>
      <c r="Y85" s="31" t="e">
        <f t="shared" si="66"/>
        <v>#N/A</v>
      </c>
      <c r="Z85" s="31" t="e">
        <f t="shared" si="66"/>
        <v>#N/A</v>
      </c>
      <c r="AA85" s="31" t="e">
        <f t="shared" si="66"/>
        <v>#N/A</v>
      </c>
      <c r="AB85" s="31" t="e">
        <f t="shared" si="66"/>
        <v>#N/A</v>
      </c>
      <c r="AC85" s="31" t="e">
        <f t="shared" si="66"/>
        <v>#N/A</v>
      </c>
      <c r="AD85" s="31" t="e">
        <f t="shared" si="66"/>
        <v>#N/A</v>
      </c>
      <c r="AE85" s="31" t="e">
        <f t="shared" si="66"/>
        <v>#N/A</v>
      </c>
      <c r="AF85" s="31" t="e">
        <f t="shared" si="66"/>
        <v>#N/A</v>
      </c>
      <c r="AG85" s="31" t="e">
        <f t="shared" si="66"/>
        <v>#N/A</v>
      </c>
      <c r="AH85" s="31" t="e">
        <f t="shared" si="66"/>
        <v>#N/A</v>
      </c>
      <c r="AI85" s="31" t="e">
        <f t="shared" si="66"/>
        <v>#N/A</v>
      </c>
      <c r="AJ85" s="31" t="e">
        <f t="shared" si="66"/>
        <v>#N/A</v>
      </c>
      <c r="AK85" s="31" t="e">
        <f t="shared" si="66"/>
        <v>#N/A</v>
      </c>
      <c r="AL85" s="31" t="e">
        <f t="shared" si="66"/>
        <v>#N/A</v>
      </c>
      <c r="AM85" s="9"/>
      <c r="AN85" s="9"/>
    </row>
    <row r="86" spans="1:40" x14ac:dyDescent="0.2">
      <c r="A86" s="20"/>
      <c r="B86" s="9"/>
      <c r="C86" s="9"/>
      <c r="D86" s="9"/>
      <c r="E86" s="9"/>
      <c r="F86" s="9"/>
      <c r="G86" s="9"/>
      <c r="H86" s="9"/>
      <c r="I86" s="9"/>
      <c r="J86" s="9"/>
      <c r="K86" s="9"/>
      <c r="L86" s="9"/>
      <c r="M86" s="9"/>
      <c r="N86" s="9"/>
      <c r="O86" s="9"/>
      <c r="P86" s="9"/>
      <c r="Q86" s="9"/>
      <c r="R86" s="9"/>
      <c r="S86" s="9"/>
      <c r="T86" s="9"/>
      <c r="U86" s="9"/>
      <c r="V86" s="9"/>
      <c r="W86" s="9"/>
      <c r="X86" s="9"/>
      <c r="Y86" s="9"/>
      <c r="Z86" s="9"/>
      <c r="AA86" s="9"/>
      <c r="AB86" s="9"/>
      <c r="AC86" s="9"/>
      <c r="AD86" s="9"/>
      <c r="AE86" s="9"/>
      <c r="AF86" s="9"/>
      <c r="AG86" s="9"/>
      <c r="AH86" s="9"/>
      <c r="AI86" s="9"/>
      <c r="AJ86" s="9"/>
      <c r="AK86" s="9"/>
      <c r="AL86" s="9"/>
      <c r="AM86" s="9"/>
      <c r="AN86" s="9"/>
    </row>
    <row r="87" spans="1:40" x14ac:dyDescent="0.2">
      <c r="A87" s="20"/>
      <c r="B87" s="9"/>
      <c r="C87" s="9"/>
      <c r="D87" s="9"/>
      <c r="E87" s="9"/>
      <c r="F87" s="9"/>
      <c r="G87" s="9"/>
      <c r="H87" s="9"/>
      <c r="I87" s="9"/>
      <c r="J87" s="9"/>
      <c r="K87" s="9"/>
      <c r="L87" s="9"/>
      <c r="M87" s="9"/>
      <c r="N87" s="9"/>
      <c r="O87" s="9"/>
      <c r="P87" s="9"/>
      <c r="Q87" s="9"/>
      <c r="R87" s="9"/>
      <c r="S87" s="9"/>
      <c r="T87" s="9"/>
      <c r="U87" s="9"/>
      <c r="V87" s="9"/>
      <c r="W87" s="9"/>
      <c r="X87" s="9"/>
      <c r="Y87" s="9"/>
      <c r="Z87" s="9"/>
      <c r="AA87" s="9"/>
      <c r="AB87" s="9"/>
      <c r="AC87" s="9"/>
      <c r="AD87" s="9"/>
      <c r="AE87" s="9"/>
      <c r="AF87" s="9"/>
      <c r="AG87" s="9"/>
      <c r="AH87" s="9"/>
      <c r="AI87" s="9"/>
      <c r="AJ87" s="9"/>
      <c r="AK87" s="9"/>
      <c r="AL87" s="9"/>
      <c r="AM87" s="9"/>
      <c r="AN87" s="9"/>
    </row>
    <row r="88" spans="1:40" x14ac:dyDescent="0.2">
      <c r="A88" s="20" t="s">
        <v>290</v>
      </c>
      <c r="B88" s="9">
        <v>1</v>
      </c>
      <c r="C88" s="31" t="e">
        <f t="shared" ref="C88:AL95" si="67">IF(C35&gt;C$13,0,C$13-C35)</f>
        <v>#N/A</v>
      </c>
      <c r="D88" s="31" t="e">
        <f t="shared" si="67"/>
        <v>#N/A</v>
      </c>
      <c r="E88" s="31" t="e">
        <f t="shared" si="67"/>
        <v>#N/A</v>
      </c>
      <c r="F88" s="31" t="e">
        <f t="shared" si="67"/>
        <v>#N/A</v>
      </c>
      <c r="G88" s="31" t="e">
        <f t="shared" si="67"/>
        <v>#N/A</v>
      </c>
      <c r="H88" s="31" t="e">
        <f t="shared" si="67"/>
        <v>#N/A</v>
      </c>
      <c r="I88" s="31" t="e">
        <f t="shared" si="67"/>
        <v>#N/A</v>
      </c>
      <c r="J88" s="31" t="e">
        <f t="shared" si="67"/>
        <v>#N/A</v>
      </c>
      <c r="K88" s="31" t="e">
        <f t="shared" si="67"/>
        <v>#N/A</v>
      </c>
      <c r="L88" s="31" t="e">
        <f t="shared" si="67"/>
        <v>#N/A</v>
      </c>
      <c r="M88" s="31" t="e">
        <f t="shared" si="67"/>
        <v>#N/A</v>
      </c>
      <c r="N88" s="31" t="e">
        <f t="shared" si="67"/>
        <v>#N/A</v>
      </c>
      <c r="O88" s="31" t="e">
        <f t="shared" si="67"/>
        <v>#N/A</v>
      </c>
      <c r="P88" s="31" t="e">
        <f t="shared" si="67"/>
        <v>#N/A</v>
      </c>
      <c r="Q88" s="31" t="e">
        <f t="shared" si="67"/>
        <v>#N/A</v>
      </c>
      <c r="R88" s="31" t="e">
        <f t="shared" si="67"/>
        <v>#N/A</v>
      </c>
      <c r="S88" s="31" t="e">
        <f t="shared" si="67"/>
        <v>#N/A</v>
      </c>
      <c r="T88" s="31" t="e">
        <f t="shared" si="67"/>
        <v>#N/A</v>
      </c>
      <c r="U88" s="31" t="e">
        <f t="shared" si="67"/>
        <v>#N/A</v>
      </c>
      <c r="V88" s="31" t="e">
        <f t="shared" si="67"/>
        <v>#N/A</v>
      </c>
      <c r="W88" s="31" t="e">
        <f t="shared" si="67"/>
        <v>#N/A</v>
      </c>
      <c r="X88" s="31" t="e">
        <f t="shared" si="67"/>
        <v>#N/A</v>
      </c>
      <c r="Y88" s="31" t="e">
        <f t="shared" si="67"/>
        <v>#N/A</v>
      </c>
      <c r="Z88" s="31" t="e">
        <f t="shared" si="67"/>
        <v>#N/A</v>
      </c>
      <c r="AA88" s="31" t="e">
        <f t="shared" si="67"/>
        <v>#N/A</v>
      </c>
      <c r="AB88" s="31" t="e">
        <f t="shared" si="67"/>
        <v>#N/A</v>
      </c>
      <c r="AC88" s="31" t="e">
        <f t="shared" si="67"/>
        <v>#N/A</v>
      </c>
      <c r="AD88" s="31" t="e">
        <f t="shared" si="67"/>
        <v>#N/A</v>
      </c>
      <c r="AE88" s="31" t="e">
        <f t="shared" si="67"/>
        <v>#N/A</v>
      </c>
      <c r="AF88" s="31" t="e">
        <f t="shared" si="67"/>
        <v>#N/A</v>
      </c>
      <c r="AG88" s="31" t="e">
        <f t="shared" si="67"/>
        <v>#N/A</v>
      </c>
      <c r="AH88" s="31" t="e">
        <f t="shared" si="67"/>
        <v>#N/A</v>
      </c>
      <c r="AI88" s="31" t="e">
        <f t="shared" si="67"/>
        <v>#N/A</v>
      </c>
      <c r="AJ88" s="31" t="e">
        <f t="shared" si="67"/>
        <v>#N/A</v>
      </c>
      <c r="AK88" s="31" t="e">
        <f t="shared" si="67"/>
        <v>#N/A</v>
      </c>
      <c r="AL88" s="31" t="e">
        <f t="shared" si="67"/>
        <v>#N/A</v>
      </c>
      <c r="AM88" s="9"/>
      <c r="AN88" s="9"/>
    </row>
    <row r="89" spans="1:40" x14ac:dyDescent="0.2">
      <c r="A89" s="20" t="s">
        <v>456</v>
      </c>
      <c r="B89" s="9">
        <v>2</v>
      </c>
      <c r="C89" s="31" t="e">
        <f t="shared" si="67"/>
        <v>#N/A</v>
      </c>
      <c r="D89" s="31" t="e">
        <f t="shared" si="67"/>
        <v>#N/A</v>
      </c>
      <c r="E89" s="31" t="e">
        <f t="shared" si="67"/>
        <v>#N/A</v>
      </c>
      <c r="F89" s="31" t="e">
        <f t="shared" si="67"/>
        <v>#N/A</v>
      </c>
      <c r="G89" s="31" t="e">
        <f t="shared" si="67"/>
        <v>#N/A</v>
      </c>
      <c r="H89" s="31" t="e">
        <f t="shared" si="67"/>
        <v>#N/A</v>
      </c>
      <c r="I89" s="31" t="e">
        <f t="shared" si="67"/>
        <v>#N/A</v>
      </c>
      <c r="J89" s="31" t="e">
        <f t="shared" si="67"/>
        <v>#N/A</v>
      </c>
      <c r="K89" s="31" t="e">
        <f t="shared" si="67"/>
        <v>#N/A</v>
      </c>
      <c r="L89" s="31" t="e">
        <f t="shared" si="67"/>
        <v>#N/A</v>
      </c>
      <c r="M89" s="31" t="e">
        <f t="shared" si="67"/>
        <v>#N/A</v>
      </c>
      <c r="N89" s="31" t="e">
        <f t="shared" si="67"/>
        <v>#N/A</v>
      </c>
      <c r="O89" s="31" t="e">
        <f t="shared" si="67"/>
        <v>#N/A</v>
      </c>
      <c r="P89" s="31" t="e">
        <f t="shared" si="67"/>
        <v>#N/A</v>
      </c>
      <c r="Q89" s="31" t="e">
        <f t="shared" si="67"/>
        <v>#N/A</v>
      </c>
      <c r="R89" s="31" t="e">
        <f t="shared" si="67"/>
        <v>#N/A</v>
      </c>
      <c r="S89" s="31" t="e">
        <f t="shared" si="67"/>
        <v>#N/A</v>
      </c>
      <c r="T89" s="31" t="e">
        <f t="shared" si="67"/>
        <v>#N/A</v>
      </c>
      <c r="U89" s="31" t="e">
        <f t="shared" si="67"/>
        <v>#N/A</v>
      </c>
      <c r="V89" s="31" t="e">
        <f t="shared" si="67"/>
        <v>#N/A</v>
      </c>
      <c r="W89" s="31" t="e">
        <f t="shared" si="67"/>
        <v>#N/A</v>
      </c>
      <c r="X89" s="31" t="e">
        <f t="shared" si="67"/>
        <v>#N/A</v>
      </c>
      <c r="Y89" s="31" t="e">
        <f t="shared" si="67"/>
        <v>#N/A</v>
      </c>
      <c r="Z89" s="31" t="e">
        <f t="shared" si="67"/>
        <v>#N/A</v>
      </c>
      <c r="AA89" s="31" t="e">
        <f t="shared" si="67"/>
        <v>#N/A</v>
      </c>
      <c r="AB89" s="31" t="e">
        <f t="shared" si="67"/>
        <v>#N/A</v>
      </c>
      <c r="AC89" s="31" t="e">
        <f t="shared" si="67"/>
        <v>#N/A</v>
      </c>
      <c r="AD89" s="31" t="e">
        <f t="shared" si="67"/>
        <v>#N/A</v>
      </c>
      <c r="AE89" s="31" t="e">
        <f t="shared" si="67"/>
        <v>#N/A</v>
      </c>
      <c r="AF89" s="31" t="e">
        <f t="shared" si="67"/>
        <v>#N/A</v>
      </c>
      <c r="AG89" s="31" t="e">
        <f t="shared" si="67"/>
        <v>#N/A</v>
      </c>
      <c r="AH89" s="31" t="e">
        <f t="shared" si="67"/>
        <v>#N/A</v>
      </c>
      <c r="AI89" s="31" t="e">
        <f t="shared" si="67"/>
        <v>#N/A</v>
      </c>
      <c r="AJ89" s="31" t="e">
        <f t="shared" si="67"/>
        <v>#N/A</v>
      </c>
      <c r="AK89" s="31" t="e">
        <f t="shared" si="67"/>
        <v>#N/A</v>
      </c>
      <c r="AL89" s="31" t="e">
        <f t="shared" si="67"/>
        <v>#N/A</v>
      </c>
      <c r="AM89" s="9"/>
      <c r="AN89" s="9"/>
    </row>
    <row r="90" spans="1:40" x14ac:dyDescent="0.2">
      <c r="A90" s="20"/>
      <c r="B90" s="9">
        <v>3</v>
      </c>
      <c r="C90" s="31" t="e">
        <f t="shared" si="67"/>
        <v>#N/A</v>
      </c>
      <c r="D90" s="31" t="e">
        <f t="shared" si="67"/>
        <v>#N/A</v>
      </c>
      <c r="E90" s="31" t="e">
        <f t="shared" si="67"/>
        <v>#N/A</v>
      </c>
      <c r="F90" s="31" t="e">
        <f t="shared" si="67"/>
        <v>#N/A</v>
      </c>
      <c r="G90" s="31" t="e">
        <f t="shared" si="67"/>
        <v>#N/A</v>
      </c>
      <c r="H90" s="31" t="e">
        <f t="shared" si="67"/>
        <v>#N/A</v>
      </c>
      <c r="I90" s="31" t="e">
        <f t="shared" si="67"/>
        <v>#N/A</v>
      </c>
      <c r="J90" s="31" t="e">
        <f t="shared" si="67"/>
        <v>#N/A</v>
      </c>
      <c r="K90" s="31" t="e">
        <f t="shared" si="67"/>
        <v>#N/A</v>
      </c>
      <c r="L90" s="31" t="e">
        <f t="shared" si="67"/>
        <v>#N/A</v>
      </c>
      <c r="M90" s="31" t="e">
        <f t="shared" si="67"/>
        <v>#N/A</v>
      </c>
      <c r="N90" s="31" t="e">
        <f t="shared" si="67"/>
        <v>#N/A</v>
      </c>
      <c r="O90" s="31" t="e">
        <f t="shared" si="67"/>
        <v>#N/A</v>
      </c>
      <c r="P90" s="31" t="e">
        <f t="shared" si="67"/>
        <v>#N/A</v>
      </c>
      <c r="Q90" s="31" t="e">
        <f t="shared" si="67"/>
        <v>#N/A</v>
      </c>
      <c r="R90" s="31" t="e">
        <f t="shared" si="67"/>
        <v>#N/A</v>
      </c>
      <c r="S90" s="31" t="e">
        <f t="shared" si="67"/>
        <v>#N/A</v>
      </c>
      <c r="T90" s="31" t="e">
        <f t="shared" si="67"/>
        <v>#N/A</v>
      </c>
      <c r="U90" s="31" t="e">
        <f t="shared" si="67"/>
        <v>#N/A</v>
      </c>
      <c r="V90" s="31" t="e">
        <f t="shared" si="67"/>
        <v>#N/A</v>
      </c>
      <c r="W90" s="31" t="e">
        <f t="shared" si="67"/>
        <v>#N/A</v>
      </c>
      <c r="X90" s="31" t="e">
        <f t="shared" si="67"/>
        <v>#N/A</v>
      </c>
      <c r="Y90" s="31" t="e">
        <f t="shared" si="67"/>
        <v>#N/A</v>
      </c>
      <c r="Z90" s="31" t="e">
        <f t="shared" si="67"/>
        <v>#N/A</v>
      </c>
      <c r="AA90" s="31" t="e">
        <f t="shared" si="67"/>
        <v>#N/A</v>
      </c>
      <c r="AB90" s="31" t="e">
        <f t="shared" si="67"/>
        <v>#N/A</v>
      </c>
      <c r="AC90" s="31" t="e">
        <f t="shared" si="67"/>
        <v>#N/A</v>
      </c>
      <c r="AD90" s="31" t="e">
        <f t="shared" si="67"/>
        <v>#N/A</v>
      </c>
      <c r="AE90" s="31" t="e">
        <f t="shared" si="67"/>
        <v>#N/A</v>
      </c>
      <c r="AF90" s="31" t="e">
        <f t="shared" si="67"/>
        <v>#N/A</v>
      </c>
      <c r="AG90" s="31" t="e">
        <f t="shared" si="67"/>
        <v>#N/A</v>
      </c>
      <c r="AH90" s="31" t="e">
        <f t="shared" si="67"/>
        <v>#N/A</v>
      </c>
      <c r="AI90" s="31" t="e">
        <f t="shared" si="67"/>
        <v>#N/A</v>
      </c>
      <c r="AJ90" s="31" t="e">
        <f t="shared" si="67"/>
        <v>#N/A</v>
      </c>
      <c r="AK90" s="31" t="e">
        <f t="shared" si="67"/>
        <v>#N/A</v>
      </c>
      <c r="AL90" s="31" t="e">
        <f t="shared" si="67"/>
        <v>#N/A</v>
      </c>
      <c r="AM90" s="9"/>
      <c r="AN90" s="9"/>
    </row>
    <row r="91" spans="1:40" x14ac:dyDescent="0.2">
      <c r="A91" s="20"/>
      <c r="B91" s="9">
        <v>4</v>
      </c>
      <c r="C91" s="31" t="e">
        <f t="shared" si="67"/>
        <v>#N/A</v>
      </c>
      <c r="D91" s="31" t="e">
        <f t="shared" si="67"/>
        <v>#N/A</v>
      </c>
      <c r="E91" s="31" t="e">
        <f t="shared" si="67"/>
        <v>#N/A</v>
      </c>
      <c r="F91" s="31" t="e">
        <f t="shared" si="67"/>
        <v>#N/A</v>
      </c>
      <c r="G91" s="31" t="e">
        <f t="shared" si="67"/>
        <v>#N/A</v>
      </c>
      <c r="H91" s="31" t="e">
        <f t="shared" si="67"/>
        <v>#N/A</v>
      </c>
      <c r="I91" s="31" t="e">
        <f t="shared" si="67"/>
        <v>#N/A</v>
      </c>
      <c r="J91" s="31" t="e">
        <f t="shared" si="67"/>
        <v>#N/A</v>
      </c>
      <c r="K91" s="31" t="e">
        <f t="shared" si="67"/>
        <v>#N/A</v>
      </c>
      <c r="L91" s="31" t="e">
        <f t="shared" si="67"/>
        <v>#N/A</v>
      </c>
      <c r="M91" s="31" t="e">
        <f t="shared" si="67"/>
        <v>#N/A</v>
      </c>
      <c r="N91" s="31" t="e">
        <f t="shared" si="67"/>
        <v>#N/A</v>
      </c>
      <c r="O91" s="31" t="e">
        <f t="shared" si="67"/>
        <v>#N/A</v>
      </c>
      <c r="P91" s="31" t="e">
        <f t="shared" si="67"/>
        <v>#N/A</v>
      </c>
      <c r="Q91" s="31" t="e">
        <f t="shared" si="67"/>
        <v>#N/A</v>
      </c>
      <c r="R91" s="31" t="e">
        <f t="shared" si="67"/>
        <v>#N/A</v>
      </c>
      <c r="S91" s="31" t="e">
        <f t="shared" si="67"/>
        <v>#N/A</v>
      </c>
      <c r="T91" s="31" t="e">
        <f t="shared" si="67"/>
        <v>#N/A</v>
      </c>
      <c r="U91" s="31" t="e">
        <f t="shared" si="67"/>
        <v>#N/A</v>
      </c>
      <c r="V91" s="31" t="e">
        <f t="shared" si="67"/>
        <v>#N/A</v>
      </c>
      <c r="W91" s="31" t="e">
        <f t="shared" si="67"/>
        <v>#N/A</v>
      </c>
      <c r="X91" s="31" t="e">
        <f t="shared" si="67"/>
        <v>#N/A</v>
      </c>
      <c r="Y91" s="31" t="e">
        <f t="shared" si="67"/>
        <v>#N/A</v>
      </c>
      <c r="Z91" s="31" t="e">
        <f t="shared" si="67"/>
        <v>#N/A</v>
      </c>
      <c r="AA91" s="31" t="e">
        <f t="shared" si="67"/>
        <v>#N/A</v>
      </c>
      <c r="AB91" s="31" t="e">
        <f t="shared" si="67"/>
        <v>#N/A</v>
      </c>
      <c r="AC91" s="31" t="e">
        <f t="shared" si="67"/>
        <v>#N/A</v>
      </c>
      <c r="AD91" s="31" t="e">
        <f t="shared" si="67"/>
        <v>#N/A</v>
      </c>
      <c r="AE91" s="31" t="e">
        <f t="shared" si="67"/>
        <v>#N/A</v>
      </c>
      <c r="AF91" s="31" t="e">
        <f t="shared" si="67"/>
        <v>#N/A</v>
      </c>
      <c r="AG91" s="31" t="e">
        <f t="shared" si="67"/>
        <v>#N/A</v>
      </c>
      <c r="AH91" s="31" t="e">
        <f t="shared" si="67"/>
        <v>#N/A</v>
      </c>
      <c r="AI91" s="31" t="e">
        <f t="shared" si="67"/>
        <v>#N/A</v>
      </c>
      <c r="AJ91" s="31" t="e">
        <f t="shared" si="67"/>
        <v>#N/A</v>
      </c>
      <c r="AK91" s="31" t="e">
        <f t="shared" si="67"/>
        <v>#N/A</v>
      </c>
      <c r="AL91" s="31" t="e">
        <f t="shared" si="67"/>
        <v>#N/A</v>
      </c>
      <c r="AM91" s="9"/>
      <c r="AN91" s="9"/>
    </row>
    <row r="92" spans="1:40" x14ac:dyDescent="0.2">
      <c r="A92" s="20"/>
      <c r="B92" s="9">
        <v>5</v>
      </c>
      <c r="C92" s="31" t="e">
        <f t="shared" si="67"/>
        <v>#N/A</v>
      </c>
      <c r="D92" s="31" t="e">
        <f t="shared" si="67"/>
        <v>#N/A</v>
      </c>
      <c r="E92" s="31" t="e">
        <f t="shared" si="67"/>
        <v>#N/A</v>
      </c>
      <c r="F92" s="31" t="e">
        <f t="shared" si="67"/>
        <v>#N/A</v>
      </c>
      <c r="G92" s="31" t="e">
        <f t="shared" si="67"/>
        <v>#N/A</v>
      </c>
      <c r="H92" s="31" t="e">
        <f t="shared" si="67"/>
        <v>#N/A</v>
      </c>
      <c r="I92" s="31" t="e">
        <f t="shared" si="67"/>
        <v>#N/A</v>
      </c>
      <c r="J92" s="31" t="e">
        <f t="shared" si="67"/>
        <v>#N/A</v>
      </c>
      <c r="K92" s="31" t="e">
        <f t="shared" si="67"/>
        <v>#N/A</v>
      </c>
      <c r="L92" s="31" t="e">
        <f t="shared" si="67"/>
        <v>#N/A</v>
      </c>
      <c r="M92" s="31" t="e">
        <f t="shared" si="67"/>
        <v>#N/A</v>
      </c>
      <c r="N92" s="31" t="e">
        <f t="shared" si="67"/>
        <v>#N/A</v>
      </c>
      <c r="O92" s="31" t="e">
        <f t="shared" si="67"/>
        <v>#N/A</v>
      </c>
      <c r="P92" s="31" t="e">
        <f t="shared" si="67"/>
        <v>#N/A</v>
      </c>
      <c r="Q92" s="31" t="e">
        <f t="shared" si="67"/>
        <v>#N/A</v>
      </c>
      <c r="R92" s="31" t="e">
        <f t="shared" si="67"/>
        <v>#N/A</v>
      </c>
      <c r="S92" s="31" t="e">
        <f t="shared" si="67"/>
        <v>#N/A</v>
      </c>
      <c r="T92" s="31" t="e">
        <f t="shared" si="67"/>
        <v>#N/A</v>
      </c>
      <c r="U92" s="31" t="e">
        <f t="shared" si="67"/>
        <v>#N/A</v>
      </c>
      <c r="V92" s="31" t="e">
        <f t="shared" si="67"/>
        <v>#N/A</v>
      </c>
      <c r="W92" s="31" t="e">
        <f t="shared" si="67"/>
        <v>#N/A</v>
      </c>
      <c r="X92" s="31" t="e">
        <f t="shared" si="67"/>
        <v>#N/A</v>
      </c>
      <c r="Y92" s="31" t="e">
        <f t="shared" si="67"/>
        <v>#N/A</v>
      </c>
      <c r="Z92" s="31" t="e">
        <f t="shared" si="67"/>
        <v>#N/A</v>
      </c>
      <c r="AA92" s="31" t="e">
        <f t="shared" si="67"/>
        <v>#N/A</v>
      </c>
      <c r="AB92" s="31" t="e">
        <f t="shared" si="67"/>
        <v>#N/A</v>
      </c>
      <c r="AC92" s="31" t="e">
        <f t="shared" si="67"/>
        <v>#N/A</v>
      </c>
      <c r="AD92" s="31" t="e">
        <f t="shared" si="67"/>
        <v>#N/A</v>
      </c>
      <c r="AE92" s="31" t="e">
        <f t="shared" si="67"/>
        <v>#N/A</v>
      </c>
      <c r="AF92" s="31" t="e">
        <f t="shared" si="67"/>
        <v>#N/A</v>
      </c>
      <c r="AG92" s="31" t="e">
        <f t="shared" si="67"/>
        <v>#N/A</v>
      </c>
      <c r="AH92" s="31" t="e">
        <f t="shared" si="67"/>
        <v>#N/A</v>
      </c>
      <c r="AI92" s="31" t="e">
        <f t="shared" si="67"/>
        <v>#N/A</v>
      </c>
      <c r="AJ92" s="31" t="e">
        <f t="shared" si="67"/>
        <v>#N/A</v>
      </c>
      <c r="AK92" s="31" t="e">
        <f t="shared" si="67"/>
        <v>#N/A</v>
      </c>
      <c r="AL92" s="31" t="e">
        <f t="shared" si="67"/>
        <v>#N/A</v>
      </c>
      <c r="AM92" s="9"/>
      <c r="AN92" s="9"/>
    </row>
    <row r="93" spans="1:40" x14ac:dyDescent="0.2">
      <c r="A93" s="20"/>
      <c r="B93" s="9">
        <v>6</v>
      </c>
      <c r="C93" s="31" t="e">
        <f t="shared" si="67"/>
        <v>#N/A</v>
      </c>
      <c r="D93" s="31" t="e">
        <f t="shared" si="67"/>
        <v>#N/A</v>
      </c>
      <c r="E93" s="31" t="e">
        <f t="shared" si="67"/>
        <v>#N/A</v>
      </c>
      <c r="F93" s="31" t="e">
        <f t="shared" si="67"/>
        <v>#N/A</v>
      </c>
      <c r="G93" s="31" t="e">
        <f t="shared" si="67"/>
        <v>#N/A</v>
      </c>
      <c r="H93" s="31" t="e">
        <f t="shared" si="67"/>
        <v>#N/A</v>
      </c>
      <c r="I93" s="31" t="e">
        <f t="shared" si="67"/>
        <v>#N/A</v>
      </c>
      <c r="J93" s="31" t="e">
        <f t="shared" si="67"/>
        <v>#N/A</v>
      </c>
      <c r="K93" s="31" t="e">
        <f t="shared" si="67"/>
        <v>#N/A</v>
      </c>
      <c r="L93" s="31" t="e">
        <f t="shared" si="67"/>
        <v>#N/A</v>
      </c>
      <c r="M93" s="31" t="e">
        <f t="shared" si="67"/>
        <v>#N/A</v>
      </c>
      <c r="N93" s="31" t="e">
        <f t="shared" si="67"/>
        <v>#N/A</v>
      </c>
      <c r="O93" s="31" t="e">
        <f t="shared" si="67"/>
        <v>#N/A</v>
      </c>
      <c r="P93" s="31" t="e">
        <f t="shared" si="67"/>
        <v>#N/A</v>
      </c>
      <c r="Q93" s="31" t="e">
        <f t="shared" si="67"/>
        <v>#N/A</v>
      </c>
      <c r="R93" s="31" t="e">
        <f t="shared" si="67"/>
        <v>#N/A</v>
      </c>
      <c r="S93" s="31" t="e">
        <f t="shared" si="67"/>
        <v>#N/A</v>
      </c>
      <c r="T93" s="31" t="e">
        <f t="shared" si="67"/>
        <v>#N/A</v>
      </c>
      <c r="U93" s="31" t="e">
        <f t="shared" si="67"/>
        <v>#N/A</v>
      </c>
      <c r="V93" s="31" t="e">
        <f t="shared" si="67"/>
        <v>#N/A</v>
      </c>
      <c r="W93" s="31" t="e">
        <f t="shared" si="67"/>
        <v>#N/A</v>
      </c>
      <c r="X93" s="31" t="e">
        <f t="shared" si="67"/>
        <v>#N/A</v>
      </c>
      <c r="Y93" s="31" t="e">
        <f t="shared" si="67"/>
        <v>#N/A</v>
      </c>
      <c r="Z93" s="31" t="e">
        <f t="shared" si="67"/>
        <v>#N/A</v>
      </c>
      <c r="AA93" s="31" t="e">
        <f t="shared" si="67"/>
        <v>#N/A</v>
      </c>
      <c r="AB93" s="31" t="e">
        <f t="shared" si="67"/>
        <v>#N/A</v>
      </c>
      <c r="AC93" s="31" t="e">
        <f t="shared" si="67"/>
        <v>#N/A</v>
      </c>
      <c r="AD93" s="31" t="e">
        <f t="shared" si="67"/>
        <v>#N/A</v>
      </c>
      <c r="AE93" s="31" t="e">
        <f t="shared" si="67"/>
        <v>#N/A</v>
      </c>
      <c r="AF93" s="31" t="e">
        <f t="shared" si="67"/>
        <v>#N/A</v>
      </c>
      <c r="AG93" s="31" t="e">
        <f t="shared" si="67"/>
        <v>#N/A</v>
      </c>
      <c r="AH93" s="31" t="e">
        <f t="shared" si="67"/>
        <v>#N/A</v>
      </c>
      <c r="AI93" s="31" t="e">
        <f t="shared" si="67"/>
        <v>#N/A</v>
      </c>
      <c r="AJ93" s="31" t="e">
        <f t="shared" si="67"/>
        <v>#N/A</v>
      </c>
      <c r="AK93" s="31" t="e">
        <f t="shared" si="67"/>
        <v>#N/A</v>
      </c>
      <c r="AL93" s="31" t="e">
        <f t="shared" si="67"/>
        <v>#N/A</v>
      </c>
      <c r="AM93" s="9"/>
      <c r="AN93" s="9"/>
    </row>
    <row r="94" spans="1:40" x14ac:dyDescent="0.2">
      <c r="A94" s="20"/>
      <c r="B94" s="9">
        <v>7</v>
      </c>
      <c r="C94" s="31" t="e">
        <f t="shared" si="67"/>
        <v>#N/A</v>
      </c>
      <c r="D94" s="31" t="e">
        <f t="shared" si="67"/>
        <v>#N/A</v>
      </c>
      <c r="E94" s="31" t="e">
        <f t="shared" si="67"/>
        <v>#N/A</v>
      </c>
      <c r="F94" s="31" t="e">
        <f t="shared" si="67"/>
        <v>#N/A</v>
      </c>
      <c r="G94" s="31" t="e">
        <f t="shared" si="67"/>
        <v>#N/A</v>
      </c>
      <c r="H94" s="31" t="e">
        <f t="shared" si="67"/>
        <v>#N/A</v>
      </c>
      <c r="I94" s="31" t="e">
        <f t="shared" si="67"/>
        <v>#N/A</v>
      </c>
      <c r="J94" s="31" t="e">
        <f t="shared" si="67"/>
        <v>#N/A</v>
      </c>
      <c r="K94" s="31" t="e">
        <f t="shared" si="67"/>
        <v>#N/A</v>
      </c>
      <c r="L94" s="31" t="e">
        <f t="shared" si="67"/>
        <v>#N/A</v>
      </c>
      <c r="M94" s="31" t="e">
        <f t="shared" si="67"/>
        <v>#N/A</v>
      </c>
      <c r="N94" s="31" t="e">
        <f t="shared" si="67"/>
        <v>#N/A</v>
      </c>
      <c r="O94" s="31" t="e">
        <f t="shared" si="67"/>
        <v>#N/A</v>
      </c>
      <c r="P94" s="31" t="e">
        <f t="shared" si="67"/>
        <v>#N/A</v>
      </c>
      <c r="Q94" s="31" t="e">
        <f t="shared" si="67"/>
        <v>#N/A</v>
      </c>
      <c r="R94" s="31" t="e">
        <f t="shared" si="67"/>
        <v>#N/A</v>
      </c>
      <c r="S94" s="31" t="e">
        <f t="shared" si="67"/>
        <v>#N/A</v>
      </c>
      <c r="T94" s="31" t="e">
        <f t="shared" si="67"/>
        <v>#N/A</v>
      </c>
      <c r="U94" s="31" t="e">
        <f t="shared" si="67"/>
        <v>#N/A</v>
      </c>
      <c r="V94" s="31" t="e">
        <f t="shared" si="67"/>
        <v>#N/A</v>
      </c>
      <c r="W94" s="31" t="e">
        <f t="shared" si="67"/>
        <v>#N/A</v>
      </c>
      <c r="X94" s="31" t="e">
        <f t="shared" si="67"/>
        <v>#N/A</v>
      </c>
      <c r="Y94" s="31" t="e">
        <f t="shared" si="67"/>
        <v>#N/A</v>
      </c>
      <c r="Z94" s="31" t="e">
        <f t="shared" si="67"/>
        <v>#N/A</v>
      </c>
      <c r="AA94" s="31" t="e">
        <f t="shared" si="67"/>
        <v>#N/A</v>
      </c>
      <c r="AB94" s="31" t="e">
        <f t="shared" si="67"/>
        <v>#N/A</v>
      </c>
      <c r="AC94" s="31" t="e">
        <f t="shared" si="67"/>
        <v>#N/A</v>
      </c>
      <c r="AD94" s="31" t="e">
        <f t="shared" si="67"/>
        <v>#N/A</v>
      </c>
      <c r="AE94" s="31" t="e">
        <f t="shared" si="67"/>
        <v>#N/A</v>
      </c>
      <c r="AF94" s="31" t="e">
        <f t="shared" si="67"/>
        <v>#N/A</v>
      </c>
      <c r="AG94" s="31" t="e">
        <f t="shared" si="67"/>
        <v>#N/A</v>
      </c>
      <c r="AH94" s="31" t="e">
        <f t="shared" si="67"/>
        <v>#N/A</v>
      </c>
      <c r="AI94" s="31" t="e">
        <f t="shared" si="67"/>
        <v>#N/A</v>
      </c>
      <c r="AJ94" s="31" t="e">
        <f t="shared" si="67"/>
        <v>#N/A</v>
      </c>
      <c r="AK94" s="31" t="e">
        <f t="shared" si="67"/>
        <v>#N/A</v>
      </c>
      <c r="AL94" s="31" t="e">
        <f t="shared" si="67"/>
        <v>#N/A</v>
      </c>
      <c r="AM94" s="9"/>
      <c r="AN94" s="9"/>
    </row>
    <row r="95" spans="1:40" x14ac:dyDescent="0.2">
      <c r="A95" s="20"/>
      <c r="B95" s="9">
        <v>8</v>
      </c>
      <c r="C95" s="31" t="e">
        <f t="shared" si="67"/>
        <v>#N/A</v>
      </c>
      <c r="D95" s="31" t="e">
        <f t="shared" si="67"/>
        <v>#N/A</v>
      </c>
      <c r="E95" s="31" t="e">
        <f t="shared" si="67"/>
        <v>#N/A</v>
      </c>
      <c r="F95" s="31" t="e">
        <f t="shared" ref="F95:AL95" si="68">IF(F42&gt;F$13,0,F$13-F42)</f>
        <v>#N/A</v>
      </c>
      <c r="G95" s="31" t="e">
        <f t="shared" si="68"/>
        <v>#N/A</v>
      </c>
      <c r="H95" s="31" t="e">
        <f t="shared" si="68"/>
        <v>#N/A</v>
      </c>
      <c r="I95" s="31" t="e">
        <f t="shared" si="68"/>
        <v>#N/A</v>
      </c>
      <c r="J95" s="31" t="e">
        <f t="shared" si="68"/>
        <v>#N/A</v>
      </c>
      <c r="K95" s="31" t="e">
        <f t="shared" si="68"/>
        <v>#N/A</v>
      </c>
      <c r="L95" s="31" t="e">
        <f t="shared" si="68"/>
        <v>#N/A</v>
      </c>
      <c r="M95" s="31" t="e">
        <f t="shared" si="68"/>
        <v>#N/A</v>
      </c>
      <c r="N95" s="31" t="e">
        <f t="shared" si="68"/>
        <v>#N/A</v>
      </c>
      <c r="O95" s="31" t="e">
        <f t="shared" si="68"/>
        <v>#N/A</v>
      </c>
      <c r="P95" s="31" t="e">
        <f t="shared" si="68"/>
        <v>#N/A</v>
      </c>
      <c r="Q95" s="31" t="e">
        <f t="shared" si="68"/>
        <v>#N/A</v>
      </c>
      <c r="R95" s="31" t="e">
        <f t="shared" si="68"/>
        <v>#N/A</v>
      </c>
      <c r="S95" s="31" t="e">
        <f t="shared" si="68"/>
        <v>#N/A</v>
      </c>
      <c r="T95" s="31" t="e">
        <f t="shared" si="68"/>
        <v>#N/A</v>
      </c>
      <c r="U95" s="31" t="e">
        <f t="shared" si="68"/>
        <v>#N/A</v>
      </c>
      <c r="V95" s="31" t="e">
        <f t="shared" si="68"/>
        <v>#N/A</v>
      </c>
      <c r="W95" s="31" t="e">
        <f t="shared" si="68"/>
        <v>#N/A</v>
      </c>
      <c r="X95" s="31" t="e">
        <f t="shared" si="68"/>
        <v>#N/A</v>
      </c>
      <c r="Y95" s="31" t="e">
        <f t="shared" si="68"/>
        <v>#N/A</v>
      </c>
      <c r="Z95" s="31" t="e">
        <f t="shared" si="68"/>
        <v>#N/A</v>
      </c>
      <c r="AA95" s="31" t="e">
        <f t="shared" si="68"/>
        <v>#N/A</v>
      </c>
      <c r="AB95" s="31" t="e">
        <f t="shared" si="68"/>
        <v>#N/A</v>
      </c>
      <c r="AC95" s="31" t="e">
        <f t="shared" si="68"/>
        <v>#N/A</v>
      </c>
      <c r="AD95" s="31" t="e">
        <f t="shared" si="68"/>
        <v>#N/A</v>
      </c>
      <c r="AE95" s="31" t="e">
        <f t="shared" si="68"/>
        <v>#N/A</v>
      </c>
      <c r="AF95" s="31" t="e">
        <f t="shared" si="68"/>
        <v>#N/A</v>
      </c>
      <c r="AG95" s="31" t="e">
        <f t="shared" si="68"/>
        <v>#N/A</v>
      </c>
      <c r="AH95" s="31" t="e">
        <f t="shared" si="68"/>
        <v>#N/A</v>
      </c>
      <c r="AI95" s="31" t="e">
        <f t="shared" si="68"/>
        <v>#N/A</v>
      </c>
      <c r="AJ95" s="31" t="e">
        <f t="shared" si="68"/>
        <v>#N/A</v>
      </c>
      <c r="AK95" s="31" t="e">
        <f t="shared" si="68"/>
        <v>#N/A</v>
      </c>
      <c r="AL95" s="31" t="e">
        <f t="shared" si="68"/>
        <v>#N/A</v>
      </c>
      <c r="AM95" s="9"/>
      <c r="AN95" s="9"/>
    </row>
    <row r="96" spans="1:40" x14ac:dyDescent="0.2">
      <c r="A96" s="20"/>
      <c r="B96" s="9">
        <v>9</v>
      </c>
      <c r="C96" s="31" t="e">
        <f t="shared" ref="C96:AL103" si="69">IF(C43&gt;C$13,0,C$13-C43)</f>
        <v>#N/A</v>
      </c>
      <c r="D96" s="31" t="e">
        <f t="shared" si="69"/>
        <v>#N/A</v>
      </c>
      <c r="E96" s="31" t="e">
        <f t="shared" si="69"/>
        <v>#N/A</v>
      </c>
      <c r="F96" s="31" t="e">
        <f t="shared" si="69"/>
        <v>#N/A</v>
      </c>
      <c r="G96" s="31" t="e">
        <f t="shared" si="69"/>
        <v>#N/A</v>
      </c>
      <c r="H96" s="31" t="e">
        <f t="shared" si="69"/>
        <v>#N/A</v>
      </c>
      <c r="I96" s="31" t="e">
        <f t="shared" si="69"/>
        <v>#N/A</v>
      </c>
      <c r="J96" s="31" t="e">
        <f t="shared" si="69"/>
        <v>#N/A</v>
      </c>
      <c r="K96" s="31" t="e">
        <f t="shared" si="69"/>
        <v>#N/A</v>
      </c>
      <c r="L96" s="31" t="e">
        <f t="shared" si="69"/>
        <v>#N/A</v>
      </c>
      <c r="M96" s="31" t="e">
        <f t="shared" si="69"/>
        <v>#N/A</v>
      </c>
      <c r="N96" s="31" t="e">
        <f t="shared" si="69"/>
        <v>#N/A</v>
      </c>
      <c r="O96" s="31" t="e">
        <f t="shared" si="69"/>
        <v>#N/A</v>
      </c>
      <c r="P96" s="31" t="e">
        <f t="shared" si="69"/>
        <v>#N/A</v>
      </c>
      <c r="Q96" s="31" t="e">
        <f t="shared" si="69"/>
        <v>#N/A</v>
      </c>
      <c r="R96" s="31" t="e">
        <f t="shared" si="69"/>
        <v>#N/A</v>
      </c>
      <c r="S96" s="31" t="e">
        <f t="shared" si="69"/>
        <v>#N/A</v>
      </c>
      <c r="T96" s="31" t="e">
        <f t="shared" si="69"/>
        <v>#N/A</v>
      </c>
      <c r="U96" s="31" t="e">
        <f t="shared" si="69"/>
        <v>#N/A</v>
      </c>
      <c r="V96" s="31" t="e">
        <f t="shared" si="69"/>
        <v>#N/A</v>
      </c>
      <c r="W96" s="31" t="e">
        <f t="shared" si="69"/>
        <v>#N/A</v>
      </c>
      <c r="X96" s="31" t="e">
        <f t="shared" si="69"/>
        <v>#N/A</v>
      </c>
      <c r="Y96" s="31" t="e">
        <f t="shared" si="69"/>
        <v>#N/A</v>
      </c>
      <c r="Z96" s="31" t="e">
        <f t="shared" si="69"/>
        <v>#N/A</v>
      </c>
      <c r="AA96" s="31" t="e">
        <f t="shared" si="69"/>
        <v>#N/A</v>
      </c>
      <c r="AB96" s="31" t="e">
        <f t="shared" si="69"/>
        <v>#N/A</v>
      </c>
      <c r="AC96" s="31" t="e">
        <f t="shared" si="69"/>
        <v>#N/A</v>
      </c>
      <c r="AD96" s="31" t="e">
        <f t="shared" si="69"/>
        <v>#N/A</v>
      </c>
      <c r="AE96" s="31" t="e">
        <f t="shared" si="69"/>
        <v>#N/A</v>
      </c>
      <c r="AF96" s="31" t="e">
        <f t="shared" si="69"/>
        <v>#N/A</v>
      </c>
      <c r="AG96" s="31" t="e">
        <f t="shared" si="69"/>
        <v>#N/A</v>
      </c>
      <c r="AH96" s="31" t="e">
        <f t="shared" si="69"/>
        <v>#N/A</v>
      </c>
      <c r="AI96" s="31" t="e">
        <f t="shared" si="69"/>
        <v>#N/A</v>
      </c>
      <c r="AJ96" s="31" t="e">
        <f t="shared" si="69"/>
        <v>#N/A</v>
      </c>
      <c r="AK96" s="31" t="e">
        <f t="shared" si="69"/>
        <v>#N/A</v>
      </c>
      <c r="AL96" s="31" t="e">
        <f t="shared" si="69"/>
        <v>#N/A</v>
      </c>
      <c r="AM96" s="9"/>
      <c r="AN96" s="9"/>
    </row>
    <row r="97" spans="1:40" x14ac:dyDescent="0.2">
      <c r="A97" s="20"/>
      <c r="B97" s="9">
        <v>10</v>
      </c>
      <c r="C97" s="31" t="e">
        <f t="shared" si="69"/>
        <v>#N/A</v>
      </c>
      <c r="D97" s="31" t="e">
        <f t="shared" si="69"/>
        <v>#N/A</v>
      </c>
      <c r="E97" s="31" t="e">
        <f t="shared" si="69"/>
        <v>#N/A</v>
      </c>
      <c r="F97" s="31" t="e">
        <f t="shared" si="69"/>
        <v>#N/A</v>
      </c>
      <c r="G97" s="31" t="e">
        <f t="shared" si="69"/>
        <v>#N/A</v>
      </c>
      <c r="H97" s="31" t="e">
        <f t="shared" si="69"/>
        <v>#N/A</v>
      </c>
      <c r="I97" s="31" t="e">
        <f t="shared" si="69"/>
        <v>#N/A</v>
      </c>
      <c r="J97" s="31" t="e">
        <f t="shared" si="69"/>
        <v>#N/A</v>
      </c>
      <c r="K97" s="31" t="e">
        <f t="shared" si="69"/>
        <v>#N/A</v>
      </c>
      <c r="L97" s="31" t="e">
        <f t="shared" si="69"/>
        <v>#N/A</v>
      </c>
      <c r="M97" s="31" t="e">
        <f t="shared" si="69"/>
        <v>#N/A</v>
      </c>
      <c r="N97" s="31" t="e">
        <f t="shared" si="69"/>
        <v>#N/A</v>
      </c>
      <c r="O97" s="31" t="e">
        <f t="shared" si="69"/>
        <v>#N/A</v>
      </c>
      <c r="P97" s="31" t="e">
        <f t="shared" si="69"/>
        <v>#N/A</v>
      </c>
      <c r="Q97" s="31" t="e">
        <f t="shared" si="69"/>
        <v>#N/A</v>
      </c>
      <c r="R97" s="31" t="e">
        <f t="shared" si="69"/>
        <v>#N/A</v>
      </c>
      <c r="S97" s="31" t="e">
        <f t="shared" si="69"/>
        <v>#N/A</v>
      </c>
      <c r="T97" s="31" t="e">
        <f t="shared" si="69"/>
        <v>#N/A</v>
      </c>
      <c r="U97" s="31" t="e">
        <f t="shared" si="69"/>
        <v>#N/A</v>
      </c>
      <c r="V97" s="31" t="e">
        <f t="shared" si="69"/>
        <v>#N/A</v>
      </c>
      <c r="W97" s="31" t="e">
        <f t="shared" si="69"/>
        <v>#N/A</v>
      </c>
      <c r="X97" s="31" t="e">
        <f t="shared" si="69"/>
        <v>#N/A</v>
      </c>
      <c r="Y97" s="31" t="e">
        <f t="shared" si="69"/>
        <v>#N/A</v>
      </c>
      <c r="Z97" s="31" t="e">
        <f t="shared" si="69"/>
        <v>#N/A</v>
      </c>
      <c r="AA97" s="31" t="e">
        <f t="shared" si="69"/>
        <v>#N/A</v>
      </c>
      <c r="AB97" s="31" t="e">
        <f t="shared" si="69"/>
        <v>#N/A</v>
      </c>
      <c r="AC97" s="31" t="e">
        <f t="shared" si="69"/>
        <v>#N/A</v>
      </c>
      <c r="AD97" s="31" t="e">
        <f t="shared" si="69"/>
        <v>#N/A</v>
      </c>
      <c r="AE97" s="31" t="e">
        <f t="shared" si="69"/>
        <v>#N/A</v>
      </c>
      <c r="AF97" s="31" t="e">
        <f t="shared" si="69"/>
        <v>#N/A</v>
      </c>
      <c r="AG97" s="31" t="e">
        <f t="shared" si="69"/>
        <v>#N/A</v>
      </c>
      <c r="AH97" s="31" t="e">
        <f t="shared" si="69"/>
        <v>#N/A</v>
      </c>
      <c r="AI97" s="31" t="e">
        <f t="shared" si="69"/>
        <v>#N/A</v>
      </c>
      <c r="AJ97" s="31" t="e">
        <f t="shared" si="69"/>
        <v>#N/A</v>
      </c>
      <c r="AK97" s="31" t="e">
        <f t="shared" si="69"/>
        <v>#N/A</v>
      </c>
      <c r="AL97" s="31" t="e">
        <f t="shared" si="69"/>
        <v>#N/A</v>
      </c>
      <c r="AM97" s="9"/>
      <c r="AN97" s="9"/>
    </row>
    <row r="98" spans="1:40" x14ac:dyDescent="0.2">
      <c r="A98" s="20"/>
      <c r="B98" s="9">
        <v>11</v>
      </c>
      <c r="C98" s="31" t="e">
        <f t="shared" si="69"/>
        <v>#N/A</v>
      </c>
      <c r="D98" s="31" t="e">
        <f t="shared" si="69"/>
        <v>#N/A</v>
      </c>
      <c r="E98" s="31" t="e">
        <f t="shared" si="69"/>
        <v>#N/A</v>
      </c>
      <c r="F98" s="31" t="e">
        <f t="shared" si="69"/>
        <v>#N/A</v>
      </c>
      <c r="G98" s="31" t="e">
        <f t="shared" si="69"/>
        <v>#N/A</v>
      </c>
      <c r="H98" s="31" t="e">
        <f t="shared" si="69"/>
        <v>#N/A</v>
      </c>
      <c r="I98" s="31" t="e">
        <f t="shared" si="69"/>
        <v>#N/A</v>
      </c>
      <c r="J98" s="31" t="e">
        <f t="shared" si="69"/>
        <v>#N/A</v>
      </c>
      <c r="K98" s="31" t="e">
        <f t="shared" si="69"/>
        <v>#N/A</v>
      </c>
      <c r="L98" s="31" t="e">
        <f t="shared" si="69"/>
        <v>#N/A</v>
      </c>
      <c r="M98" s="31" t="e">
        <f t="shared" si="69"/>
        <v>#N/A</v>
      </c>
      <c r="N98" s="31" t="e">
        <f t="shared" si="69"/>
        <v>#N/A</v>
      </c>
      <c r="O98" s="31" t="e">
        <f t="shared" si="69"/>
        <v>#N/A</v>
      </c>
      <c r="P98" s="31" t="e">
        <f t="shared" si="69"/>
        <v>#N/A</v>
      </c>
      <c r="Q98" s="31" t="e">
        <f t="shared" si="69"/>
        <v>#N/A</v>
      </c>
      <c r="R98" s="31" t="e">
        <f t="shared" si="69"/>
        <v>#N/A</v>
      </c>
      <c r="S98" s="31" t="e">
        <f t="shared" si="69"/>
        <v>#N/A</v>
      </c>
      <c r="T98" s="31" t="e">
        <f t="shared" si="69"/>
        <v>#N/A</v>
      </c>
      <c r="U98" s="31" t="e">
        <f t="shared" si="69"/>
        <v>#N/A</v>
      </c>
      <c r="V98" s="31" t="e">
        <f t="shared" si="69"/>
        <v>#N/A</v>
      </c>
      <c r="W98" s="31" t="e">
        <f t="shared" si="69"/>
        <v>#N/A</v>
      </c>
      <c r="X98" s="31" t="e">
        <f t="shared" si="69"/>
        <v>#N/A</v>
      </c>
      <c r="Y98" s="31" t="e">
        <f t="shared" si="69"/>
        <v>#N/A</v>
      </c>
      <c r="Z98" s="31" t="e">
        <f t="shared" si="69"/>
        <v>#N/A</v>
      </c>
      <c r="AA98" s="31" t="e">
        <f t="shared" si="69"/>
        <v>#N/A</v>
      </c>
      <c r="AB98" s="31" t="e">
        <f t="shared" si="69"/>
        <v>#N/A</v>
      </c>
      <c r="AC98" s="31" t="e">
        <f t="shared" si="69"/>
        <v>#N/A</v>
      </c>
      <c r="AD98" s="31" t="e">
        <f t="shared" si="69"/>
        <v>#N/A</v>
      </c>
      <c r="AE98" s="31" t="e">
        <f t="shared" si="69"/>
        <v>#N/A</v>
      </c>
      <c r="AF98" s="31" t="e">
        <f t="shared" si="69"/>
        <v>#N/A</v>
      </c>
      <c r="AG98" s="31" t="e">
        <f t="shared" si="69"/>
        <v>#N/A</v>
      </c>
      <c r="AH98" s="31" t="e">
        <f t="shared" si="69"/>
        <v>#N/A</v>
      </c>
      <c r="AI98" s="31" t="e">
        <f t="shared" si="69"/>
        <v>#N/A</v>
      </c>
      <c r="AJ98" s="31" t="e">
        <f t="shared" si="69"/>
        <v>#N/A</v>
      </c>
      <c r="AK98" s="31" t="e">
        <f t="shared" si="69"/>
        <v>#N/A</v>
      </c>
      <c r="AL98" s="31" t="e">
        <f t="shared" si="69"/>
        <v>#N/A</v>
      </c>
      <c r="AM98" s="9"/>
      <c r="AN98" s="9"/>
    </row>
    <row r="99" spans="1:40" x14ac:dyDescent="0.2">
      <c r="A99" s="20"/>
      <c r="B99" s="9">
        <v>12</v>
      </c>
      <c r="C99" s="31">
        <f t="shared" si="69"/>
        <v>0</v>
      </c>
      <c r="D99" s="31">
        <f t="shared" si="69"/>
        <v>0</v>
      </c>
      <c r="E99" s="31">
        <f t="shared" si="69"/>
        <v>0</v>
      </c>
      <c r="F99" s="31">
        <f t="shared" si="69"/>
        <v>0</v>
      </c>
      <c r="G99" s="31">
        <f t="shared" si="69"/>
        <v>0</v>
      </c>
      <c r="H99" s="31">
        <f t="shared" si="69"/>
        <v>0</v>
      </c>
      <c r="I99" s="31">
        <f t="shared" si="69"/>
        <v>0</v>
      </c>
      <c r="J99" s="31">
        <f t="shared" si="69"/>
        <v>0</v>
      </c>
      <c r="K99" s="31">
        <f t="shared" si="69"/>
        <v>0</v>
      </c>
      <c r="L99" s="31">
        <f t="shared" si="69"/>
        <v>0</v>
      </c>
      <c r="M99" s="31">
        <f t="shared" si="69"/>
        <v>0</v>
      </c>
      <c r="N99" s="31">
        <f t="shared" si="69"/>
        <v>0</v>
      </c>
      <c r="O99" s="31">
        <f t="shared" si="69"/>
        <v>0</v>
      </c>
      <c r="P99" s="31">
        <f t="shared" si="69"/>
        <v>0</v>
      </c>
      <c r="Q99" s="31">
        <f t="shared" si="69"/>
        <v>0</v>
      </c>
      <c r="R99" s="31">
        <f t="shared" si="69"/>
        <v>0</v>
      </c>
      <c r="S99" s="31">
        <f t="shared" si="69"/>
        <v>0</v>
      </c>
      <c r="T99" s="31">
        <f t="shared" si="69"/>
        <v>0</v>
      </c>
      <c r="U99" s="31">
        <f t="shared" si="69"/>
        <v>0</v>
      </c>
      <c r="V99" s="31">
        <f t="shared" si="69"/>
        <v>0</v>
      </c>
      <c r="W99" s="31">
        <f t="shared" si="69"/>
        <v>0</v>
      </c>
      <c r="X99" s="31">
        <f t="shared" si="69"/>
        <v>0</v>
      </c>
      <c r="Y99" s="31">
        <f t="shared" si="69"/>
        <v>0</v>
      </c>
      <c r="Z99" s="31">
        <f t="shared" si="69"/>
        <v>0</v>
      </c>
      <c r="AA99" s="31">
        <f t="shared" si="69"/>
        <v>0</v>
      </c>
      <c r="AB99" s="31">
        <f t="shared" si="69"/>
        <v>0</v>
      </c>
      <c r="AC99" s="31">
        <f t="shared" si="69"/>
        <v>0</v>
      </c>
      <c r="AD99" s="31">
        <f t="shared" si="69"/>
        <v>0</v>
      </c>
      <c r="AE99" s="31">
        <f t="shared" si="69"/>
        <v>0</v>
      </c>
      <c r="AF99" s="31">
        <f t="shared" si="69"/>
        <v>0</v>
      </c>
      <c r="AG99" s="31">
        <f t="shared" si="69"/>
        <v>0</v>
      </c>
      <c r="AH99" s="31">
        <f t="shared" si="69"/>
        <v>0</v>
      </c>
      <c r="AI99" s="31">
        <f t="shared" si="69"/>
        <v>0</v>
      </c>
      <c r="AJ99" s="31">
        <f t="shared" si="69"/>
        <v>0</v>
      </c>
      <c r="AK99" s="31">
        <f t="shared" si="69"/>
        <v>0</v>
      </c>
      <c r="AL99" s="31">
        <f t="shared" si="69"/>
        <v>0</v>
      </c>
      <c r="AM99" s="9"/>
      <c r="AN99" s="9"/>
    </row>
    <row r="100" spans="1:40" x14ac:dyDescent="0.2">
      <c r="A100" s="20"/>
      <c r="B100" s="9">
        <v>13</v>
      </c>
      <c r="C100" s="31">
        <f t="shared" si="69"/>
        <v>0</v>
      </c>
      <c r="D100" s="31">
        <f t="shared" si="69"/>
        <v>0</v>
      </c>
      <c r="E100" s="31">
        <f t="shared" si="69"/>
        <v>0</v>
      </c>
      <c r="F100" s="31">
        <f t="shared" si="69"/>
        <v>0</v>
      </c>
      <c r="G100" s="31">
        <f t="shared" si="69"/>
        <v>0</v>
      </c>
      <c r="H100" s="31">
        <f t="shared" si="69"/>
        <v>0</v>
      </c>
      <c r="I100" s="31">
        <f t="shared" si="69"/>
        <v>0</v>
      </c>
      <c r="J100" s="31">
        <f t="shared" si="69"/>
        <v>0</v>
      </c>
      <c r="K100" s="31">
        <f t="shared" si="69"/>
        <v>0</v>
      </c>
      <c r="L100" s="31">
        <f t="shared" si="69"/>
        <v>0</v>
      </c>
      <c r="M100" s="31">
        <f t="shared" si="69"/>
        <v>0</v>
      </c>
      <c r="N100" s="31">
        <f t="shared" si="69"/>
        <v>0</v>
      </c>
      <c r="O100" s="31">
        <f t="shared" si="69"/>
        <v>0</v>
      </c>
      <c r="P100" s="31">
        <f t="shared" si="69"/>
        <v>0</v>
      </c>
      <c r="Q100" s="31">
        <f t="shared" si="69"/>
        <v>0</v>
      </c>
      <c r="R100" s="31">
        <f t="shared" si="69"/>
        <v>0</v>
      </c>
      <c r="S100" s="31">
        <f t="shared" si="69"/>
        <v>0</v>
      </c>
      <c r="T100" s="31">
        <f t="shared" si="69"/>
        <v>0</v>
      </c>
      <c r="U100" s="31">
        <f t="shared" si="69"/>
        <v>0</v>
      </c>
      <c r="V100" s="31">
        <f t="shared" si="69"/>
        <v>0</v>
      </c>
      <c r="W100" s="31">
        <f t="shared" si="69"/>
        <v>0</v>
      </c>
      <c r="X100" s="31">
        <f t="shared" si="69"/>
        <v>0</v>
      </c>
      <c r="Y100" s="31">
        <f t="shared" si="69"/>
        <v>0</v>
      </c>
      <c r="Z100" s="31">
        <f t="shared" si="69"/>
        <v>0</v>
      </c>
      <c r="AA100" s="31">
        <f t="shared" si="69"/>
        <v>0</v>
      </c>
      <c r="AB100" s="31">
        <f t="shared" si="69"/>
        <v>0</v>
      </c>
      <c r="AC100" s="31">
        <f t="shared" si="69"/>
        <v>0</v>
      </c>
      <c r="AD100" s="31">
        <f t="shared" si="69"/>
        <v>0</v>
      </c>
      <c r="AE100" s="31">
        <f t="shared" si="69"/>
        <v>0</v>
      </c>
      <c r="AF100" s="31">
        <f t="shared" si="69"/>
        <v>0</v>
      </c>
      <c r="AG100" s="31">
        <f t="shared" si="69"/>
        <v>0</v>
      </c>
      <c r="AH100" s="31">
        <f t="shared" si="69"/>
        <v>0</v>
      </c>
      <c r="AI100" s="31">
        <f t="shared" si="69"/>
        <v>0</v>
      </c>
      <c r="AJ100" s="31">
        <f t="shared" si="69"/>
        <v>0</v>
      </c>
      <c r="AK100" s="31">
        <f t="shared" si="69"/>
        <v>0</v>
      </c>
      <c r="AL100" s="31">
        <f t="shared" si="69"/>
        <v>0</v>
      </c>
      <c r="AM100" s="9"/>
      <c r="AN100" s="9"/>
    </row>
    <row r="101" spans="1:40" x14ac:dyDescent="0.2">
      <c r="A101" s="20"/>
      <c r="B101" s="9">
        <v>14</v>
      </c>
      <c r="C101" s="31" t="e">
        <f t="shared" si="69"/>
        <v>#N/A</v>
      </c>
      <c r="D101" s="31" t="e">
        <f t="shared" si="69"/>
        <v>#N/A</v>
      </c>
      <c r="E101" s="31" t="e">
        <f t="shared" si="69"/>
        <v>#N/A</v>
      </c>
      <c r="F101" s="31" t="e">
        <f t="shared" si="69"/>
        <v>#N/A</v>
      </c>
      <c r="G101" s="31" t="e">
        <f t="shared" si="69"/>
        <v>#N/A</v>
      </c>
      <c r="H101" s="31" t="e">
        <f t="shared" si="69"/>
        <v>#N/A</v>
      </c>
      <c r="I101" s="31" t="e">
        <f t="shared" si="69"/>
        <v>#N/A</v>
      </c>
      <c r="J101" s="31" t="e">
        <f t="shared" si="69"/>
        <v>#N/A</v>
      </c>
      <c r="K101" s="31" t="e">
        <f t="shared" si="69"/>
        <v>#N/A</v>
      </c>
      <c r="L101" s="31" t="e">
        <f t="shared" si="69"/>
        <v>#N/A</v>
      </c>
      <c r="M101" s="31" t="e">
        <f t="shared" si="69"/>
        <v>#N/A</v>
      </c>
      <c r="N101" s="31" t="e">
        <f t="shared" si="69"/>
        <v>#N/A</v>
      </c>
      <c r="O101" s="31" t="e">
        <f t="shared" si="69"/>
        <v>#N/A</v>
      </c>
      <c r="P101" s="31" t="e">
        <f t="shared" si="69"/>
        <v>#N/A</v>
      </c>
      <c r="Q101" s="31" t="e">
        <f t="shared" si="69"/>
        <v>#N/A</v>
      </c>
      <c r="R101" s="31" t="e">
        <f t="shared" si="69"/>
        <v>#N/A</v>
      </c>
      <c r="S101" s="31" t="e">
        <f t="shared" si="69"/>
        <v>#N/A</v>
      </c>
      <c r="T101" s="31" t="e">
        <f t="shared" si="69"/>
        <v>#N/A</v>
      </c>
      <c r="U101" s="31" t="e">
        <f t="shared" si="69"/>
        <v>#N/A</v>
      </c>
      <c r="V101" s="31" t="e">
        <f t="shared" si="69"/>
        <v>#N/A</v>
      </c>
      <c r="W101" s="31" t="e">
        <f t="shared" si="69"/>
        <v>#N/A</v>
      </c>
      <c r="X101" s="31" t="e">
        <f t="shared" si="69"/>
        <v>#N/A</v>
      </c>
      <c r="Y101" s="31" t="e">
        <f t="shared" si="69"/>
        <v>#N/A</v>
      </c>
      <c r="Z101" s="31" t="e">
        <f t="shared" si="69"/>
        <v>#N/A</v>
      </c>
      <c r="AA101" s="31" t="e">
        <f t="shared" si="69"/>
        <v>#N/A</v>
      </c>
      <c r="AB101" s="31" t="e">
        <f t="shared" si="69"/>
        <v>#N/A</v>
      </c>
      <c r="AC101" s="31" t="e">
        <f t="shared" si="69"/>
        <v>#N/A</v>
      </c>
      <c r="AD101" s="31" t="e">
        <f t="shared" si="69"/>
        <v>#N/A</v>
      </c>
      <c r="AE101" s="31" t="e">
        <f t="shared" si="69"/>
        <v>#N/A</v>
      </c>
      <c r="AF101" s="31" t="e">
        <f t="shared" si="69"/>
        <v>#N/A</v>
      </c>
      <c r="AG101" s="31" t="e">
        <f t="shared" si="69"/>
        <v>#N/A</v>
      </c>
      <c r="AH101" s="31" t="e">
        <f t="shared" si="69"/>
        <v>#N/A</v>
      </c>
      <c r="AI101" s="31" t="e">
        <f t="shared" si="69"/>
        <v>#N/A</v>
      </c>
      <c r="AJ101" s="31" t="e">
        <f t="shared" si="69"/>
        <v>#N/A</v>
      </c>
      <c r="AK101" s="31" t="e">
        <f t="shared" si="69"/>
        <v>#N/A</v>
      </c>
      <c r="AL101" s="31" t="e">
        <f t="shared" si="69"/>
        <v>#N/A</v>
      </c>
      <c r="AM101" s="9"/>
      <c r="AN101" s="9"/>
    </row>
    <row r="102" spans="1:40" x14ac:dyDescent="0.2">
      <c r="A102" s="20"/>
      <c r="B102" s="9">
        <v>15</v>
      </c>
      <c r="C102" s="31" t="e">
        <f t="shared" si="69"/>
        <v>#N/A</v>
      </c>
      <c r="D102" s="31" t="e">
        <f t="shared" si="69"/>
        <v>#N/A</v>
      </c>
      <c r="E102" s="31" t="e">
        <f t="shared" si="69"/>
        <v>#N/A</v>
      </c>
      <c r="F102" s="31" t="e">
        <f t="shared" si="69"/>
        <v>#N/A</v>
      </c>
      <c r="G102" s="31" t="e">
        <f t="shared" si="69"/>
        <v>#N/A</v>
      </c>
      <c r="H102" s="31" t="e">
        <f t="shared" si="69"/>
        <v>#N/A</v>
      </c>
      <c r="I102" s="31" t="e">
        <f t="shared" si="69"/>
        <v>#N/A</v>
      </c>
      <c r="J102" s="31" t="e">
        <f t="shared" si="69"/>
        <v>#N/A</v>
      </c>
      <c r="K102" s="31" t="e">
        <f t="shared" si="69"/>
        <v>#N/A</v>
      </c>
      <c r="L102" s="31" t="e">
        <f t="shared" si="69"/>
        <v>#N/A</v>
      </c>
      <c r="M102" s="31" t="e">
        <f t="shared" si="69"/>
        <v>#N/A</v>
      </c>
      <c r="N102" s="31" t="e">
        <f t="shared" si="69"/>
        <v>#N/A</v>
      </c>
      <c r="O102" s="31" t="e">
        <f t="shared" si="69"/>
        <v>#N/A</v>
      </c>
      <c r="P102" s="31" t="e">
        <f t="shared" si="69"/>
        <v>#N/A</v>
      </c>
      <c r="Q102" s="31" t="e">
        <f t="shared" si="69"/>
        <v>#N/A</v>
      </c>
      <c r="R102" s="31" t="e">
        <f t="shared" si="69"/>
        <v>#N/A</v>
      </c>
      <c r="S102" s="31" t="e">
        <f t="shared" si="69"/>
        <v>#N/A</v>
      </c>
      <c r="T102" s="31" t="e">
        <f t="shared" si="69"/>
        <v>#N/A</v>
      </c>
      <c r="U102" s="31" t="e">
        <f t="shared" si="69"/>
        <v>#N/A</v>
      </c>
      <c r="V102" s="31" t="e">
        <f t="shared" si="69"/>
        <v>#N/A</v>
      </c>
      <c r="W102" s="31" t="e">
        <f t="shared" si="69"/>
        <v>#N/A</v>
      </c>
      <c r="X102" s="31" t="e">
        <f t="shared" si="69"/>
        <v>#N/A</v>
      </c>
      <c r="Y102" s="31" t="e">
        <f t="shared" si="69"/>
        <v>#N/A</v>
      </c>
      <c r="Z102" s="31" t="e">
        <f t="shared" si="69"/>
        <v>#N/A</v>
      </c>
      <c r="AA102" s="31" t="e">
        <f t="shared" si="69"/>
        <v>#N/A</v>
      </c>
      <c r="AB102" s="31" t="e">
        <f t="shared" si="69"/>
        <v>#N/A</v>
      </c>
      <c r="AC102" s="31" t="e">
        <f t="shared" si="69"/>
        <v>#N/A</v>
      </c>
      <c r="AD102" s="31" t="e">
        <f t="shared" si="69"/>
        <v>#N/A</v>
      </c>
      <c r="AE102" s="31" t="e">
        <f t="shared" si="69"/>
        <v>#N/A</v>
      </c>
      <c r="AF102" s="31" t="e">
        <f t="shared" si="69"/>
        <v>#N/A</v>
      </c>
      <c r="AG102" s="31" t="e">
        <f t="shared" si="69"/>
        <v>#N/A</v>
      </c>
      <c r="AH102" s="31" t="e">
        <f t="shared" si="69"/>
        <v>#N/A</v>
      </c>
      <c r="AI102" s="31" t="e">
        <f t="shared" si="69"/>
        <v>#N/A</v>
      </c>
      <c r="AJ102" s="31" t="e">
        <f t="shared" si="69"/>
        <v>#N/A</v>
      </c>
      <c r="AK102" s="31" t="e">
        <f t="shared" si="69"/>
        <v>#N/A</v>
      </c>
      <c r="AL102" s="31" t="e">
        <f t="shared" si="69"/>
        <v>#N/A</v>
      </c>
      <c r="AM102" s="9"/>
      <c r="AN102" s="9"/>
    </row>
    <row r="103" spans="1:40" x14ac:dyDescent="0.2">
      <c r="A103" s="20"/>
      <c r="B103" s="9">
        <v>16</v>
      </c>
      <c r="C103" s="31" t="e">
        <f t="shared" si="69"/>
        <v>#N/A</v>
      </c>
      <c r="D103" s="31" t="e">
        <f t="shared" si="69"/>
        <v>#N/A</v>
      </c>
      <c r="E103" s="31" t="e">
        <f t="shared" si="69"/>
        <v>#N/A</v>
      </c>
      <c r="F103" s="31" t="e">
        <f t="shared" ref="F103:AL103" si="70">IF(F50&gt;F$13,0,F$13-F50)</f>
        <v>#N/A</v>
      </c>
      <c r="G103" s="31" t="e">
        <f t="shared" si="70"/>
        <v>#N/A</v>
      </c>
      <c r="H103" s="31" t="e">
        <f t="shared" si="70"/>
        <v>#N/A</v>
      </c>
      <c r="I103" s="31" t="e">
        <f t="shared" si="70"/>
        <v>#N/A</v>
      </c>
      <c r="J103" s="31" t="e">
        <f t="shared" si="70"/>
        <v>#N/A</v>
      </c>
      <c r="K103" s="31" t="e">
        <f t="shared" si="70"/>
        <v>#N/A</v>
      </c>
      <c r="L103" s="31" t="e">
        <f t="shared" si="70"/>
        <v>#N/A</v>
      </c>
      <c r="M103" s="31" t="e">
        <f t="shared" si="70"/>
        <v>#N/A</v>
      </c>
      <c r="N103" s="31" t="e">
        <f t="shared" si="70"/>
        <v>#N/A</v>
      </c>
      <c r="O103" s="31" t="e">
        <f t="shared" si="70"/>
        <v>#N/A</v>
      </c>
      <c r="P103" s="31" t="e">
        <f t="shared" si="70"/>
        <v>#N/A</v>
      </c>
      <c r="Q103" s="31" t="e">
        <f t="shared" si="70"/>
        <v>#N/A</v>
      </c>
      <c r="R103" s="31" t="e">
        <f t="shared" si="70"/>
        <v>#N/A</v>
      </c>
      <c r="S103" s="31" t="e">
        <f t="shared" si="70"/>
        <v>#N/A</v>
      </c>
      <c r="T103" s="31" t="e">
        <f t="shared" si="70"/>
        <v>#N/A</v>
      </c>
      <c r="U103" s="31" t="e">
        <f t="shared" si="70"/>
        <v>#N/A</v>
      </c>
      <c r="V103" s="31" t="e">
        <f t="shared" si="70"/>
        <v>#N/A</v>
      </c>
      <c r="W103" s="31" t="e">
        <f t="shared" si="70"/>
        <v>#N/A</v>
      </c>
      <c r="X103" s="31" t="e">
        <f t="shared" si="70"/>
        <v>#N/A</v>
      </c>
      <c r="Y103" s="31" t="e">
        <f t="shared" si="70"/>
        <v>#N/A</v>
      </c>
      <c r="Z103" s="31" t="e">
        <f t="shared" si="70"/>
        <v>#N/A</v>
      </c>
      <c r="AA103" s="31" t="e">
        <f t="shared" si="70"/>
        <v>#N/A</v>
      </c>
      <c r="AB103" s="31" t="e">
        <f t="shared" si="70"/>
        <v>#N/A</v>
      </c>
      <c r="AC103" s="31" t="e">
        <f t="shared" si="70"/>
        <v>#N/A</v>
      </c>
      <c r="AD103" s="31" t="e">
        <f t="shared" si="70"/>
        <v>#N/A</v>
      </c>
      <c r="AE103" s="31" t="e">
        <f t="shared" si="70"/>
        <v>#N/A</v>
      </c>
      <c r="AF103" s="31" t="e">
        <f t="shared" si="70"/>
        <v>#N/A</v>
      </c>
      <c r="AG103" s="31" t="e">
        <f t="shared" si="70"/>
        <v>#N/A</v>
      </c>
      <c r="AH103" s="31" t="e">
        <f t="shared" si="70"/>
        <v>#N/A</v>
      </c>
      <c r="AI103" s="31" t="e">
        <f t="shared" si="70"/>
        <v>#N/A</v>
      </c>
      <c r="AJ103" s="31" t="e">
        <f t="shared" si="70"/>
        <v>#N/A</v>
      </c>
      <c r="AK103" s="31" t="e">
        <f t="shared" si="70"/>
        <v>#N/A</v>
      </c>
      <c r="AL103" s="31" t="e">
        <f t="shared" si="70"/>
        <v>#N/A</v>
      </c>
      <c r="AM103" s="9"/>
      <c r="AN103" s="9"/>
    </row>
    <row r="104" spans="1:40" x14ac:dyDescent="0.2">
      <c r="A104" s="20"/>
      <c r="B104" s="9">
        <v>17</v>
      </c>
      <c r="C104" s="31" t="e">
        <f t="shared" ref="C104:AL111" si="71">IF(C51&gt;C$13,0,C$13-C51)</f>
        <v>#N/A</v>
      </c>
      <c r="D104" s="31" t="e">
        <f t="shared" si="71"/>
        <v>#N/A</v>
      </c>
      <c r="E104" s="31" t="e">
        <f t="shared" si="71"/>
        <v>#N/A</v>
      </c>
      <c r="F104" s="31" t="e">
        <f t="shared" si="71"/>
        <v>#N/A</v>
      </c>
      <c r="G104" s="31" t="e">
        <f t="shared" si="71"/>
        <v>#N/A</v>
      </c>
      <c r="H104" s="31" t="e">
        <f t="shared" si="71"/>
        <v>#N/A</v>
      </c>
      <c r="I104" s="31" t="e">
        <f t="shared" si="71"/>
        <v>#N/A</v>
      </c>
      <c r="J104" s="31" t="e">
        <f t="shared" si="71"/>
        <v>#N/A</v>
      </c>
      <c r="K104" s="31" t="e">
        <f t="shared" si="71"/>
        <v>#N/A</v>
      </c>
      <c r="L104" s="31" t="e">
        <f t="shared" si="71"/>
        <v>#N/A</v>
      </c>
      <c r="M104" s="31" t="e">
        <f t="shared" si="71"/>
        <v>#N/A</v>
      </c>
      <c r="N104" s="31" t="e">
        <f t="shared" si="71"/>
        <v>#N/A</v>
      </c>
      <c r="O104" s="31" t="e">
        <f t="shared" si="71"/>
        <v>#N/A</v>
      </c>
      <c r="P104" s="31" t="e">
        <f t="shared" si="71"/>
        <v>#N/A</v>
      </c>
      <c r="Q104" s="31" t="e">
        <f t="shared" si="71"/>
        <v>#N/A</v>
      </c>
      <c r="R104" s="31" t="e">
        <f t="shared" si="71"/>
        <v>#N/A</v>
      </c>
      <c r="S104" s="31" t="e">
        <f t="shared" si="71"/>
        <v>#N/A</v>
      </c>
      <c r="T104" s="31" t="e">
        <f t="shared" si="71"/>
        <v>#N/A</v>
      </c>
      <c r="U104" s="31" t="e">
        <f t="shared" si="71"/>
        <v>#N/A</v>
      </c>
      <c r="V104" s="31" t="e">
        <f t="shared" si="71"/>
        <v>#N/A</v>
      </c>
      <c r="W104" s="31" t="e">
        <f t="shared" si="71"/>
        <v>#N/A</v>
      </c>
      <c r="X104" s="31" t="e">
        <f t="shared" si="71"/>
        <v>#N/A</v>
      </c>
      <c r="Y104" s="31" t="e">
        <f t="shared" si="71"/>
        <v>#N/A</v>
      </c>
      <c r="Z104" s="31" t="e">
        <f t="shared" si="71"/>
        <v>#N/A</v>
      </c>
      <c r="AA104" s="31" t="e">
        <f t="shared" si="71"/>
        <v>#N/A</v>
      </c>
      <c r="AB104" s="31" t="e">
        <f t="shared" si="71"/>
        <v>#N/A</v>
      </c>
      <c r="AC104" s="31" t="e">
        <f t="shared" si="71"/>
        <v>#N/A</v>
      </c>
      <c r="AD104" s="31" t="e">
        <f t="shared" si="71"/>
        <v>#N/A</v>
      </c>
      <c r="AE104" s="31" t="e">
        <f t="shared" si="71"/>
        <v>#N/A</v>
      </c>
      <c r="AF104" s="31" t="e">
        <f t="shared" si="71"/>
        <v>#N/A</v>
      </c>
      <c r="AG104" s="31" t="e">
        <f t="shared" si="71"/>
        <v>#N/A</v>
      </c>
      <c r="AH104" s="31" t="e">
        <f t="shared" si="71"/>
        <v>#N/A</v>
      </c>
      <c r="AI104" s="31" t="e">
        <f t="shared" si="71"/>
        <v>#N/A</v>
      </c>
      <c r="AJ104" s="31" t="e">
        <f t="shared" si="71"/>
        <v>#N/A</v>
      </c>
      <c r="AK104" s="31" t="e">
        <f t="shared" si="71"/>
        <v>#N/A</v>
      </c>
      <c r="AL104" s="31" t="e">
        <f t="shared" si="71"/>
        <v>#N/A</v>
      </c>
      <c r="AM104" s="9"/>
      <c r="AN104" s="9"/>
    </row>
    <row r="105" spans="1:40" x14ac:dyDescent="0.2">
      <c r="A105" s="20"/>
      <c r="B105" s="9">
        <v>18</v>
      </c>
      <c r="C105" s="31" t="e">
        <f t="shared" si="71"/>
        <v>#N/A</v>
      </c>
      <c r="D105" s="31" t="e">
        <f t="shared" si="71"/>
        <v>#N/A</v>
      </c>
      <c r="E105" s="31" t="e">
        <f t="shared" si="71"/>
        <v>#N/A</v>
      </c>
      <c r="F105" s="31" t="e">
        <f t="shared" si="71"/>
        <v>#N/A</v>
      </c>
      <c r="G105" s="31" t="e">
        <f t="shared" si="71"/>
        <v>#N/A</v>
      </c>
      <c r="H105" s="31" t="e">
        <f t="shared" si="71"/>
        <v>#N/A</v>
      </c>
      <c r="I105" s="31" t="e">
        <f t="shared" si="71"/>
        <v>#N/A</v>
      </c>
      <c r="J105" s="31" t="e">
        <f t="shared" si="71"/>
        <v>#N/A</v>
      </c>
      <c r="K105" s="31" t="e">
        <f t="shared" si="71"/>
        <v>#N/A</v>
      </c>
      <c r="L105" s="31" t="e">
        <f t="shared" si="71"/>
        <v>#N/A</v>
      </c>
      <c r="M105" s="31" t="e">
        <f t="shared" si="71"/>
        <v>#N/A</v>
      </c>
      <c r="N105" s="31" t="e">
        <f t="shared" si="71"/>
        <v>#N/A</v>
      </c>
      <c r="O105" s="31" t="e">
        <f t="shared" si="71"/>
        <v>#N/A</v>
      </c>
      <c r="P105" s="31" t="e">
        <f t="shared" si="71"/>
        <v>#N/A</v>
      </c>
      <c r="Q105" s="31" t="e">
        <f t="shared" si="71"/>
        <v>#N/A</v>
      </c>
      <c r="R105" s="31" t="e">
        <f t="shared" si="71"/>
        <v>#N/A</v>
      </c>
      <c r="S105" s="31" t="e">
        <f t="shared" si="71"/>
        <v>#N/A</v>
      </c>
      <c r="T105" s="31" t="e">
        <f t="shared" si="71"/>
        <v>#N/A</v>
      </c>
      <c r="U105" s="31" t="e">
        <f t="shared" si="71"/>
        <v>#N/A</v>
      </c>
      <c r="V105" s="31" t="e">
        <f t="shared" si="71"/>
        <v>#N/A</v>
      </c>
      <c r="W105" s="31" t="e">
        <f t="shared" si="71"/>
        <v>#N/A</v>
      </c>
      <c r="X105" s="31" t="e">
        <f t="shared" si="71"/>
        <v>#N/A</v>
      </c>
      <c r="Y105" s="31" t="e">
        <f t="shared" si="71"/>
        <v>#N/A</v>
      </c>
      <c r="Z105" s="31" t="e">
        <f t="shared" si="71"/>
        <v>#N/A</v>
      </c>
      <c r="AA105" s="31" t="e">
        <f t="shared" si="71"/>
        <v>#N/A</v>
      </c>
      <c r="AB105" s="31" t="e">
        <f t="shared" si="71"/>
        <v>#N/A</v>
      </c>
      <c r="AC105" s="31" t="e">
        <f t="shared" si="71"/>
        <v>#N/A</v>
      </c>
      <c r="AD105" s="31" t="e">
        <f t="shared" si="71"/>
        <v>#N/A</v>
      </c>
      <c r="AE105" s="31" t="e">
        <f t="shared" si="71"/>
        <v>#N/A</v>
      </c>
      <c r="AF105" s="31" t="e">
        <f t="shared" si="71"/>
        <v>#N/A</v>
      </c>
      <c r="AG105" s="31" t="e">
        <f t="shared" si="71"/>
        <v>#N/A</v>
      </c>
      <c r="AH105" s="31" t="e">
        <f t="shared" si="71"/>
        <v>#N/A</v>
      </c>
      <c r="AI105" s="31" t="e">
        <f t="shared" si="71"/>
        <v>#N/A</v>
      </c>
      <c r="AJ105" s="31" t="e">
        <f t="shared" si="71"/>
        <v>#N/A</v>
      </c>
      <c r="AK105" s="31" t="e">
        <f t="shared" si="71"/>
        <v>#N/A</v>
      </c>
      <c r="AL105" s="31" t="e">
        <f t="shared" si="71"/>
        <v>#N/A</v>
      </c>
      <c r="AM105" s="9"/>
      <c r="AN105" s="9"/>
    </row>
    <row r="106" spans="1:40" x14ac:dyDescent="0.2">
      <c r="A106" s="20"/>
      <c r="B106" s="9">
        <v>19</v>
      </c>
      <c r="C106" s="31" t="e">
        <f t="shared" si="71"/>
        <v>#N/A</v>
      </c>
      <c r="D106" s="31" t="e">
        <f t="shared" si="71"/>
        <v>#N/A</v>
      </c>
      <c r="E106" s="31" t="e">
        <f t="shared" si="71"/>
        <v>#N/A</v>
      </c>
      <c r="F106" s="31" t="e">
        <f t="shared" si="71"/>
        <v>#N/A</v>
      </c>
      <c r="G106" s="31" t="e">
        <f t="shared" si="71"/>
        <v>#N/A</v>
      </c>
      <c r="H106" s="31" t="e">
        <f t="shared" si="71"/>
        <v>#N/A</v>
      </c>
      <c r="I106" s="31" t="e">
        <f t="shared" si="71"/>
        <v>#N/A</v>
      </c>
      <c r="J106" s="31" t="e">
        <f t="shared" si="71"/>
        <v>#N/A</v>
      </c>
      <c r="K106" s="31" t="e">
        <f t="shared" si="71"/>
        <v>#N/A</v>
      </c>
      <c r="L106" s="31" t="e">
        <f t="shared" si="71"/>
        <v>#N/A</v>
      </c>
      <c r="M106" s="31" t="e">
        <f t="shared" si="71"/>
        <v>#N/A</v>
      </c>
      <c r="N106" s="31" t="e">
        <f t="shared" si="71"/>
        <v>#N/A</v>
      </c>
      <c r="O106" s="31" t="e">
        <f t="shared" si="71"/>
        <v>#N/A</v>
      </c>
      <c r="P106" s="31" t="e">
        <f t="shared" si="71"/>
        <v>#N/A</v>
      </c>
      <c r="Q106" s="31" t="e">
        <f t="shared" si="71"/>
        <v>#N/A</v>
      </c>
      <c r="R106" s="31" t="e">
        <f t="shared" si="71"/>
        <v>#N/A</v>
      </c>
      <c r="S106" s="31" t="e">
        <f t="shared" si="71"/>
        <v>#N/A</v>
      </c>
      <c r="T106" s="31" t="e">
        <f t="shared" si="71"/>
        <v>#N/A</v>
      </c>
      <c r="U106" s="31" t="e">
        <f t="shared" si="71"/>
        <v>#N/A</v>
      </c>
      <c r="V106" s="31" t="e">
        <f t="shared" si="71"/>
        <v>#N/A</v>
      </c>
      <c r="W106" s="31" t="e">
        <f t="shared" si="71"/>
        <v>#N/A</v>
      </c>
      <c r="X106" s="31" t="e">
        <f t="shared" si="71"/>
        <v>#N/A</v>
      </c>
      <c r="Y106" s="31" t="e">
        <f t="shared" si="71"/>
        <v>#N/A</v>
      </c>
      <c r="Z106" s="31" t="e">
        <f t="shared" si="71"/>
        <v>#N/A</v>
      </c>
      <c r="AA106" s="31" t="e">
        <f t="shared" si="71"/>
        <v>#N/A</v>
      </c>
      <c r="AB106" s="31" t="e">
        <f t="shared" si="71"/>
        <v>#N/A</v>
      </c>
      <c r="AC106" s="31" t="e">
        <f t="shared" si="71"/>
        <v>#N/A</v>
      </c>
      <c r="AD106" s="31" t="e">
        <f t="shared" si="71"/>
        <v>#N/A</v>
      </c>
      <c r="AE106" s="31" t="e">
        <f t="shared" si="71"/>
        <v>#N/A</v>
      </c>
      <c r="AF106" s="31" t="e">
        <f t="shared" si="71"/>
        <v>#N/A</v>
      </c>
      <c r="AG106" s="31" t="e">
        <f t="shared" si="71"/>
        <v>#N/A</v>
      </c>
      <c r="AH106" s="31" t="e">
        <f t="shared" si="71"/>
        <v>#N/A</v>
      </c>
      <c r="AI106" s="31" t="e">
        <f t="shared" si="71"/>
        <v>#N/A</v>
      </c>
      <c r="AJ106" s="31" t="e">
        <f t="shared" si="71"/>
        <v>#N/A</v>
      </c>
      <c r="AK106" s="31" t="e">
        <f t="shared" si="71"/>
        <v>#N/A</v>
      </c>
      <c r="AL106" s="31" t="e">
        <f t="shared" si="71"/>
        <v>#N/A</v>
      </c>
      <c r="AM106" s="9"/>
      <c r="AN106" s="9"/>
    </row>
    <row r="107" spans="1:40" x14ac:dyDescent="0.2">
      <c r="A107" s="20"/>
      <c r="B107" s="9">
        <v>20</v>
      </c>
      <c r="C107" s="31" t="e">
        <f t="shared" si="71"/>
        <v>#N/A</v>
      </c>
      <c r="D107" s="31" t="e">
        <f t="shared" si="71"/>
        <v>#N/A</v>
      </c>
      <c r="E107" s="31" t="e">
        <f t="shared" si="71"/>
        <v>#N/A</v>
      </c>
      <c r="F107" s="31" t="e">
        <f t="shared" si="71"/>
        <v>#N/A</v>
      </c>
      <c r="G107" s="31" t="e">
        <f t="shared" si="71"/>
        <v>#N/A</v>
      </c>
      <c r="H107" s="31" t="e">
        <f t="shared" si="71"/>
        <v>#N/A</v>
      </c>
      <c r="I107" s="31" t="e">
        <f t="shared" si="71"/>
        <v>#N/A</v>
      </c>
      <c r="J107" s="31" t="e">
        <f t="shared" si="71"/>
        <v>#N/A</v>
      </c>
      <c r="K107" s="31" t="e">
        <f t="shared" si="71"/>
        <v>#N/A</v>
      </c>
      <c r="L107" s="31" t="e">
        <f t="shared" si="71"/>
        <v>#N/A</v>
      </c>
      <c r="M107" s="31" t="e">
        <f t="shared" si="71"/>
        <v>#N/A</v>
      </c>
      <c r="N107" s="31" t="e">
        <f t="shared" si="71"/>
        <v>#N/A</v>
      </c>
      <c r="O107" s="31" t="e">
        <f t="shared" si="71"/>
        <v>#N/A</v>
      </c>
      <c r="P107" s="31" t="e">
        <f t="shared" si="71"/>
        <v>#N/A</v>
      </c>
      <c r="Q107" s="31" t="e">
        <f t="shared" si="71"/>
        <v>#N/A</v>
      </c>
      <c r="R107" s="31" t="e">
        <f t="shared" si="71"/>
        <v>#N/A</v>
      </c>
      <c r="S107" s="31" t="e">
        <f t="shared" si="71"/>
        <v>#N/A</v>
      </c>
      <c r="T107" s="31" t="e">
        <f t="shared" si="71"/>
        <v>#N/A</v>
      </c>
      <c r="U107" s="31" t="e">
        <f t="shared" si="71"/>
        <v>#N/A</v>
      </c>
      <c r="V107" s="31" t="e">
        <f t="shared" si="71"/>
        <v>#N/A</v>
      </c>
      <c r="W107" s="31" t="e">
        <f t="shared" si="71"/>
        <v>#N/A</v>
      </c>
      <c r="X107" s="31" t="e">
        <f t="shared" si="71"/>
        <v>#N/A</v>
      </c>
      <c r="Y107" s="31" t="e">
        <f t="shared" si="71"/>
        <v>#N/A</v>
      </c>
      <c r="Z107" s="31" t="e">
        <f t="shared" si="71"/>
        <v>#N/A</v>
      </c>
      <c r="AA107" s="31" t="e">
        <f t="shared" si="71"/>
        <v>#N/A</v>
      </c>
      <c r="AB107" s="31" t="e">
        <f t="shared" si="71"/>
        <v>#N/A</v>
      </c>
      <c r="AC107" s="31" t="e">
        <f t="shared" si="71"/>
        <v>#N/A</v>
      </c>
      <c r="AD107" s="31" t="e">
        <f t="shared" si="71"/>
        <v>#N/A</v>
      </c>
      <c r="AE107" s="31" t="e">
        <f t="shared" si="71"/>
        <v>#N/A</v>
      </c>
      <c r="AF107" s="31" t="e">
        <f t="shared" si="71"/>
        <v>#N/A</v>
      </c>
      <c r="AG107" s="31" t="e">
        <f t="shared" si="71"/>
        <v>#N/A</v>
      </c>
      <c r="AH107" s="31" t="e">
        <f t="shared" si="71"/>
        <v>#N/A</v>
      </c>
      <c r="AI107" s="31" t="e">
        <f t="shared" si="71"/>
        <v>#N/A</v>
      </c>
      <c r="AJ107" s="31" t="e">
        <f t="shared" si="71"/>
        <v>#N/A</v>
      </c>
      <c r="AK107" s="31" t="e">
        <f t="shared" si="71"/>
        <v>#N/A</v>
      </c>
      <c r="AL107" s="31" t="e">
        <f t="shared" si="71"/>
        <v>#N/A</v>
      </c>
      <c r="AM107" s="9"/>
      <c r="AN107" s="9"/>
    </row>
    <row r="108" spans="1:40" x14ac:dyDescent="0.2">
      <c r="A108" s="20"/>
      <c r="B108" s="9">
        <v>21</v>
      </c>
      <c r="C108" s="31" t="e">
        <f t="shared" si="71"/>
        <v>#N/A</v>
      </c>
      <c r="D108" s="31" t="e">
        <f t="shared" si="71"/>
        <v>#N/A</v>
      </c>
      <c r="E108" s="31" t="e">
        <f t="shared" si="71"/>
        <v>#N/A</v>
      </c>
      <c r="F108" s="31" t="e">
        <f t="shared" si="71"/>
        <v>#N/A</v>
      </c>
      <c r="G108" s="31" t="e">
        <f t="shared" si="71"/>
        <v>#N/A</v>
      </c>
      <c r="H108" s="31" t="e">
        <f t="shared" si="71"/>
        <v>#N/A</v>
      </c>
      <c r="I108" s="31" t="e">
        <f t="shared" si="71"/>
        <v>#N/A</v>
      </c>
      <c r="J108" s="31" t="e">
        <f t="shared" si="71"/>
        <v>#N/A</v>
      </c>
      <c r="K108" s="31" t="e">
        <f t="shared" si="71"/>
        <v>#N/A</v>
      </c>
      <c r="L108" s="31" t="e">
        <f t="shared" si="71"/>
        <v>#N/A</v>
      </c>
      <c r="M108" s="31" t="e">
        <f t="shared" si="71"/>
        <v>#N/A</v>
      </c>
      <c r="N108" s="31" t="e">
        <f t="shared" si="71"/>
        <v>#N/A</v>
      </c>
      <c r="O108" s="31" t="e">
        <f t="shared" si="71"/>
        <v>#N/A</v>
      </c>
      <c r="P108" s="31" t="e">
        <f t="shared" si="71"/>
        <v>#N/A</v>
      </c>
      <c r="Q108" s="31" t="e">
        <f t="shared" si="71"/>
        <v>#N/A</v>
      </c>
      <c r="R108" s="31" t="e">
        <f t="shared" si="71"/>
        <v>#N/A</v>
      </c>
      <c r="S108" s="31" t="e">
        <f t="shared" si="71"/>
        <v>#N/A</v>
      </c>
      <c r="T108" s="31" t="e">
        <f t="shared" si="71"/>
        <v>#N/A</v>
      </c>
      <c r="U108" s="31" t="e">
        <f t="shared" si="71"/>
        <v>#N/A</v>
      </c>
      <c r="V108" s="31" t="e">
        <f t="shared" si="71"/>
        <v>#N/A</v>
      </c>
      <c r="W108" s="31" t="e">
        <f t="shared" si="71"/>
        <v>#N/A</v>
      </c>
      <c r="X108" s="31" t="e">
        <f t="shared" si="71"/>
        <v>#N/A</v>
      </c>
      <c r="Y108" s="31" t="e">
        <f t="shared" si="71"/>
        <v>#N/A</v>
      </c>
      <c r="Z108" s="31" t="e">
        <f t="shared" si="71"/>
        <v>#N/A</v>
      </c>
      <c r="AA108" s="31" t="e">
        <f t="shared" si="71"/>
        <v>#N/A</v>
      </c>
      <c r="AB108" s="31" t="e">
        <f t="shared" si="71"/>
        <v>#N/A</v>
      </c>
      <c r="AC108" s="31" t="e">
        <f t="shared" si="71"/>
        <v>#N/A</v>
      </c>
      <c r="AD108" s="31" t="e">
        <f t="shared" si="71"/>
        <v>#N/A</v>
      </c>
      <c r="AE108" s="31" t="e">
        <f t="shared" si="71"/>
        <v>#N/A</v>
      </c>
      <c r="AF108" s="31" t="e">
        <f t="shared" si="71"/>
        <v>#N/A</v>
      </c>
      <c r="AG108" s="31" t="e">
        <f t="shared" si="71"/>
        <v>#N/A</v>
      </c>
      <c r="AH108" s="31" t="e">
        <f t="shared" si="71"/>
        <v>#N/A</v>
      </c>
      <c r="AI108" s="31" t="e">
        <f t="shared" si="71"/>
        <v>#N/A</v>
      </c>
      <c r="AJ108" s="31" t="e">
        <f t="shared" si="71"/>
        <v>#N/A</v>
      </c>
      <c r="AK108" s="31" t="e">
        <f t="shared" si="71"/>
        <v>#N/A</v>
      </c>
      <c r="AL108" s="31" t="e">
        <f t="shared" si="71"/>
        <v>#N/A</v>
      </c>
      <c r="AM108" s="9"/>
      <c r="AN108" s="9"/>
    </row>
    <row r="109" spans="1:40" x14ac:dyDescent="0.2">
      <c r="A109" s="20"/>
      <c r="B109" s="9">
        <v>22</v>
      </c>
      <c r="C109" s="31" t="e">
        <f t="shared" si="71"/>
        <v>#N/A</v>
      </c>
      <c r="D109" s="31" t="e">
        <f t="shared" si="71"/>
        <v>#N/A</v>
      </c>
      <c r="E109" s="31" t="e">
        <f t="shared" si="71"/>
        <v>#N/A</v>
      </c>
      <c r="F109" s="31" t="e">
        <f t="shared" si="71"/>
        <v>#N/A</v>
      </c>
      <c r="G109" s="31" t="e">
        <f t="shared" si="71"/>
        <v>#N/A</v>
      </c>
      <c r="H109" s="31" t="e">
        <f t="shared" si="71"/>
        <v>#N/A</v>
      </c>
      <c r="I109" s="31" t="e">
        <f t="shared" si="71"/>
        <v>#N/A</v>
      </c>
      <c r="J109" s="31" t="e">
        <f t="shared" si="71"/>
        <v>#N/A</v>
      </c>
      <c r="K109" s="31" t="e">
        <f t="shared" si="71"/>
        <v>#N/A</v>
      </c>
      <c r="L109" s="31" t="e">
        <f t="shared" si="71"/>
        <v>#N/A</v>
      </c>
      <c r="M109" s="31" t="e">
        <f t="shared" si="71"/>
        <v>#N/A</v>
      </c>
      <c r="N109" s="31" t="e">
        <f t="shared" si="71"/>
        <v>#N/A</v>
      </c>
      <c r="O109" s="31" t="e">
        <f t="shared" si="71"/>
        <v>#N/A</v>
      </c>
      <c r="P109" s="31" t="e">
        <f t="shared" si="71"/>
        <v>#N/A</v>
      </c>
      <c r="Q109" s="31" t="e">
        <f t="shared" si="71"/>
        <v>#N/A</v>
      </c>
      <c r="R109" s="31" t="e">
        <f t="shared" si="71"/>
        <v>#N/A</v>
      </c>
      <c r="S109" s="31" t="e">
        <f t="shared" si="71"/>
        <v>#N/A</v>
      </c>
      <c r="T109" s="31" t="e">
        <f t="shared" si="71"/>
        <v>#N/A</v>
      </c>
      <c r="U109" s="31" t="e">
        <f t="shared" si="71"/>
        <v>#N/A</v>
      </c>
      <c r="V109" s="31" t="e">
        <f t="shared" si="71"/>
        <v>#N/A</v>
      </c>
      <c r="W109" s="31" t="e">
        <f t="shared" si="71"/>
        <v>#N/A</v>
      </c>
      <c r="X109" s="31" t="e">
        <f t="shared" si="71"/>
        <v>#N/A</v>
      </c>
      <c r="Y109" s="31" t="e">
        <f t="shared" si="71"/>
        <v>#N/A</v>
      </c>
      <c r="Z109" s="31" t="e">
        <f t="shared" si="71"/>
        <v>#N/A</v>
      </c>
      <c r="AA109" s="31" t="e">
        <f t="shared" si="71"/>
        <v>#N/A</v>
      </c>
      <c r="AB109" s="31" t="e">
        <f t="shared" si="71"/>
        <v>#N/A</v>
      </c>
      <c r="AC109" s="31" t="e">
        <f t="shared" si="71"/>
        <v>#N/A</v>
      </c>
      <c r="AD109" s="31" t="e">
        <f t="shared" si="71"/>
        <v>#N/A</v>
      </c>
      <c r="AE109" s="31" t="e">
        <f t="shared" si="71"/>
        <v>#N/A</v>
      </c>
      <c r="AF109" s="31" t="e">
        <f t="shared" si="71"/>
        <v>#N/A</v>
      </c>
      <c r="AG109" s="31" t="e">
        <f t="shared" si="71"/>
        <v>#N/A</v>
      </c>
      <c r="AH109" s="31" t="e">
        <f t="shared" si="71"/>
        <v>#N/A</v>
      </c>
      <c r="AI109" s="31" t="e">
        <f t="shared" si="71"/>
        <v>#N/A</v>
      </c>
      <c r="AJ109" s="31" t="e">
        <f t="shared" si="71"/>
        <v>#N/A</v>
      </c>
      <c r="AK109" s="31" t="e">
        <f t="shared" si="71"/>
        <v>#N/A</v>
      </c>
      <c r="AL109" s="31" t="e">
        <f t="shared" si="71"/>
        <v>#N/A</v>
      </c>
      <c r="AM109" s="9"/>
      <c r="AN109" s="9"/>
    </row>
    <row r="110" spans="1:40" x14ac:dyDescent="0.2">
      <c r="A110" s="20"/>
      <c r="B110" s="9">
        <v>23</v>
      </c>
      <c r="C110" s="31" t="e">
        <f t="shared" si="71"/>
        <v>#N/A</v>
      </c>
      <c r="D110" s="31" t="e">
        <f t="shared" si="71"/>
        <v>#N/A</v>
      </c>
      <c r="E110" s="31" t="e">
        <f t="shared" si="71"/>
        <v>#N/A</v>
      </c>
      <c r="F110" s="31" t="e">
        <f t="shared" si="71"/>
        <v>#N/A</v>
      </c>
      <c r="G110" s="31" t="e">
        <f t="shared" si="71"/>
        <v>#N/A</v>
      </c>
      <c r="H110" s="31" t="e">
        <f t="shared" si="71"/>
        <v>#N/A</v>
      </c>
      <c r="I110" s="31" t="e">
        <f t="shared" si="71"/>
        <v>#N/A</v>
      </c>
      <c r="J110" s="31" t="e">
        <f t="shared" si="71"/>
        <v>#N/A</v>
      </c>
      <c r="K110" s="31" t="e">
        <f t="shared" si="71"/>
        <v>#N/A</v>
      </c>
      <c r="L110" s="31" t="e">
        <f t="shared" si="71"/>
        <v>#N/A</v>
      </c>
      <c r="M110" s="31" t="e">
        <f t="shared" si="71"/>
        <v>#N/A</v>
      </c>
      <c r="N110" s="31" t="e">
        <f t="shared" si="71"/>
        <v>#N/A</v>
      </c>
      <c r="O110" s="31" t="e">
        <f t="shared" si="71"/>
        <v>#N/A</v>
      </c>
      <c r="P110" s="31" t="e">
        <f t="shared" si="71"/>
        <v>#N/A</v>
      </c>
      <c r="Q110" s="31" t="e">
        <f t="shared" si="71"/>
        <v>#N/A</v>
      </c>
      <c r="R110" s="31" t="e">
        <f t="shared" si="71"/>
        <v>#N/A</v>
      </c>
      <c r="S110" s="31" t="e">
        <f t="shared" si="71"/>
        <v>#N/A</v>
      </c>
      <c r="T110" s="31" t="e">
        <f t="shared" si="71"/>
        <v>#N/A</v>
      </c>
      <c r="U110" s="31" t="e">
        <f t="shared" si="71"/>
        <v>#N/A</v>
      </c>
      <c r="V110" s="31" t="e">
        <f t="shared" si="71"/>
        <v>#N/A</v>
      </c>
      <c r="W110" s="31" t="e">
        <f t="shared" si="71"/>
        <v>#N/A</v>
      </c>
      <c r="X110" s="31" t="e">
        <f t="shared" si="71"/>
        <v>#N/A</v>
      </c>
      <c r="Y110" s="31" t="e">
        <f t="shared" si="71"/>
        <v>#N/A</v>
      </c>
      <c r="Z110" s="31" t="e">
        <f t="shared" si="71"/>
        <v>#N/A</v>
      </c>
      <c r="AA110" s="31" t="e">
        <f t="shared" si="71"/>
        <v>#N/A</v>
      </c>
      <c r="AB110" s="31" t="e">
        <f t="shared" si="71"/>
        <v>#N/A</v>
      </c>
      <c r="AC110" s="31" t="e">
        <f t="shared" si="71"/>
        <v>#N/A</v>
      </c>
      <c r="AD110" s="31" t="e">
        <f t="shared" si="71"/>
        <v>#N/A</v>
      </c>
      <c r="AE110" s="31" t="e">
        <f t="shared" si="71"/>
        <v>#N/A</v>
      </c>
      <c r="AF110" s="31" t="e">
        <f t="shared" si="71"/>
        <v>#N/A</v>
      </c>
      <c r="AG110" s="31" t="e">
        <f t="shared" si="71"/>
        <v>#N/A</v>
      </c>
      <c r="AH110" s="31" t="e">
        <f t="shared" si="71"/>
        <v>#N/A</v>
      </c>
      <c r="AI110" s="31" t="e">
        <f t="shared" si="71"/>
        <v>#N/A</v>
      </c>
      <c r="AJ110" s="31" t="e">
        <f t="shared" si="71"/>
        <v>#N/A</v>
      </c>
      <c r="AK110" s="31" t="e">
        <f t="shared" si="71"/>
        <v>#N/A</v>
      </c>
      <c r="AL110" s="31" t="e">
        <f t="shared" si="71"/>
        <v>#N/A</v>
      </c>
      <c r="AM110" s="9"/>
      <c r="AN110" s="9"/>
    </row>
    <row r="111" spans="1:40" x14ac:dyDescent="0.2">
      <c r="A111" s="20"/>
      <c r="B111" s="9">
        <v>24</v>
      </c>
      <c r="C111" s="31" t="e">
        <f t="shared" si="71"/>
        <v>#N/A</v>
      </c>
      <c r="D111" s="31" t="e">
        <f t="shared" si="71"/>
        <v>#N/A</v>
      </c>
      <c r="E111" s="31" t="e">
        <f t="shared" si="71"/>
        <v>#N/A</v>
      </c>
      <c r="F111" s="31" t="e">
        <f t="shared" ref="F111:AL111" si="72">IF(F58&gt;F$13,0,F$13-F58)</f>
        <v>#N/A</v>
      </c>
      <c r="G111" s="31" t="e">
        <f t="shared" si="72"/>
        <v>#N/A</v>
      </c>
      <c r="H111" s="31" t="e">
        <f t="shared" si="72"/>
        <v>#N/A</v>
      </c>
      <c r="I111" s="31" t="e">
        <f t="shared" si="72"/>
        <v>#N/A</v>
      </c>
      <c r="J111" s="31" t="e">
        <f t="shared" si="72"/>
        <v>#N/A</v>
      </c>
      <c r="K111" s="31" t="e">
        <f t="shared" si="72"/>
        <v>#N/A</v>
      </c>
      <c r="L111" s="31" t="e">
        <f t="shared" si="72"/>
        <v>#N/A</v>
      </c>
      <c r="M111" s="31" t="e">
        <f t="shared" si="72"/>
        <v>#N/A</v>
      </c>
      <c r="N111" s="31" t="e">
        <f t="shared" si="72"/>
        <v>#N/A</v>
      </c>
      <c r="O111" s="31" t="e">
        <f t="shared" si="72"/>
        <v>#N/A</v>
      </c>
      <c r="P111" s="31" t="e">
        <f t="shared" si="72"/>
        <v>#N/A</v>
      </c>
      <c r="Q111" s="31" t="e">
        <f t="shared" si="72"/>
        <v>#N/A</v>
      </c>
      <c r="R111" s="31" t="e">
        <f t="shared" si="72"/>
        <v>#N/A</v>
      </c>
      <c r="S111" s="31" t="e">
        <f t="shared" si="72"/>
        <v>#N/A</v>
      </c>
      <c r="T111" s="31" t="e">
        <f t="shared" si="72"/>
        <v>#N/A</v>
      </c>
      <c r="U111" s="31" t="e">
        <f t="shared" si="72"/>
        <v>#N/A</v>
      </c>
      <c r="V111" s="31" t="e">
        <f t="shared" si="72"/>
        <v>#N/A</v>
      </c>
      <c r="W111" s="31" t="e">
        <f t="shared" si="72"/>
        <v>#N/A</v>
      </c>
      <c r="X111" s="31" t="e">
        <f t="shared" si="72"/>
        <v>#N/A</v>
      </c>
      <c r="Y111" s="31" t="e">
        <f t="shared" si="72"/>
        <v>#N/A</v>
      </c>
      <c r="Z111" s="31" t="e">
        <f t="shared" si="72"/>
        <v>#N/A</v>
      </c>
      <c r="AA111" s="31" t="e">
        <f t="shared" si="72"/>
        <v>#N/A</v>
      </c>
      <c r="AB111" s="31" t="e">
        <f t="shared" si="72"/>
        <v>#N/A</v>
      </c>
      <c r="AC111" s="31" t="e">
        <f t="shared" si="72"/>
        <v>#N/A</v>
      </c>
      <c r="AD111" s="31" t="e">
        <f t="shared" si="72"/>
        <v>#N/A</v>
      </c>
      <c r="AE111" s="31" t="e">
        <f t="shared" si="72"/>
        <v>#N/A</v>
      </c>
      <c r="AF111" s="31" t="e">
        <f t="shared" si="72"/>
        <v>#N/A</v>
      </c>
      <c r="AG111" s="31" t="e">
        <f t="shared" si="72"/>
        <v>#N/A</v>
      </c>
      <c r="AH111" s="31" t="e">
        <f t="shared" si="72"/>
        <v>#N/A</v>
      </c>
      <c r="AI111" s="31" t="e">
        <f t="shared" si="72"/>
        <v>#N/A</v>
      </c>
      <c r="AJ111" s="31" t="e">
        <f t="shared" si="72"/>
        <v>#N/A</v>
      </c>
      <c r="AK111" s="31" t="e">
        <f t="shared" si="72"/>
        <v>#N/A</v>
      </c>
      <c r="AL111" s="31" t="e">
        <f t="shared" si="72"/>
        <v>#N/A</v>
      </c>
      <c r="AM111" s="9"/>
      <c r="AN111" s="9"/>
    </row>
    <row r="112" spans="1:40" x14ac:dyDescent="0.2">
      <c r="A112" s="20" t="s">
        <v>451</v>
      </c>
      <c r="B112" s="33" t="s">
        <v>401</v>
      </c>
      <c r="C112" s="31" t="e">
        <f>SUM(C88:C111)</f>
        <v>#N/A</v>
      </c>
      <c r="D112" s="31" t="e">
        <f>SUM(D88:D111)</f>
        <v>#N/A</v>
      </c>
      <c r="E112" s="31" t="e">
        <f t="shared" ref="E112:AL112" si="73">SUM(E88:E111)</f>
        <v>#N/A</v>
      </c>
      <c r="F112" s="31" t="e">
        <f t="shared" si="73"/>
        <v>#N/A</v>
      </c>
      <c r="G112" s="31" t="e">
        <f t="shared" si="73"/>
        <v>#N/A</v>
      </c>
      <c r="H112" s="31" t="e">
        <f t="shared" si="73"/>
        <v>#N/A</v>
      </c>
      <c r="I112" s="31" t="e">
        <f t="shared" si="73"/>
        <v>#N/A</v>
      </c>
      <c r="J112" s="31" t="e">
        <f t="shared" si="73"/>
        <v>#N/A</v>
      </c>
      <c r="K112" s="31" t="e">
        <f t="shared" si="73"/>
        <v>#N/A</v>
      </c>
      <c r="L112" s="31" t="e">
        <f t="shared" si="73"/>
        <v>#N/A</v>
      </c>
      <c r="M112" s="31" t="e">
        <f t="shared" si="73"/>
        <v>#N/A</v>
      </c>
      <c r="N112" s="31" t="e">
        <f t="shared" si="73"/>
        <v>#N/A</v>
      </c>
      <c r="O112" s="31" t="e">
        <f t="shared" si="73"/>
        <v>#N/A</v>
      </c>
      <c r="P112" s="31" t="e">
        <f t="shared" si="73"/>
        <v>#N/A</v>
      </c>
      <c r="Q112" s="31" t="e">
        <f t="shared" si="73"/>
        <v>#N/A</v>
      </c>
      <c r="R112" s="31" t="e">
        <f t="shared" si="73"/>
        <v>#N/A</v>
      </c>
      <c r="S112" s="31" t="e">
        <f t="shared" si="73"/>
        <v>#N/A</v>
      </c>
      <c r="T112" s="31" t="e">
        <f t="shared" si="73"/>
        <v>#N/A</v>
      </c>
      <c r="U112" s="31" t="e">
        <f t="shared" si="73"/>
        <v>#N/A</v>
      </c>
      <c r="V112" s="31" t="e">
        <f t="shared" si="73"/>
        <v>#N/A</v>
      </c>
      <c r="W112" s="31" t="e">
        <f t="shared" si="73"/>
        <v>#N/A</v>
      </c>
      <c r="X112" s="31" t="e">
        <f t="shared" si="73"/>
        <v>#N/A</v>
      </c>
      <c r="Y112" s="31" t="e">
        <f t="shared" si="73"/>
        <v>#N/A</v>
      </c>
      <c r="Z112" s="31" t="e">
        <f t="shared" si="73"/>
        <v>#N/A</v>
      </c>
      <c r="AA112" s="31" t="e">
        <f t="shared" si="73"/>
        <v>#N/A</v>
      </c>
      <c r="AB112" s="31" t="e">
        <f t="shared" si="73"/>
        <v>#N/A</v>
      </c>
      <c r="AC112" s="31" t="e">
        <f t="shared" si="73"/>
        <v>#N/A</v>
      </c>
      <c r="AD112" s="31" t="e">
        <f t="shared" si="73"/>
        <v>#N/A</v>
      </c>
      <c r="AE112" s="31" t="e">
        <f t="shared" si="73"/>
        <v>#N/A</v>
      </c>
      <c r="AF112" s="31" t="e">
        <f t="shared" si="73"/>
        <v>#N/A</v>
      </c>
      <c r="AG112" s="31" t="e">
        <f t="shared" si="73"/>
        <v>#N/A</v>
      </c>
      <c r="AH112" s="31" t="e">
        <f t="shared" si="73"/>
        <v>#N/A</v>
      </c>
      <c r="AI112" s="31" t="e">
        <f t="shared" si="73"/>
        <v>#N/A</v>
      </c>
      <c r="AJ112" s="31" t="e">
        <f t="shared" si="73"/>
        <v>#N/A</v>
      </c>
      <c r="AK112" s="31" t="e">
        <f t="shared" si="73"/>
        <v>#N/A</v>
      </c>
      <c r="AL112" s="31" t="e">
        <f t="shared" si="73"/>
        <v>#N/A</v>
      </c>
      <c r="AM112" s="31" t="e">
        <f>SUM(C112:AL112)</f>
        <v>#N/A</v>
      </c>
      <c r="AN112" s="9"/>
    </row>
    <row r="113" spans="1:40" x14ac:dyDescent="0.2">
      <c r="A113" s="20" t="s">
        <v>452</v>
      </c>
      <c r="B113" s="33" t="s">
        <v>401</v>
      </c>
      <c r="C113" s="57" t="e">
        <f t="shared" ref="C113:AL113" si="74">C112*C4</f>
        <v>#N/A</v>
      </c>
      <c r="D113" s="57" t="e">
        <f t="shared" si="74"/>
        <v>#N/A</v>
      </c>
      <c r="E113" s="57" t="e">
        <f t="shared" si="74"/>
        <v>#N/A</v>
      </c>
      <c r="F113" s="57" t="e">
        <f t="shared" si="74"/>
        <v>#N/A</v>
      </c>
      <c r="G113" s="57" t="e">
        <f t="shared" si="74"/>
        <v>#N/A</v>
      </c>
      <c r="H113" s="57" t="e">
        <f t="shared" si="74"/>
        <v>#N/A</v>
      </c>
      <c r="I113" s="57" t="e">
        <f t="shared" si="74"/>
        <v>#N/A</v>
      </c>
      <c r="J113" s="57" t="e">
        <f t="shared" si="74"/>
        <v>#N/A</v>
      </c>
      <c r="K113" s="57" t="e">
        <f t="shared" si="74"/>
        <v>#N/A</v>
      </c>
      <c r="L113" s="57" t="e">
        <f t="shared" si="74"/>
        <v>#N/A</v>
      </c>
      <c r="M113" s="57" t="e">
        <f t="shared" si="74"/>
        <v>#N/A</v>
      </c>
      <c r="N113" s="57" t="e">
        <f t="shared" si="74"/>
        <v>#N/A</v>
      </c>
      <c r="O113" s="57" t="e">
        <f t="shared" si="74"/>
        <v>#N/A</v>
      </c>
      <c r="P113" s="57" t="e">
        <f t="shared" si="74"/>
        <v>#N/A</v>
      </c>
      <c r="Q113" s="57" t="e">
        <f t="shared" si="74"/>
        <v>#N/A</v>
      </c>
      <c r="R113" s="57" t="e">
        <f t="shared" si="74"/>
        <v>#N/A</v>
      </c>
      <c r="S113" s="57" t="e">
        <f t="shared" si="74"/>
        <v>#N/A</v>
      </c>
      <c r="T113" s="57" t="e">
        <f t="shared" si="74"/>
        <v>#N/A</v>
      </c>
      <c r="U113" s="57" t="e">
        <f t="shared" si="74"/>
        <v>#N/A</v>
      </c>
      <c r="V113" s="57" t="e">
        <f t="shared" si="74"/>
        <v>#N/A</v>
      </c>
      <c r="W113" s="57" t="e">
        <f t="shared" si="74"/>
        <v>#N/A</v>
      </c>
      <c r="X113" s="57" t="e">
        <f t="shared" si="74"/>
        <v>#N/A</v>
      </c>
      <c r="Y113" s="57" t="e">
        <f t="shared" si="74"/>
        <v>#N/A</v>
      </c>
      <c r="Z113" s="57" t="e">
        <f t="shared" si="74"/>
        <v>#N/A</v>
      </c>
      <c r="AA113" s="57" t="e">
        <f t="shared" si="74"/>
        <v>#N/A</v>
      </c>
      <c r="AB113" s="57" t="e">
        <f t="shared" si="74"/>
        <v>#N/A</v>
      </c>
      <c r="AC113" s="57" t="e">
        <f t="shared" si="74"/>
        <v>#N/A</v>
      </c>
      <c r="AD113" s="57" t="e">
        <f t="shared" si="74"/>
        <v>#N/A</v>
      </c>
      <c r="AE113" s="57" t="e">
        <f t="shared" si="74"/>
        <v>#N/A</v>
      </c>
      <c r="AF113" s="57" t="e">
        <f t="shared" si="74"/>
        <v>#N/A</v>
      </c>
      <c r="AG113" s="57" t="e">
        <f t="shared" si="74"/>
        <v>#N/A</v>
      </c>
      <c r="AH113" s="57" t="e">
        <f t="shared" si="74"/>
        <v>#N/A</v>
      </c>
      <c r="AI113" s="57" t="e">
        <f t="shared" si="74"/>
        <v>#N/A</v>
      </c>
      <c r="AJ113" s="57" t="e">
        <f t="shared" si="74"/>
        <v>#N/A</v>
      </c>
      <c r="AK113" s="57" t="e">
        <f t="shared" si="74"/>
        <v>#N/A</v>
      </c>
      <c r="AL113" s="57" t="e">
        <f t="shared" si="74"/>
        <v>#N/A</v>
      </c>
      <c r="AM113" s="57" t="e">
        <f>SUM(C113:AL113)</f>
        <v>#N/A</v>
      </c>
      <c r="AN113" s="9"/>
    </row>
    <row r="114" spans="1:40" x14ac:dyDescent="0.2">
      <c r="A114" s="20" t="s">
        <v>452</v>
      </c>
      <c r="B114" s="33" t="s">
        <v>401</v>
      </c>
      <c r="C114" s="34" t="e">
        <f t="shared" ref="C114:AL114" si="75">IF(C$1&lt;C$14,0,IF(C$1&gt;C$15,0,C113))</f>
        <v>#N/A</v>
      </c>
      <c r="D114" s="34" t="e">
        <f t="shared" si="75"/>
        <v>#N/A</v>
      </c>
      <c r="E114" s="34" t="e">
        <f t="shared" si="75"/>
        <v>#N/A</v>
      </c>
      <c r="F114" s="34" t="e">
        <f t="shared" si="75"/>
        <v>#N/A</v>
      </c>
      <c r="G114" s="34" t="e">
        <f t="shared" si="75"/>
        <v>#N/A</v>
      </c>
      <c r="H114" s="34" t="e">
        <f t="shared" si="75"/>
        <v>#N/A</v>
      </c>
      <c r="I114" s="34" t="e">
        <f t="shared" si="75"/>
        <v>#N/A</v>
      </c>
      <c r="J114" s="34" t="e">
        <f t="shared" si="75"/>
        <v>#N/A</v>
      </c>
      <c r="K114" s="34" t="e">
        <f t="shared" si="75"/>
        <v>#N/A</v>
      </c>
      <c r="L114" s="34" t="e">
        <f t="shared" si="75"/>
        <v>#N/A</v>
      </c>
      <c r="M114" s="34" t="e">
        <f t="shared" si="75"/>
        <v>#N/A</v>
      </c>
      <c r="N114" s="34" t="e">
        <f t="shared" si="75"/>
        <v>#N/A</v>
      </c>
      <c r="O114" s="34">
        <f t="shared" si="75"/>
        <v>0</v>
      </c>
      <c r="P114" s="34">
        <f t="shared" si="75"/>
        <v>0</v>
      </c>
      <c r="Q114" s="34">
        <f t="shared" si="75"/>
        <v>0</v>
      </c>
      <c r="R114" s="34">
        <f t="shared" si="75"/>
        <v>0</v>
      </c>
      <c r="S114" s="34">
        <f t="shared" si="75"/>
        <v>0</v>
      </c>
      <c r="T114" s="34">
        <f t="shared" si="75"/>
        <v>0</v>
      </c>
      <c r="U114" s="34">
        <f t="shared" si="75"/>
        <v>0</v>
      </c>
      <c r="V114" s="34">
        <f t="shared" si="75"/>
        <v>0</v>
      </c>
      <c r="W114" s="34">
        <f t="shared" si="75"/>
        <v>0</v>
      </c>
      <c r="X114" s="34">
        <f t="shared" si="75"/>
        <v>0</v>
      </c>
      <c r="Y114" s="34">
        <f t="shared" si="75"/>
        <v>0</v>
      </c>
      <c r="Z114" s="34">
        <f t="shared" si="75"/>
        <v>0</v>
      </c>
      <c r="AA114" s="34">
        <f t="shared" si="75"/>
        <v>0</v>
      </c>
      <c r="AB114" s="34">
        <f t="shared" si="75"/>
        <v>0</v>
      </c>
      <c r="AC114" s="34">
        <f t="shared" si="75"/>
        <v>0</v>
      </c>
      <c r="AD114" s="34">
        <f t="shared" si="75"/>
        <v>0</v>
      </c>
      <c r="AE114" s="34">
        <f t="shared" si="75"/>
        <v>0</v>
      </c>
      <c r="AF114" s="34">
        <f t="shared" si="75"/>
        <v>0</v>
      </c>
      <c r="AG114" s="34" t="e">
        <f t="shared" si="75"/>
        <v>#N/A</v>
      </c>
      <c r="AH114" s="34" t="e">
        <f t="shared" si="75"/>
        <v>#N/A</v>
      </c>
      <c r="AI114" s="34" t="e">
        <f t="shared" si="75"/>
        <v>#N/A</v>
      </c>
      <c r="AJ114" s="34" t="e">
        <f t="shared" si="75"/>
        <v>#N/A</v>
      </c>
      <c r="AK114" s="34" t="e">
        <f t="shared" si="75"/>
        <v>#N/A</v>
      </c>
      <c r="AL114" s="34" t="e">
        <f t="shared" si="75"/>
        <v>#N/A</v>
      </c>
      <c r="AM114" s="36" t="e">
        <f>SUM(C114:AL114)</f>
        <v>#N/A</v>
      </c>
      <c r="AN114" s="9" t="s">
        <v>682</v>
      </c>
    </row>
    <row r="115" spans="1:40" x14ac:dyDescent="0.2">
      <c r="A115" s="20" t="s">
        <v>454</v>
      </c>
      <c r="B115" s="9"/>
      <c r="C115" s="9"/>
      <c r="D115" s="9"/>
      <c r="E115" s="9"/>
      <c r="F115" s="9"/>
      <c r="G115" s="9"/>
      <c r="H115" s="9"/>
      <c r="I115" s="9"/>
      <c r="J115" s="9"/>
      <c r="K115" s="9"/>
      <c r="L115" s="9"/>
      <c r="M115" s="9"/>
      <c r="N115" s="9"/>
      <c r="O115" s="9"/>
      <c r="P115" s="9"/>
      <c r="Q115" s="9"/>
      <c r="R115" s="9"/>
      <c r="S115" s="9"/>
      <c r="T115" s="9"/>
      <c r="U115" s="9"/>
      <c r="V115" s="9"/>
      <c r="W115" s="9"/>
      <c r="X115" s="9"/>
      <c r="Y115" s="9"/>
      <c r="Z115" s="9"/>
      <c r="AA115" s="9"/>
      <c r="AB115" s="9"/>
      <c r="AC115" s="9"/>
      <c r="AD115" s="9"/>
      <c r="AE115" s="9"/>
      <c r="AF115" s="9"/>
      <c r="AG115" s="9"/>
      <c r="AH115" s="9"/>
      <c r="AI115" s="9"/>
      <c r="AJ115" s="9"/>
      <c r="AK115" s="9" t="s">
        <v>683</v>
      </c>
      <c r="AL115" s="175" t="e">
        <f>AM31</f>
        <v>#N/A</v>
      </c>
      <c r="AM115" s="43" t="e">
        <f>AM114/AM31</f>
        <v>#N/A</v>
      </c>
      <c r="AN115" s="9"/>
    </row>
  </sheetData>
  <phoneticPr fontId="2"/>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6"/>
  <dimension ref="A1:AM109"/>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e">
        <f>'s1'!A5</f>
        <v>#N/A</v>
      </c>
      <c r="B5" s="11" t="str">
        <f>'s1'!B5</f>
        <v>平均気温</v>
      </c>
      <c r="C5" s="10" t="e">
        <f>'s1'!C5</f>
        <v>#N/A</v>
      </c>
      <c r="D5" s="23" t="e">
        <f>'s1'!D5</f>
        <v>#N/A</v>
      </c>
      <c r="E5" s="11" t="e">
        <f>'s1'!E5</f>
        <v>#N/A</v>
      </c>
      <c r="F5" s="10" t="e">
        <f>'s1'!F5</f>
        <v>#N/A</v>
      </c>
      <c r="G5" s="23" t="e">
        <f>'s1'!G5</f>
        <v>#N/A</v>
      </c>
      <c r="H5" s="11" t="e">
        <f>'s1'!H5</f>
        <v>#N/A</v>
      </c>
      <c r="I5" s="10" t="e">
        <f>'s1'!I5</f>
        <v>#N/A</v>
      </c>
      <c r="J5" s="23" t="e">
        <f>'s1'!J5</f>
        <v>#N/A</v>
      </c>
      <c r="K5" s="11" t="e">
        <f>'s1'!K5</f>
        <v>#N/A</v>
      </c>
      <c r="L5" s="10" t="e">
        <f>'s1'!L5</f>
        <v>#N/A</v>
      </c>
      <c r="M5" s="23" t="e">
        <f>'s1'!M5</f>
        <v>#N/A</v>
      </c>
      <c r="N5" s="11" t="e">
        <f>'s1'!N5</f>
        <v>#N/A</v>
      </c>
      <c r="O5" s="10" t="e">
        <f>'s1'!O5</f>
        <v>#N/A</v>
      </c>
      <c r="P5" s="23" t="e">
        <f>'s1'!P5</f>
        <v>#N/A</v>
      </c>
      <c r="Q5" s="11" t="e">
        <f>'s1'!Q5</f>
        <v>#N/A</v>
      </c>
      <c r="R5" s="10" t="e">
        <f>'s1'!R5</f>
        <v>#N/A</v>
      </c>
      <c r="S5" s="23" t="e">
        <f>'s1'!S5</f>
        <v>#N/A</v>
      </c>
      <c r="T5" s="11" t="e">
        <f>'s1'!T5</f>
        <v>#N/A</v>
      </c>
      <c r="U5" s="10" t="e">
        <f>'s1'!U5</f>
        <v>#N/A</v>
      </c>
      <c r="V5" s="23" t="e">
        <f>'s1'!V5</f>
        <v>#N/A</v>
      </c>
      <c r="W5" s="11" t="e">
        <f>'s1'!W5</f>
        <v>#N/A</v>
      </c>
      <c r="X5" s="10" t="e">
        <f>'s1'!X5</f>
        <v>#N/A</v>
      </c>
      <c r="Y5" s="23" t="e">
        <f>'s1'!Y5</f>
        <v>#N/A</v>
      </c>
      <c r="Z5" s="11" t="e">
        <f>'s1'!Z5</f>
        <v>#N/A</v>
      </c>
      <c r="AA5" s="10" t="e">
        <f>'s1'!AA5</f>
        <v>#N/A</v>
      </c>
      <c r="AB5" s="23" t="e">
        <f>'s1'!AB5</f>
        <v>#N/A</v>
      </c>
      <c r="AC5" s="11" t="e">
        <f>'s1'!AC5</f>
        <v>#N/A</v>
      </c>
      <c r="AD5" s="10" t="e">
        <f>'s1'!AD5</f>
        <v>#N/A</v>
      </c>
      <c r="AE5" s="23" t="e">
        <f>'s1'!AE5</f>
        <v>#N/A</v>
      </c>
      <c r="AF5" s="11" t="e">
        <f>'s1'!AF5</f>
        <v>#N/A</v>
      </c>
      <c r="AG5" s="10" t="e">
        <f>'s1'!AG5</f>
        <v>#N/A</v>
      </c>
      <c r="AH5" s="23" t="e">
        <f>'s1'!AH5</f>
        <v>#N/A</v>
      </c>
      <c r="AI5" s="11" t="e">
        <f>'s1'!AI5</f>
        <v>#N/A</v>
      </c>
      <c r="AJ5" s="23" t="e">
        <f>'s1'!AJ5</f>
        <v>#N/A</v>
      </c>
      <c r="AK5" s="23" t="e">
        <f>'s1'!AK5</f>
        <v>#N/A</v>
      </c>
      <c r="AL5" s="11" t="e">
        <f>'s1'!AL5</f>
        <v>#N/A</v>
      </c>
      <c r="AM5" s="9"/>
    </row>
    <row r="6" spans="1:39" x14ac:dyDescent="0.2">
      <c r="A6" s="21">
        <f>'s1'!A6</f>
        <v>0</v>
      </c>
      <c r="B6" s="24" t="str">
        <f>'s1'!B6</f>
        <v>最低気温</v>
      </c>
      <c r="C6" s="25" t="e">
        <f>'s1'!C6</f>
        <v>#N/A</v>
      </c>
      <c r="D6" s="8" t="e">
        <f>'s1'!D6</f>
        <v>#N/A</v>
      </c>
      <c r="E6" s="24" t="e">
        <f>'s1'!E6</f>
        <v>#N/A</v>
      </c>
      <c r="F6" s="25" t="e">
        <f>'s1'!F6</f>
        <v>#N/A</v>
      </c>
      <c r="G6" s="8" t="e">
        <f>'s1'!G6</f>
        <v>#N/A</v>
      </c>
      <c r="H6" s="24" t="e">
        <f>'s1'!H6</f>
        <v>#N/A</v>
      </c>
      <c r="I6" s="25" t="e">
        <f>'s1'!I6</f>
        <v>#N/A</v>
      </c>
      <c r="J6" s="8" t="e">
        <f>'s1'!J6</f>
        <v>#N/A</v>
      </c>
      <c r="K6" s="24" t="e">
        <f>'s1'!K6</f>
        <v>#N/A</v>
      </c>
      <c r="L6" s="25" t="e">
        <f>'s1'!L6</f>
        <v>#N/A</v>
      </c>
      <c r="M6" s="8" t="e">
        <f>'s1'!M6</f>
        <v>#N/A</v>
      </c>
      <c r="N6" s="24" t="e">
        <f>'s1'!N6</f>
        <v>#N/A</v>
      </c>
      <c r="O6" s="25" t="e">
        <f>'s1'!O6</f>
        <v>#N/A</v>
      </c>
      <c r="P6" s="8" t="e">
        <f>'s1'!P6</f>
        <v>#N/A</v>
      </c>
      <c r="Q6" s="24" t="e">
        <f>'s1'!Q6</f>
        <v>#N/A</v>
      </c>
      <c r="R6" s="25" t="e">
        <f>'s1'!R6</f>
        <v>#N/A</v>
      </c>
      <c r="S6" s="8" t="e">
        <f>'s1'!S6</f>
        <v>#N/A</v>
      </c>
      <c r="T6" s="24" t="e">
        <f>'s1'!T6</f>
        <v>#N/A</v>
      </c>
      <c r="U6" s="25" t="e">
        <f>'s1'!U6</f>
        <v>#N/A</v>
      </c>
      <c r="V6" s="8" t="e">
        <f>'s1'!V6</f>
        <v>#N/A</v>
      </c>
      <c r="W6" s="24" t="e">
        <f>'s1'!W6</f>
        <v>#N/A</v>
      </c>
      <c r="X6" s="25" t="e">
        <f>'s1'!X6</f>
        <v>#N/A</v>
      </c>
      <c r="Y6" s="8" t="e">
        <f>'s1'!Y6</f>
        <v>#N/A</v>
      </c>
      <c r="Z6" s="24" t="e">
        <f>'s1'!Z6</f>
        <v>#N/A</v>
      </c>
      <c r="AA6" s="25" t="e">
        <f>'s1'!AA6</f>
        <v>#N/A</v>
      </c>
      <c r="AB6" s="8" t="e">
        <f>'s1'!AB6</f>
        <v>#N/A</v>
      </c>
      <c r="AC6" s="24" t="e">
        <f>'s1'!AC6</f>
        <v>#N/A</v>
      </c>
      <c r="AD6" s="25" t="e">
        <f>'s1'!AD6</f>
        <v>#N/A</v>
      </c>
      <c r="AE6" s="8" t="e">
        <f>'s1'!AE6</f>
        <v>#N/A</v>
      </c>
      <c r="AF6" s="24" t="e">
        <f>'s1'!AF6</f>
        <v>#N/A</v>
      </c>
      <c r="AG6" s="25" t="e">
        <f>'s1'!AG6</f>
        <v>#N/A</v>
      </c>
      <c r="AH6" s="8" t="e">
        <f>'s1'!AH6</f>
        <v>#N/A</v>
      </c>
      <c r="AI6" s="24" t="e">
        <f>'s1'!AI6</f>
        <v>#N/A</v>
      </c>
      <c r="AJ6" s="8" t="e">
        <f>'s1'!AJ6</f>
        <v>#N/A</v>
      </c>
      <c r="AK6" s="8" t="e">
        <f>'s1'!AK6</f>
        <v>#N/A</v>
      </c>
      <c r="AL6" s="24" t="e">
        <f>'s1'!AL6</f>
        <v>#N/A</v>
      </c>
      <c r="AM6" s="9"/>
    </row>
    <row r="7" spans="1:39" x14ac:dyDescent="0.2">
      <c r="A7" s="21"/>
      <c r="B7" s="24" t="str">
        <f>'s1'!B7</f>
        <v>最高気温</v>
      </c>
      <c r="C7" s="25" t="e">
        <f>'s1'!C7</f>
        <v>#N/A</v>
      </c>
      <c r="D7" s="8" t="e">
        <f>'s1'!D7</f>
        <v>#N/A</v>
      </c>
      <c r="E7" s="24" t="e">
        <f>'s1'!E7</f>
        <v>#N/A</v>
      </c>
      <c r="F7" s="25" t="e">
        <f>'s1'!F7</f>
        <v>#N/A</v>
      </c>
      <c r="G7" s="8" t="e">
        <f>'s1'!G7</f>
        <v>#N/A</v>
      </c>
      <c r="H7" s="24" t="e">
        <f>'s1'!H7</f>
        <v>#N/A</v>
      </c>
      <c r="I7" s="25" t="e">
        <f>'s1'!I7</f>
        <v>#N/A</v>
      </c>
      <c r="J7" s="8" t="e">
        <f>'s1'!J7</f>
        <v>#N/A</v>
      </c>
      <c r="K7" s="24" t="e">
        <f>'s1'!K7</f>
        <v>#N/A</v>
      </c>
      <c r="L7" s="25" t="e">
        <f>'s1'!L7</f>
        <v>#N/A</v>
      </c>
      <c r="M7" s="8" t="e">
        <f>'s1'!M7</f>
        <v>#N/A</v>
      </c>
      <c r="N7" s="24" t="e">
        <f>'s1'!N7</f>
        <v>#N/A</v>
      </c>
      <c r="O7" s="25" t="e">
        <f>'s1'!O7</f>
        <v>#N/A</v>
      </c>
      <c r="P7" s="8" t="e">
        <f>'s1'!P7</f>
        <v>#N/A</v>
      </c>
      <c r="Q7" s="24" t="e">
        <f>'s1'!Q7</f>
        <v>#N/A</v>
      </c>
      <c r="R7" s="25" t="e">
        <f>'s1'!R7</f>
        <v>#N/A</v>
      </c>
      <c r="S7" s="8" t="e">
        <f>'s1'!S7</f>
        <v>#N/A</v>
      </c>
      <c r="T7" s="24" t="e">
        <f>'s1'!T7</f>
        <v>#N/A</v>
      </c>
      <c r="U7" s="25" t="e">
        <f>'s1'!U7</f>
        <v>#N/A</v>
      </c>
      <c r="V7" s="8" t="e">
        <f>'s1'!V7</f>
        <v>#N/A</v>
      </c>
      <c r="W7" s="24" t="e">
        <f>'s1'!W7</f>
        <v>#N/A</v>
      </c>
      <c r="X7" s="25" t="e">
        <f>'s1'!X7</f>
        <v>#N/A</v>
      </c>
      <c r="Y7" s="8" t="e">
        <f>'s1'!Y7</f>
        <v>#N/A</v>
      </c>
      <c r="Z7" s="24" t="e">
        <f>'s1'!Z7</f>
        <v>#N/A</v>
      </c>
      <c r="AA7" s="25" t="e">
        <f>'s1'!AA7</f>
        <v>#N/A</v>
      </c>
      <c r="AB7" s="8" t="e">
        <f>'s1'!AB7</f>
        <v>#N/A</v>
      </c>
      <c r="AC7" s="24" t="e">
        <f>'s1'!AC7</f>
        <v>#N/A</v>
      </c>
      <c r="AD7" s="25" t="e">
        <f>'s1'!AD7</f>
        <v>#N/A</v>
      </c>
      <c r="AE7" s="8" t="e">
        <f>'s1'!AE7</f>
        <v>#N/A</v>
      </c>
      <c r="AF7" s="24" t="e">
        <f>'s1'!AF7</f>
        <v>#N/A</v>
      </c>
      <c r="AG7" s="25" t="e">
        <f>'s1'!AG7</f>
        <v>#N/A</v>
      </c>
      <c r="AH7" s="8" t="e">
        <f>'s1'!AH7</f>
        <v>#N/A</v>
      </c>
      <c r="AI7" s="24" t="e">
        <f>'s1'!AI7</f>
        <v>#N/A</v>
      </c>
      <c r="AJ7" s="8" t="e">
        <f>'s1'!AJ7</f>
        <v>#N/A</v>
      </c>
      <c r="AK7" s="8" t="e">
        <f>'s1'!AK7</f>
        <v>#N/A</v>
      </c>
      <c r="AL7" s="24" t="e">
        <f>'s1'!AL7</f>
        <v>#N/A</v>
      </c>
      <c r="AM7" s="9"/>
    </row>
    <row r="8" spans="1:39" x14ac:dyDescent="0.2">
      <c r="A8" s="21"/>
      <c r="B8" s="24" t="str">
        <f>'s1'!B8</f>
        <v>日照時間</v>
      </c>
      <c r="C8" s="25" t="e">
        <f>'s1'!C8</f>
        <v>#N/A</v>
      </c>
      <c r="D8" s="8" t="e">
        <f>'s1'!D8</f>
        <v>#N/A</v>
      </c>
      <c r="E8" s="24" t="e">
        <f>'s1'!E8</f>
        <v>#N/A</v>
      </c>
      <c r="F8" s="25" t="e">
        <f>'s1'!F8</f>
        <v>#N/A</v>
      </c>
      <c r="G8" s="8" t="e">
        <f>'s1'!G8</f>
        <v>#N/A</v>
      </c>
      <c r="H8" s="24" t="e">
        <f>'s1'!H8</f>
        <v>#N/A</v>
      </c>
      <c r="I8" s="25" t="e">
        <f>'s1'!I8</f>
        <v>#N/A</v>
      </c>
      <c r="J8" s="8" t="e">
        <f>'s1'!J8</f>
        <v>#N/A</v>
      </c>
      <c r="K8" s="24" t="e">
        <f>'s1'!K8</f>
        <v>#N/A</v>
      </c>
      <c r="L8" s="25" t="e">
        <f>'s1'!L8</f>
        <v>#N/A</v>
      </c>
      <c r="M8" s="8" t="e">
        <f>'s1'!M8</f>
        <v>#N/A</v>
      </c>
      <c r="N8" s="24" t="e">
        <f>'s1'!N8</f>
        <v>#N/A</v>
      </c>
      <c r="O8" s="25" t="e">
        <f>'s1'!O8</f>
        <v>#N/A</v>
      </c>
      <c r="P8" s="8" t="e">
        <f>'s1'!P8</f>
        <v>#N/A</v>
      </c>
      <c r="Q8" s="24" t="e">
        <f>'s1'!Q8</f>
        <v>#N/A</v>
      </c>
      <c r="R8" s="25" t="e">
        <f>'s1'!R8</f>
        <v>#N/A</v>
      </c>
      <c r="S8" s="8" t="e">
        <f>'s1'!S8</f>
        <v>#N/A</v>
      </c>
      <c r="T8" s="24" t="e">
        <f>'s1'!T8</f>
        <v>#N/A</v>
      </c>
      <c r="U8" s="25" t="e">
        <f>'s1'!U8</f>
        <v>#N/A</v>
      </c>
      <c r="V8" s="8" t="e">
        <f>'s1'!V8</f>
        <v>#N/A</v>
      </c>
      <c r="W8" s="24" t="e">
        <f>'s1'!W8</f>
        <v>#N/A</v>
      </c>
      <c r="X8" s="25" t="e">
        <f>'s1'!X8</f>
        <v>#N/A</v>
      </c>
      <c r="Y8" s="8" t="e">
        <f>'s1'!Y8</f>
        <v>#N/A</v>
      </c>
      <c r="Z8" s="24" t="e">
        <f>'s1'!Z8</f>
        <v>#N/A</v>
      </c>
      <c r="AA8" s="25" t="e">
        <f>'s1'!AA8</f>
        <v>#N/A</v>
      </c>
      <c r="AB8" s="8" t="e">
        <f>'s1'!AB8</f>
        <v>#N/A</v>
      </c>
      <c r="AC8" s="24" t="e">
        <f>'s1'!AC8</f>
        <v>#N/A</v>
      </c>
      <c r="AD8" s="25" t="e">
        <f>'s1'!AD8</f>
        <v>#N/A</v>
      </c>
      <c r="AE8" s="8" t="e">
        <f>'s1'!AE8</f>
        <v>#N/A</v>
      </c>
      <c r="AF8" s="24" t="e">
        <f>'s1'!AF8</f>
        <v>#N/A</v>
      </c>
      <c r="AG8" s="25" t="e">
        <f>'s1'!AG8</f>
        <v>#N/A</v>
      </c>
      <c r="AH8" s="8" t="e">
        <f>'s1'!AH8</f>
        <v>#N/A</v>
      </c>
      <c r="AI8" s="24" t="e">
        <f>'s1'!AI8</f>
        <v>#N/A</v>
      </c>
      <c r="AJ8" s="8" t="e">
        <f>'s1'!AJ8</f>
        <v>#N/A</v>
      </c>
      <c r="AK8" s="8" t="e">
        <f>'s1'!AK8</f>
        <v>#N/A</v>
      </c>
      <c r="AL8" s="24" t="e">
        <f>'s1'!AL8</f>
        <v>#N/A</v>
      </c>
      <c r="AM8" s="9"/>
    </row>
    <row r="9" spans="1:39" x14ac:dyDescent="0.2">
      <c r="A9" s="15"/>
      <c r="B9" s="26" t="str">
        <f>'s1'!B9</f>
        <v>日射量</v>
      </c>
      <c r="C9" s="27" t="e">
        <f>'s1'!C9</f>
        <v>#N/A</v>
      </c>
      <c r="D9" s="28" t="e">
        <f>'s1'!D9</f>
        <v>#N/A</v>
      </c>
      <c r="E9" s="26" t="e">
        <f>'s1'!E9</f>
        <v>#N/A</v>
      </c>
      <c r="F9" s="27" t="e">
        <f>'s1'!F9</f>
        <v>#N/A</v>
      </c>
      <c r="G9" s="28" t="e">
        <f>'s1'!G9</f>
        <v>#N/A</v>
      </c>
      <c r="H9" s="26" t="e">
        <f>'s1'!H9</f>
        <v>#N/A</v>
      </c>
      <c r="I9" s="27" t="e">
        <f>'s1'!I9</f>
        <v>#N/A</v>
      </c>
      <c r="J9" s="28" t="e">
        <f>'s1'!J9</f>
        <v>#N/A</v>
      </c>
      <c r="K9" s="26" t="e">
        <f>'s1'!K9</f>
        <v>#N/A</v>
      </c>
      <c r="L9" s="27" t="e">
        <f>'s1'!L9</f>
        <v>#N/A</v>
      </c>
      <c r="M9" s="28" t="e">
        <f>'s1'!M9</f>
        <v>#N/A</v>
      </c>
      <c r="N9" s="26" t="e">
        <f>'s1'!N9</f>
        <v>#N/A</v>
      </c>
      <c r="O9" s="27" t="e">
        <f>'s1'!O9</f>
        <v>#N/A</v>
      </c>
      <c r="P9" s="28" t="e">
        <f>'s1'!P9</f>
        <v>#N/A</v>
      </c>
      <c r="Q9" s="26" t="e">
        <f>'s1'!Q9</f>
        <v>#N/A</v>
      </c>
      <c r="R9" s="27" t="e">
        <f>'s1'!R9</f>
        <v>#N/A</v>
      </c>
      <c r="S9" s="28" t="e">
        <f>'s1'!S9</f>
        <v>#N/A</v>
      </c>
      <c r="T9" s="26" t="e">
        <f>'s1'!T9</f>
        <v>#N/A</v>
      </c>
      <c r="U9" s="27" t="e">
        <f>'s1'!U9</f>
        <v>#N/A</v>
      </c>
      <c r="V9" s="28" t="e">
        <f>'s1'!V9</f>
        <v>#N/A</v>
      </c>
      <c r="W9" s="26" t="e">
        <f>'s1'!W9</f>
        <v>#N/A</v>
      </c>
      <c r="X9" s="27" t="e">
        <f>'s1'!X9</f>
        <v>#N/A</v>
      </c>
      <c r="Y9" s="28" t="e">
        <f>'s1'!Y9</f>
        <v>#N/A</v>
      </c>
      <c r="Z9" s="26" t="e">
        <f>'s1'!Z9</f>
        <v>#N/A</v>
      </c>
      <c r="AA9" s="27" t="e">
        <f>'s1'!AA9</f>
        <v>#N/A</v>
      </c>
      <c r="AB9" s="28" t="e">
        <f>'s1'!AB9</f>
        <v>#N/A</v>
      </c>
      <c r="AC9" s="26" t="e">
        <f>'s1'!AC9</f>
        <v>#N/A</v>
      </c>
      <c r="AD9" s="27" t="e">
        <f>'s1'!AD9</f>
        <v>#N/A</v>
      </c>
      <c r="AE9" s="28" t="e">
        <f>'s1'!AE9</f>
        <v>#N/A</v>
      </c>
      <c r="AF9" s="26" t="e">
        <f>'s1'!AF9</f>
        <v>#N/A</v>
      </c>
      <c r="AG9" s="27" t="e">
        <f>'s1'!AG9</f>
        <v>#N/A</v>
      </c>
      <c r="AH9" s="28" t="e">
        <f>'s1'!AH9</f>
        <v>#N/A</v>
      </c>
      <c r="AI9" s="26" t="e">
        <f>'s1'!AI9</f>
        <v>#N/A</v>
      </c>
      <c r="AJ9" s="28" t="e">
        <f>'s1'!AJ9</f>
        <v>#N/A</v>
      </c>
      <c r="AK9" s="28" t="e">
        <f>'s1'!AK9</f>
        <v>#N/A</v>
      </c>
      <c r="AL9" s="26" t="e">
        <f>'s1'!AL9</f>
        <v>#N/A</v>
      </c>
      <c r="AM9" s="9"/>
    </row>
    <row r="10" spans="1:39" x14ac:dyDescent="0.2">
      <c r="A10" s="7"/>
      <c r="B10" s="8" t="s">
        <v>280</v>
      </c>
      <c r="C10" s="8" t="e">
        <f t="shared" ref="C10:AL10" si="0">(C6+C7)/2</f>
        <v>#N/A</v>
      </c>
      <c r="D10" s="8" t="e">
        <f t="shared" si="0"/>
        <v>#N/A</v>
      </c>
      <c r="E10" s="8" t="e">
        <f t="shared" si="0"/>
        <v>#N/A</v>
      </c>
      <c r="F10" s="8" t="e">
        <f t="shared" si="0"/>
        <v>#N/A</v>
      </c>
      <c r="G10" s="8" t="e">
        <f t="shared" si="0"/>
        <v>#N/A</v>
      </c>
      <c r="H10" s="8" t="e">
        <f t="shared" si="0"/>
        <v>#N/A</v>
      </c>
      <c r="I10" s="8" t="e">
        <f t="shared" si="0"/>
        <v>#N/A</v>
      </c>
      <c r="J10" s="8" t="e">
        <f t="shared" si="0"/>
        <v>#N/A</v>
      </c>
      <c r="K10" s="8" t="e">
        <f t="shared" si="0"/>
        <v>#N/A</v>
      </c>
      <c r="L10" s="8" t="e">
        <f t="shared" si="0"/>
        <v>#N/A</v>
      </c>
      <c r="M10" s="8" t="e">
        <f t="shared" si="0"/>
        <v>#N/A</v>
      </c>
      <c r="N10" s="8" t="e">
        <f t="shared" si="0"/>
        <v>#N/A</v>
      </c>
      <c r="O10" s="8" t="e">
        <f t="shared" si="0"/>
        <v>#N/A</v>
      </c>
      <c r="P10" s="8" t="e">
        <f t="shared" si="0"/>
        <v>#N/A</v>
      </c>
      <c r="Q10" s="8" t="e">
        <f t="shared" si="0"/>
        <v>#N/A</v>
      </c>
      <c r="R10" s="8" t="e">
        <f t="shared" si="0"/>
        <v>#N/A</v>
      </c>
      <c r="S10" s="8" t="e">
        <f t="shared" si="0"/>
        <v>#N/A</v>
      </c>
      <c r="T10" s="8" t="e">
        <f t="shared" si="0"/>
        <v>#N/A</v>
      </c>
      <c r="U10" s="8" t="e">
        <f t="shared" si="0"/>
        <v>#N/A</v>
      </c>
      <c r="V10" s="8" t="e">
        <f t="shared" si="0"/>
        <v>#N/A</v>
      </c>
      <c r="W10" s="8" t="e">
        <f t="shared" si="0"/>
        <v>#N/A</v>
      </c>
      <c r="X10" s="8" t="e">
        <f t="shared" si="0"/>
        <v>#N/A</v>
      </c>
      <c r="Y10" s="8" t="e">
        <f t="shared" si="0"/>
        <v>#N/A</v>
      </c>
      <c r="Z10" s="8" t="e">
        <f t="shared" si="0"/>
        <v>#N/A</v>
      </c>
      <c r="AA10" s="8" t="e">
        <f t="shared" si="0"/>
        <v>#N/A</v>
      </c>
      <c r="AB10" s="8" t="e">
        <f t="shared" si="0"/>
        <v>#N/A</v>
      </c>
      <c r="AC10" s="8" t="e">
        <f t="shared" si="0"/>
        <v>#N/A</v>
      </c>
      <c r="AD10" s="8" t="e">
        <f t="shared" si="0"/>
        <v>#N/A</v>
      </c>
      <c r="AE10" s="8" t="e">
        <f t="shared" si="0"/>
        <v>#N/A</v>
      </c>
      <c r="AF10" s="8" t="e">
        <f t="shared" si="0"/>
        <v>#N/A</v>
      </c>
      <c r="AG10" s="8" t="e">
        <f t="shared" si="0"/>
        <v>#N/A</v>
      </c>
      <c r="AH10" s="8" t="e">
        <f t="shared" si="0"/>
        <v>#N/A</v>
      </c>
      <c r="AI10" s="8" t="e">
        <f t="shared" si="0"/>
        <v>#N/A</v>
      </c>
      <c r="AJ10" s="8" t="e">
        <f t="shared" si="0"/>
        <v>#N/A</v>
      </c>
      <c r="AK10" s="8" t="e">
        <f t="shared" si="0"/>
        <v>#N/A</v>
      </c>
      <c r="AL10" s="8" t="e">
        <f t="shared" si="0"/>
        <v>#N/A</v>
      </c>
      <c r="AM10" s="9"/>
    </row>
    <row r="11" spans="1:39" x14ac:dyDescent="0.2">
      <c r="A11" s="7"/>
      <c r="B11" s="8" t="s">
        <v>635</v>
      </c>
      <c r="C11" s="29" t="e">
        <f>C8/C4</f>
        <v>#N/A</v>
      </c>
      <c r="D11" s="29" t="e">
        <f t="shared" ref="D11:AL11" si="1">D8/D4</f>
        <v>#N/A</v>
      </c>
      <c r="E11" s="29" t="e">
        <f t="shared" si="1"/>
        <v>#N/A</v>
      </c>
      <c r="F11" s="29" t="e">
        <f t="shared" si="1"/>
        <v>#N/A</v>
      </c>
      <c r="G11" s="29" t="e">
        <f t="shared" si="1"/>
        <v>#N/A</v>
      </c>
      <c r="H11" s="29" t="e">
        <f t="shared" si="1"/>
        <v>#N/A</v>
      </c>
      <c r="I11" s="29" t="e">
        <f t="shared" si="1"/>
        <v>#N/A</v>
      </c>
      <c r="J11" s="29" t="e">
        <f t="shared" si="1"/>
        <v>#N/A</v>
      </c>
      <c r="K11" s="29" t="e">
        <f t="shared" si="1"/>
        <v>#N/A</v>
      </c>
      <c r="L11" s="29" t="e">
        <f t="shared" si="1"/>
        <v>#N/A</v>
      </c>
      <c r="M11" s="29" t="e">
        <f t="shared" si="1"/>
        <v>#N/A</v>
      </c>
      <c r="N11" s="29" t="e">
        <f t="shared" si="1"/>
        <v>#N/A</v>
      </c>
      <c r="O11" s="29" t="e">
        <f t="shared" si="1"/>
        <v>#N/A</v>
      </c>
      <c r="P11" s="29" t="e">
        <f t="shared" si="1"/>
        <v>#N/A</v>
      </c>
      <c r="Q11" s="29" t="e">
        <f t="shared" si="1"/>
        <v>#N/A</v>
      </c>
      <c r="R11" s="29" t="e">
        <f t="shared" si="1"/>
        <v>#N/A</v>
      </c>
      <c r="S11" s="29" t="e">
        <f t="shared" si="1"/>
        <v>#N/A</v>
      </c>
      <c r="T11" s="29" t="e">
        <f t="shared" si="1"/>
        <v>#N/A</v>
      </c>
      <c r="U11" s="29" t="e">
        <f t="shared" si="1"/>
        <v>#N/A</v>
      </c>
      <c r="V11" s="29" t="e">
        <f t="shared" si="1"/>
        <v>#N/A</v>
      </c>
      <c r="W11" s="29" t="e">
        <f t="shared" si="1"/>
        <v>#N/A</v>
      </c>
      <c r="X11" s="29" t="e">
        <f t="shared" si="1"/>
        <v>#N/A</v>
      </c>
      <c r="Y11" s="29" t="e">
        <f t="shared" si="1"/>
        <v>#N/A</v>
      </c>
      <c r="Z11" s="29" t="e">
        <f t="shared" si="1"/>
        <v>#N/A</v>
      </c>
      <c r="AA11" s="29" t="e">
        <f t="shared" si="1"/>
        <v>#N/A</v>
      </c>
      <c r="AB11" s="29" t="e">
        <f t="shared" si="1"/>
        <v>#N/A</v>
      </c>
      <c r="AC11" s="29" t="e">
        <f t="shared" si="1"/>
        <v>#N/A</v>
      </c>
      <c r="AD11" s="29" t="e">
        <f t="shared" si="1"/>
        <v>#N/A</v>
      </c>
      <c r="AE11" s="29" t="e">
        <f t="shared" si="1"/>
        <v>#N/A</v>
      </c>
      <c r="AF11" s="29" t="e">
        <f t="shared" si="1"/>
        <v>#N/A</v>
      </c>
      <c r="AG11" s="29" t="e">
        <f t="shared" si="1"/>
        <v>#N/A</v>
      </c>
      <c r="AH11" s="29" t="e">
        <f t="shared" si="1"/>
        <v>#N/A</v>
      </c>
      <c r="AI11" s="29" t="e">
        <f t="shared" si="1"/>
        <v>#N/A</v>
      </c>
      <c r="AJ11" s="29" t="e">
        <f t="shared" si="1"/>
        <v>#N/A</v>
      </c>
      <c r="AK11" s="29" t="e">
        <f t="shared" si="1"/>
        <v>#N/A</v>
      </c>
      <c r="AL11" s="29" t="e">
        <f t="shared" si="1"/>
        <v>#N/A</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450</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7" t="s">
        <v>289</v>
      </c>
      <c r="B31" s="8">
        <v>1</v>
      </c>
      <c r="C31" s="29" t="e">
        <f>'s1'!C35</f>
        <v>#N/A</v>
      </c>
      <c r="D31" s="29" t="e">
        <f>'s1'!D35</f>
        <v>#N/A</v>
      </c>
      <c r="E31" s="29" t="e">
        <f>'s1'!E35</f>
        <v>#N/A</v>
      </c>
      <c r="F31" s="29" t="e">
        <f>'s1'!F35</f>
        <v>#N/A</v>
      </c>
      <c r="G31" s="29" t="e">
        <f>'s1'!G35</f>
        <v>#N/A</v>
      </c>
      <c r="H31" s="29" t="e">
        <f>'s1'!H35</f>
        <v>#N/A</v>
      </c>
      <c r="I31" s="29" t="e">
        <f>'s1'!I35</f>
        <v>#N/A</v>
      </c>
      <c r="J31" s="29" t="e">
        <f>'s1'!J35</f>
        <v>#N/A</v>
      </c>
      <c r="K31" s="29" t="e">
        <f>'s1'!K35</f>
        <v>#N/A</v>
      </c>
      <c r="L31" s="29" t="e">
        <f>'s1'!L35</f>
        <v>#N/A</v>
      </c>
      <c r="M31" s="29" t="e">
        <f>'s1'!M35</f>
        <v>#N/A</v>
      </c>
      <c r="N31" s="29" t="e">
        <f>'s1'!N35</f>
        <v>#N/A</v>
      </c>
      <c r="O31" s="29" t="e">
        <f>'s1'!O35</f>
        <v>#N/A</v>
      </c>
      <c r="P31" s="29" t="e">
        <f>'s1'!P35</f>
        <v>#N/A</v>
      </c>
      <c r="Q31" s="29" t="e">
        <f>'s1'!Q35</f>
        <v>#N/A</v>
      </c>
      <c r="R31" s="29" t="e">
        <f>'s1'!R35</f>
        <v>#N/A</v>
      </c>
      <c r="S31" s="29" t="e">
        <f>'s1'!S35</f>
        <v>#N/A</v>
      </c>
      <c r="T31" s="29" t="e">
        <f>'s1'!T35</f>
        <v>#N/A</v>
      </c>
      <c r="U31" s="29" t="e">
        <f>'s1'!U35</f>
        <v>#N/A</v>
      </c>
      <c r="V31" s="29" t="e">
        <f>'s1'!V35</f>
        <v>#N/A</v>
      </c>
      <c r="W31" s="29" t="e">
        <f>'s1'!W35</f>
        <v>#N/A</v>
      </c>
      <c r="X31" s="29" t="e">
        <f>'s1'!X35</f>
        <v>#N/A</v>
      </c>
      <c r="Y31" s="29" t="e">
        <f>'s1'!Y35</f>
        <v>#N/A</v>
      </c>
      <c r="Z31" s="29" t="e">
        <f>'s1'!Z35</f>
        <v>#N/A</v>
      </c>
      <c r="AA31" s="29" t="e">
        <f>'s1'!AA35</f>
        <v>#N/A</v>
      </c>
      <c r="AB31" s="29" t="e">
        <f>'s1'!AB35</f>
        <v>#N/A</v>
      </c>
      <c r="AC31" s="29" t="e">
        <f>'s1'!AC35</f>
        <v>#N/A</v>
      </c>
      <c r="AD31" s="29" t="e">
        <f>'s1'!AD35</f>
        <v>#N/A</v>
      </c>
      <c r="AE31" s="29" t="e">
        <f>'s1'!AE35</f>
        <v>#N/A</v>
      </c>
      <c r="AF31" s="29" t="e">
        <f>'s1'!AF35</f>
        <v>#N/A</v>
      </c>
      <c r="AG31" s="29" t="e">
        <f>'s1'!AG35</f>
        <v>#N/A</v>
      </c>
      <c r="AH31" s="29" t="e">
        <f>'s1'!AH35</f>
        <v>#N/A</v>
      </c>
      <c r="AI31" s="29" t="e">
        <f>'s1'!AI35</f>
        <v>#N/A</v>
      </c>
      <c r="AJ31" s="29" t="e">
        <f>'s1'!AJ35</f>
        <v>#N/A</v>
      </c>
      <c r="AK31" s="29" t="e">
        <f>'s1'!AK35</f>
        <v>#N/A</v>
      </c>
      <c r="AL31" s="29" t="e">
        <f>'s1'!AL35</f>
        <v>#N/A</v>
      </c>
      <c r="AM31" s="9"/>
    </row>
    <row r="32" spans="1:39" x14ac:dyDescent="0.2">
      <c r="A32" s="7" t="s">
        <v>455</v>
      </c>
      <c r="B32" s="8">
        <v>2</v>
      </c>
      <c r="C32" s="29" t="e">
        <f>'s1'!C36</f>
        <v>#N/A</v>
      </c>
      <c r="D32" s="29" t="e">
        <f>'s1'!D36</f>
        <v>#N/A</v>
      </c>
      <c r="E32" s="29" t="e">
        <f>'s1'!E36</f>
        <v>#N/A</v>
      </c>
      <c r="F32" s="29" t="e">
        <f>'s1'!F36</f>
        <v>#N/A</v>
      </c>
      <c r="G32" s="29" t="e">
        <f>'s1'!G36</f>
        <v>#N/A</v>
      </c>
      <c r="H32" s="29" t="e">
        <f>'s1'!H36</f>
        <v>#N/A</v>
      </c>
      <c r="I32" s="29" t="e">
        <f>'s1'!I36</f>
        <v>#N/A</v>
      </c>
      <c r="J32" s="29" t="e">
        <f>'s1'!J36</f>
        <v>#N/A</v>
      </c>
      <c r="K32" s="29" t="e">
        <f>'s1'!K36</f>
        <v>#N/A</v>
      </c>
      <c r="L32" s="29" t="e">
        <f>'s1'!L36</f>
        <v>#N/A</v>
      </c>
      <c r="M32" s="29" t="e">
        <f>'s1'!M36</f>
        <v>#N/A</v>
      </c>
      <c r="N32" s="29" t="e">
        <f>'s1'!N36</f>
        <v>#N/A</v>
      </c>
      <c r="O32" s="29" t="e">
        <f>'s1'!O36</f>
        <v>#N/A</v>
      </c>
      <c r="P32" s="29" t="e">
        <f>'s1'!P36</f>
        <v>#N/A</v>
      </c>
      <c r="Q32" s="29" t="e">
        <f>'s1'!Q36</f>
        <v>#N/A</v>
      </c>
      <c r="R32" s="29" t="e">
        <f>'s1'!R36</f>
        <v>#N/A</v>
      </c>
      <c r="S32" s="29" t="e">
        <f>'s1'!S36</f>
        <v>#N/A</v>
      </c>
      <c r="T32" s="29" t="e">
        <f>'s1'!T36</f>
        <v>#N/A</v>
      </c>
      <c r="U32" s="29" t="e">
        <f>'s1'!U36</f>
        <v>#N/A</v>
      </c>
      <c r="V32" s="29" t="e">
        <f>'s1'!V36</f>
        <v>#N/A</v>
      </c>
      <c r="W32" s="29" t="e">
        <f>'s1'!W36</f>
        <v>#N/A</v>
      </c>
      <c r="X32" s="29" t="e">
        <f>'s1'!X36</f>
        <v>#N/A</v>
      </c>
      <c r="Y32" s="29" t="e">
        <f>'s1'!Y36</f>
        <v>#N/A</v>
      </c>
      <c r="Z32" s="29" t="e">
        <f>'s1'!Z36</f>
        <v>#N/A</v>
      </c>
      <c r="AA32" s="29" t="e">
        <f>'s1'!AA36</f>
        <v>#N/A</v>
      </c>
      <c r="AB32" s="29" t="e">
        <f>'s1'!AB36</f>
        <v>#N/A</v>
      </c>
      <c r="AC32" s="29" t="e">
        <f>'s1'!AC36</f>
        <v>#N/A</v>
      </c>
      <c r="AD32" s="29" t="e">
        <f>'s1'!AD36</f>
        <v>#N/A</v>
      </c>
      <c r="AE32" s="29" t="e">
        <f>'s1'!AE36</f>
        <v>#N/A</v>
      </c>
      <c r="AF32" s="29" t="e">
        <f>'s1'!AF36</f>
        <v>#N/A</v>
      </c>
      <c r="AG32" s="29" t="e">
        <f>'s1'!AG36</f>
        <v>#N/A</v>
      </c>
      <c r="AH32" s="29" t="e">
        <f>'s1'!AH36</f>
        <v>#N/A</v>
      </c>
      <c r="AI32" s="29" t="e">
        <f>'s1'!AI36</f>
        <v>#N/A</v>
      </c>
      <c r="AJ32" s="29" t="e">
        <f>'s1'!AJ36</f>
        <v>#N/A</v>
      </c>
      <c r="AK32" s="29" t="e">
        <f>'s1'!AK36</f>
        <v>#N/A</v>
      </c>
      <c r="AL32" s="29" t="e">
        <f>'s1'!AL36</f>
        <v>#N/A</v>
      </c>
      <c r="AM32" s="9"/>
    </row>
    <row r="33" spans="1:39" x14ac:dyDescent="0.2">
      <c r="A33" s="7"/>
      <c r="B33" s="8">
        <v>3</v>
      </c>
      <c r="C33" s="29" t="e">
        <f>'s1'!C37</f>
        <v>#N/A</v>
      </c>
      <c r="D33" s="29" t="e">
        <f>'s1'!D37</f>
        <v>#N/A</v>
      </c>
      <c r="E33" s="29" t="e">
        <f>'s1'!E37</f>
        <v>#N/A</v>
      </c>
      <c r="F33" s="29" t="e">
        <f>'s1'!F37</f>
        <v>#N/A</v>
      </c>
      <c r="G33" s="29" t="e">
        <f>'s1'!G37</f>
        <v>#N/A</v>
      </c>
      <c r="H33" s="29" t="e">
        <f>'s1'!H37</f>
        <v>#N/A</v>
      </c>
      <c r="I33" s="29" t="e">
        <f>'s1'!I37</f>
        <v>#N/A</v>
      </c>
      <c r="J33" s="29" t="e">
        <f>'s1'!J37</f>
        <v>#N/A</v>
      </c>
      <c r="K33" s="29" t="e">
        <f>'s1'!K37</f>
        <v>#N/A</v>
      </c>
      <c r="L33" s="29" t="e">
        <f>'s1'!L37</f>
        <v>#N/A</v>
      </c>
      <c r="M33" s="29" t="e">
        <f>'s1'!M37</f>
        <v>#N/A</v>
      </c>
      <c r="N33" s="29" t="e">
        <f>'s1'!N37</f>
        <v>#N/A</v>
      </c>
      <c r="O33" s="29" t="e">
        <f>'s1'!O37</f>
        <v>#N/A</v>
      </c>
      <c r="P33" s="29" t="e">
        <f>'s1'!P37</f>
        <v>#N/A</v>
      </c>
      <c r="Q33" s="29" t="e">
        <f>'s1'!Q37</f>
        <v>#N/A</v>
      </c>
      <c r="R33" s="29" t="e">
        <f>'s1'!R37</f>
        <v>#N/A</v>
      </c>
      <c r="S33" s="29" t="e">
        <f>'s1'!S37</f>
        <v>#N/A</v>
      </c>
      <c r="T33" s="29" t="e">
        <f>'s1'!T37</f>
        <v>#N/A</v>
      </c>
      <c r="U33" s="29" t="e">
        <f>'s1'!U37</f>
        <v>#N/A</v>
      </c>
      <c r="V33" s="29" t="e">
        <f>'s1'!V37</f>
        <v>#N/A</v>
      </c>
      <c r="W33" s="29" t="e">
        <f>'s1'!W37</f>
        <v>#N/A</v>
      </c>
      <c r="X33" s="29" t="e">
        <f>'s1'!X37</f>
        <v>#N/A</v>
      </c>
      <c r="Y33" s="29" t="e">
        <f>'s1'!Y37</f>
        <v>#N/A</v>
      </c>
      <c r="Z33" s="29" t="e">
        <f>'s1'!Z37</f>
        <v>#N/A</v>
      </c>
      <c r="AA33" s="29" t="e">
        <f>'s1'!AA37</f>
        <v>#N/A</v>
      </c>
      <c r="AB33" s="29" t="e">
        <f>'s1'!AB37</f>
        <v>#N/A</v>
      </c>
      <c r="AC33" s="29" t="e">
        <f>'s1'!AC37</f>
        <v>#N/A</v>
      </c>
      <c r="AD33" s="29" t="e">
        <f>'s1'!AD37</f>
        <v>#N/A</v>
      </c>
      <c r="AE33" s="29" t="e">
        <f>'s1'!AE37</f>
        <v>#N/A</v>
      </c>
      <c r="AF33" s="29" t="e">
        <f>'s1'!AF37</f>
        <v>#N/A</v>
      </c>
      <c r="AG33" s="29" t="e">
        <f>'s1'!AG37</f>
        <v>#N/A</v>
      </c>
      <c r="AH33" s="29" t="e">
        <f>'s1'!AH37</f>
        <v>#N/A</v>
      </c>
      <c r="AI33" s="29" t="e">
        <f>'s1'!AI37</f>
        <v>#N/A</v>
      </c>
      <c r="AJ33" s="29" t="e">
        <f>'s1'!AJ37</f>
        <v>#N/A</v>
      </c>
      <c r="AK33" s="29" t="e">
        <f>'s1'!AK37</f>
        <v>#N/A</v>
      </c>
      <c r="AL33" s="29" t="e">
        <f>'s1'!AL37</f>
        <v>#N/A</v>
      </c>
      <c r="AM33" s="9"/>
    </row>
    <row r="34" spans="1:39" x14ac:dyDescent="0.2">
      <c r="A34" s="7"/>
      <c r="B34" s="8">
        <v>4</v>
      </c>
      <c r="C34" s="29" t="e">
        <f>'s1'!C38</f>
        <v>#N/A</v>
      </c>
      <c r="D34" s="29" t="e">
        <f>'s1'!D38</f>
        <v>#N/A</v>
      </c>
      <c r="E34" s="29" t="e">
        <f>'s1'!E38</f>
        <v>#N/A</v>
      </c>
      <c r="F34" s="29" t="e">
        <f>'s1'!F38</f>
        <v>#N/A</v>
      </c>
      <c r="G34" s="29" t="e">
        <f>'s1'!G38</f>
        <v>#N/A</v>
      </c>
      <c r="H34" s="29" t="e">
        <f>'s1'!H38</f>
        <v>#N/A</v>
      </c>
      <c r="I34" s="29" t="e">
        <f>'s1'!I38</f>
        <v>#N/A</v>
      </c>
      <c r="J34" s="29" t="e">
        <f>'s1'!J38</f>
        <v>#N/A</v>
      </c>
      <c r="K34" s="29" t="e">
        <f>'s1'!K38</f>
        <v>#N/A</v>
      </c>
      <c r="L34" s="29" t="e">
        <f>'s1'!L38</f>
        <v>#N/A</v>
      </c>
      <c r="M34" s="29" t="e">
        <f>'s1'!M38</f>
        <v>#N/A</v>
      </c>
      <c r="N34" s="29" t="e">
        <f>'s1'!N38</f>
        <v>#N/A</v>
      </c>
      <c r="O34" s="29" t="e">
        <f>'s1'!O38</f>
        <v>#N/A</v>
      </c>
      <c r="P34" s="29" t="e">
        <f>'s1'!P38</f>
        <v>#N/A</v>
      </c>
      <c r="Q34" s="29" t="e">
        <f>'s1'!Q38</f>
        <v>#N/A</v>
      </c>
      <c r="R34" s="29" t="e">
        <f>'s1'!R38</f>
        <v>#N/A</v>
      </c>
      <c r="S34" s="29" t="e">
        <f>'s1'!S38</f>
        <v>#N/A</v>
      </c>
      <c r="T34" s="29" t="e">
        <f>'s1'!T38</f>
        <v>#N/A</v>
      </c>
      <c r="U34" s="29" t="e">
        <f>'s1'!U38</f>
        <v>#N/A</v>
      </c>
      <c r="V34" s="29" t="e">
        <f>'s1'!V38</f>
        <v>#N/A</v>
      </c>
      <c r="W34" s="29" t="e">
        <f>'s1'!W38</f>
        <v>#N/A</v>
      </c>
      <c r="X34" s="29" t="e">
        <f>'s1'!X38</f>
        <v>#N/A</v>
      </c>
      <c r="Y34" s="29" t="e">
        <f>'s1'!Y38</f>
        <v>#N/A</v>
      </c>
      <c r="Z34" s="29" t="e">
        <f>'s1'!Z38</f>
        <v>#N/A</v>
      </c>
      <c r="AA34" s="29" t="e">
        <f>'s1'!AA38</f>
        <v>#N/A</v>
      </c>
      <c r="AB34" s="29" t="e">
        <f>'s1'!AB38</f>
        <v>#N/A</v>
      </c>
      <c r="AC34" s="29" t="e">
        <f>'s1'!AC38</f>
        <v>#N/A</v>
      </c>
      <c r="AD34" s="29" t="e">
        <f>'s1'!AD38</f>
        <v>#N/A</v>
      </c>
      <c r="AE34" s="29" t="e">
        <f>'s1'!AE38</f>
        <v>#N/A</v>
      </c>
      <c r="AF34" s="29" t="e">
        <f>'s1'!AF38</f>
        <v>#N/A</v>
      </c>
      <c r="AG34" s="29" t="e">
        <f>'s1'!AG38</f>
        <v>#N/A</v>
      </c>
      <c r="AH34" s="29" t="e">
        <f>'s1'!AH38</f>
        <v>#N/A</v>
      </c>
      <c r="AI34" s="29" t="e">
        <f>'s1'!AI38</f>
        <v>#N/A</v>
      </c>
      <c r="AJ34" s="29" t="e">
        <f>'s1'!AJ38</f>
        <v>#N/A</v>
      </c>
      <c r="AK34" s="29" t="e">
        <f>'s1'!AK38</f>
        <v>#N/A</v>
      </c>
      <c r="AL34" s="29" t="e">
        <f>'s1'!AL38</f>
        <v>#N/A</v>
      </c>
      <c r="AM34" s="9"/>
    </row>
    <row r="35" spans="1:39" x14ac:dyDescent="0.2">
      <c r="A35" s="7"/>
      <c r="B35" s="8">
        <v>5</v>
      </c>
      <c r="C35" s="29" t="e">
        <f>'s1'!C39</f>
        <v>#N/A</v>
      </c>
      <c r="D35" s="29" t="e">
        <f>'s1'!D39</f>
        <v>#N/A</v>
      </c>
      <c r="E35" s="29" t="e">
        <f>'s1'!E39</f>
        <v>#N/A</v>
      </c>
      <c r="F35" s="29" t="e">
        <f>'s1'!F39</f>
        <v>#N/A</v>
      </c>
      <c r="G35" s="29" t="e">
        <f>'s1'!G39</f>
        <v>#N/A</v>
      </c>
      <c r="H35" s="29" t="e">
        <f>'s1'!H39</f>
        <v>#N/A</v>
      </c>
      <c r="I35" s="29" t="e">
        <f>'s1'!I39</f>
        <v>#N/A</v>
      </c>
      <c r="J35" s="29" t="e">
        <f>'s1'!J39</f>
        <v>#N/A</v>
      </c>
      <c r="K35" s="29" t="e">
        <f>'s1'!K39</f>
        <v>#N/A</v>
      </c>
      <c r="L35" s="29" t="e">
        <f>'s1'!L39</f>
        <v>#N/A</v>
      </c>
      <c r="M35" s="29" t="e">
        <f>'s1'!M39</f>
        <v>#N/A</v>
      </c>
      <c r="N35" s="29" t="e">
        <f>'s1'!N39</f>
        <v>#N/A</v>
      </c>
      <c r="O35" s="29" t="e">
        <f>'s1'!O39</f>
        <v>#N/A</v>
      </c>
      <c r="P35" s="29" t="e">
        <f>'s1'!P39</f>
        <v>#N/A</v>
      </c>
      <c r="Q35" s="29" t="e">
        <f>'s1'!Q39</f>
        <v>#N/A</v>
      </c>
      <c r="R35" s="29" t="e">
        <f>'s1'!R39</f>
        <v>#N/A</v>
      </c>
      <c r="S35" s="29" t="e">
        <f>'s1'!S39</f>
        <v>#N/A</v>
      </c>
      <c r="T35" s="29" t="e">
        <f>'s1'!T39</f>
        <v>#N/A</v>
      </c>
      <c r="U35" s="29" t="e">
        <f>'s1'!U39</f>
        <v>#N/A</v>
      </c>
      <c r="V35" s="29" t="e">
        <f>'s1'!V39</f>
        <v>#N/A</v>
      </c>
      <c r="W35" s="29" t="e">
        <f>'s1'!W39</f>
        <v>#N/A</v>
      </c>
      <c r="X35" s="29" t="e">
        <f>'s1'!X39</f>
        <v>#N/A</v>
      </c>
      <c r="Y35" s="29" t="e">
        <f>'s1'!Y39</f>
        <v>#N/A</v>
      </c>
      <c r="Z35" s="29" t="e">
        <f>'s1'!Z39</f>
        <v>#N/A</v>
      </c>
      <c r="AA35" s="29" t="e">
        <f>'s1'!AA39</f>
        <v>#N/A</v>
      </c>
      <c r="AB35" s="29" t="e">
        <f>'s1'!AB39</f>
        <v>#N/A</v>
      </c>
      <c r="AC35" s="29" t="e">
        <f>'s1'!AC39</f>
        <v>#N/A</v>
      </c>
      <c r="AD35" s="29" t="e">
        <f>'s1'!AD39</f>
        <v>#N/A</v>
      </c>
      <c r="AE35" s="29" t="e">
        <f>'s1'!AE39</f>
        <v>#N/A</v>
      </c>
      <c r="AF35" s="29" t="e">
        <f>'s1'!AF39</f>
        <v>#N/A</v>
      </c>
      <c r="AG35" s="29" t="e">
        <f>'s1'!AG39</f>
        <v>#N/A</v>
      </c>
      <c r="AH35" s="29" t="e">
        <f>'s1'!AH39</f>
        <v>#N/A</v>
      </c>
      <c r="AI35" s="29" t="e">
        <f>'s1'!AI39</f>
        <v>#N/A</v>
      </c>
      <c r="AJ35" s="29" t="e">
        <f>'s1'!AJ39</f>
        <v>#N/A</v>
      </c>
      <c r="AK35" s="29" t="e">
        <f>'s1'!AK39</f>
        <v>#N/A</v>
      </c>
      <c r="AL35" s="29" t="e">
        <f>'s1'!AL39</f>
        <v>#N/A</v>
      </c>
      <c r="AM35" s="9"/>
    </row>
    <row r="36" spans="1:39" x14ac:dyDescent="0.2">
      <c r="A36" s="7"/>
      <c r="B36" s="8">
        <v>6</v>
      </c>
      <c r="C36" s="29" t="e">
        <f>'s1'!C40</f>
        <v>#N/A</v>
      </c>
      <c r="D36" s="29" t="e">
        <f>'s1'!D40</f>
        <v>#N/A</v>
      </c>
      <c r="E36" s="29" t="e">
        <f>'s1'!E40</f>
        <v>#N/A</v>
      </c>
      <c r="F36" s="29" t="e">
        <f>'s1'!F40</f>
        <v>#N/A</v>
      </c>
      <c r="G36" s="29" t="e">
        <f>'s1'!G40</f>
        <v>#N/A</v>
      </c>
      <c r="H36" s="29" t="e">
        <f>'s1'!H40</f>
        <v>#N/A</v>
      </c>
      <c r="I36" s="29" t="e">
        <f>'s1'!I40</f>
        <v>#N/A</v>
      </c>
      <c r="J36" s="29" t="e">
        <f>'s1'!J40</f>
        <v>#N/A</v>
      </c>
      <c r="K36" s="29" t="e">
        <f>'s1'!K40</f>
        <v>#N/A</v>
      </c>
      <c r="L36" s="29" t="e">
        <f>'s1'!L40</f>
        <v>#N/A</v>
      </c>
      <c r="M36" s="29" t="e">
        <f>'s1'!M40</f>
        <v>#N/A</v>
      </c>
      <c r="N36" s="29" t="e">
        <f>'s1'!N40</f>
        <v>#N/A</v>
      </c>
      <c r="O36" s="29" t="e">
        <f>'s1'!O40</f>
        <v>#N/A</v>
      </c>
      <c r="P36" s="29" t="e">
        <f>'s1'!P40</f>
        <v>#N/A</v>
      </c>
      <c r="Q36" s="29" t="e">
        <f>'s1'!Q40</f>
        <v>#N/A</v>
      </c>
      <c r="R36" s="29" t="e">
        <f>'s1'!R40</f>
        <v>#N/A</v>
      </c>
      <c r="S36" s="29" t="e">
        <f>'s1'!S40</f>
        <v>#N/A</v>
      </c>
      <c r="T36" s="29" t="e">
        <f>'s1'!T40</f>
        <v>#N/A</v>
      </c>
      <c r="U36" s="29" t="e">
        <f>'s1'!U40</f>
        <v>#N/A</v>
      </c>
      <c r="V36" s="29" t="e">
        <f>'s1'!V40</f>
        <v>#N/A</v>
      </c>
      <c r="W36" s="29" t="e">
        <f>'s1'!W40</f>
        <v>#N/A</v>
      </c>
      <c r="X36" s="29" t="e">
        <f>'s1'!X40</f>
        <v>#N/A</v>
      </c>
      <c r="Y36" s="29" t="e">
        <f>'s1'!Y40</f>
        <v>#N/A</v>
      </c>
      <c r="Z36" s="29" t="e">
        <f>'s1'!Z40</f>
        <v>#N/A</v>
      </c>
      <c r="AA36" s="29" t="e">
        <f>'s1'!AA40</f>
        <v>#N/A</v>
      </c>
      <c r="AB36" s="29" t="e">
        <f>'s1'!AB40</f>
        <v>#N/A</v>
      </c>
      <c r="AC36" s="29" t="e">
        <f>'s1'!AC40</f>
        <v>#N/A</v>
      </c>
      <c r="AD36" s="29" t="e">
        <f>'s1'!AD40</f>
        <v>#N/A</v>
      </c>
      <c r="AE36" s="29" t="e">
        <f>'s1'!AE40</f>
        <v>#N/A</v>
      </c>
      <c r="AF36" s="29" t="e">
        <f>'s1'!AF40</f>
        <v>#N/A</v>
      </c>
      <c r="AG36" s="29" t="e">
        <f>'s1'!AG40</f>
        <v>#N/A</v>
      </c>
      <c r="AH36" s="29" t="e">
        <f>'s1'!AH40</f>
        <v>#N/A</v>
      </c>
      <c r="AI36" s="29" t="e">
        <f>'s1'!AI40</f>
        <v>#N/A</v>
      </c>
      <c r="AJ36" s="29" t="e">
        <f>'s1'!AJ40</f>
        <v>#N/A</v>
      </c>
      <c r="AK36" s="29" t="e">
        <f>'s1'!AK40</f>
        <v>#N/A</v>
      </c>
      <c r="AL36" s="29" t="e">
        <f>'s1'!AL40</f>
        <v>#N/A</v>
      </c>
      <c r="AM36" s="9"/>
    </row>
    <row r="37" spans="1:39" x14ac:dyDescent="0.2">
      <c r="A37" s="7"/>
      <c r="B37" s="8">
        <v>7</v>
      </c>
      <c r="C37" s="29" t="e">
        <f>'s1'!C41</f>
        <v>#N/A</v>
      </c>
      <c r="D37" s="29" t="e">
        <f>'s1'!D41</f>
        <v>#N/A</v>
      </c>
      <c r="E37" s="29" t="e">
        <f>'s1'!E41</f>
        <v>#N/A</v>
      </c>
      <c r="F37" s="29" t="e">
        <f>'s1'!F41</f>
        <v>#N/A</v>
      </c>
      <c r="G37" s="29" t="e">
        <f>'s1'!G41</f>
        <v>#N/A</v>
      </c>
      <c r="H37" s="29" t="e">
        <f>'s1'!H41</f>
        <v>#N/A</v>
      </c>
      <c r="I37" s="29" t="e">
        <f>'s1'!I41</f>
        <v>#N/A</v>
      </c>
      <c r="J37" s="29" t="e">
        <f>'s1'!J41</f>
        <v>#N/A</v>
      </c>
      <c r="K37" s="29" t="e">
        <f>'s1'!K41</f>
        <v>#N/A</v>
      </c>
      <c r="L37" s="29" t="e">
        <f>'s1'!L41</f>
        <v>#N/A</v>
      </c>
      <c r="M37" s="29" t="e">
        <f>'s1'!M41</f>
        <v>#N/A</v>
      </c>
      <c r="N37" s="29" t="e">
        <f>'s1'!N41</f>
        <v>#N/A</v>
      </c>
      <c r="O37" s="29" t="e">
        <f>'s1'!O41</f>
        <v>#N/A</v>
      </c>
      <c r="P37" s="29" t="e">
        <f>'s1'!P41</f>
        <v>#N/A</v>
      </c>
      <c r="Q37" s="29" t="e">
        <f>'s1'!Q41</f>
        <v>#N/A</v>
      </c>
      <c r="R37" s="29" t="e">
        <f>'s1'!R41</f>
        <v>#N/A</v>
      </c>
      <c r="S37" s="29" t="e">
        <f>'s1'!S41</f>
        <v>#N/A</v>
      </c>
      <c r="T37" s="29" t="e">
        <f>'s1'!T41</f>
        <v>#N/A</v>
      </c>
      <c r="U37" s="29" t="e">
        <f>'s1'!U41</f>
        <v>#N/A</v>
      </c>
      <c r="V37" s="29" t="e">
        <f>'s1'!V41</f>
        <v>#N/A</v>
      </c>
      <c r="W37" s="29" t="e">
        <f>'s1'!W41</f>
        <v>#N/A</v>
      </c>
      <c r="X37" s="29" t="e">
        <f>'s1'!X41</f>
        <v>#N/A</v>
      </c>
      <c r="Y37" s="29" t="e">
        <f>'s1'!Y41</f>
        <v>#N/A</v>
      </c>
      <c r="Z37" s="29" t="e">
        <f>'s1'!Z41</f>
        <v>#N/A</v>
      </c>
      <c r="AA37" s="29" t="e">
        <f>'s1'!AA41</f>
        <v>#N/A</v>
      </c>
      <c r="AB37" s="29" t="e">
        <f>'s1'!AB41</f>
        <v>#N/A</v>
      </c>
      <c r="AC37" s="29" t="e">
        <f>'s1'!AC41</f>
        <v>#N/A</v>
      </c>
      <c r="AD37" s="29" t="e">
        <f>'s1'!AD41</f>
        <v>#N/A</v>
      </c>
      <c r="AE37" s="29" t="e">
        <f>'s1'!AE41</f>
        <v>#N/A</v>
      </c>
      <c r="AF37" s="29" t="e">
        <f>'s1'!AF41</f>
        <v>#N/A</v>
      </c>
      <c r="AG37" s="29" t="e">
        <f>'s1'!AG41</f>
        <v>#N/A</v>
      </c>
      <c r="AH37" s="29" t="e">
        <f>'s1'!AH41</f>
        <v>#N/A</v>
      </c>
      <c r="AI37" s="29" t="e">
        <f>'s1'!AI41</f>
        <v>#N/A</v>
      </c>
      <c r="AJ37" s="29" t="e">
        <f>'s1'!AJ41</f>
        <v>#N/A</v>
      </c>
      <c r="AK37" s="29" t="e">
        <f>'s1'!AK41</f>
        <v>#N/A</v>
      </c>
      <c r="AL37" s="29" t="e">
        <f>'s1'!AL41</f>
        <v>#N/A</v>
      </c>
      <c r="AM37" s="9"/>
    </row>
    <row r="38" spans="1:39" x14ac:dyDescent="0.2">
      <c r="A38" s="7"/>
      <c r="B38" s="8">
        <v>8</v>
      </c>
      <c r="C38" s="29" t="e">
        <f>'s1'!C42</f>
        <v>#N/A</v>
      </c>
      <c r="D38" s="29" t="e">
        <f>'s1'!D42</f>
        <v>#N/A</v>
      </c>
      <c r="E38" s="29" t="e">
        <f>'s1'!E42</f>
        <v>#N/A</v>
      </c>
      <c r="F38" s="29" t="e">
        <f>'s1'!F42</f>
        <v>#N/A</v>
      </c>
      <c r="G38" s="29" t="e">
        <f>'s1'!G42</f>
        <v>#N/A</v>
      </c>
      <c r="H38" s="29" t="e">
        <f>'s1'!H42</f>
        <v>#N/A</v>
      </c>
      <c r="I38" s="29" t="e">
        <f>'s1'!I42</f>
        <v>#N/A</v>
      </c>
      <c r="J38" s="29" t="e">
        <f>'s1'!J42</f>
        <v>#N/A</v>
      </c>
      <c r="K38" s="29" t="e">
        <f>'s1'!K42</f>
        <v>#N/A</v>
      </c>
      <c r="L38" s="29" t="e">
        <f>'s1'!L42</f>
        <v>#N/A</v>
      </c>
      <c r="M38" s="29" t="e">
        <f>'s1'!M42</f>
        <v>#N/A</v>
      </c>
      <c r="N38" s="29" t="e">
        <f>'s1'!N42</f>
        <v>#N/A</v>
      </c>
      <c r="O38" s="29" t="e">
        <f>'s1'!O42</f>
        <v>#N/A</v>
      </c>
      <c r="P38" s="29" t="e">
        <f>'s1'!P42</f>
        <v>#N/A</v>
      </c>
      <c r="Q38" s="29" t="e">
        <f>'s1'!Q42</f>
        <v>#N/A</v>
      </c>
      <c r="R38" s="29" t="e">
        <f>'s1'!R42</f>
        <v>#N/A</v>
      </c>
      <c r="S38" s="29" t="e">
        <f>'s1'!S42</f>
        <v>#N/A</v>
      </c>
      <c r="T38" s="29" t="e">
        <f>'s1'!T42</f>
        <v>#N/A</v>
      </c>
      <c r="U38" s="29" t="e">
        <f>'s1'!U42</f>
        <v>#N/A</v>
      </c>
      <c r="V38" s="29" t="e">
        <f>'s1'!V42</f>
        <v>#N/A</v>
      </c>
      <c r="W38" s="29" t="e">
        <f>'s1'!W42</f>
        <v>#N/A</v>
      </c>
      <c r="X38" s="29" t="e">
        <f>'s1'!X42</f>
        <v>#N/A</v>
      </c>
      <c r="Y38" s="29" t="e">
        <f>'s1'!Y42</f>
        <v>#N/A</v>
      </c>
      <c r="Z38" s="29" t="e">
        <f>'s1'!Z42</f>
        <v>#N/A</v>
      </c>
      <c r="AA38" s="29" t="e">
        <f>'s1'!AA42</f>
        <v>#N/A</v>
      </c>
      <c r="AB38" s="29" t="e">
        <f>'s1'!AB42</f>
        <v>#N/A</v>
      </c>
      <c r="AC38" s="29" t="e">
        <f>'s1'!AC42</f>
        <v>#N/A</v>
      </c>
      <c r="AD38" s="29" t="e">
        <f>'s1'!AD42</f>
        <v>#N/A</v>
      </c>
      <c r="AE38" s="29" t="e">
        <f>'s1'!AE42</f>
        <v>#N/A</v>
      </c>
      <c r="AF38" s="29" t="e">
        <f>'s1'!AF42</f>
        <v>#N/A</v>
      </c>
      <c r="AG38" s="29" t="e">
        <f>'s1'!AG42</f>
        <v>#N/A</v>
      </c>
      <c r="AH38" s="29" t="e">
        <f>'s1'!AH42</f>
        <v>#N/A</v>
      </c>
      <c r="AI38" s="29" t="e">
        <f>'s1'!AI42</f>
        <v>#N/A</v>
      </c>
      <c r="AJ38" s="29" t="e">
        <f>'s1'!AJ42</f>
        <v>#N/A</v>
      </c>
      <c r="AK38" s="29" t="e">
        <f>'s1'!AK42</f>
        <v>#N/A</v>
      </c>
      <c r="AL38" s="29" t="e">
        <f>'s1'!AL42</f>
        <v>#N/A</v>
      </c>
      <c r="AM38" s="9"/>
    </row>
    <row r="39" spans="1:39" x14ac:dyDescent="0.2">
      <c r="A39" s="7"/>
      <c r="B39" s="8">
        <v>9</v>
      </c>
      <c r="C39" s="29" t="e">
        <f>'s1'!C43</f>
        <v>#N/A</v>
      </c>
      <c r="D39" s="29" t="e">
        <f>'s1'!D43</f>
        <v>#N/A</v>
      </c>
      <c r="E39" s="29" t="e">
        <f>'s1'!E43</f>
        <v>#N/A</v>
      </c>
      <c r="F39" s="29" t="e">
        <f>'s1'!F43</f>
        <v>#N/A</v>
      </c>
      <c r="G39" s="29" t="e">
        <f>'s1'!G43</f>
        <v>#N/A</v>
      </c>
      <c r="H39" s="29" t="e">
        <f>'s1'!H43</f>
        <v>#N/A</v>
      </c>
      <c r="I39" s="29" t="e">
        <f>'s1'!I43</f>
        <v>#N/A</v>
      </c>
      <c r="J39" s="29" t="e">
        <f>'s1'!J43</f>
        <v>#N/A</v>
      </c>
      <c r="K39" s="29" t="e">
        <f>'s1'!K43</f>
        <v>#N/A</v>
      </c>
      <c r="L39" s="29" t="e">
        <f>'s1'!L43</f>
        <v>#N/A</v>
      </c>
      <c r="M39" s="29" t="e">
        <f>'s1'!M43</f>
        <v>#N/A</v>
      </c>
      <c r="N39" s="29" t="e">
        <f>'s1'!N43</f>
        <v>#N/A</v>
      </c>
      <c r="O39" s="29" t="e">
        <f>'s1'!O43</f>
        <v>#N/A</v>
      </c>
      <c r="P39" s="29" t="e">
        <f>'s1'!P43</f>
        <v>#N/A</v>
      </c>
      <c r="Q39" s="29" t="e">
        <f>'s1'!Q43</f>
        <v>#N/A</v>
      </c>
      <c r="R39" s="29" t="e">
        <f>'s1'!R43</f>
        <v>#N/A</v>
      </c>
      <c r="S39" s="29" t="e">
        <f>'s1'!S43</f>
        <v>#N/A</v>
      </c>
      <c r="T39" s="29" t="e">
        <f>'s1'!T43</f>
        <v>#N/A</v>
      </c>
      <c r="U39" s="29" t="e">
        <f>'s1'!U43</f>
        <v>#N/A</v>
      </c>
      <c r="V39" s="29" t="e">
        <f>'s1'!V43</f>
        <v>#N/A</v>
      </c>
      <c r="W39" s="29" t="e">
        <f>'s1'!W43</f>
        <v>#N/A</v>
      </c>
      <c r="X39" s="29" t="e">
        <f>'s1'!X43</f>
        <v>#N/A</v>
      </c>
      <c r="Y39" s="29" t="e">
        <f>'s1'!Y43</f>
        <v>#N/A</v>
      </c>
      <c r="Z39" s="29" t="e">
        <f>'s1'!Z43</f>
        <v>#N/A</v>
      </c>
      <c r="AA39" s="29" t="e">
        <f>'s1'!AA43</f>
        <v>#N/A</v>
      </c>
      <c r="AB39" s="29" t="e">
        <f>'s1'!AB43</f>
        <v>#N/A</v>
      </c>
      <c r="AC39" s="29" t="e">
        <f>'s1'!AC43</f>
        <v>#N/A</v>
      </c>
      <c r="AD39" s="29" t="e">
        <f>'s1'!AD43</f>
        <v>#N/A</v>
      </c>
      <c r="AE39" s="29" t="e">
        <f>'s1'!AE43</f>
        <v>#N/A</v>
      </c>
      <c r="AF39" s="29" t="e">
        <f>'s1'!AF43</f>
        <v>#N/A</v>
      </c>
      <c r="AG39" s="29" t="e">
        <f>'s1'!AG43</f>
        <v>#N/A</v>
      </c>
      <c r="AH39" s="29" t="e">
        <f>'s1'!AH43</f>
        <v>#N/A</v>
      </c>
      <c r="AI39" s="29" t="e">
        <f>'s1'!AI43</f>
        <v>#N/A</v>
      </c>
      <c r="AJ39" s="29" t="e">
        <f>'s1'!AJ43</f>
        <v>#N/A</v>
      </c>
      <c r="AK39" s="29" t="e">
        <f>'s1'!AK43</f>
        <v>#N/A</v>
      </c>
      <c r="AL39" s="29" t="e">
        <f>'s1'!AL43</f>
        <v>#N/A</v>
      </c>
      <c r="AM39" s="9"/>
    </row>
    <row r="40" spans="1:39" x14ac:dyDescent="0.2">
      <c r="A40" s="7"/>
      <c r="B40" s="8">
        <v>10</v>
      </c>
      <c r="C40" s="29" t="e">
        <f>'s1'!C44</f>
        <v>#N/A</v>
      </c>
      <c r="D40" s="29" t="e">
        <f>'s1'!D44</f>
        <v>#N/A</v>
      </c>
      <c r="E40" s="29" t="e">
        <f>'s1'!E44</f>
        <v>#N/A</v>
      </c>
      <c r="F40" s="29" t="e">
        <f>'s1'!F44</f>
        <v>#N/A</v>
      </c>
      <c r="G40" s="29" t="e">
        <f>'s1'!G44</f>
        <v>#N/A</v>
      </c>
      <c r="H40" s="29" t="e">
        <f>'s1'!H44</f>
        <v>#N/A</v>
      </c>
      <c r="I40" s="29" t="e">
        <f>'s1'!I44</f>
        <v>#N/A</v>
      </c>
      <c r="J40" s="29" t="e">
        <f>'s1'!J44</f>
        <v>#N/A</v>
      </c>
      <c r="K40" s="29" t="e">
        <f>'s1'!K44</f>
        <v>#N/A</v>
      </c>
      <c r="L40" s="29" t="e">
        <f>'s1'!L44</f>
        <v>#N/A</v>
      </c>
      <c r="M40" s="29" t="e">
        <f>'s1'!M44</f>
        <v>#N/A</v>
      </c>
      <c r="N40" s="29" t="e">
        <f>'s1'!N44</f>
        <v>#N/A</v>
      </c>
      <c r="O40" s="29" t="e">
        <f>'s1'!O44</f>
        <v>#N/A</v>
      </c>
      <c r="P40" s="29" t="e">
        <f>'s1'!P44</f>
        <v>#N/A</v>
      </c>
      <c r="Q40" s="29" t="e">
        <f>'s1'!Q44</f>
        <v>#N/A</v>
      </c>
      <c r="R40" s="29" t="e">
        <f>'s1'!R44</f>
        <v>#N/A</v>
      </c>
      <c r="S40" s="29" t="e">
        <f>'s1'!S44</f>
        <v>#N/A</v>
      </c>
      <c r="T40" s="29" t="e">
        <f>'s1'!T44</f>
        <v>#N/A</v>
      </c>
      <c r="U40" s="29" t="e">
        <f>'s1'!U44</f>
        <v>#N/A</v>
      </c>
      <c r="V40" s="29" t="e">
        <f>'s1'!V44</f>
        <v>#N/A</v>
      </c>
      <c r="W40" s="29" t="e">
        <f>'s1'!W44</f>
        <v>#N/A</v>
      </c>
      <c r="X40" s="29" t="e">
        <f>'s1'!X44</f>
        <v>#N/A</v>
      </c>
      <c r="Y40" s="29" t="e">
        <f>'s1'!Y44</f>
        <v>#N/A</v>
      </c>
      <c r="Z40" s="29" t="e">
        <f>'s1'!Z44</f>
        <v>#N/A</v>
      </c>
      <c r="AA40" s="29" t="e">
        <f>'s1'!AA44</f>
        <v>#N/A</v>
      </c>
      <c r="AB40" s="29" t="e">
        <f>'s1'!AB44</f>
        <v>#N/A</v>
      </c>
      <c r="AC40" s="29" t="e">
        <f>'s1'!AC44</f>
        <v>#N/A</v>
      </c>
      <c r="AD40" s="29" t="e">
        <f>'s1'!AD44</f>
        <v>#N/A</v>
      </c>
      <c r="AE40" s="29" t="e">
        <f>'s1'!AE44</f>
        <v>#N/A</v>
      </c>
      <c r="AF40" s="29" t="e">
        <f>'s1'!AF44</f>
        <v>#N/A</v>
      </c>
      <c r="AG40" s="29" t="e">
        <f>'s1'!AG44</f>
        <v>#N/A</v>
      </c>
      <c r="AH40" s="29" t="e">
        <f>'s1'!AH44</f>
        <v>#N/A</v>
      </c>
      <c r="AI40" s="29" t="e">
        <f>'s1'!AI44</f>
        <v>#N/A</v>
      </c>
      <c r="AJ40" s="29" t="e">
        <f>'s1'!AJ44</f>
        <v>#N/A</v>
      </c>
      <c r="AK40" s="29" t="e">
        <f>'s1'!AK44</f>
        <v>#N/A</v>
      </c>
      <c r="AL40" s="29" t="e">
        <f>'s1'!AL44</f>
        <v>#N/A</v>
      </c>
      <c r="AM40" s="9"/>
    </row>
    <row r="41" spans="1:39" x14ac:dyDescent="0.2">
      <c r="A41" s="7"/>
      <c r="B41" s="8">
        <v>11</v>
      </c>
      <c r="C41" s="29" t="e">
        <f>'s1'!C45</f>
        <v>#N/A</v>
      </c>
      <c r="D41" s="29" t="e">
        <f>'s1'!D45</f>
        <v>#N/A</v>
      </c>
      <c r="E41" s="29" t="e">
        <f>'s1'!E45</f>
        <v>#N/A</v>
      </c>
      <c r="F41" s="29" t="e">
        <f>'s1'!F45</f>
        <v>#N/A</v>
      </c>
      <c r="G41" s="29" t="e">
        <f>'s1'!G45</f>
        <v>#N/A</v>
      </c>
      <c r="H41" s="29" t="e">
        <f>'s1'!H45</f>
        <v>#N/A</v>
      </c>
      <c r="I41" s="29" t="e">
        <f>'s1'!I45</f>
        <v>#N/A</v>
      </c>
      <c r="J41" s="29" t="e">
        <f>'s1'!J45</f>
        <v>#N/A</v>
      </c>
      <c r="K41" s="29" t="e">
        <f>'s1'!K45</f>
        <v>#N/A</v>
      </c>
      <c r="L41" s="29" t="e">
        <f>'s1'!L45</f>
        <v>#N/A</v>
      </c>
      <c r="M41" s="29" t="e">
        <f>'s1'!M45</f>
        <v>#N/A</v>
      </c>
      <c r="N41" s="29" t="e">
        <f>'s1'!N45</f>
        <v>#N/A</v>
      </c>
      <c r="O41" s="29" t="e">
        <f>'s1'!O45</f>
        <v>#N/A</v>
      </c>
      <c r="P41" s="29" t="e">
        <f>'s1'!P45</f>
        <v>#N/A</v>
      </c>
      <c r="Q41" s="29" t="e">
        <f>'s1'!Q45</f>
        <v>#N/A</v>
      </c>
      <c r="R41" s="29" t="e">
        <f>'s1'!R45</f>
        <v>#N/A</v>
      </c>
      <c r="S41" s="29" t="e">
        <f>'s1'!S45</f>
        <v>#N/A</v>
      </c>
      <c r="T41" s="29" t="e">
        <f>'s1'!T45</f>
        <v>#N/A</v>
      </c>
      <c r="U41" s="29" t="e">
        <f>'s1'!U45</f>
        <v>#N/A</v>
      </c>
      <c r="V41" s="29" t="e">
        <f>'s1'!V45</f>
        <v>#N/A</v>
      </c>
      <c r="W41" s="29" t="e">
        <f>'s1'!W45</f>
        <v>#N/A</v>
      </c>
      <c r="X41" s="29" t="e">
        <f>'s1'!X45</f>
        <v>#N/A</v>
      </c>
      <c r="Y41" s="29" t="e">
        <f>'s1'!Y45</f>
        <v>#N/A</v>
      </c>
      <c r="Z41" s="29" t="e">
        <f>'s1'!Z45</f>
        <v>#N/A</v>
      </c>
      <c r="AA41" s="29" t="e">
        <f>'s1'!AA45</f>
        <v>#N/A</v>
      </c>
      <c r="AB41" s="29" t="e">
        <f>'s1'!AB45</f>
        <v>#N/A</v>
      </c>
      <c r="AC41" s="29" t="e">
        <f>'s1'!AC45</f>
        <v>#N/A</v>
      </c>
      <c r="AD41" s="29" t="e">
        <f>'s1'!AD45</f>
        <v>#N/A</v>
      </c>
      <c r="AE41" s="29" t="e">
        <f>'s1'!AE45</f>
        <v>#N/A</v>
      </c>
      <c r="AF41" s="29" t="e">
        <f>'s1'!AF45</f>
        <v>#N/A</v>
      </c>
      <c r="AG41" s="29" t="e">
        <f>'s1'!AG45</f>
        <v>#N/A</v>
      </c>
      <c r="AH41" s="29" t="e">
        <f>'s1'!AH45</f>
        <v>#N/A</v>
      </c>
      <c r="AI41" s="29" t="e">
        <f>'s1'!AI45</f>
        <v>#N/A</v>
      </c>
      <c r="AJ41" s="29" t="e">
        <f>'s1'!AJ45</f>
        <v>#N/A</v>
      </c>
      <c r="AK41" s="29" t="e">
        <f>'s1'!AK45</f>
        <v>#N/A</v>
      </c>
      <c r="AL41" s="29" t="e">
        <f>'s1'!AL45</f>
        <v>#N/A</v>
      </c>
      <c r="AM41" s="9"/>
    </row>
    <row r="42" spans="1:39" x14ac:dyDescent="0.2">
      <c r="A42" s="7"/>
      <c r="B42" s="8">
        <v>12</v>
      </c>
      <c r="C42" s="29">
        <f>'s1'!C46</f>
        <v>15</v>
      </c>
      <c r="D42" s="29">
        <f>'s1'!D46</f>
        <v>15</v>
      </c>
      <c r="E42" s="29">
        <f>'s1'!E46</f>
        <v>15</v>
      </c>
      <c r="F42" s="29">
        <f>'s1'!F46</f>
        <v>15</v>
      </c>
      <c r="G42" s="29">
        <f>'s1'!G46</f>
        <v>15</v>
      </c>
      <c r="H42" s="29">
        <f>'s1'!H46</f>
        <v>15</v>
      </c>
      <c r="I42" s="29">
        <f>'s1'!I46</f>
        <v>15</v>
      </c>
      <c r="J42" s="29">
        <f>'s1'!J46</f>
        <v>15</v>
      </c>
      <c r="K42" s="29">
        <f>'s1'!K46</f>
        <v>15</v>
      </c>
      <c r="L42" s="29">
        <f>'s1'!L46</f>
        <v>15</v>
      </c>
      <c r="M42" s="29">
        <f>'s1'!M46</f>
        <v>15</v>
      </c>
      <c r="N42" s="29">
        <f>'s1'!N46</f>
        <v>15</v>
      </c>
      <c r="O42" s="29">
        <f>'s1'!O46</f>
        <v>15</v>
      </c>
      <c r="P42" s="29">
        <f>'s1'!P46</f>
        <v>15</v>
      </c>
      <c r="Q42" s="29">
        <f>'s1'!Q46</f>
        <v>15</v>
      </c>
      <c r="R42" s="29">
        <f>'s1'!R46</f>
        <v>15</v>
      </c>
      <c r="S42" s="29">
        <f>'s1'!S46</f>
        <v>15</v>
      </c>
      <c r="T42" s="29">
        <f>'s1'!T46</f>
        <v>15</v>
      </c>
      <c r="U42" s="29">
        <f>'s1'!U46</f>
        <v>15</v>
      </c>
      <c r="V42" s="29">
        <f>'s1'!V46</f>
        <v>15</v>
      </c>
      <c r="W42" s="29">
        <f>'s1'!W46</f>
        <v>15</v>
      </c>
      <c r="X42" s="29">
        <f>'s1'!X46</f>
        <v>15</v>
      </c>
      <c r="Y42" s="29">
        <f>'s1'!Y46</f>
        <v>15</v>
      </c>
      <c r="Z42" s="29">
        <f>'s1'!Z46</f>
        <v>15</v>
      </c>
      <c r="AA42" s="29">
        <f>'s1'!AA46</f>
        <v>15</v>
      </c>
      <c r="AB42" s="29">
        <f>'s1'!AB46</f>
        <v>15</v>
      </c>
      <c r="AC42" s="29">
        <f>'s1'!AC46</f>
        <v>15</v>
      </c>
      <c r="AD42" s="29">
        <f>'s1'!AD46</f>
        <v>15</v>
      </c>
      <c r="AE42" s="29">
        <f>'s1'!AE46</f>
        <v>15</v>
      </c>
      <c r="AF42" s="29">
        <f>'s1'!AF46</f>
        <v>15</v>
      </c>
      <c r="AG42" s="29">
        <f>'s1'!AG46</f>
        <v>15</v>
      </c>
      <c r="AH42" s="29">
        <f>'s1'!AH46</f>
        <v>15</v>
      </c>
      <c r="AI42" s="29">
        <f>'s1'!AI46</f>
        <v>15</v>
      </c>
      <c r="AJ42" s="29">
        <f>'s1'!AJ46</f>
        <v>15</v>
      </c>
      <c r="AK42" s="29">
        <f>'s1'!AK46</f>
        <v>15</v>
      </c>
      <c r="AL42" s="29">
        <f>'s1'!AL46</f>
        <v>15</v>
      </c>
      <c r="AM42" s="9"/>
    </row>
    <row r="43" spans="1:39" x14ac:dyDescent="0.2">
      <c r="A43" s="7"/>
      <c r="B43" s="8">
        <v>13</v>
      </c>
      <c r="C43" s="29">
        <f>'s1'!C47</f>
        <v>15</v>
      </c>
      <c r="D43" s="29">
        <f>'s1'!D47</f>
        <v>15</v>
      </c>
      <c r="E43" s="29">
        <f>'s1'!E47</f>
        <v>15</v>
      </c>
      <c r="F43" s="29">
        <f>'s1'!F47</f>
        <v>15</v>
      </c>
      <c r="G43" s="29">
        <f>'s1'!G47</f>
        <v>15</v>
      </c>
      <c r="H43" s="29">
        <f>'s1'!H47</f>
        <v>15</v>
      </c>
      <c r="I43" s="29">
        <f>'s1'!I47</f>
        <v>15</v>
      </c>
      <c r="J43" s="29">
        <f>'s1'!J47</f>
        <v>15</v>
      </c>
      <c r="K43" s="29">
        <f>'s1'!K47</f>
        <v>15</v>
      </c>
      <c r="L43" s="29">
        <f>'s1'!L47</f>
        <v>15</v>
      </c>
      <c r="M43" s="29">
        <f>'s1'!M47</f>
        <v>15</v>
      </c>
      <c r="N43" s="29">
        <f>'s1'!N47</f>
        <v>15</v>
      </c>
      <c r="O43" s="29">
        <f>'s1'!O47</f>
        <v>15</v>
      </c>
      <c r="P43" s="29">
        <f>'s1'!P47</f>
        <v>15</v>
      </c>
      <c r="Q43" s="29">
        <f>'s1'!Q47</f>
        <v>15</v>
      </c>
      <c r="R43" s="29">
        <f>'s1'!R47</f>
        <v>15</v>
      </c>
      <c r="S43" s="29">
        <f>'s1'!S47</f>
        <v>15</v>
      </c>
      <c r="T43" s="29">
        <f>'s1'!T47</f>
        <v>15</v>
      </c>
      <c r="U43" s="29">
        <f>'s1'!U47</f>
        <v>15</v>
      </c>
      <c r="V43" s="29">
        <f>'s1'!V47</f>
        <v>15</v>
      </c>
      <c r="W43" s="29">
        <f>'s1'!W47</f>
        <v>15</v>
      </c>
      <c r="X43" s="29">
        <f>'s1'!X47</f>
        <v>15</v>
      </c>
      <c r="Y43" s="29">
        <f>'s1'!Y47</f>
        <v>15</v>
      </c>
      <c r="Z43" s="29">
        <f>'s1'!Z47</f>
        <v>15</v>
      </c>
      <c r="AA43" s="29">
        <f>'s1'!AA47</f>
        <v>15</v>
      </c>
      <c r="AB43" s="29">
        <f>'s1'!AB47</f>
        <v>15</v>
      </c>
      <c r="AC43" s="29">
        <f>'s1'!AC47</f>
        <v>15</v>
      </c>
      <c r="AD43" s="29">
        <f>'s1'!AD47</f>
        <v>15</v>
      </c>
      <c r="AE43" s="29">
        <f>'s1'!AE47</f>
        <v>15</v>
      </c>
      <c r="AF43" s="29">
        <f>'s1'!AF47</f>
        <v>15</v>
      </c>
      <c r="AG43" s="29">
        <f>'s1'!AG47</f>
        <v>15</v>
      </c>
      <c r="AH43" s="29">
        <f>'s1'!AH47</f>
        <v>15</v>
      </c>
      <c r="AI43" s="29">
        <f>'s1'!AI47</f>
        <v>15</v>
      </c>
      <c r="AJ43" s="29">
        <f>'s1'!AJ47</f>
        <v>15</v>
      </c>
      <c r="AK43" s="29">
        <f>'s1'!AK47</f>
        <v>15</v>
      </c>
      <c r="AL43" s="29">
        <f>'s1'!AL47</f>
        <v>15</v>
      </c>
      <c r="AM43" s="9"/>
    </row>
    <row r="44" spans="1:39" x14ac:dyDescent="0.2">
      <c r="A44" s="7"/>
      <c r="B44" s="8">
        <v>14</v>
      </c>
      <c r="C44" s="29" t="e">
        <f>'s1'!C48</f>
        <v>#N/A</v>
      </c>
      <c r="D44" s="29" t="e">
        <f>'s1'!D48</f>
        <v>#N/A</v>
      </c>
      <c r="E44" s="29" t="e">
        <f>'s1'!E48</f>
        <v>#N/A</v>
      </c>
      <c r="F44" s="29" t="e">
        <f>'s1'!F48</f>
        <v>#N/A</v>
      </c>
      <c r="G44" s="29" t="e">
        <f>'s1'!G48</f>
        <v>#N/A</v>
      </c>
      <c r="H44" s="29" t="e">
        <f>'s1'!H48</f>
        <v>#N/A</v>
      </c>
      <c r="I44" s="29" t="e">
        <f>'s1'!I48</f>
        <v>#N/A</v>
      </c>
      <c r="J44" s="29" t="e">
        <f>'s1'!J48</f>
        <v>#N/A</v>
      </c>
      <c r="K44" s="29" t="e">
        <f>'s1'!K48</f>
        <v>#N/A</v>
      </c>
      <c r="L44" s="29" t="e">
        <f>'s1'!L48</f>
        <v>#N/A</v>
      </c>
      <c r="M44" s="29" t="e">
        <f>'s1'!M48</f>
        <v>#N/A</v>
      </c>
      <c r="N44" s="29" t="e">
        <f>'s1'!N48</f>
        <v>#N/A</v>
      </c>
      <c r="O44" s="29" t="e">
        <f>'s1'!O48</f>
        <v>#N/A</v>
      </c>
      <c r="P44" s="29" t="e">
        <f>'s1'!P48</f>
        <v>#N/A</v>
      </c>
      <c r="Q44" s="29" t="e">
        <f>'s1'!Q48</f>
        <v>#N/A</v>
      </c>
      <c r="R44" s="29" t="e">
        <f>'s1'!R48</f>
        <v>#N/A</v>
      </c>
      <c r="S44" s="29" t="e">
        <f>'s1'!S48</f>
        <v>#N/A</v>
      </c>
      <c r="T44" s="29" t="e">
        <f>'s1'!T48</f>
        <v>#N/A</v>
      </c>
      <c r="U44" s="29" t="e">
        <f>'s1'!U48</f>
        <v>#N/A</v>
      </c>
      <c r="V44" s="29" t="e">
        <f>'s1'!V48</f>
        <v>#N/A</v>
      </c>
      <c r="W44" s="29" t="e">
        <f>'s1'!W48</f>
        <v>#N/A</v>
      </c>
      <c r="X44" s="29" t="e">
        <f>'s1'!X48</f>
        <v>#N/A</v>
      </c>
      <c r="Y44" s="29" t="e">
        <f>'s1'!Y48</f>
        <v>#N/A</v>
      </c>
      <c r="Z44" s="29" t="e">
        <f>'s1'!Z48</f>
        <v>#N/A</v>
      </c>
      <c r="AA44" s="29" t="e">
        <f>'s1'!AA48</f>
        <v>#N/A</v>
      </c>
      <c r="AB44" s="29" t="e">
        <f>'s1'!AB48</f>
        <v>#N/A</v>
      </c>
      <c r="AC44" s="29" t="e">
        <f>'s1'!AC48</f>
        <v>#N/A</v>
      </c>
      <c r="AD44" s="29" t="e">
        <f>'s1'!AD48</f>
        <v>#N/A</v>
      </c>
      <c r="AE44" s="29" t="e">
        <f>'s1'!AE48</f>
        <v>#N/A</v>
      </c>
      <c r="AF44" s="29" t="e">
        <f>'s1'!AF48</f>
        <v>#N/A</v>
      </c>
      <c r="AG44" s="29" t="e">
        <f>'s1'!AG48</f>
        <v>#N/A</v>
      </c>
      <c r="AH44" s="29" t="e">
        <f>'s1'!AH48</f>
        <v>#N/A</v>
      </c>
      <c r="AI44" s="29" t="e">
        <f>'s1'!AI48</f>
        <v>#N/A</v>
      </c>
      <c r="AJ44" s="29" t="e">
        <f>'s1'!AJ48</f>
        <v>#N/A</v>
      </c>
      <c r="AK44" s="29" t="e">
        <f>'s1'!AK48</f>
        <v>#N/A</v>
      </c>
      <c r="AL44" s="29" t="e">
        <f>'s1'!AL48</f>
        <v>#N/A</v>
      </c>
      <c r="AM44" s="9"/>
    </row>
    <row r="45" spans="1:39" x14ac:dyDescent="0.2">
      <c r="A45" s="7"/>
      <c r="B45" s="8">
        <v>15</v>
      </c>
      <c r="C45" s="29" t="e">
        <f>'s1'!C49</f>
        <v>#N/A</v>
      </c>
      <c r="D45" s="29" t="e">
        <f>'s1'!D49</f>
        <v>#N/A</v>
      </c>
      <c r="E45" s="29" t="e">
        <f>'s1'!E49</f>
        <v>#N/A</v>
      </c>
      <c r="F45" s="29" t="e">
        <f>'s1'!F49</f>
        <v>#N/A</v>
      </c>
      <c r="G45" s="29" t="e">
        <f>'s1'!G49</f>
        <v>#N/A</v>
      </c>
      <c r="H45" s="29" t="e">
        <f>'s1'!H49</f>
        <v>#N/A</v>
      </c>
      <c r="I45" s="29" t="e">
        <f>'s1'!I49</f>
        <v>#N/A</v>
      </c>
      <c r="J45" s="29" t="e">
        <f>'s1'!J49</f>
        <v>#N/A</v>
      </c>
      <c r="K45" s="29" t="e">
        <f>'s1'!K49</f>
        <v>#N/A</v>
      </c>
      <c r="L45" s="29" t="e">
        <f>'s1'!L49</f>
        <v>#N/A</v>
      </c>
      <c r="M45" s="29" t="e">
        <f>'s1'!M49</f>
        <v>#N/A</v>
      </c>
      <c r="N45" s="29" t="e">
        <f>'s1'!N49</f>
        <v>#N/A</v>
      </c>
      <c r="O45" s="29" t="e">
        <f>'s1'!O49</f>
        <v>#N/A</v>
      </c>
      <c r="P45" s="29" t="e">
        <f>'s1'!P49</f>
        <v>#N/A</v>
      </c>
      <c r="Q45" s="29" t="e">
        <f>'s1'!Q49</f>
        <v>#N/A</v>
      </c>
      <c r="R45" s="29" t="e">
        <f>'s1'!R49</f>
        <v>#N/A</v>
      </c>
      <c r="S45" s="29" t="e">
        <f>'s1'!S49</f>
        <v>#N/A</v>
      </c>
      <c r="T45" s="29" t="e">
        <f>'s1'!T49</f>
        <v>#N/A</v>
      </c>
      <c r="U45" s="29" t="e">
        <f>'s1'!U49</f>
        <v>#N/A</v>
      </c>
      <c r="V45" s="29" t="e">
        <f>'s1'!V49</f>
        <v>#N/A</v>
      </c>
      <c r="W45" s="29" t="e">
        <f>'s1'!W49</f>
        <v>#N/A</v>
      </c>
      <c r="X45" s="29" t="e">
        <f>'s1'!X49</f>
        <v>#N/A</v>
      </c>
      <c r="Y45" s="29" t="e">
        <f>'s1'!Y49</f>
        <v>#N/A</v>
      </c>
      <c r="Z45" s="29" t="e">
        <f>'s1'!Z49</f>
        <v>#N/A</v>
      </c>
      <c r="AA45" s="29" t="e">
        <f>'s1'!AA49</f>
        <v>#N/A</v>
      </c>
      <c r="AB45" s="29" t="e">
        <f>'s1'!AB49</f>
        <v>#N/A</v>
      </c>
      <c r="AC45" s="29" t="e">
        <f>'s1'!AC49</f>
        <v>#N/A</v>
      </c>
      <c r="AD45" s="29" t="e">
        <f>'s1'!AD49</f>
        <v>#N/A</v>
      </c>
      <c r="AE45" s="29" t="e">
        <f>'s1'!AE49</f>
        <v>#N/A</v>
      </c>
      <c r="AF45" s="29" t="e">
        <f>'s1'!AF49</f>
        <v>#N/A</v>
      </c>
      <c r="AG45" s="29" t="e">
        <f>'s1'!AG49</f>
        <v>#N/A</v>
      </c>
      <c r="AH45" s="29" t="e">
        <f>'s1'!AH49</f>
        <v>#N/A</v>
      </c>
      <c r="AI45" s="29" t="e">
        <f>'s1'!AI49</f>
        <v>#N/A</v>
      </c>
      <c r="AJ45" s="29" t="e">
        <f>'s1'!AJ49</f>
        <v>#N/A</v>
      </c>
      <c r="AK45" s="29" t="e">
        <f>'s1'!AK49</f>
        <v>#N/A</v>
      </c>
      <c r="AL45" s="29" t="e">
        <f>'s1'!AL49</f>
        <v>#N/A</v>
      </c>
      <c r="AM45" s="9"/>
    </row>
    <row r="46" spans="1:39" x14ac:dyDescent="0.2">
      <c r="A46" s="7"/>
      <c r="B46" s="8">
        <v>16</v>
      </c>
      <c r="C46" s="29" t="e">
        <f>'s1'!C50</f>
        <v>#N/A</v>
      </c>
      <c r="D46" s="29" t="e">
        <f>'s1'!D50</f>
        <v>#N/A</v>
      </c>
      <c r="E46" s="29" t="e">
        <f>'s1'!E50</f>
        <v>#N/A</v>
      </c>
      <c r="F46" s="29" t="e">
        <f>'s1'!F50</f>
        <v>#N/A</v>
      </c>
      <c r="G46" s="29" t="e">
        <f>'s1'!G50</f>
        <v>#N/A</v>
      </c>
      <c r="H46" s="29" t="e">
        <f>'s1'!H50</f>
        <v>#N/A</v>
      </c>
      <c r="I46" s="29" t="e">
        <f>'s1'!I50</f>
        <v>#N/A</v>
      </c>
      <c r="J46" s="29" t="e">
        <f>'s1'!J50</f>
        <v>#N/A</v>
      </c>
      <c r="K46" s="29" t="e">
        <f>'s1'!K50</f>
        <v>#N/A</v>
      </c>
      <c r="L46" s="29" t="e">
        <f>'s1'!L50</f>
        <v>#N/A</v>
      </c>
      <c r="M46" s="29" t="e">
        <f>'s1'!M50</f>
        <v>#N/A</v>
      </c>
      <c r="N46" s="29" t="e">
        <f>'s1'!N50</f>
        <v>#N/A</v>
      </c>
      <c r="O46" s="29" t="e">
        <f>'s1'!O50</f>
        <v>#N/A</v>
      </c>
      <c r="P46" s="29" t="e">
        <f>'s1'!P50</f>
        <v>#N/A</v>
      </c>
      <c r="Q46" s="29" t="e">
        <f>'s1'!Q50</f>
        <v>#N/A</v>
      </c>
      <c r="R46" s="29" t="e">
        <f>'s1'!R50</f>
        <v>#N/A</v>
      </c>
      <c r="S46" s="29" t="e">
        <f>'s1'!S50</f>
        <v>#N/A</v>
      </c>
      <c r="T46" s="29" t="e">
        <f>'s1'!T50</f>
        <v>#N/A</v>
      </c>
      <c r="U46" s="29" t="e">
        <f>'s1'!U50</f>
        <v>#N/A</v>
      </c>
      <c r="V46" s="29" t="e">
        <f>'s1'!V50</f>
        <v>#N/A</v>
      </c>
      <c r="W46" s="29" t="e">
        <f>'s1'!W50</f>
        <v>#N/A</v>
      </c>
      <c r="X46" s="29" t="e">
        <f>'s1'!X50</f>
        <v>#N/A</v>
      </c>
      <c r="Y46" s="29" t="e">
        <f>'s1'!Y50</f>
        <v>#N/A</v>
      </c>
      <c r="Z46" s="29" t="e">
        <f>'s1'!Z50</f>
        <v>#N/A</v>
      </c>
      <c r="AA46" s="29" t="e">
        <f>'s1'!AA50</f>
        <v>#N/A</v>
      </c>
      <c r="AB46" s="29" t="e">
        <f>'s1'!AB50</f>
        <v>#N/A</v>
      </c>
      <c r="AC46" s="29" t="e">
        <f>'s1'!AC50</f>
        <v>#N/A</v>
      </c>
      <c r="AD46" s="29" t="e">
        <f>'s1'!AD50</f>
        <v>#N/A</v>
      </c>
      <c r="AE46" s="29" t="e">
        <f>'s1'!AE50</f>
        <v>#N/A</v>
      </c>
      <c r="AF46" s="29" t="e">
        <f>'s1'!AF50</f>
        <v>#N/A</v>
      </c>
      <c r="AG46" s="29" t="e">
        <f>'s1'!AG50</f>
        <v>#N/A</v>
      </c>
      <c r="AH46" s="29" t="e">
        <f>'s1'!AH50</f>
        <v>#N/A</v>
      </c>
      <c r="AI46" s="29" t="e">
        <f>'s1'!AI50</f>
        <v>#N/A</v>
      </c>
      <c r="AJ46" s="29" t="e">
        <f>'s1'!AJ50</f>
        <v>#N/A</v>
      </c>
      <c r="AK46" s="29" t="e">
        <f>'s1'!AK50</f>
        <v>#N/A</v>
      </c>
      <c r="AL46" s="29" t="e">
        <f>'s1'!AL50</f>
        <v>#N/A</v>
      </c>
      <c r="AM46" s="9"/>
    </row>
    <row r="47" spans="1:39" x14ac:dyDescent="0.2">
      <c r="A47" s="7"/>
      <c r="B47" s="8">
        <v>17</v>
      </c>
      <c r="C47" s="29" t="e">
        <f>'s1'!C51</f>
        <v>#N/A</v>
      </c>
      <c r="D47" s="29" t="e">
        <f>'s1'!D51</f>
        <v>#N/A</v>
      </c>
      <c r="E47" s="29" t="e">
        <f>'s1'!E51</f>
        <v>#N/A</v>
      </c>
      <c r="F47" s="29" t="e">
        <f>'s1'!F51</f>
        <v>#N/A</v>
      </c>
      <c r="G47" s="29" t="e">
        <f>'s1'!G51</f>
        <v>#N/A</v>
      </c>
      <c r="H47" s="29" t="e">
        <f>'s1'!H51</f>
        <v>#N/A</v>
      </c>
      <c r="I47" s="29" t="e">
        <f>'s1'!I51</f>
        <v>#N/A</v>
      </c>
      <c r="J47" s="29" t="e">
        <f>'s1'!J51</f>
        <v>#N/A</v>
      </c>
      <c r="K47" s="29" t="e">
        <f>'s1'!K51</f>
        <v>#N/A</v>
      </c>
      <c r="L47" s="29" t="e">
        <f>'s1'!L51</f>
        <v>#N/A</v>
      </c>
      <c r="M47" s="29" t="e">
        <f>'s1'!M51</f>
        <v>#N/A</v>
      </c>
      <c r="N47" s="29" t="e">
        <f>'s1'!N51</f>
        <v>#N/A</v>
      </c>
      <c r="O47" s="29" t="e">
        <f>'s1'!O51</f>
        <v>#N/A</v>
      </c>
      <c r="P47" s="29" t="e">
        <f>'s1'!P51</f>
        <v>#N/A</v>
      </c>
      <c r="Q47" s="29" t="e">
        <f>'s1'!Q51</f>
        <v>#N/A</v>
      </c>
      <c r="R47" s="29" t="e">
        <f>'s1'!R51</f>
        <v>#N/A</v>
      </c>
      <c r="S47" s="29" t="e">
        <f>'s1'!S51</f>
        <v>#N/A</v>
      </c>
      <c r="T47" s="29" t="e">
        <f>'s1'!T51</f>
        <v>#N/A</v>
      </c>
      <c r="U47" s="29" t="e">
        <f>'s1'!U51</f>
        <v>#N/A</v>
      </c>
      <c r="V47" s="29" t="e">
        <f>'s1'!V51</f>
        <v>#N/A</v>
      </c>
      <c r="W47" s="29" t="e">
        <f>'s1'!W51</f>
        <v>#N/A</v>
      </c>
      <c r="X47" s="29" t="e">
        <f>'s1'!X51</f>
        <v>#N/A</v>
      </c>
      <c r="Y47" s="29" t="e">
        <f>'s1'!Y51</f>
        <v>#N/A</v>
      </c>
      <c r="Z47" s="29" t="e">
        <f>'s1'!Z51</f>
        <v>#N/A</v>
      </c>
      <c r="AA47" s="29" t="e">
        <f>'s1'!AA51</f>
        <v>#N/A</v>
      </c>
      <c r="AB47" s="29" t="e">
        <f>'s1'!AB51</f>
        <v>#N/A</v>
      </c>
      <c r="AC47" s="29" t="e">
        <f>'s1'!AC51</f>
        <v>#N/A</v>
      </c>
      <c r="AD47" s="29" t="e">
        <f>'s1'!AD51</f>
        <v>#N/A</v>
      </c>
      <c r="AE47" s="29" t="e">
        <f>'s1'!AE51</f>
        <v>#N/A</v>
      </c>
      <c r="AF47" s="29" t="e">
        <f>'s1'!AF51</f>
        <v>#N/A</v>
      </c>
      <c r="AG47" s="29" t="e">
        <f>'s1'!AG51</f>
        <v>#N/A</v>
      </c>
      <c r="AH47" s="29" t="e">
        <f>'s1'!AH51</f>
        <v>#N/A</v>
      </c>
      <c r="AI47" s="29" t="e">
        <f>'s1'!AI51</f>
        <v>#N/A</v>
      </c>
      <c r="AJ47" s="29" t="e">
        <f>'s1'!AJ51</f>
        <v>#N/A</v>
      </c>
      <c r="AK47" s="29" t="e">
        <f>'s1'!AK51</f>
        <v>#N/A</v>
      </c>
      <c r="AL47" s="29" t="e">
        <f>'s1'!AL51</f>
        <v>#N/A</v>
      </c>
      <c r="AM47" s="9"/>
    </row>
    <row r="48" spans="1:39" x14ac:dyDescent="0.2">
      <c r="A48" s="7"/>
      <c r="B48" s="8">
        <v>18</v>
      </c>
      <c r="C48" s="29" t="e">
        <f>'s1'!C52</f>
        <v>#N/A</v>
      </c>
      <c r="D48" s="29" t="e">
        <f>'s1'!D52</f>
        <v>#N/A</v>
      </c>
      <c r="E48" s="29" t="e">
        <f>'s1'!E52</f>
        <v>#N/A</v>
      </c>
      <c r="F48" s="29" t="e">
        <f>'s1'!F52</f>
        <v>#N/A</v>
      </c>
      <c r="G48" s="29" t="e">
        <f>'s1'!G52</f>
        <v>#N/A</v>
      </c>
      <c r="H48" s="29" t="e">
        <f>'s1'!H52</f>
        <v>#N/A</v>
      </c>
      <c r="I48" s="29" t="e">
        <f>'s1'!I52</f>
        <v>#N/A</v>
      </c>
      <c r="J48" s="29" t="e">
        <f>'s1'!J52</f>
        <v>#N/A</v>
      </c>
      <c r="K48" s="29" t="e">
        <f>'s1'!K52</f>
        <v>#N/A</v>
      </c>
      <c r="L48" s="29" t="e">
        <f>'s1'!L52</f>
        <v>#N/A</v>
      </c>
      <c r="M48" s="29" t="e">
        <f>'s1'!M52</f>
        <v>#N/A</v>
      </c>
      <c r="N48" s="29" t="e">
        <f>'s1'!N52</f>
        <v>#N/A</v>
      </c>
      <c r="O48" s="29" t="e">
        <f>'s1'!O52</f>
        <v>#N/A</v>
      </c>
      <c r="P48" s="29" t="e">
        <f>'s1'!P52</f>
        <v>#N/A</v>
      </c>
      <c r="Q48" s="29" t="e">
        <f>'s1'!Q52</f>
        <v>#N/A</v>
      </c>
      <c r="R48" s="29" t="e">
        <f>'s1'!R52</f>
        <v>#N/A</v>
      </c>
      <c r="S48" s="29" t="e">
        <f>'s1'!S52</f>
        <v>#N/A</v>
      </c>
      <c r="T48" s="29" t="e">
        <f>'s1'!T52</f>
        <v>#N/A</v>
      </c>
      <c r="U48" s="29" t="e">
        <f>'s1'!U52</f>
        <v>#N/A</v>
      </c>
      <c r="V48" s="29" t="e">
        <f>'s1'!V52</f>
        <v>#N/A</v>
      </c>
      <c r="W48" s="29" t="e">
        <f>'s1'!W52</f>
        <v>#N/A</v>
      </c>
      <c r="X48" s="29" t="e">
        <f>'s1'!X52</f>
        <v>#N/A</v>
      </c>
      <c r="Y48" s="29" t="e">
        <f>'s1'!Y52</f>
        <v>#N/A</v>
      </c>
      <c r="Z48" s="29" t="e">
        <f>'s1'!Z52</f>
        <v>#N/A</v>
      </c>
      <c r="AA48" s="29" t="e">
        <f>'s1'!AA52</f>
        <v>#N/A</v>
      </c>
      <c r="AB48" s="29" t="e">
        <f>'s1'!AB52</f>
        <v>#N/A</v>
      </c>
      <c r="AC48" s="29" t="e">
        <f>'s1'!AC52</f>
        <v>#N/A</v>
      </c>
      <c r="AD48" s="29" t="e">
        <f>'s1'!AD52</f>
        <v>#N/A</v>
      </c>
      <c r="AE48" s="29" t="e">
        <f>'s1'!AE52</f>
        <v>#N/A</v>
      </c>
      <c r="AF48" s="29" t="e">
        <f>'s1'!AF52</f>
        <v>#N/A</v>
      </c>
      <c r="AG48" s="29" t="e">
        <f>'s1'!AG52</f>
        <v>#N/A</v>
      </c>
      <c r="AH48" s="29" t="e">
        <f>'s1'!AH52</f>
        <v>#N/A</v>
      </c>
      <c r="AI48" s="29" t="e">
        <f>'s1'!AI52</f>
        <v>#N/A</v>
      </c>
      <c r="AJ48" s="29" t="e">
        <f>'s1'!AJ52</f>
        <v>#N/A</v>
      </c>
      <c r="AK48" s="29" t="e">
        <f>'s1'!AK52</f>
        <v>#N/A</v>
      </c>
      <c r="AL48" s="29" t="e">
        <f>'s1'!AL52</f>
        <v>#N/A</v>
      </c>
      <c r="AM48" s="9"/>
    </row>
    <row r="49" spans="1:39" x14ac:dyDescent="0.2">
      <c r="A49" s="7"/>
      <c r="B49" s="8">
        <v>19</v>
      </c>
      <c r="C49" s="29" t="e">
        <f>'s1'!C53</f>
        <v>#N/A</v>
      </c>
      <c r="D49" s="29" t="e">
        <f>'s1'!D53</f>
        <v>#N/A</v>
      </c>
      <c r="E49" s="29" t="e">
        <f>'s1'!E53</f>
        <v>#N/A</v>
      </c>
      <c r="F49" s="29" t="e">
        <f>'s1'!F53</f>
        <v>#N/A</v>
      </c>
      <c r="G49" s="29" t="e">
        <f>'s1'!G53</f>
        <v>#N/A</v>
      </c>
      <c r="H49" s="29" t="e">
        <f>'s1'!H53</f>
        <v>#N/A</v>
      </c>
      <c r="I49" s="29" t="e">
        <f>'s1'!I53</f>
        <v>#N/A</v>
      </c>
      <c r="J49" s="29" t="e">
        <f>'s1'!J53</f>
        <v>#N/A</v>
      </c>
      <c r="K49" s="29" t="e">
        <f>'s1'!K53</f>
        <v>#N/A</v>
      </c>
      <c r="L49" s="29" t="e">
        <f>'s1'!L53</f>
        <v>#N/A</v>
      </c>
      <c r="M49" s="29" t="e">
        <f>'s1'!M53</f>
        <v>#N/A</v>
      </c>
      <c r="N49" s="29" t="e">
        <f>'s1'!N53</f>
        <v>#N/A</v>
      </c>
      <c r="O49" s="29" t="e">
        <f>'s1'!O53</f>
        <v>#N/A</v>
      </c>
      <c r="P49" s="29" t="e">
        <f>'s1'!P53</f>
        <v>#N/A</v>
      </c>
      <c r="Q49" s="29" t="e">
        <f>'s1'!Q53</f>
        <v>#N/A</v>
      </c>
      <c r="R49" s="29" t="e">
        <f>'s1'!R53</f>
        <v>#N/A</v>
      </c>
      <c r="S49" s="29" t="e">
        <f>'s1'!S53</f>
        <v>#N/A</v>
      </c>
      <c r="T49" s="29" t="e">
        <f>'s1'!T53</f>
        <v>#N/A</v>
      </c>
      <c r="U49" s="29" t="e">
        <f>'s1'!U53</f>
        <v>#N/A</v>
      </c>
      <c r="V49" s="29" t="e">
        <f>'s1'!V53</f>
        <v>#N/A</v>
      </c>
      <c r="W49" s="29" t="e">
        <f>'s1'!W53</f>
        <v>#N/A</v>
      </c>
      <c r="X49" s="29" t="e">
        <f>'s1'!X53</f>
        <v>#N/A</v>
      </c>
      <c r="Y49" s="29" t="e">
        <f>'s1'!Y53</f>
        <v>#N/A</v>
      </c>
      <c r="Z49" s="29" t="e">
        <f>'s1'!Z53</f>
        <v>#N/A</v>
      </c>
      <c r="AA49" s="29" t="e">
        <f>'s1'!AA53</f>
        <v>#N/A</v>
      </c>
      <c r="AB49" s="29" t="e">
        <f>'s1'!AB53</f>
        <v>#N/A</v>
      </c>
      <c r="AC49" s="29" t="e">
        <f>'s1'!AC53</f>
        <v>#N/A</v>
      </c>
      <c r="AD49" s="29" t="e">
        <f>'s1'!AD53</f>
        <v>#N/A</v>
      </c>
      <c r="AE49" s="29" t="e">
        <f>'s1'!AE53</f>
        <v>#N/A</v>
      </c>
      <c r="AF49" s="29" t="e">
        <f>'s1'!AF53</f>
        <v>#N/A</v>
      </c>
      <c r="AG49" s="29" t="e">
        <f>'s1'!AG53</f>
        <v>#N/A</v>
      </c>
      <c r="AH49" s="29" t="e">
        <f>'s1'!AH53</f>
        <v>#N/A</v>
      </c>
      <c r="AI49" s="29" t="e">
        <f>'s1'!AI53</f>
        <v>#N/A</v>
      </c>
      <c r="AJ49" s="29" t="e">
        <f>'s1'!AJ53</f>
        <v>#N/A</v>
      </c>
      <c r="AK49" s="29" t="e">
        <f>'s1'!AK53</f>
        <v>#N/A</v>
      </c>
      <c r="AL49" s="29" t="e">
        <f>'s1'!AL53</f>
        <v>#N/A</v>
      </c>
      <c r="AM49" s="9"/>
    </row>
    <row r="50" spans="1:39" x14ac:dyDescent="0.2">
      <c r="A50" s="7"/>
      <c r="B50" s="8">
        <v>20</v>
      </c>
      <c r="C50" s="29" t="e">
        <f>'s1'!C54</f>
        <v>#N/A</v>
      </c>
      <c r="D50" s="29" t="e">
        <f>'s1'!D54</f>
        <v>#N/A</v>
      </c>
      <c r="E50" s="29" t="e">
        <f>'s1'!E54</f>
        <v>#N/A</v>
      </c>
      <c r="F50" s="29" t="e">
        <f>'s1'!F54</f>
        <v>#N/A</v>
      </c>
      <c r="G50" s="29" t="e">
        <f>'s1'!G54</f>
        <v>#N/A</v>
      </c>
      <c r="H50" s="29" t="e">
        <f>'s1'!H54</f>
        <v>#N/A</v>
      </c>
      <c r="I50" s="29" t="e">
        <f>'s1'!I54</f>
        <v>#N/A</v>
      </c>
      <c r="J50" s="29" t="e">
        <f>'s1'!J54</f>
        <v>#N/A</v>
      </c>
      <c r="K50" s="29" t="e">
        <f>'s1'!K54</f>
        <v>#N/A</v>
      </c>
      <c r="L50" s="29" t="e">
        <f>'s1'!L54</f>
        <v>#N/A</v>
      </c>
      <c r="M50" s="29" t="e">
        <f>'s1'!M54</f>
        <v>#N/A</v>
      </c>
      <c r="N50" s="29" t="e">
        <f>'s1'!N54</f>
        <v>#N/A</v>
      </c>
      <c r="O50" s="29" t="e">
        <f>'s1'!O54</f>
        <v>#N/A</v>
      </c>
      <c r="P50" s="29" t="e">
        <f>'s1'!P54</f>
        <v>#N/A</v>
      </c>
      <c r="Q50" s="29" t="e">
        <f>'s1'!Q54</f>
        <v>#N/A</v>
      </c>
      <c r="R50" s="29" t="e">
        <f>'s1'!R54</f>
        <v>#N/A</v>
      </c>
      <c r="S50" s="29" t="e">
        <f>'s1'!S54</f>
        <v>#N/A</v>
      </c>
      <c r="T50" s="29" t="e">
        <f>'s1'!T54</f>
        <v>#N/A</v>
      </c>
      <c r="U50" s="29" t="e">
        <f>'s1'!U54</f>
        <v>#N/A</v>
      </c>
      <c r="V50" s="29" t="e">
        <f>'s1'!V54</f>
        <v>#N/A</v>
      </c>
      <c r="W50" s="29" t="e">
        <f>'s1'!W54</f>
        <v>#N/A</v>
      </c>
      <c r="X50" s="29" t="e">
        <f>'s1'!X54</f>
        <v>#N/A</v>
      </c>
      <c r="Y50" s="29" t="e">
        <f>'s1'!Y54</f>
        <v>#N/A</v>
      </c>
      <c r="Z50" s="29" t="e">
        <f>'s1'!Z54</f>
        <v>#N/A</v>
      </c>
      <c r="AA50" s="29" t="e">
        <f>'s1'!AA54</f>
        <v>#N/A</v>
      </c>
      <c r="AB50" s="29" t="e">
        <f>'s1'!AB54</f>
        <v>#N/A</v>
      </c>
      <c r="AC50" s="29" t="e">
        <f>'s1'!AC54</f>
        <v>#N/A</v>
      </c>
      <c r="AD50" s="29" t="e">
        <f>'s1'!AD54</f>
        <v>#N/A</v>
      </c>
      <c r="AE50" s="29" t="e">
        <f>'s1'!AE54</f>
        <v>#N/A</v>
      </c>
      <c r="AF50" s="29" t="e">
        <f>'s1'!AF54</f>
        <v>#N/A</v>
      </c>
      <c r="AG50" s="29" t="e">
        <f>'s1'!AG54</f>
        <v>#N/A</v>
      </c>
      <c r="AH50" s="29" t="e">
        <f>'s1'!AH54</f>
        <v>#N/A</v>
      </c>
      <c r="AI50" s="29" t="e">
        <f>'s1'!AI54</f>
        <v>#N/A</v>
      </c>
      <c r="AJ50" s="29" t="e">
        <f>'s1'!AJ54</f>
        <v>#N/A</v>
      </c>
      <c r="AK50" s="29" t="e">
        <f>'s1'!AK54</f>
        <v>#N/A</v>
      </c>
      <c r="AL50" s="29" t="e">
        <f>'s1'!AL54</f>
        <v>#N/A</v>
      </c>
      <c r="AM50" s="9"/>
    </row>
    <row r="51" spans="1:39" x14ac:dyDescent="0.2">
      <c r="A51" s="7"/>
      <c r="B51" s="8">
        <v>21</v>
      </c>
      <c r="C51" s="29" t="e">
        <f>'s1'!C55</f>
        <v>#N/A</v>
      </c>
      <c r="D51" s="29" t="e">
        <f>'s1'!D55</f>
        <v>#N/A</v>
      </c>
      <c r="E51" s="29" t="e">
        <f>'s1'!E55</f>
        <v>#N/A</v>
      </c>
      <c r="F51" s="29" t="e">
        <f>'s1'!F55</f>
        <v>#N/A</v>
      </c>
      <c r="G51" s="29" t="e">
        <f>'s1'!G55</f>
        <v>#N/A</v>
      </c>
      <c r="H51" s="29" t="e">
        <f>'s1'!H55</f>
        <v>#N/A</v>
      </c>
      <c r="I51" s="29" t="e">
        <f>'s1'!I55</f>
        <v>#N/A</v>
      </c>
      <c r="J51" s="29" t="e">
        <f>'s1'!J55</f>
        <v>#N/A</v>
      </c>
      <c r="K51" s="29" t="e">
        <f>'s1'!K55</f>
        <v>#N/A</v>
      </c>
      <c r="L51" s="29" t="e">
        <f>'s1'!L55</f>
        <v>#N/A</v>
      </c>
      <c r="M51" s="29" t="e">
        <f>'s1'!M55</f>
        <v>#N/A</v>
      </c>
      <c r="N51" s="29" t="e">
        <f>'s1'!N55</f>
        <v>#N/A</v>
      </c>
      <c r="O51" s="29" t="e">
        <f>'s1'!O55</f>
        <v>#N/A</v>
      </c>
      <c r="P51" s="29" t="e">
        <f>'s1'!P55</f>
        <v>#N/A</v>
      </c>
      <c r="Q51" s="29" t="e">
        <f>'s1'!Q55</f>
        <v>#N/A</v>
      </c>
      <c r="R51" s="29" t="e">
        <f>'s1'!R55</f>
        <v>#N/A</v>
      </c>
      <c r="S51" s="29" t="e">
        <f>'s1'!S55</f>
        <v>#N/A</v>
      </c>
      <c r="T51" s="29" t="e">
        <f>'s1'!T55</f>
        <v>#N/A</v>
      </c>
      <c r="U51" s="29" t="e">
        <f>'s1'!U55</f>
        <v>#N/A</v>
      </c>
      <c r="V51" s="29" t="e">
        <f>'s1'!V55</f>
        <v>#N/A</v>
      </c>
      <c r="W51" s="29" t="e">
        <f>'s1'!W55</f>
        <v>#N/A</v>
      </c>
      <c r="X51" s="29" t="e">
        <f>'s1'!X55</f>
        <v>#N/A</v>
      </c>
      <c r="Y51" s="29" t="e">
        <f>'s1'!Y55</f>
        <v>#N/A</v>
      </c>
      <c r="Z51" s="29" t="e">
        <f>'s1'!Z55</f>
        <v>#N/A</v>
      </c>
      <c r="AA51" s="29" t="e">
        <f>'s1'!AA55</f>
        <v>#N/A</v>
      </c>
      <c r="AB51" s="29" t="e">
        <f>'s1'!AB55</f>
        <v>#N/A</v>
      </c>
      <c r="AC51" s="29" t="e">
        <f>'s1'!AC55</f>
        <v>#N/A</v>
      </c>
      <c r="AD51" s="29" t="e">
        <f>'s1'!AD55</f>
        <v>#N/A</v>
      </c>
      <c r="AE51" s="29" t="e">
        <f>'s1'!AE55</f>
        <v>#N/A</v>
      </c>
      <c r="AF51" s="29" t="e">
        <f>'s1'!AF55</f>
        <v>#N/A</v>
      </c>
      <c r="AG51" s="29" t="e">
        <f>'s1'!AG55</f>
        <v>#N/A</v>
      </c>
      <c r="AH51" s="29" t="e">
        <f>'s1'!AH55</f>
        <v>#N/A</v>
      </c>
      <c r="AI51" s="29" t="e">
        <f>'s1'!AI55</f>
        <v>#N/A</v>
      </c>
      <c r="AJ51" s="29" t="e">
        <f>'s1'!AJ55</f>
        <v>#N/A</v>
      </c>
      <c r="AK51" s="29" t="e">
        <f>'s1'!AK55</f>
        <v>#N/A</v>
      </c>
      <c r="AL51" s="29" t="e">
        <f>'s1'!AL55</f>
        <v>#N/A</v>
      </c>
      <c r="AM51" s="9"/>
    </row>
    <row r="52" spans="1:39" x14ac:dyDescent="0.2">
      <c r="A52" s="7"/>
      <c r="B52" s="8">
        <v>22</v>
      </c>
      <c r="C52" s="29" t="e">
        <f>'s1'!C56</f>
        <v>#N/A</v>
      </c>
      <c r="D52" s="29" t="e">
        <f>'s1'!D56</f>
        <v>#N/A</v>
      </c>
      <c r="E52" s="29" t="e">
        <f>'s1'!E56</f>
        <v>#N/A</v>
      </c>
      <c r="F52" s="29" t="e">
        <f>'s1'!F56</f>
        <v>#N/A</v>
      </c>
      <c r="G52" s="29" t="e">
        <f>'s1'!G56</f>
        <v>#N/A</v>
      </c>
      <c r="H52" s="29" t="e">
        <f>'s1'!H56</f>
        <v>#N/A</v>
      </c>
      <c r="I52" s="29" t="e">
        <f>'s1'!I56</f>
        <v>#N/A</v>
      </c>
      <c r="J52" s="29" t="e">
        <f>'s1'!J56</f>
        <v>#N/A</v>
      </c>
      <c r="K52" s="29" t="e">
        <f>'s1'!K56</f>
        <v>#N/A</v>
      </c>
      <c r="L52" s="29" t="e">
        <f>'s1'!L56</f>
        <v>#N/A</v>
      </c>
      <c r="M52" s="29" t="e">
        <f>'s1'!M56</f>
        <v>#N/A</v>
      </c>
      <c r="N52" s="29" t="e">
        <f>'s1'!N56</f>
        <v>#N/A</v>
      </c>
      <c r="O52" s="29" t="e">
        <f>'s1'!O56</f>
        <v>#N/A</v>
      </c>
      <c r="P52" s="29" t="e">
        <f>'s1'!P56</f>
        <v>#N/A</v>
      </c>
      <c r="Q52" s="29" t="e">
        <f>'s1'!Q56</f>
        <v>#N/A</v>
      </c>
      <c r="R52" s="29" t="e">
        <f>'s1'!R56</f>
        <v>#N/A</v>
      </c>
      <c r="S52" s="29" t="e">
        <f>'s1'!S56</f>
        <v>#N/A</v>
      </c>
      <c r="T52" s="29" t="e">
        <f>'s1'!T56</f>
        <v>#N/A</v>
      </c>
      <c r="U52" s="29" t="e">
        <f>'s1'!U56</f>
        <v>#N/A</v>
      </c>
      <c r="V52" s="29" t="e">
        <f>'s1'!V56</f>
        <v>#N/A</v>
      </c>
      <c r="W52" s="29" t="e">
        <f>'s1'!W56</f>
        <v>#N/A</v>
      </c>
      <c r="X52" s="29" t="e">
        <f>'s1'!X56</f>
        <v>#N/A</v>
      </c>
      <c r="Y52" s="29" t="e">
        <f>'s1'!Y56</f>
        <v>#N/A</v>
      </c>
      <c r="Z52" s="29" t="e">
        <f>'s1'!Z56</f>
        <v>#N/A</v>
      </c>
      <c r="AA52" s="29" t="e">
        <f>'s1'!AA56</f>
        <v>#N/A</v>
      </c>
      <c r="AB52" s="29" t="e">
        <f>'s1'!AB56</f>
        <v>#N/A</v>
      </c>
      <c r="AC52" s="29" t="e">
        <f>'s1'!AC56</f>
        <v>#N/A</v>
      </c>
      <c r="AD52" s="29" t="e">
        <f>'s1'!AD56</f>
        <v>#N/A</v>
      </c>
      <c r="AE52" s="29" t="e">
        <f>'s1'!AE56</f>
        <v>#N/A</v>
      </c>
      <c r="AF52" s="29" t="e">
        <f>'s1'!AF56</f>
        <v>#N/A</v>
      </c>
      <c r="AG52" s="29" t="e">
        <f>'s1'!AG56</f>
        <v>#N/A</v>
      </c>
      <c r="AH52" s="29" t="e">
        <f>'s1'!AH56</f>
        <v>#N/A</v>
      </c>
      <c r="AI52" s="29" t="e">
        <f>'s1'!AI56</f>
        <v>#N/A</v>
      </c>
      <c r="AJ52" s="29" t="e">
        <f>'s1'!AJ56</f>
        <v>#N/A</v>
      </c>
      <c r="AK52" s="29" t="e">
        <f>'s1'!AK56</f>
        <v>#N/A</v>
      </c>
      <c r="AL52" s="29" t="e">
        <f>'s1'!AL56</f>
        <v>#N/A</v>
      </c>
      <c r="AM52" s="9"/>
    </row>
    <row r="53" spans="1:39" x14ac:dyDescent="0.2">
      <c r="A53" s="7"/>
      <c r="B53" s="8">
        <v>23</v>
      </c>
      <c r="C53" s="29" t="e">
        <f>'s1'!C57</f>
        <v>#N/A</v>
      </c>
      <c r="D53" s="29" t="e">
        <f>'s1'!D57</f>
        <v>#N/A</v>
      </c>
      <c r="E53" s="29" t="e">
        <f>'s1'!E57</f>
        <v>#N/A</v>
      </c>
      <c r="F53" s="29" t="e">
        <f>'s1'!F57</f>
        <v>#N/A</v>
      </c>
      <c r="G53" s="29" t="e">
        <f>'s1'!G57</f>
        <v>#N/A</v>
      </c>
      <c r="H53" s="29" t="e">
        <f>'s1'!H57</f>
        <v>#N/A</v>
      </c>
      <c r="I53" s="29" t="e">
        <f>'s1'!I57</f>
        <v>#N/A</v>
      </c>
      <c r="J53" s="29" t="e">
        <f>'s1'!J57</f>
        <v>#N/A</v>
      </c>
      <c r="K53" s="29" t="e">
        <f>'s1'!K57</f>
        <v>#N/A</v>
      </c>
      <c r="L53" s="29" t="e">
        <f>'s1'!L57</f>
        <v>#N/A</v>
      </c>
      <c r="M53" s="29" t="e">
        <f>'s1'!M57</f>
        <v>#N/A</v>
      </c>
      <c r="N53" s="29" t="e">
        <f>'s1'!N57</f>
        <v>#N/A</v>
      </c>
      <c r="O53" s="29" t="e">
        <f>'s1'!O57</f>
        <v>#N/A</v>
      </c>
      <c r="P53" s="29" t="e">
        <f>'s1'!P57</f>
        <v>#N/A</v>
      </c>
      <c r="Q53" s="29" t="e">
        <f>'s1'!Q57</f>
        <v>#N/A</v>
      </c>
      <c r="R53" s="29" t="e">
        <f>'s1'!R57</f>
        <v>#N/A</v>
      </c>
      <c r="S53" s="29" t="e">
        <f>'s1'!S57</f>
        <v>#N/A</v>
      </c>
      <c r="T53" s="29" t="e">
        <f>'s1'!T57</f>
        <v>#N/A</v>
      </c>
      <c r="U53" s="29" t="e">
        <f>'s1'!U57</f>
        <v>#N/A</v>
      </c>
      <c r="V53" s="29" t="e">
        <f>'s1'!V57</f>
        <v>#N/A</v>
      </c>
      <c r="W53" s="29" t="e">
        <f>'s1'!W57</f>
        <v>#N/A</v>
      </c>
      <c r="X53" s="29" t="e">
        <f>'s1'!X57</f>
        <v>#N/A</v>
      </c>
      <c r="Y53" s="29" t="e">
        <f>'s1'!Y57</f>
        <v>#N/A</v>
      </c>
      <c r="Z53" s="29" t="e">
        <f>'s1'!Z57</f>
        <v>#N/A</v>
      </c>
      <c r="AA53" s="29" t="e">
        <f>'s1'!AA57</f>
        <v>#N/A</v>
      </c>
      <c r="AB53" s="29" t="e">
        <f>'s1'!AB57</f>
        <v>#N/A</v>
      </c>
      <c r="AC53" s="29" t="e">
        <f>'s1'!AC57</f>
        <v>#N/A</v>
      </c>
      <c r="AD53" s="29" t="e">
        <f>'s1'!AD57</f>
        <v>#N/A</v>
      </c>
      <c r="AE53" s="29" t="e">
        <f>'s1'!AE57</f>
        <v>#N/A</v>
      </c>
      <c r="AF53" s="29" t="e">
        <f>'s1'!AF57</f>
        <v>#N/A</v>
      </c>
      <c r="AG53" s="29" t="e">
        <f>'s1'!AG57</f>
        <v>#N/A</v>
      </c>
      <c r="AH53" s="29" t="e">
        <f>'s1'!AH57</f>
        <v>#N/A</v>
      </c>
      <c r="AI53" s="29" t="e">
        <f>'s1'!AI57</f>
        <v>#N/A</v>
      </c>
      <c r="AJ53" s="29" t="e">
        <f>'s1'!AJ57</f>
        <v>#N/A</v>
      </c>
      <c r="AK53" s="29" t="e">
        <f>'s1'!AK57</f>
        <v>#N/A</v>
      </c>
      <c r="AL53" s="29" t="e">
        <f>'s1'!AL57</f>
        <v>#N/A</v>
      </c>
      <c r="AM53" s="9"/>
    </row>
    <row r="54" spans="1:39" x14ac:dyDescent="0.2">
      <c r="A54" s="7"/>
      <c r="B54" s="8">
        <v>24</v>
      </c>
      <c r="C54" s="29" t="e">
        <f>'s1'!C58</f>
        <v>#N/A</v>
      </c>
      <c r="D54" s="29" t="e">
        <f>'s1'!D58</f>
        <v>#N/A</v>
      </c>
      <c r="E54" s="29" t="e">
        <f>'s1'!E58</f>
        <v>#N/A</v>
      </c>
      <c r="F54" s="29" t="e">
        <f>'s1'!F58</f>
        <v>#N/A</v>
      </c>
      <c r="G54" s="29" t="e">
        <f>'s1'!G58</f>
        <v>#N/A</v>
      </c>
      <c r="H54" s="29" t="e">
        <f>'s1'!H58</f>
        <v>#N/A</v>
      </c>
      <c r="I54" s="29" t="e">
        <f>'s1'!I58</f>
        <v>#N/A</v>
      </c>
      <c r="J54" s="29" t="e">
        <f>'s1'!J58</f>
        <v>#N/A</v>
      </c>
      <c r="K54" s="29" t="e">
        <f>'s1'!K58</f>
        <v>#N/A</v>
      </c>
      <c r="L54" s="29" t="e">
        <f>'s1'!L58</f>
        <v>#N/A</v>
      </c>
      <c r="M54" s="29" t="e">
        <f>'s1'!M58</f>
        <v>#N/A</v>
      </c>
      <c r="N54" s="29" t="e">
        <f>'s1'!N58</f>
        <v>#N/A</v>
      </c>
      <c r="O54" s="29" t="e">
        <f>'s1'!O58</f>
        <v>#N/A</v>
      </c>
      <c r="P54" s="29" t="e">
        <f>'s1'!P58</f>
        <v>#N/A</v>
      </c>
      <c r="Q54" s="29" t="e">
        <f>'s1'!Q58</f>
        <v>#N/A</v>
      </c>
      <c r="R54" s="29" t="e">
        <f>'s1'!R58</f>
        <v>#N/A</v>
      </c>
      <c r="S54" s="29" t="e">
        <f>'s1'!S58</f>
        <v>#N/A</v>
      </c>
      <c r="T54" s="29" t="e">
        <f>'s1'!T58</f>
        <v>#N/A</v>
      </c>
      <c r="U54" s="29" t="e">
        <f>'s1'!U58</f>
        <v>#N/A</v>
      </c>
      <c r="V54" s="29" t="e">
        <f>'s1'!V58</f>
        <v>#N/A</v>
      </c>
      <c r="W54" s="29" t="e">
        <f>'s1'!W58</f>
        <v>#N/A</v>
      </c>
      <c r="X54" s="29" t="e">
        <f>'s1'!X58</f>
        <v>#N/A</v>
      </c>
      <c r="Y54" s="29" t="e">
        <f>'s1'!Y58</f>
        <v>#N/A</v>
      </c>
      <c r="Z54" s="29" t="e">
        <f>'s1'!Z58</f>
        <v>#N/A</v>
      </c>
      <c r="AA54" s="29" t="e">
        <f>'s1'!AA58</f>
        <v>#N/A</v>
      </c>
      <c r="AB54" s="29" t="e">
        <f>'s1'!AB58</f>
        <v>#N/A</v>
      </c>
      <c r="AC54" s="29" t="e">
        <f>'s1'!AC58</f>
        <v>#N/A</v>
      </c>
      <c r="AD54" s="29" t="e">
        <f>'s1'!AD58</f>
        <v>#N/A</v>
      </c>
      <c r="AE54" s="29" t="e">
        <f>'s1'!AE58</f>
        <v>#N/A</v>
      </c>
      <c r="AF54" s="29" t="e">
        <f>'s1'!AF58</f>
        <v>#N/A</v>
      </c>
      <c r="AG54" s="29" t="e">
        <f>'s1'!AG58</f>
        <v>#N/A</v>
      </c>
      <c r="AH54" s="29" t="e">
        <f>'s1'!AH58</f>
        <v>#N/A</v>
      </c>
      <c r="AI54" s="29" t="e">
        <f>'s1'!AI58</f>
        <v>#N/A</v>
      </c>
      <c r="AJ54" s="29" t="e">
        <f>'s1'!AJ58</f>
        <v>#N/A</v>
      </c>
      <c r="AK54" s="29" t="e">
        <f>'s1'!AK58</f>
        <v>#N/A</v>
      </c>
      <c r="AL54" s="29" t="e">
        <f>'s1'!AL58</f>
        <v>#N/A</v>
      </c>
      <c r="AM54" s="9"/>
    </row>
    <row r="55" spans="1:39" x14ac:dyDescent="0.2">
      <c r="A55" s="20"/>
      <c r="B55" s="33" t="s">
        <v>401</v>
      </c>
      <c r="C55" s="31" t="e">
        <f>SUM(C31:C54)</f>
        <v>#N/A</v>
      </c>
      <c r="D55" s="31" t="e">
        <f>SUM(D31:D54)</f>
        <v>#N/A</v>
      </c>
      <c r="E55" s="31" t="e">
        <f t="shared" ref="E55:AL55" si="5">SUM(E31:E54)</f>
        <v>#N/A</v>
      </c>
      <c r="F55" s="31" t="e">
        <f t="shared" si="5"/>
        <v>#N/A</v>
      </c>
      <c r="G55" s="31" t="e">
        <f t="shared" si="5"/>
        <v>#N/A</v>
      </c>
      <c r="H55" s="31" t="e">
        <f t="shared" si="5"/>
        <v>#N/A</v>
      </c>
      <c r="I55" s="31" t="e">
        <f t="shared" si="5"/>
        <v>#N/A</v>
      </c>
      <c r="J55" s="31" t="e">
        <f t="shared" si="5"/>
        <v>#N/A</v>
      </c>
      <c r="K55" s="31" t="e">
        <f t="shared" si="5"/>
        <v>#N/A</v>
      </c>
      <c r="L55" s="31" t="e">
        <f t="shared" si="5"/>
        <v>#N/A</v>
      </c>
      <c r="M55" s="31" t="e">
        <f t="shared" si="5"/>
        <v>#N/A</v>
      </c>
      <c r="N55" s="31" t="e">
        <f t="shared" si="5"/>
        <v>#N/A</v>
      </c>
      <c r="O55" s="31" t="e">
        <f t="shared" si="5"/>
        <v>#N/A</v>
      </c>
      <c r="P55" s="31" t="e">
        <f t="shared" si="5"/>
        <v>#N/A</v>
      </c>
      <c r="Q55" s="31" t="e">
        <f t="shared" si="5"/>
        <v>#N/A</v>
      </c>
      <c r="R55" s="31" t="e">
        <f t="shared" si="5"/>
        <v>#N/A</v>
      </c>
      <c r="S55" s="31" t="e">
        <f t="shared" si="5"/>
        <v>#N/A</v>
      </c>
      <c r="T55" s="31" t="e">
        <f t="shared" si="5"/>
        <v>#N/A</v>
      </c>
      <c r="U55" s="31" t="e">
        <f t="shared" si="5"/>
        <v>#N/A</v>
      </c>
      <c r="V55" s="31" t="e">
        <f t="shared" si="5"/>
        <v>#N/A</v>
      </c>
      <c r="W55" s="31" t="e">
        <f t="shared" si="5"/>
        <v>#N/A</v>
      </c>
      <c r="X55" s="31" t="e">
        <f t="shared" si="5"/>
        <v>#N/A</v>
      </c>
      <c r="Y55" s="31" t="e">
        <f t="shared" si="5"/>
        <v>#N/A</v>
      </c>
      <c r="Z55" s="31" t="e">
        <f t="shared" si="5"/>
        <v>#N/A</v>
      </c>
      <c r="AA55" s="31" t="e">
        <f t="shared" si="5"/>
        <v>#N/A</v>
      </c>
      <c r="AB55" s="31" t="e">
        <f t="shared" si="5"/>
        <v>#N/A</v>
      </c>
      <c r="AC55" s="31" t="e">
        <f t="shared" si="5"/>
        <v>#N/A</v>
      </c>
      <c r="AD55" s="31" t="e">
        <f t="shared" si="5"/>
        <v>#N/A</v>
      </c>
      <c r="AE55" s="31" t="e">
        <f t="shared" si="5"/>
        <v>#N/A</v>
      </c>
      <c r="AF55" s="31" t="e">
        <f t="shared" si="5"/>
        <v>#N/A</v>
      </c>
      <c r="AG55" s="31" t="e">
        <f t="shared" si="5"/>
        <v>#N/A</v>
      </c>
      <c r="AH55" s="31" t="e">
        <f t="shared" si="5"/>
        <v>#N/A</v>
      </c>
      <c r="AI55" s="31" t="e">
        <f t="shared" si="5"/>
        <v>#N/A</v>
      </c>
      <c r="AJ55" s="31" t="e">
        <f t="shared" si="5"/>
        <v>#N/A</v>
      </c>
      <c r="AK55" s="31" t="e">
        <f t="shared" si="5"/>
        <v>#N/A</v>
      </c>
      <c r="AL55" s="31" t="e">
        <f t="shared" si="5"/>
        <v>#N/A</v>
      </c>
      <c r="AM55" s="9"/>
    </row>
    <row r="56" spans="1:39" x14ac:dyDescent="0.2">
      <c r="A56" s="20"/>
      <c r="B56" s="9"/>
      <c r="C56" s="31"/>
      <c r="D56" s="31"/>
      <c r="E56" s="31"/>
      <c r="F56" s="31"/>
      <c r="G56" s="31"/>
      <c r="H56" s="31"/>
      <c r="I56" s="31"/>
      <c r="J56" s="31"/>
      <c r="K56" s="31"/>
      <c r="L56" s="31"/>
      <c r="M56" s="31"/>
      <c r="N56" s="31"/>
      <c r="O56" s="31"/>
      <c r="P56" s="31"/>
      <c r="Q56" s="31"/>
      <c r="R56" s="31"/>
      <c r="S56" s="31"/>
      <c r="T56" s="31"/>
      <c r="U56" s="31"/>
      <c r="V56" s="31"/>
      <c r="W56" s="31"/>
      <c r="X56" s="31"/>
      <c r="Y56" s="31"/>
      <c r="Z56" s="31"/>
      <c r="AA56" s="31"/>
      <c r="AB56" s="31"/>
      <c r="AC56" s="31"/>
      <c r="AD56" s="31"/>
      <c r="AE56" s="31"/>
      <c r="AF56" s="31"/>
      <c r="AG56" s="31"/>
      <c r="AH56" s="31"/>
      <c r="AI56" s="31"/>
      <c r="AJ56" s="31"/>
      <c r="AK56" s="31"/>
      <c r="AL56" s="31"/>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20" t="s">
        <v>398</v>
      </c>
      <c r="B58" s="9">
        <v>1</v>
      </c>
      <c r="C58" s="31" t="e">
        <f>IF(C$1&lt;C$14,0,IF(C$1&gt;C$15,0,IF(C31&gt;C$13,0,C$20*C$29*(C$13-C31)/1000)))</f>
        <v>#N/A</v>
      </c>
      <c r="D58" s="31" t="e">
        <f t="shared" ref="D58:AL58" si="6">IF(D$1&lt;D$14,0,IF(D$1&gt;D$15,0,IF(D31&gt;D$13,0,D$20*D$29*(D$13-D31)/1000)))</f>
        <v>#N/A</v>
      </c>
      <c r="E58" s="31" t="e">
        <f t="shared" si="6"/>
        <v>#N/A</v>
      </c>
      <c r="F58" s="31" t="e">
        <f t="shared" si="6"/>
        <v>#N/A</v>
      </c>
      <c r="G58" s="31" t="e">
        <f t="shared" si="6"/>
        <v>#N/A</v>
      </c>
      <c r="H58" s="31" t="e">
        <f t="shared" si="6"/>
        <v>#N/A</v>
      </c>
      <c r="I58" s="31" t="e">
        <f t="shared" si="6"/>
        <v>#N/A</v>
      </c>
      <c r="J58" s="31" t="e">
        <f t="shared" si="6"/>
        <v>#N/A</v>
      </c>
      <c r="K58" s="31" t="e">
        <f t="shared" si="6"/>
        <v>#N/A</v>
      </c>
      <c r="L58" s="31" t="e">
        <f t="shared" si="6"/>
        <v>#N/A</v>
      </c>
      <c r="M58" s="31" t="e">
        <f t="shared" si="6"/>
        <v>#N/A</v>
      </c>
      <c r="N58" s="31" t="e">
        <f t="shared" si="6"/>
        <v>#N/A</v>
      </c>
      <c r="O58" s="31">
        <f t="shared" si="6"/>
        <v>0</v>
      </c>
      <c r="P58" s="31">
        <f t="shared" si="6"/>
        <v>0</v>
      </c>
      <c r="Q58" s="31">
        <f t="shared" si="6"/>
        <v>0</v>
      </c>
      <c r="R58" s="31">
        <f t="shared" si="6"/>
        <v>0</v>
      </c>
      <c r="S58" s="31">
        <f t="shared" si="6"/>
        <v>0</v>
      </c>
      <c r="T58" s="31">
        <f t="shared" si="6"/>
        <v>0</v>
      </c>
      <c r="U58" s="31">
        <f t="shared" si="6"/>
        <v>0</v>
      </c>
      <c r="V58" s="31">
        <f t="shared" si="6"/>
        <v>0</v>
      </c>
      <c r="W58" s="31">
        <f t="shared" si="6"/>
        <v>0</v>
      </c>
      <c r="X58" s="31">
        <f t="shared" si="6"/>
        <v>0</v>
      </c>
      <c r="Y58" s="31">
        <f t="shared" si="6"/>
        <v>0</v>
      </c>
      <c r="Z58" s="31">
        <f t="shared" si="6"/>
        <v>0</v>
      </c>
      <c r="AA58" s="31">
        <f t="shared" si="6"/>
        <v>0</v>
      </c>
      <c r="AB58" s="31">
        <f t="shared" si="6"/>
        <v>0</v>
      </c>
      <c r="AC58" s="31">
        <f t="shared" si="6"/>
        <v>0</v>
      </c>
      <c r="AD58" s="31">
        <f t="shared" si="6"/>
        <v>0</v>
      </c>
      <c r="AE58" s="31">
        <f t="shared" si="6"/>
        <v>0</v>
      </c>
      <c r="AF58" s="31">
        <f t="shared" si="6"/>
        <v>0</v>
      </c>
      <c r="AG58" s="31" t="e">
        <f t="shared" si="6"/>
        <v>#N/A</v>
      </c>
      <c r="AH58" s="31" t="e">
        <f t="shared" si="6"/>
        <v>#N/A</v>
      </c>
      <c r="AI58" s="31" t="e">
        <f t="shared" si="6"/>
        <v>#N/A</v>
      </c>
      <c r="AJ58" s="31" t="e">
        <f t="shared" si="6"/>
        <v>#N/A</v>
      </c>
      <c r="AK58" s="31" t="e">
        <f t="shared" si="6"/>
        <v>#N/A</v>
      </c>
      <c r="AL58" s="31" t="e">
        <f t="shared" si="6"/>
        <v>#N/A</v>
      </c>
      <c r="AM58" s="9"/>
    </row>
    <row r="59" spans="1:39" x14ac:dyDescent="0.2">
      <c r="A59" s="20" t="s">
        <v>403</v>
      </c>
      <c r="B59" s="9">
        <v>2</v>
      </c>
      <c r="C59" s="31" t="e">
        <f t="shared" ref="C59:AL59" si="7">IF(C$1&lt;C$14,0,IF(C$1&gt;C$15,0,IF(C32&gt;C$13,0,C$20*C$29*(C$13-C32)/1000)))</f>
        <v>#N/A</v>
      </c>
      <c r="D59" s="31" t="e">
        <f t="shared" si="7"/>
        <v>#N/A</v>
      </c>
      <c r="E59" s="31" t="e">
        <f t="shared" si="7"/>
        <v>#N/A</v>
      </c>
      <c r="F59" s="31" t="e">
        <f t="shared" si="7"/>
        <v>#N/A</v>
      </c>
      <c r="G59" s="31" t="e">
        <f t="shared" si="7"/>
        <v>#N/A</v>
      </c>
      <c r="H59" s="31" t="e">
        <f t="shared" si="7"/>
        <v>#N/A</v>
      </c>
      <c r="I59" s="31" t="e">
        <f t="shared" si="7"/>
        <v>#N/A</v>
      </c>
      <c r="J59" s="31" t="e">
        <f t="shared" si="7"/>
        <v>#N/A</v>
      </c>
      <c r="K59" s="31" t="e">
        <f t="shared" si="7"/>
        <v>#N/A</v>
      </c>
      <c r="L59" s="31" t="e">
        <f t="shared" si="7"/>
        <v>#N/A</v>
      </c>
      <c r="M59" s="31" t="e">
        <f t="shared" si="7"/>
        <v>#N/A</v>
      </c>
      <c r="N59" s="31" t="e">
        <f t="shared" si="7"/>
        <v>#N/A</v>
      </c>
      <c r="O59" s="31">
        <f t="shared" si="7"/>
        <v>0</v>
      </c>
      <c r="P59" s="31">
        <f t="shared" si="7"/>
        <v>0</v>
      </c>
      <c r="Q59" s="31">
        <f t="shared" si="7"/>
        <v>0</v>
      </c>
      <c r="R59" s="31">
        <f t="shared" si="7"/>
        <v>0</v>
      </c>
      <c r="S59" s="31">
        <f t="shared" si="7"/>
        <v>0</v>
      </c>
      <c r="T59" s="31">
        <f t="shared" si="7"/>
        <v>0</v>
      </c>
      <c r="U59" s="31">
        <f t="shared" si="7"/>
        <v>0</v>
      </c>
      <c r="V59" s="31">
        <f t="shared" si="7"/>
        <v>0</v>
      </c>
      <c r="W59" s="31">
        <f t="shared" si="7"/>
        <v>0</v>
      </c>
      <c r="X59" s="31">
        <f t="shared" si="7"/>
        <v>0</v>
      </c>
      <c r="Y59" s="31">
        <f t="shared" si="7"/>
        <v>0</v>
      </c>
      <c r="Z59" s="31">
        <f t="shared" si="7"/>
        <v>0</v>
      </c>
      <c r="AA59" s="31">
        <f t="shared" si="7"/>
        <v>0</v>
      </c>
      <c r="AB59" s="31">
        <f t="shared" si="7"/>
        <v>0</v>
      </c>
      <c r="AC59" s="31">
        <f t="shared" si="7"/>
        <v>0</v>
      </c>
      <c r="AD59" s="31">
        <f t="shared" si="7"/>
        <v>0</v>
      </c>
      <c r="AE59" s="31">
        <f t="shared" si="7"/>
        <v>0</v>
      </c>
      <c r="AF59" s="31">
        <f t="shared" si="7"/>
        <v>0</v>
      </c>
      <c r="AG59" s="31" t="e">
        <f t="shared" si="7"/>
        <v>#N/A</v>
      </c>
      <c r="AH59" s="31" t="e">
        <f t="shared" si="7"/>
        <v>#N/A</v>
      </c>
      <c r="AI59" s="31" t="e">
        <f t="shared" si="7"/>
        <v>#N/A</v>
      </c>
      <c r="AJ59" s="31" t="e">
        <f t="shared" si="7"/>
        <v>#N/A</v>
      </c>
      <c r="AK59" s="31" t="e">
        <f t="shared" si="7"/>
        <v>#N/A</v>
      </c>
      <c r="AL59" s="31" t="e">
        <f t="shared" si="7"/>
        <v>#N/A</v>
      </c>
      <c r="AM59" s="9"/>
    </row>
    <row r="60" spans="1:39" x14ac:dyDescent="0.2">
      <c r="A60" s="20"/>
      <c r="B60" s="9">
        <v>3</v>
      </c>
      <c r="C60" s="31" t="e">
        <f t="shared" ref="C60:AL60" si="8">IF(C$1&lt;C$14,0,IF(C$1&gt;C$15,0,IF(C33&gt;C$13,0,C$20*C$29*(C$13-C33)/1000)))</f>
        <v>#N/A</v>
      </c>
      <c r="D60" s="31" t="e">
        <f t="shared" si="8"/>
        <v>#N/A</v>
      </c>
      <c r="E60" s="31" t="e">
        <f t="shared" si="8"/>
        <v>#N/A</v>
      </c>
      <c r="F60" s="31" t="e">
        <f t="shared" si="8"/>
        <v>#N/A</v>
      </c>
      <c r="G60" s="31" t="e">
        <f t="shared" si="8"/>
        <v>#N/A</v>
      </c>
      <c r="H60" s="31" t="e">
        <f t="shared" si="8"/>
        <v>#N/A</v>
      </c>
      <c r="I60" s="31" t="e">
        <f t="shared" si="8"/>
        <v>#N/A</v>
      </c>
      <c r="J60" s="31" t="e">
        <f t="shared" si="8"/>
        <v>#N/A</v>
      </c>
      <c r="K60" s="31" t="e">
        <f t="shared" si="8"/>
        <v>#N/A</v>
      </c>
      <c r="L60" s="31" t="e">
        <f t="shared" si="8"/>
        <v>#N/A</v>
      </c>
      <c r="M60" s="31" t="e">
        <f t="shared" si="8"/>
        <v>#N/A</v>
      </c>
      <c r="N60" s="31" t="e">
        <f t="shared" si="8"/>
        <v>#N/A</v>
      </c>
      <c r="O60" s="31">
        <f t="shared" si="8"/>
        <v>0</v>
      </c>
      <c r="P60" s="31">
        <f t="shared" si="8"/>
        <v>0</v>
      </c>
      <c r="Q60" s="31">
        <f t="shared" si="8"/>
        <v>0</v>
      </c>
      <c r="R60" s="31">
        <f t="shared" si="8"/>
        <v>0</v>
      </c>
      <c r="S60" s="31">
        <f t="shared" si="8"/>
        <v>0</v>
      </c>
      <c r="T60" s="31">
        <f t="shared" si="8"/>
        <v>0</v>
      </c>
      <c r="U60" s="31">
        <f t="shared" si="8"/>
        <v>0</v>
      </c>
      <c r="V60" s="31">
        <f t="shared" si="8"/>
        <v>0</v>
      </c>
      <c r="W60" s="31">
        <f t="shared" si="8"/>
        <v>0</v>
      </c>
      <c r="X60" s="31">
        <f t="shared" si="8"/>
        <v>0</v>
      </c>
      <c r="Y60" s="31">
        <f t="shared" si="8"/>
        <v>0</v>
      </c>
      <c r="Z60" s="31">
        <f t="shared" si="8"/>
        <v>0</v>
      </c>
      <c r="AA60" s="31">
        <f t="shared" si="8"/>
        <v>0</v>
      </c>
      <c r="AB60" s="31">
        <f t="shared" si="8"/>
        <v>0</v>
      </c>
      <c r="AC60" s="31">
        <f t="shared" si="8"/>
        <v>0</v>
      </c>
      <c r="AD60" s="31">
        <f t="shared" si="8"/>
        <v>0</v>
      </c>
      <c r="AE60" s="31">
        <f t="shared" si="8"/>
        <v>0</v>
      </c>
      <c r="AF60" s="31">
        <f t="shared" si="8"/>
        <v>0</v>
      </c>
      <c r="AG60" s="31" t="e">
        <f t="shared" si="8"/>
        <v>#N/A</v>
      </c>
      <c r="AH60" s="31" t="e">
        <f t="shared" si="8"/>
        <v>#N/A</v>
      </c>
      <c r="AI60" s="31" t="e">
        <f t="shared" si="8"/>
        <v>#N/A</v>
      </c>
      <c r="AJ60" s="31" t="e">
        <f t="shared" si="8"/>
        <v>#N/A</v>
      </c>
      <c r="AK60" s="31" t="e">
        <f t="shared" si="8"/>
        <v>#N/A</v>
      </c>
      <c r="AL60" s="31" t="e">
        <f t="shared" si="8"/>
        <v>#N/A</v>
      </c>
      <c r="AM60" s="9"/>
    </row>
    <row r="61" spans="1:39" x14ac:dyDescent="0.2">
      <c r="A61" s="20"/>
      <c r="B61" s="9">
        <v>4</v>
      </c>
      <c r="C61" s="31" t="e">
        <f t="shared" ref="C61:AL61" si="9">IF(C$1&lt;C$14,0,IF(C$1&gt;C$15,0,IF(C34&gt;C$13,0,C$20*C$29*(C$13-C34)/1000)))</f>
        <v>#N/A</v>
      </c>
      <c r="D61" s="31" t="e">
        <f t="shared" si="9"/>
        <v>#N/A</v>
      </c>
      <c r="E61" s="31" t="e">
        <f t="shared" si="9"/>
        <v>#N/A</v>
      </c>
      <c r="F61" s="31" t="e">
        <f t="shared" si="9"/>
        <v>#N/A</v>
      </c>
      <c r="G61" s="31" t="e">
        <f t="shared" si="9"/>
        <v>#N/A</v>
      </c>
      <c r="H61" s="31" t="e">
        <f t="shared" si="9"/>
        <v>#N/A</v>
      </c>
      <c r="I61" s="31" t="e">
        <f t="shared" si="9"/>
        <v>#N/A</v>
      </c>
      <c r="J61" s="31" t="e">
        <f t="shared" si="9"/>
        <v>#N/A</v>
      </c>
      <c r="K61" s="31" t="e">
        <f t="shared" si="9"/>
        <v>#N/A</v>
      </c>
      <c r="L61" s="31" t="e">
        <f t="shared" si="9"/>
        <v>#N/A</v>
      </c>
      <c r="M61" s="31" t="e">
        <f t="shared" si="9"/>
        <v>#N/A</v>
      </c>
      <c r="N61" s="31" t="e">
        <f t="shared" si="9"/>
        <v>#N/A</v>
      </c>
      <c r="O61" s="31">
        <f t="shared" si="9"/>
        <v>0</v>
      </c>
      <c r="P61" s="31">
        <f t="shared" si="9"/>
        <v>0</v>
      </c>
      <c r="Q61" s="31">
        <f t="shared" si="9"/>
        <v>0</v>
      </c>
      <c r="R61" s="31">
        <f t="shared" si="9"/>
        <v>0</v>
      </c>
      <c r="S61" s="31">
        <f t="shared" si="9"/>
        <v>0</v>
      </c>
      <c r="T61" s="31">
        <f t="shared" si="9"/>
        <v>0</v>
      </c>
      <c r="U61" s="31">
        <f t="shared" si="9"/>
        <v>0</v>
      </c>
      <c r="V61" s="31">
        <f t="shared" si="9"/>
        <v>0</v>
      </c>
      <c r="W61" s="31">
        <f t="shared" si="9"/>
        <v>0</v>
      </c>
      <c r="X61" s="31">
        <f t="shared" si="9"/>
        <v>0</v>
      </c>
      <c r="Y61" s="31">
        <f t="shared" si="9"/>
        <v>0</v>
      </c>
      <c r="Z61" s="31">
        <f t="shared" si="9"/>
        <v>0</v>
      </c>
      <c r="AA61" s="31">
        <f t="shared" si="9"/>
        <v>0</v>
      </c>
      <c r="AB61" s="31">
        <f t="shared" si="9"/>
        <v>0</v>
      </c>
      <c r="AC61" s="31">
        <f t="shared" si="9"/>
        <v>0</v>
      </c>
      <c r="AD61" s="31">
        <f t="shared" si="9"/>
        <v>0</v>
      </c>
      <c r="AE61" s="31">
        <f t="shared" si="9"/>
        <v>0</v>
      </c>
      <c r="AF61" s="31">
        <f t="shared" si="9"/>
        <v>0</v>
      </c>
      <c r="AG61" s="31" t="e">
        <f t="shared" si="9"/>
        <v>#N/A</v>
      </c>
      <c r="AH61" s="31" t="e">
        <f t="shared" si="9"/>
        <v>#N/A</v>
      </c>
      <c r="AI61" s="31" t="e">
        <f t="shared" si="9"/>
        <v>#N/A</v>
      </c>
      <c r="AJ61" s="31" t="e">
        <f t="shared" si="9"/>
        <v>#N/A</v>
      </c>
      <c r="AK61" s="31" t="e">
        <f t="shared" si="9"/>
        <v>#N/A</v>
      </c>
      <c r="AL61" s="31" t="e">
        <f t="shared" si="9"/>
        <v>#N/A</v>
      </c>
      <c r="AM61" s="9"/>
    </row>
    <row r="62" spans="1:39" x14ac:dyDescent="0.2">
      <c r="A62" s="20"/>
      <c r="B62" s="9">
        <v>5</v>
      </c>
      <c r="C62" s="31" t="e">
        <f t="shared" ref="C62:AL62" si="10">IF(C$1&lt;C$14,0,IF(C$1&gt;C$15,0,IF(C35&gt;C$13,0,C$20*C$29*(C$13-C35)/1000)))</f>
        <v>#N/A</v>
      </c>
      <c r="D62" s="31" t="e">
        <f t="shared" si="10"/>
        <v>#N/A</v>
      </c>
      <c r="E62" s="31" t="e">
        <f t="shared" si="10"/>
        <v>#N/A</v>
      </c>
      <c r="F62" s="31" t="e">
        <f t="shared" si="10"/>
        <v>#N/A</v>
      </c>
      <c r="G62" s="31" t="e">
        <f t="shared" si="10"/>
        <v>#N/A</v>
      </c>
      <c r="H62" s="31" t="e">
        <f t="shared" si="10"/>
        <v>#N/A</v>
      </c>
      <c r="I62" s="31" t="e">
        <f t="shared" si="10"/>
        <v>#N/A</v>
      </c>
      <c r="J62" s="31" t="e">
        <f t="shared" si="10"/>
        <v>#N/A</v>
      </c>
      <c r="K62" s="31" t="e">
        <f t="shared" si="10"/>
        <v>#N/A</v>
      </c>
      <c r="L62" s="31" t="e">
        <f t="shared" si="10"/>
        <v>#N/A</v>
      </c>
      <c r="M62" s="31" t="e">
        <f t="shared" si="10"/>
        <v>#N/A</v>
      </c>
      <c r="N62" s="31" t="e">
        <f t="shared" si="10"/>
        <v>#N/A</v>
      </c>
      <c r="O62" s="31">
        <f t="shared" si="10"/>
        <v>0</v>
      </c>
      <c r="P62" s="31">
        <f t="shared" si="10"/>
        <v>0</v>
      </c>
      <c r="Q62" s="31">
        <f t="shared" si="10"/>
        <v>0</v>
      </c>
      <c r="R62" s="31">
        <f t="shared" si="10"/>
        <v>0</v>
      </c>
      <c r="S62" s="31">
        <f t="shared" si="10"/>
        <v>0</v>
      </c>
      <c r="T62" s="31">
        <f t="shared" si="10"/>
        <v>0</v>
      </c>
      <c r="U62" s="31">
        <f t="shared" si="10"/>
        <v>0</v>
      </c>
      <c r="V62" s="31">
        <f t="shared" si="10"/>
        <v>0</v>
      </c>
      <c r="W62" s="31">
        <f t="shared" si="10"/>
        <v>0</v>
      </c>
      <c r="X62" s="31">
        <f t="shared" si="10"/>
        <v>0</v>
      </c>
      <c r="Y62" s="31">
        <f t="shared" si="10"/>
        <v>0</v>
      </c>
      <c r="Z62" s="31">
        <f t="shared" si="10"/>
        <v>0</v>
      </c>
      <c r="AA62" s="31">
        <f t="shared" si="10"/>
        <v>0</v>
      </c>
      <c r="AB62" s="31">
        <f t="shared" si="10"/>
        <v>0</v>
      </c>
      <c r="AC62" s="31">
        <f t="shared" si="10"/>
        <v>0</v>
      </c>
      <c r="AD62" s="31">
        <f t="shared" si="10"/>
        <v>0</v>
      </c>
      <c r="AE62" s="31">
        <f t="shared" si="10"/>
        <v>0</v>
      </c>
      <c r="AF62" s="31">
        <f t="shared" si="10"/>
        <v>0</v>
      </c>
      <c r="AG62" s="31" t="e">
        <f t="shared" si="10"/>
        <v>#N/A</v>
      </c>
      <c r="AH62" s="31" t="e">
        <f t="shared" si="10"/>
        <v>#N/A</v>
      </c>
      <c r="AI62" s="31" t="e">
        <f t="shared" si="10"/>
        <v>#N/A</v>
      </c>
      <c r="AJ62" s="31" t="e">
        <f t="shared" si="10"/>
        <v>#N/A</v>
      </c>
      <c r="AK62" s="31" t="e">
        <f t="shared" si="10"/>
        <v>#N/A</v>
      </c>
      <c r="AL62" s="31" t="e">
        <f t="shared" si="10"/>
        <v>#N/A</v>
      </c>
      <c r="AM62" s="9"/>
    </row>
    <row r="63" spans="1:39" x14ac:dyDescent="0.2">
      <c r="A63" s="20"/>
      <c r="B63" s="9">
        <v>6</v>
      </c>
      <c r="C63" s="31" t="e">
        <f t="shared" ref="C63:AL63" si="11">IF(C$1&lt;C$14,0,IF(C$1&gt;C$15,0,IF(C36&gt;C$13,0,C$20*C$29*(C$13-C36)/1000)))</f>
        <v>#N/A</v>
      </c>
      <c r="D63" s="31" t="e">
        <f t="shared" si="11"/>
        <v>#N/A</v>
      </c>
      <c r="E63" s="31" t="e">
        <f t="shared" si="11"/>
        <v>#N/A</v>
      </c>
      <c r="F63" s="31" t="e">
        <f t="shared" si="11"/>
        <v>#N/A</v>
      </c>
      <c r="G63" s="31" t="e">
        <f t="shared" si="11"/>
        <v>#N/A</v>
      </c>
      <c r="H63" s="31" t="e">
        <f t="shared" si="11"/>
        <v>#N/A</v>
      </c>
      <c r="I63" s="31" t="e">
        <f t="shared" si="11"/>
        <v>#N/A</v>
      </c>
      <c r="J63" s="31" t="e">
        <f t="shared" si="11"/>
        <v>#N/A</v>
      </c>
      <c r="K63" s="31" t="e">
        <f t="shared" si="11"/>
        <v>#N/A</v>
      </c>
      <c r="L63" s="31" t="e">
        <f t="shared" si="11"/>
        <v>#N/A</v>
      </c>
      <c r="M63" s="31" t="e">
        <f t="shared" si="11"/>
        <v>#N/A</v>
      </c>
      <c r="N63" s="31" t="e">
        <f t="shared" si="11"/>
        <v>#N/A</v>
      </c>
      <c r="O63" s="31">
        <f t="shared" si="11"/>
        <v>0</v>
      </c>
      <c r="P63" s="31">
        <f t="shared" si="11"/>
        <v>0</v>
      </c>
      <c r="Q63" s="31">
        <f t="shared" si="11"/>
        <v>0</v>
      </c>
      <c r="R63" s="31">
        <f t="shared" si="11"/>
        <v>0</v>
      </c>
      <c r="S63" s="31">
        <f t="shared" si="11"/>
        <v>0</v>
      </c>
      <c r="T63" s="31">
        <f t="shared" si="11"/>
        <v>0</v>
      </c>
      <c r="U63" s="31">
        <f t="shared" si="11"/>
        <v>0</v>
      </c>
      <c r="V63" s="31">
        <f t="shared" si="11"/>
        <v>0</v>
      </c>
      <c r="W63" s="31">
        <f t="shared" si="11"/>
        <v>0</v>
      </c>
      <c r="X63" s="31">
        <f t="shared" si="11"/>
        <v>0</v>
      </c>
      <c r="Y63" s="31">
        <f t="shared" si="11"/>
        <v>0</v>
      </c>
      <c r="Z63" s="31">
        <f t="shared" si="11"/>
        <v>0</v>
      </c>
      <c r="AA63" s="31">
        <f t="shared" si="11"/>
        <v>0</v>
      </c>
      <c r="AB63" s="31">
        <f t="shared" si="11"/>
        <v>0</v>
      </c>
      <c r="AC63" s="31">
        <f t="shared" si="11"/>
        <v>0</v>
      </c>
      <c r="AD63" s="31">
        <f t="shared" si="11"/>
        <v>0</v>
      </c>
      <c r="AE63" s="31">
        <f t="shared" si="11"/>
        <v>0</v>
      </c>
      <c r="AF63" s="31">
        <f t="shared" si="11"/>
        <v>0</v>
      </c>
      <c r="AG63" s="31" t="e">
        <f t="shared" si="11"/>
        <v>#N/A</v>
      </c>
      <c r="AH63" s="31" t="e">
        <f t="shared" si="11"/>
        <v>#N/A</v>
      </c>
      <c r="AI63" s="31" t="e">
        <f t="shared" si="11"/>
        <v>#N/A</v>
      </c>
      <c r="AJ63" s="31" t="e">
        <f t="shared" si="11"/>
        <v>#N/A</v>
      </c>
      <c r="AK63" s="31" t="e">
        <f t="shared" si="11"/>
        <v>#N/A</v>
      </c>
      <c r="AL63" s="31" t="e">
        <f t="shared" si="11"/>
        <v>#N/A</v>
      </c>
      <c r="AM63" s="9"/>
    </row>
    <row r="64" spans="1:39" x14ac:dyDescent="0.2">
      <c r="A64" s="20"/>
      <c r="B64" s="9">
        <v>7</v>
      </c>
      <c r="C64" s="31" t="e">
        <f t="shared" ref="C64:AL64" si="12">IF(C$1&lt;C$14,0,IF(C$1&gt;C$15,0,IF(C37&gt;C$13,0,C$20*C$29*(C$13-C37)/1000)))</f>
        <v>#N/A</v>
      </c>
      <c r="D64" s="31" t="e">
        <f t="shared" si="12"/>
        <v>#N/A</v>
      </c>
      <c r="E64" s="31" t="e">
        <f t="shared" si="12"/>
        <v>#N/A</v>
      </c>
      <c r="F64" s="31" t="e">
        <f t="shared" si="12"/>
        <v>#N/A</v>
      </c>
      <c r="G64" s="31" t="e">
        <f t="shared" si="12"/>
        <v>#N/A</v>
      </c>
      <c r="H64" s="31" t="e">
        <f t="shared" si="12"/>
        <v>#N/A</v>
      </c>
      <c r="I64" s="31" t="e">
        <f t="shared" si="12"/>
        <v>#N/A</v>
      </c>
      <c r="J64" s="31" t="e">
        <f t="shared" si="12"/>
        <v>#N/A</v>
      </c>
      <c r="K64" s="31" t="e">
        <f t="shared" si="12"/>
        <v>#N/A</v>
      </c>
      <c r="L64" s="31" t="e">
        <f t="shared" si="12"/>
        <v>#N/A</v>
      </c>
      <c r="M64" s="31" t="e">
        <f t="shared" si="12"/>
        <v>#N/A</v>
      </c>
      <c r="N64" s="31" t="e">
        <f t="shared" si="12"/>
        <v>#N/A</v>
      </c>
      <c r="O64" s="31">
        <f t="shared" si="12"/>
        <v>0</v>
      </c>
      <c r="P64" s="31">
        <f t="shared" si="12"/>
        <v>0</v>
      </c>
      <c r="Q64" s="31">
        <f t="shared" si="12"/>
        <v>0</v>
      </c>
      <c r="R64" s="31">
        <f t="shared" si="12"/>
        <v>0</v>
      </c>
      <c r="S64" s="31">
        <f t="shared" si="12"/>
        <v>0</v>
      </c>
      <c r="T64" s="31">
        <f t="shared" si="12"/>
        <v>0</v>
      </c>
      <c r="U64" s="31">
        <f t="shared" si="12"/>
        <v>0</v>
      </c>
      <c r="V64" s="31">
        <f t="shared" si="12"/>
        <v>0</v>
      </c>
      <c r="W64" s="31">
        <f t="shared" si="12"/>
        <v>0</v>
      </c>
      <c r="X64" s="31">
        <f t="shared" si="12"/>
        <v>0</v>
      </c>
      <c r="Y64" s="31">
        <f t="shared" si="12"/>
        <v>0</v>
      </c>
      <c r="Z64" s="31">
        <f t="shared" si="12"/>
        <v>0</v>
      </c>
      <c r="AA64" s="31">
        <f t="shared" si="12"/>
        <v>0</v>
      </c>
      <c r="AB64" s="31">
        <f t="shared" si="12"/>
        <v>0</v>
      </c>
      <c r="AC64" s="31">
        <f t="shared" si="12"/>
        <v>0</v>
      </c>
      <c r="AD64" s="31">
        <f t="shared" si="12"/>
        <v>0</v>
      </c>
      <c r="AE64" s="31">
        <f t="shared" si="12"/>
        <v>0</v>
      </c>
      <c r="AF64" s="31">
        <f t="shared" si="12"/>
        <v>0</v>
      </c>
      <c r="AG64" s="31" t="e">
        <f t="shared" si="12"/>
        <v>#N/A</v>
      </c>
      <c r="AH64" s="31" t="e">
        <f t="shared" si="12"/>
        <v>#N/A</v>
      </c>
      <c r="AI64" s="31" t="e">
        <f t="shared" si="12"/>
        <v>#N/A</v>
      </c>
      <c r="AJ64" s="31" t="e">
        <f t="shared" si="12"/>
        <v>#N/A</v>
      </c>
      <c r="AK64" s="31" t="e">
        <f t="shared" si="12"/>
        <v>#N/A</v>
      </c>
      <c r="AL64" s="31" t="e">
        <f t="shared" si="12"/>
        <v>#N/A</v>
      </c>
      <c r="AM64" s="9"/>
    </row>
    <row r="65" spans="1:39" x14ac:dyDescent="0.2">
      <c r="A65" s="20"/>
      <c r="B65" s="9">
        <v>8</v>
      </c>
      <c r="C65" s="31" t="e">
        <f t="shared" ref="C65:AL65" si="13">IF(C$1&lt;C$14,0,IF(C$1&gt;C$15,0,IF(C38&gt;C$13,0,C$20*C$29*(C$13-C38)/1000)))</f>
        <v>#N/A</v>
      </c>
      <c r="D65" s="31" t="e">
        <f t="shared" si="13"/>
        <v>#N/A</v>
      </c>
      <c r="E65" s="31" t="e">
        <f t="shared" si="13"/>
        <v>#N/A</v>
      </c>
      <c r="F65" s="31" t="e">
        <f t="shared" si="13"/>
        <v>#N/A</v>
      </c>
      <c r="G65" s="31" t="e">
        <f t="shared" si="13"/>
        <v>#N/A</v>
      </c>
      <c r="H65" s="31" t="e">
        <f t="shared" si="13"/>
        <v>#N/A</v>
      </c>
      <c r="I65" s="31" t="e">
        <f t="shared" si="13"/>
        <v>#N/A</v>
      </c>
      <c r="J65" s="31" t="e">
        <f t="shared" si="13"/>
        <v>#N/A</v>
      </c>
      <c r="K65" s="31" t="e">
        <f t="shared" si="13"/>
        <v>#N/A</v>
      </c>
      <c r="L65" s="31" t="e">
        <f t="shared" si="13"/>
        <v>#N/A</v>
      </c>
      <c r="M65" s="31" t="e">
        <f t="shared" si="13"/>
        <v>#N/A</v>
      </c>
      <c r="N65" s="31" t="e">
        <f t="shared" si="13"/>
        <v>#N/A</v>
      </c>
      <c r="O65" s="31">
        <f t="shared" si="13"/>
        <v>0</v>
      </c>
      <c r="P65" s="31">
        <f t="shared" si="13"/>
        <v>0</v>
      </c>
      <c r="Q65" s="31">
        <f t="shared" si="13"/>
        <v>0</v>
      </c>
      <c r="R65" s="31">
        <f t="shared" si="13"/>
        <v>0</v>
      </c>
      <c r="S65" s="31">
        <f t="shared" si="13"/>
        <v>0</v>
      </c>
      <c r="T65" s="31">
        <f t="shared" si="13"/>
        <v>0</v>
      </c>
      <c r="U65" s="31">
        <f t="shared" si="13"/>
        <v>0</v>
      </c>
      <c r="V65" s="31">
        <f t="shared" si="13"/>
        <v>0</v>
      </c>
      <c r="W65" s="31">
        <f t="shared" si="13"/>
        <v>0</v>
      </c>
      <c r="X65" s="31">
        <f t="shared" si="13"/>
        <v>0</v>
      </c>
      <c r="Y65" s="31">
        <f t="shared" si="13"/>
        <v>0</v>
      </c>
      <c r="Z65" s="31">
        <f t="shared" si="13"/>
        <v>0</v>
      </c>
      <c r="AA65" s="31">
        <f t="shared" si="13"/>
        <v>0</v>
      </c>
      <c r="AB65" s="31">
        <f t="shared" si="13"/>
        <v>0</v>
      </c>
      <c r="AC65" s="31">
        <f t="shared" si="13"/>
        <v>0</v>
      </c>
      <c r="AD65" s="31">
        <f t="shared" si="13"/>
        <v>0</v>
      </c>
      <c r="AE65" s="31">
        <f t="shared" si="13"/>
        <v>0</v>
      </c>
      <c r="AF65" s="31">
        <f t="shared" si="13"/>
        <v>0</v>
      </c>
      <c r="AG65" s="31" t="e">
        <f t="shared" si="13"/>
        <v>#N/A</v>
      </c>
      <c r="AH65" s="31" t="e">
        <f t="shared" si="13"/>
        <v>#N/A</v>
      </c>
      <c r="AI65" s="31" t="e">
        <f t="shared" si="13"/>
        <v>#N/A</v>
      </c>
      <c r="AJ65" s="31" t="e">
        <f t="shared" si="13"/>
        <v>#N/A</v>
      </c>
      <c r="AK65" s="31" t="e">
        <f t="shared" si="13"/>
        <v>#N/A</v>
      </c>
      <c r="AL65" s="31" t="e">
        <f t="shared" si="13"/>
        <v>#N/A</v>
      </c>
      <c r="AM65" s="9"/>
    </row>
    <row r="66" spans="1:39" x14ac:dyDescent="0.2">
      <c r="A66" s="20"/>
      <c r="B66" s="9">
        <v>9</v>
      </c>
      <c r="C66" s="31" t="e">
        <f t="shared" ref="C66:AL66" si="14">IF(C$1&lt;C$14,0,IF(C$1&gt;C$15,0,IF(C39&gt;C$13,0,C$20*C$29*(C$13-C39)/1000)))</f>
        <v>#N/A</v>
      </c>
      <c r="D66" s="31" t="e">
        <f t="shared" si="14"/>
        <v>#N/A</v>
      </c>
      <c r="E66" s="31" t="e">
        <f t="shared" si="14"/>
        <v>#N/A</v>
      </c>
      <c r="F66" s="31" t="e">
        <f t="shared" si="14"/>
        <v>#N/A</v>
      </c>
      <c r="G66" s="31" t="e">
        <f t="shared" si="14"/>
        <v>#N/A</v>
      </c>
      <c r="H66" s="31" t="e">
        <f t="shared" si="14"/>
        <v>#N/A</v>
      </c>
      <c r="I66" s="31" t="e">
        <f t="shared" si="14"/>
        <v>#N/A</v>
      </c>
      <c r="J66" s="31" t="e">
        <f t="shared" si="14"/>
        <v>#N/A</v>
      </c>
      <c r="K66" s="31" t="e">
        <f t="shared" si="14"/>
        <v>#N/A</v>
      </c>
      <c r="L66" s="31" t="e">
        <f t="shared" si="14"/>
        <v>#N/A</v>
      </c>
      <c r="M66" s="31" t="e">
        <f t="shared" si="14"/>
        <v>#N/A</v>
      </c>
      <c r="N66" s="31" t="e">
        <f t="shared" si="14"/>
        <v>#N/A</v>
      </c>
      <c r="O66" s="31">
        <f t="shared" si="14"/>
        <v>0</v>
      </c>
      <c r="P66" s="31">
        <f t="shared" si="14"/>
        <v>0</v>
      </c>
      <c r="Q66" s="31">
        <f t="shared" si="14"/>
        <v>0</v>
      </c>
      <c r="R66" s="31">
        <f t="shared" si="14"/>
        <v>0</v>
      </c>
      <c r="S66" s="31">
        <f t="shared" si="14"/>
        <v>0</v>
      </c>
      <c r="T66" s="31">
        <f t="shared" si="14"/>
        <v>0</v>
      </c>
      <c r="U66" s="31">
        <f t="shared" si="14"/>
        <v>0</v>
      </c>
      <c r="V66" s="31">
        <f t="shared" si="14"/>
        <v>0</v>
      </c>
      <c r="W66" s="31">
        <f t="shared" si="14"/>
        <v>0</v>
      </c>
      <c r="X66" s="31">
        <f t="shared" si="14"/>
        <v>0</v>
      </c>
      <c r="Y66" s="31">
        <f t="shared" si="14"/>
        <v>0</v>
      </c>
      <c r="Z66" s="31">
        <f t="shared" si="14"/>
        <v>0</v>
      </c>
      <c r="AA66" s="31">
        <f t="shared" si="14"/>
        <v>0</v>
      </c>
      <c r="AB66" s="31">
        <f t="shared" si="14"/>
        <v>0</v>
      </c>
      <c r="AC66" s="31">
        <f t="shared" si="14"/>
        <v>0</v>
      </c>
      <c r="AD66" s="31">
        <f t="shared" si="14"/>
        <v>0</v>
      </c>
      <c r="AE66" s="31">
        <f t="shared" si="14"/>
        <v>0</v>
      </c>
      <c r="AF66" s="31">
        <f t="shared" si="14"/>
        <v>0</v>
      </c>
      <c r="AG66" s="31" t="e">
        <f t="shared" si="14"/>
        <v>#N/A</v>
      </c>
      <c r="AH66" s="31" t="e">
        <f t="shared" si="14"/>
        <v>#N/A</v>
      </c>
      <c r="AI66" s="31" t="e">
        <f t="shared" si="14"/>
        <v>#N/A</v>
      </c>
      <c r="AJ66" s="31" t="e">
        <f t="shared" si="14"/>
        <v>#N/A</v>
      </c>
      <c r="AK66" s="31" t="e">
        <f t="shared" si="14"/>
        <v>#N/A</v>
      </c>
      <c r="AL66" s="31" t="e">
        <f t="shared" si="14"/>
        <v>#N/A</v>
      </c>
      <c r="AM66" s="9"/>
    </row>
    <row r="67" spans="1:39" x14ac:dyDescent="0.2">
      <c r="A67" s="20"/>
      <c r="B67" s="9">
        <v>10</v>
      </c>
      <c r="C67" s="31" t="e">
        <f t="shared" ref="C67:AL67" si="15">IF(C$1&lt;C$14,0,IF(C$1&gt;C$15,0,IF(C40&gt;C$13,0,C$20*C$29*(C$13-C40)/1000)))</f>
        <v>#N/A</v>
      </c>
      <c r="D67" s="31" t="e">
        <f t="shared" si="15"/>
        <v>#N/A</v>
      </c>
      <c r="E67" s="31" t="e">
        <f t="shared" si="15"/>
        <v>#N/A</v>
      </c>
      <c r="F67" s="31" t="e">
        <f t="shared" si="15"/>
        <v>#N/A</v>
      </c>
      <c r="G67" s="31" t="e">
        <f t="shared" si="15"/>
        <v>#N/A</v>
      </c>
      <c r="H67" s="31" t="e">
        <f t="shared" si="15"/>
        <v>#N/A</v>
      </c>
      <c r="I67" s="31" t="e">
        <f t="shared" si="15"/>
        <v>#N/A</v>
      </c>
      <c r="J67" s="31" t="e">
        <f t="shared" si="15"/>
        <v>#N/A</v>
      </c>
      <c r="K67" s="31" t="e">
        <f t="shared" si="15"/>
        <v>#N/A</v>
      </c>
      <c r="L67" s="31" t="e">
        <f t="shared" si="15"/>
        <v>#N/A</v>
      </c>
      <c r="M67" s="31" t="e">
        <f t="shared" si="15"/>
        <v>#N/A</v>
      </c>
      <c r="N67" s="31" t="e">
        <f t="shared" si="15"/>
        <v>#N/A</v>
      </c>
      <c r="O67" s="31">
        <f t="shared" si="15"/>
        <v>0</v>
      </c>
      <c r="P67" s="31">
        <f t="shared" si="15"/>
        <v>0</v>
      </c>
      <c r="Q67" s="31">
        <f t="shared" si="15"/>
        <v>0</v>
      </c>
      <c r="R67" s="31">
        <f t="shared" si="15"/>
        <v>0</v>
      </c>
      <c r="S67" s="31">
        <f t="shared" si="15"/>
        <v>0</v>
      </c>
      <c r="T67" s="31">
        <f t="shared" si="15"/>
        <v>0</v>
      </c>
      <c r="U67" s="31">
        <f t="shared" si="15"/>
        <v>0</v>
      </c>
      <c r="V67" s="31">
        <f t="shared" si="15"/>
        <v>0</v>
      </c>
      <c r="W67" s="31">
        <f t="shared" si="15"/>
        <v>0</v>
      </c>
      <c r="X67" s="31">
        <f t="shared" si="15"/>
        <v>0</v>
      </c>
      <c r="Y67" s="31">
        <f t="shared" si="15"/>
        <v>0</v>
      </c>
      <c r="Z67" s="31">
        <f t="shared" si="15"/>
        <v>0</v>
      </c>
      <c r="AA67" s="31">
        <f t="shared" si="15"/>
        <v>0</v>
      </c>
      <c r="AB67" s="31">
        <f t="shared" si="15"/>
        <v>0</v>
      </c>
      <c r="AC67" s="31">
        <f t="shared" si="15"/>
        <v>0</v>
      </c>
      <c r="AD67" s="31">
        <f t="shared" si="15"/>
        <v>0</v>
      </c>
      <c r="AE67" s="31">
        <f t="shared" si="15"/>
        <v>0</v>
      </c>
      <c r="AF67" s="31">
        <f t="shared" si="15"/>
        <v>0</v>
      </c>
      <c r="AG67" s="31" t="e">
        <f t="shared" si="15"/>
        <v>#N/A</v>
      </c>
      <c r="AH67" s="31" t="e">
        <f t="shared" si="15"/>
        <v>#N/A</v>
      </c>
      <c r="AI67" s="31" t="e">
        <f t="shared" si="15"/>
        <v>#N/A</v>
      </c>
      <c r="AJ67" s="31" t="e">
        <f t="shared" si="15"/>
        <v>#N/A</v>
      </c>
      <c r="AK67" s="31" t="e">
        <f t="shared" si="15"/>
        <v>#N/A</v>
      </c>
      <c r="AL67" s="31" t="e">
        <f t="shared" si="15"/>
        <v>#N/A</v>
      </c>
      <c r="AM67" s="9"/>
    </row>
    <row r="68" spans="1:39" x14ac:dyDescent="0.2">
      <c r="A68" s="20"/>
      <c r="B68" s="9">
        <v>11</v>
      </c>
      <c r="C68" s="31" t="e">
        <f t="shared" ref="C68:AL68" si="16">IF(C$1&lt;C$14,0,IF(C$1&gt;C$15,0,IF(C41&gt;C$13,0,C$20*C$29*(C$13-C41)/1000)))</f>
        <v>#N/A</v>
      </c>
      <c r="D68" s="31" t="e">
        <f t="shared" si="16"/>
        <v>#N/A</v>
      </c>
      <c r="E68" s="31" t="e">
        <f t="shared" si="16"/>
        <v>#N/A</v>
      </c>
      <c r="F68" s="31" t="e">
        <f t="shared" si="16"/>
        <v>#N/A</v>
      </c>
      <c r="G68" s="31" t="e">
        <f t="shared" si="16"/>
        <v>#N/A</v>
      </c>
      <c r="H68" s="31" t="e">
        <f t="shared" si="16"/>
        <v>#N/A</v>
      </c>
      <c r="I68" s="31" t="e">
        <f t="shared" si="16"/>
        <v>#N/A</v>
      </c>
      <c r="J68" s="31" t="e">
        <f t="shared" si="16"/>
        <v>#N/A</v>
      </c>
      <c r="K68" s="31" t="e">
        <f t="shared" si="16"/>
        <v>#N/A</v>
      </c>
      <c r="L68" s="31" t="e">
        <f t="shared" si="16"/>
        <v>#N/A</v>
      </c>
      <c r="M68" s="31" t="e">
        <f t="shared" si="16"/>
        <v>#N/A</v>
      </c>
      <c r="N68" s="31" t="e">
        <f t="shared" si="16"/>
        <v>#N/A</v>
      </c>
      <c r="O68" s="31">
        <f t="shared" si="16"/>
        <v>0</v>
      </c>
      <c r="P68" s="31">
        <f t="shared" si="16"/>
        <v>0</v>
      </c>
      <c r="Q68" s="31">
        <f t="shared" si="16"/>
        <v>0</v>
      </c>
      <c r="R68" s="31">
        <f t="shared" si="16"/>
        <v>0</v>
      </c>
      <c r="S68" s="31">
        <f t="shared" si="16"/>
        <v>0</v>
      </c>
      <c r="T68" s="31">
        <f t="shared" si="16"/>
        <v>0</v>
      </c>
      <c r="U68" s="31">
        <f t="shared" si="16"/>
        <v>0</v>
      </c>
      <c r="V68" s="31">
        <f t="shared" si="16"/>
        <v>0</v>
      </c>
      <c r="W68" s="31">
        <f t="shared" si="16"/>
        <v>0</v>
      </c>
      <c r="X68" s="31">
        <f t="shared" si="16"/>
        <v>0</v>
      </c>
      <c r="Y68" s="31">
        <f t="shared" si="16"/>
        <v>0</v>
      </c>
      <c r="Z68" s="31">
        <f t="shared" si="16"/>
        <v>0</v>
      </c>
      <c r="AA68" s="31">
        <f t="shared" si="16"/>
        <v>0</v>
      </c>
      <c r="AB68" s="31">
        <f t="shared" si="16"/>
        <v>0</v>
      </c>
      <c r="AC68" s="31">
        <f t="shared" si="16"/>
        <v>0</v>
      </c>
      <c r="AD68" s="31">
        <f t="shared" si="16"/>
        <v>0</v>
      </c>
      <c r="AE68" s="31">
        <f t="shared" si="16"/>
        <v>0</v>
      </c>
      <c r="AF68" s="31">
        <f t="shared" si="16"/>
        <v>0</v>
      </c>
      <c r="AG68" s="31" t="e">
        <f t="shared" si="16"/>
        <v>#N/A</v>
      </c>
      <c r="AH68" s="31" t="e">
        <f t="shared" si="16"/>
        <v>#N/A</v>
      </c>
      <c r="AI68" s="31" t="e">
        <f t="shared" si="16"/>
        <v>#N/A</v>
      </c>
      <c r="AJ68" s="31" t="e">
        <f t="shared" si="16"/>
        <v>#N/A</v>
      </c>
      <c r="AK68" s="31" t="e">
        <f t="shared" si="16"/>
        <v>#N/A</v>
      </c>
      <c r="AL68" s="31" t="e">
        <f t="shared" si="16"/>
        <v>#N/A</v>
      </c>
      <c r="AM68" s="9"/>
    </row>
    <row r="69" spans="1:39" x14ac:dyDescent="0.2">
      <c r="A69" s="20"/>
      <c r="B69" s="9">
        <v>12</v>
      </c>
      <c r="C69" s="31">
        <f t="shared" ref="C69:AL69" si="17">IF(C$1&lt;C$14,0,IF(C$1&gt;C$15,0,IF(C42&gt;C$13,0,C$20*C$29*(C$13-C42)/1000)))</f>
        <v>0</v>
      </c>
      <c r="D69" s="31">
        <f t="shared" si="17"/>
        <v>0</v>
      </c>
      <c r="E69" s="31">
        <f t="shared" si="17"/>
        <v>0</v>
      </c>
      <c r="F69" s="31">
        <f t="shared" si="17"/>
        <v>0</v>
      </c>
      <c r="G69" s="31">
        <f t="shared" si="17"/>
        <v>0</v>
      </c>
      <c r="H69" s="31">
        <f t="shared" si="17"/>
        <v>0</v>
      </c>
      <c r="I69" s="31">
        <f t="shared" si="17"/>
        <v>0</v>
      </c>
      <c r="J69" s="31">
        <f t="shared" si="17"/>
        <v>0</v>
      </c>
      <c r="K69" s="31">
        <f t="shared" si="17"/>
        <v>0</v>
      </c>
      <c r="L69" s="31">
        <f t="shared" si="17"/>
        <v>0</v>
      </c>
      <c r="M69" s="31">
        <f t="shared" si="17"/>
        <v>0</v>
      </c>
      <c r="N69" s="31">
        <f t="shared" si="17"/>
        <v>0</v>
      </c>
      <c r="O69" s="31">
        <f t="shared" si="17"/>
        <v>0</v>
      </c>
      <c r="P69" s="31">
        <f t="shared" si="17"/>
        <v>0</v>
      </c>
      <c r="Q69" s="31">
        <f t="shared" si="17"/>
        <v>0</v>
      </c>
      <c r="R69" s="31">
        <f t="shared" si="17"/>
        <v>0</v>
      </c>
      <c r="S69" s="31">
        <f t="shared" si="17"/>
        <v>0</v>
      </c>
      <c r="T69" s="31">
        <f t="shared" si="17"/>
        <v>0</v>
      </c>
      <c r="U69" s="31">
        <f t="shared" si="17"/>
        <v>0</v>
      </c>
      <c r="V69" s="31">
        <f t="shared" si="17"/>
        <v>0</v>
      </c>
      <c r="W69" s="31">
        <f t="shared" si="17"/>
        <v>0</v>
      </c>
      <c r="X69" s="31">
        <f t="shared" si="17"/>
        <v>0</v>
      </c>
      <c r="Y69" s="31">
        <f t="shared" si="17"/>
        <v>0</v>
      </c>
      <c r="Z69" s="31">
        <f t="shared" si="17"/>
        <v>0</v>
      </c>
      <c r="AA69" s="31">
        <f t="shared" si="17"/>
        <v>0</v>
      </c>
      <c r="AB69" s="31">
        <f t="shared" si="17"/>
        <v>0</v>
      </c>
      <c r="AC69" s="31">
        <f t="shared" si="17"/>
        <v>0</v>
      </c>
      <c r="AD69" s="31">
        <f t="shared" si="17"/>
        <v>0</v>
      </c>
      <c r="AE69" s="31">
        <f t="shared" si="17"/>
        <v>0</v>
      </c>
      <c r="AF69" s="31">
        <f t="shared" si="17"/>
        <v>0</v>
      </c>
      <c r="AG69" s="31">
        <f t="shared" si="17"/>
        <v>0</v>
      </c>
      <c r="AH69" s="31">
        <f t="shared" si="17"/>
        <v>0</v>
      </c>
      <c r="AI69" s="31">
        <f t="shared" si="17"/>
        <v>0</v>
      </c>
      <c r="AJ69" s="31">
        <f t="shared" si="17"/>
        <v>0</v>
      </c>
      <c r="AK69" s="31">
        <f t="shared" si="17"/>
        <v>0</v>
      </c>
      <c r="AL69" s="31">
        <f t="shared" si="17"/>
        <v>0</v>
      </c>
      <c r="AM69" s="9"/>
    </row>
    <row r="70" spans="1:39" x14ac:dyDescent="0.2">
      <c r="A70" s="20"/>
      <c r="B70" s="9">
        <v>13</v>
      </c>
      <c r="C70" s="31">
        <f t="shared" ref="C70:AL70" si="18">IF(C$1&lt;C$14,0,IF(C$1&gt;C$15,0,IF(C43&gt;C$13,0,C$20*C$29*(C$13-C43)/1000)))</f>
        <v>0</v>
      </c>
      <c r="D70" s="31">
        <f t="shared" si="18"/>
        <v>0</v>
      </c>
      <c r="E70" s="31">
        <f t="shared" si="18"/>
        <v>0</v>
      </c>
      <c r="F70" s="31">
        <f t="shared" si="18"/>
        <v>0</v>
      </c>
      <c r="G70" s="31">
        <f t="shared" si="18"/>
        <v>0</v>
      </c>
      <c r="H70" s="31">
        <f t="shared" si="18"/>
        <v>0</v>
      </c>
      <c r="I70" s="31">
        <f t="shared" si="18"/>
        <v>0</v>
      </c>
      <c r="J70" s="31">
        <f t="shared" si="18"/>
        <v>0</v>
      </c>
      <c r="K70" s="31">
        <f t="shared" si="18"/>
        <v>0</v>
      </c>
      <c r="L70" s="31">
        <f t="shared" si="18"/>
        <v>0</v>
      </c>
      <c r="M70" s="31">
        <f t="shared" si="18"/>
        <v>0</v>
      </c>
      <c r="N70" s="31">
        <f t="shared" si="18"/>
        <v>0</v>
      </c>
      <c r="O70" s="31">
        <f t="shared" si="18"/>
        <v>0</v>
      </c>
      <c r="P70" s="31">
        <f t="shared" si="18"/>
        <v>0</v>
      </c>
      <c r="Q70" s="31">
        <f t="shared" si="18"/>
        <v>0</v>
      </c>
      <c r="R70" s="31">
        <f t="shared" si="18"/>
        <v>0</v>
      </c>
      <c r="S70" s="31">
        <f t="shared" si="18"/>
        <v>0</v>
      </c>
      <c r="T70" s="31">
        <f t="shared" si="18"/>
        <v>0</v>
      </c>
      <c r="U70" s="31">
        <f t="shared" si="18"/>
        <v>0</v>
      </c>
      <c r="V70" s="31">
        <f t="shared" si="18"/>
        <v>0</v>
      </c>
      <c r="W70" s="31">
        <f t="shared" si="18"/>
        <v>0</v>
      </c>
      <c r="X70" s="31">
        <f t="shared" si="18"/>
        <v>0</v>
      </c>
      <c r="Y70" s="31">
        <f t="shared" si="18"/>
        <v>0</v>
      </c>
      <c r="Z70" s="31">
        <f t="shared" si="18"/>
        <v>0</v>
      </c>
      <c r="AA70" s="31">
        <f t="shared" si="18"/>
        <v>0</v>
      </c>
      <c r="AB70" s="31">
        <f t="shared" si="18"/>
        <v>0</v>
      </c>
      <c r="AC70" s="31">
        <f t="shared" si="18"/>
        <v>0</v>
      </c>
      <c r="AD70" s="31">
        <f t="shared" si="18"/>
        <v>0</v>
      </c>
      <c r="AE70" s="31">
        <f t="shared" si="18"/>
        <v>0</v>
      </c>
      <c r="AF70" s="31">
        <f t="shared" si="18"/>
        <v>0</v>
      </c>
      <c r="AG70" s="31">
        <f t="shared" si="18"/>
        <v>0</v>
      </c>
      <c r="AH70" s="31">
        <f t="shared" si="18"/>
        <v>0</v>
      </c>
      <c r="AI70" s="31">
        <f t="shared" si="18"/>
        <v>0</v>
      </c>
      <c r="AJ70" s="31">
        <f t="shared" si="18"/>
        <v>0</v>
      </c>
      <c r="AK70" s="31">
        <f t="shared" si="18"/>
        <v>0</v>
      </c>
      <c r="AL70" s="31">
        <f t="shared" si="18"/>
        <v>0</v>
      </c>
      <c r="AM70" s="9"/>
    </row>
    <row r="71" spans="1:39" x14ac:dyDescent="0.2">
      <c r="A71" s="20"/>
      <c r="B71" s="9">
        <v>14</v>
      </c>
      <c r="C71" s="31" t="e">
        <f t="shared" ref="C71:AL71" si="19">IF(C$1&lt;C$14,0,IF(C$1&gt;C$15,0,IF(C44&gt;C$13,0,C$20*C$29*(C$13-C44)/1000)))</f>
        <v>#N/A</v>
      </c>
      <c r="D71" s="31" t="e">
        <f t="shared" si="19"/>
        <v>#N/A</v>
      </c>
      <c r="E71" s="31" t="e">
        <f t="shared" si="19"/>
        <v>#N/A</v>
      </c>
      <c r="F71" s="31" t="e">
        <f t="shared" si="19"/>
        <v>#N/A</v>
      </c>
      <c r="G71" s="31" t="e">
        <f t="shared" si="19"/>
        <v>#N/A</v>
      </c>
      <c r="H71" s="31" t="e">
        <f t="shared" si="19"/>
        <v>#N/A</v>
      </c>
      <c r="I71" s="31" t="e">
        <f t="shared" si="19"/>
        <v>#N/A</v>
      </c>
      <c r="J71" s="31" t="e">
        <f t="shared" si="19"/>
        <v>#N/A</v>
      </c>
      <c r="K71" s="31" t="e">
        <f t="shared" si="19"/>
        <v>#N/A</v>
      </c>
      <c r="L71" s="31" t="e">
        <f t="shared" si="19"/>
        <v>#N/A</v>
      </c>
      <c r="M71" s="31" t="e">
        <f t="shared" si="19"/>
        <v>#N/A</v>
      </c>
      <c r="N71" s="31" t="e">
        <f t="shared" si="19"/>
        <v>#N/A</v>
      </c>
      <c r="O71" s="31">
        <f t="shared" si="19"/>
        <v>0</v>
      </c>
      <c r="P71" s="31">
        <f t="shared" si="19"/>
        <v>0</v>
      </c>
      <c r="Q71" s="31">
        <f t="shared" si="19"/>
        <v>0</v>
      </c>
      <c r="R71" s="31">
        <f t="shared" si="19"/>
        <v>0</v>
      </c>
      <c r="S71" s="31">
        <f t="shared" si="19"/>
        <v>0</v>
      </c>
      <c r="T71" s="31">
        <f t="shared" si="19"/>
        <v>0</v>
      </c>
      <c r="U71" s="31">
        <f t="shared" si="19"/>
        <v>0</v>
      </c>
      <c r="V71" s="31">
        <f t="shared" si="19"/>
        <v>0</v>
      </c>
      <c r="W71" s="31">
        <f t="shared" si="19"/>
        <v>0</v>
      </c>
      <c r="X71" s="31">
        <f t="shared" si="19"/>
        <v>0</v>
      </c>
      <c r="Y71" s="31">
        <f t="shared" si="19"/>
        <v>0</v>
      </c>
      <c r="Z71" s="31">
        <f t="shared" si="19"/>
        <v>0</v>
      </c>
      <c r="AA71" s="31">
        <f t="shared" si="19"/>
        <v>0</v>
      </c>
      <c r="AB71" s="31">
        <f t="shared" si="19"/>
        <v>0</v>
      </c>
      <c r="AC71" s="31">
        <f t="shared" si="19"/>
        <v>0</v>
      </c>
      <c r="AD71" s="31">
        <f t="shared" si="19"/>
        <v>0</v>
      </c>
      <c r="AE71" s="31">
        <f t="shared" si="19"/>
        <v>0</v>
      </c>
      <c r="AF71" s="31">
        <f t="shared" si="19"/>
        <v>0</v>
      </c>
      <c r="AG71" s="31" t="e">
        <f t="shared" si="19"/>
        <v>#N/A</v>
      </c>
      <c r="AH71" s="31" t="e">
        <f t="shared" si="19"/>
        <v>#N/A</v>
      </c>
      <c r="AI71" s="31" t="e">
        <f t="shared" si="19"/>
        <v>#N/A</v>
      </c>
      <c r="AJ71" s="31" t="e">
        <f t="shared" si="19"/>
        <v>#N/A</v>
      </c>
      <c r="AK71" s="31" t="e">
        <f t="shared" si="19"/>
        <v>#N/A</v>
      </c>
      <c r="AL71" s="31" t="e">
        <f t="shared" si="19"/>
        <v>#N/A</v>
      </c>
      <c r="AM71" s="9"/>
    </row>
    <row r="72" spans="1:39" x14ac:dyDescent="0.2">
      <c r="A72" s="20"/>
      <c r="B72" s="9">
        <v>15</v>
      </c>
      <c r="C72" s="31" t="e">
        <f t="shared" ref="C72:AL72" si="20">IF(C$1&lt;C$14,0,IF(C$1&gt;C$15,0,IF(C45&gt;C$13,0,C$20*C$29*(C$13-C45)/1000)))</f>
        <v>#N/A</v>
      </c>
      <c r="D72" s="31" t="e">
        <f t="shared" si="20"/>
        <v>#N/A</v>
      </c>
      <c r="E72" s="31" t="e">
        <f t="shared" si="20"/>
        <v>#N/A</v>
      </c>
      <c r="F72" s="31" t="e">
        <f t="shared" si="20"/>
        <v>#N/A</v>
      </c>
      <c r="G72" s="31" t="e">
        <f t="shared" si="20"/>
        <v>#N/A</v>
      </c>
      <c r="H72" s="31" t="e">
        <f t="shared" si="20"/>
        <v>#N/A</v>
      </c>
      <c r="I72" s="31" t="e">
        <f t="shared" si="20"/>
        <v>#N/A</v>
      </c>
      <c r="J72" s="31" t="e">
        <f t="shared" si="20"/>
        <v>#N/A</v>
      </c>
      <c r="K72" s="31" t="e">
        <f t="shared" si="20"/>
        <v>#N/A</v>
      </c>
      <c r="L72" s="31" t="e">
        <f t="shared" si="20"/>
        <v>#N/A</v>
      </c>
      <c r="M72" s="31" t="e">
        <f t="shared" si="20"/>
        <v>#N/A</v>
      </c>
      <c r="N72" s="31" t="e">
        <f t="shared" si="20"/>
        <v>#N/A</v>
      </c>
      <c r="O72" s="31">
        <f t="shared" si="20"/>
        <v>0</v>
      </c>
      <c r="P72" s="31">
        <f t="shared" si="20"/>
        <v>0</v>
      </c>
      <c r="Q72" s="31">
        <f t="shared" si="20"/>
        <v>0</v>
      </c>
      <c r="R72" s="31">
        <f t="shared" si="20"/>
        <v>0</v>
      </c>
      <c r="S72" s="31">
        <f t="shared" si="20"/>
        <v>0</v>
      </c>
      <c r="T72" s="31">
        <f t="shared" si="20"/>
        <v>0</v>
      </c>
      <c r="U72" s="31">
        <f t="shared" si="20"/>
        <v>0</v>
      </c>
      <c r="V72" s="31">
        <f t="shared" si="20"/>
        <v>0</v>
      </c>
      <c r="W72" s="31">
        <f t="shared" si="20"/>
        <v>0</v>
      </c>
      <c r="X72" s="31">
        <f t="shared" si="20"/>
        <v>0</v>
      </c>
      <c r="Y72" s="31">
        <f t="shared" si="20"/>
        <v>0</v>
      </c>
      <c r="Z72" s="31">
        <f t="shared" si="20"/>
        <v>0</v>
      </c>
      <c r="AA72" s="31">
        <f t="shared" si="20"/>
        <v>0</v>
      </c>
      <c r="AB72" s="31">
        <f t="shared" si="20"/>
        <v>0</v>
      </c>
      <c r="AC72" s="31">
        <f t="shared" si="20"/>
        <v>0</v>
      </c>
      <c r="AD72" s="31">
        <f t="shared" si="20"/>
        <v>0</v>
      </c>
      <c r="AE72" s="31">
        <f t="shared" si="20"/>
        <v>0</v>
      </c>
      <c r="AF72" s="31">
        <f t="shared" si="20"/>
        <v>0</v>
      </c>
      <c r="AG72" s="31" t="e">
        <f t="shared" si="20"/>
        <v>#N/A</v>
      </c>
      <c r="AH72" s="31" t="e">
        <f t="shared" si="20"/>
        <v>#N/A</v>
      </c>
      <c r="AI72" s="31" t="e">
        <f t="shared" si="20"/>
        <v>#N/A</v>
      </c>
      <c r="AJ72" s="31" t="e">
        <f t="shared" si="20"/>
        <v>#N/A</v>
      </c>
      <c r="AK72" s="31" t="e">
        <f t="shared" si="20"/>
        <v>#N/A</v>
      </c>
      <c r="AL72" s="31" t="e">
        <f t="shared" si="20"/>
        <v>#N/A</v>
      </c>
      <c r="AM72" s="9"/>
    </row>
    <row r="73" spans="1:39" x14ac:dyDescent="0.2">
      <c r="A73" s="20"/>
      <c r="B73" s="9">
        <v>16</v>
      </c>
      <c r="C73" s="31" t="e">
        <f t="shared" ref="C73:AL73" si="21">IF(C$1&lt;C$14,0,IF(C$1&gt;C$15,0,IF(C46&gt;C$13,0,C$20*C$29*(C$13-C46)/1000)))</f>
        <v>#N/A</v>
      </c>
      <c r="D73" s="31" t="e">
        <f t="shared" si="21"/>
        <v>#N/A</v>
      </c>
      <c r="E73" s="31" t="e">
        <f t="shared" si="21"/>
        <v>#N/A</v>
      </c>
      <c r="F73" s="31" t="e">
        <f t="shared" si="21"/>
        <v>#N/A</v>
      </c>
      <c r="G73" s="31" t="e">
        <f t="shared" si="21"/>
        <v>#N/A</v>
      </c>
      <c r="H73" s="31" t="e">
        <f t="shared" si="21"/>
        <v>#N/A</v>
      </c>
      <c r="I73" s="31" t="e">
        <f t="shared" si="21"/>
        <v>#N/A</v>
      </c>
      <c r="J73" s="31" t="e">
        <f t="shared" si="21"/>
        <v>#N/A</v>
      </c>
      <c r="K73" s="31" t="e">
        <f t="shared" si="21"/>
        <v>#N/A</v>
      </c>
      <c r="L73" s="31" t="e">
        <f t="shared" si="21"/>
        <v>#N/A</v>
      </c>
      <c r="M73" s="31" t="e">
        <f t="shared" si="21"/>
        <v>#N/A</v>
      </c>
      <c r="N73" s="31" t="e">
        <f t="shared" si="21"/>
        <v>#N/A</v>
      </c>
      <c r="O73" s="31">
        <f t="shared" si="21"/>
        <v>0</v>
      </c>
      <c r="P73" s="31">
        <f t="shared" si="21"/>
        <v>0</v>
      </c>
      <c r="Q73" s="31">
        <f t="shared" si="21"/>
        <v>0</v>
      </c>
      <c r="R73" s="31">
        <f t="shared" si="21"/>
        <v>0</v>
      </c>
      <c r="S73" s="31">
        <f t="shared" si="21"/>
        <v>0</v>
      </c>
      <c r="T73" s="31">
        <f t="shared" si="21"/>
        <v>0</v>
      </c>
      <c r="U73" s="31">
        <f t="shared" si="21"/>
        <v>0</v>
      </c>
      <c r="V73" s="31">
        <f t="shared" si="21"/>
        <v>0</v>
      </c>
      <c r="W73" s="31">
        <f t="shared" si="21"/>
        <v>0</v>
      </c>
      <c r="X73" s="31">
        <f t="shared" si="21"/>
        <v>0</v>
      </c>
      <c r="Y73" s="31">
        <f t="shared" si="21"/>
        <v>0</v>
      </c>
      <c r="Z73" s="31">
        <f t="shared" si="21"/>
        <v>0</v>
      </c>
      <c r="AA73" s="31">
        <f t="shared" si="21"/>
        <v>0</v>
      </c>
      <c r="AB73" s="31">
        <f t="shared" si="21"/>
        <v>0</v>
      </c>
      <c r="AC73" s="31">
        <f t="shared" si="21"/>
        <v>0</v>
      </c>
      <c r="AD73" s="31">
        <f t="shared" si="21"/>
        <v>0</v>
      </c>
      <c r="AE73" s="31">
        <f t="shared" si="21"/>
        <v>0</v>
      </c>
      <c r="AF73" s="31">
        <f t="shared" si="21"/>
        <v>0</v>
      </c>
      <c r="AG73" s="31" t="e">
        <f t="shared" si="21"/>
        <v>#N/A</v>
      </c>
      <c r="AH73" s="31" t="e">
        <f t="shared" si="21"/>
        <v>#N/A</v>
      </c>
      <c r="AI73" s="31" t="e">
        <f t="shared" si="21"/>
        <v>#N/A</v>
      </c>
      <c r="AJ73" s="31" t="e">
        <f t="shared" si="21"/>
        <v>#N/A</v>
      </c>
      <c r="AK73" s="31" t="e">
        <f t="shared" si="21"/>
        <v>#N/A</v>
      </c>
      <c r="AL73" s="31" t="e">
        <f t="shared" si="21"/>
        <v>#N/A</v>
      </c>
      <c r="AM73" s="9"/>
    </row>
    <row r="74" spans="1:39" x14ac:dyDescent="0.2">
      <c r="A74" s="20"/>
      <c r="B74" s="9">
        <v>17</v>
      </c>
      <c r="C74" s="31" t="e">
        <f t="shared" ref="C74:AL74" si="22">IF(C$1&lt;C$14,0,IF(C$1&gt;C$15,0,IF(C47&gt;C$13,0,C$20*C$29*(C$13-C47)/1000)))</f>
        <v>#N/A</v>
      </c>
      <c r="D74" s="31" t="e">
        <f t="shared" si="22"/>
        <v>#N/A</v>
      </c>
      <c r="E74" s="31" t="e">
        <f t="shared" si="22"/>
        <v>#N/A</v>
      </c>
      <c r="F74" s="31" t="e">
        <f t="shared" si="22"/>
        <v>#N/A</v>
      </c>
      <c r="G74" s="31" t="e">
        <f t="shared" si="22"/>
        <v>#N/A</v>
      </c>
      <c r="H74" s="31" t="e">
        <f t="shared" si="22"/>
        <v>#N/A</v>
      </c>
      <c r="I74" s="31" t="e">
        <f t="shared" si="22"/>
        <v>#N/A</v>
      </c>
      <c r="J74" s="31" t="e">
        <f t="shared" si="22"/>
        <v>#N/A</v>
      </c>
      <c r="K74" s="31" t="e">
        <f t="shared" si="22"/>
        <v>#N/A</v>
      </c>
      <c r="L74" s="31" t="e">
        <f t="shared" si="22"/>
        <v>#N/A</v>
      </c>
      <c r="M74" s="31" t="e">
        <f t="shared" si="22"/>
        <v>#N/A</v>
      </c>
      <c r="N74" s="31" t="e">
        <f t="shared" si="22"/>
        <v>#N/A</v>
      </c>
      <c r="O74" s="31">
        <f t="shared" si="22"/>
        <v>0</v>
      </c>
      <c r="P74" s="31">
        <f t="shared" si="22"/>
        <v>0</v>
      </c>
      <c r="Q74" s="31">
        <f t="shared" si="22"/>
        <v>0</v>
      </c>
      <c r="R74" s="31">
        <f t="shared" si="22"/>
        <v>0</v>
      </c>
      <c r="S74" s="31">
        <f t="shared" si="22"/>
        <v>0</v>
      </c>
      <c r="T74" s="31">
        <f t="shared" si="22"/>
        <v>0</v>
      </c>
      <c r="U74" s="31">
        <f t="shared" si="22"/>
        <v>0</v>
      </c>
      <c r="V74" s="31">
        <f t="shared" si="22"/>
        <v>0</v>
      </c>
      <c r="W74" s="31">
        <f t="shared" si="22"/>
        <v>0</v>
      </c>
      <c r="X74" s="31">
        <f t="shared" si="22"/>
        <v>0</v>
      </c>
      <c r="Y74" s="31">
        <f t="shared" si="22"/>
        <v>0</v>
      </c>
      <c r="Z74" s="31">
        <f t="shared" si="22"/>
        <v>0</v>
      </c>
      <c r="AA74" s="31">
        <f t="shared" si="22"/>
        <v>0</v>
      </c>
      <c r="AB74" s="31">
        <f t="shared" si="22"/>
        <v>0</v>
      </c>
      <c r="AC74" s="31">
        <f t="shared" si="22"/>
        <v>0</v>
      </c>
      <c r="AD74" s="31">
        <f t="shared" si="22"/>
        <v>0</v>
      </c>
      <c r="AE74" s="31">
        <f t="shared" si="22"/>
        <v>0</v>
      </c>
      <c r="AF74" s="31">
        <f t="shared" si="22"/>
        <v>0</v>
      </c>
      <c r="AG74" s="31" t="e">
        <f t="shared" si="22"/>
        <v>#N/A</v>
      </c>
      <c r="AH74" s="31" t="e">
        <f t="shared" si="22"/>
        <v>#N/A</v>
      </c>
      <c r="AI74" s="31" t="e">
        <f t="shared" si="22"/>
        <v>#N/A</v>
      </c>
      <c r="AJ74" s="31" t="e">
        <f t="shared" si="22"/>
        <v>#N/A</v>
      </c>
      <c r="AK74" s="31" t="e">
        <f t="shared" si="22"/>
        <v>#N/A</v>
      </c>
      <c r="AL74" s="31" t="e">
        <f t="shared" si="22"/>
        <v>#N/A</v>
      </c>
      <c r="AM74" s="9"/>
    </row>
    <row r="75" spans="1:39" x14ac:dyDescent="0.2">
      <c r="A75" s="20"/>
      <c r="B75" s="9">
        <v>18</v>
      </c>
      <c r="C75" s="31" t="e">
        <f t="shared" ref="C75:AL75" si="23">IF(C$1&lt;C$14,0,IF(C$1&gt;C$15,0,IF(C48&gt;C$13,0,C$20*C$29*(C$13-C48)/1000)))</f>
        <v>#N/A</v>
      </c>
      <c r="D75" s="31" t="e">
        <f t="shared" si="23"/>
        <v>#N/A</v>
      </c>
      <c r="E75" s="31" t="e">
        <f t="shared" si="23"/>
        <v>#N/A</v>
      </c>
      <c r="F75" s="31" t="e">
        <f t="shared" si="23"/>
        <v>#N/A</v>
      </c>
      <c r="G75" s="31" t="e">
        <f t="shared" si="23"/>
        <v>#N/A</v>
      </c>
      <c r="H75" s="31" t="e">
        <f t="shared" si="23"/>
        <v>#N/A</v>
      </c>
      <c r="I75" s="31" t="e">
        <f t="shared" si="23"/>
        <v>#N/A</v>
      </c>
      <c r="J75" s="31" t="e">
        <f t="shared" si="23"/>
        <v>#N/A</v>
      </c>
      <c r="K75" s="31" t="e">
        <f t="shared" si="23"/>
        <v>#N/A</v>
      </c>
      <c r="L75" s="31" t="e">
        <f t="shared" si="23"/>
        <v>#N/A</v>
      </c>
      <c r="M75" s="31" t="e">
        <f t="shared" si="23"/>
        <v>#N/A</v>
      </c>
      <c r="N75" s="31" t="e">
        <f t="shared" si="23"/>
        <v>#N/A</v>
      </c>
      <c r="O75" s="31">
        <f t="shared" si="23"/>
        <v>0</v>
      </c>
      <c r="P75" s="31">
        <f t="shared" si="23"/>
        <v>0</v>
      </c>
      <c r="Q75" s="31">
        <f t="shared" si="23"/>
        <v>0</v>
      </c>
      <c r="R75" s="31">
        <f t="shared" si="23"/>
        <v>0</v>
      </c>
      <c r="S75" s="31">
        <f t="shared" si="23"/>
        <v>0</v>
      </c>
      <c r="T75" s="31">
        <f t="shared" si="23"/>
        <v>0</v>
      </c>
      <c r="U75" s="31">
        <f t="shared" si="23"/>
        <v>0</v>
      </c>
      <c r="V75" s="31">
        <f t="shared" si="23"/>
        <v>0</v>
      </c>
      <c r="W75" s="31">
        <f t="shared" si="23"/>
        <v>0</v>
      </c>
      <c r="X75" s="31">
        <f t="shared" si="23"/>
        <v>0</v>
      </c>
      <c r="Y75" s="31">
        <f t="shared" si="23"/>
        <v>0</v>
      </c>
      <c r="Z75" s="31">
        <f t="shared" si="23"/>
        <v>0</v>
      </c>
      <c r="AA75" s="31">
        <f t="shared" si="23"/>
        <v>0</v>
      </c>
      <c r="AB75" s="31">
        <f t="shared" si="23"/>
        <v>0</v>
      </c>
      <c r="AC75" s="31">
        <f t="shared" si="23"/>
        <v>0</v>
      </c>
      <c r="AD75" s="31">
        <f t="shared" si="23"/>
        <v>0</v>
      </c>
      <c r="AE75" s="31">
        <f t="shared" si="23"/>
        <v>0</v>
      </c>
      <c r="AF75" s="31">
        <f t="shared" si="23"/>
        <v>0</v>
      </c>
      <c r="AG75" s="31" t="e">
        <f t="shared" si="23"/>
        <v>#N/A</v>
      </c>
      <c r="AH75" s="31" t="e">
        <f t="shared" si="23"/>
        <v>#N/A</v>
      </c>
      <c r="AI75" s="31" t="e">
        <f t="shared" si="23"/>
        <v>#N/A</v>
      </c>
      <c r="AJ75" s="31" t="e">
        <f t="shared" si="23"/>
        <v>#N/A</v>
      </c>
      <c r="AK75" s="31" t="e">
        <f t="shared" si="23"/>
        <v>#N/A</v>
      </c>
      <c r="AL75" s="31" t="e">
        <f t="shared" si="23"/>
        <v>#N/A</v>
      </c>
      <c r="AM75" s="9"/>
    </row>
    <row r="76" spans="1:39" x14ac:dyDescent="0.2">
      <c r="A76" s="20"/>
      <c r="B76" s="9">
        <v>19</v>
      </c>
      <c r="C76" s="31" t="e">
        <f t="shared" ref="C76:AL76" si="24">IF(C$1&lt;C$14,0,IF(C$1&gt;C$15,0,IF(C49&gt;C$13,0,C$20*C$29*(C$13-C49)/1000)))</f>
        <v>#N/A</v>
      </c>
      <c r="D76" s="31" t="e">
        <f t="shared" si="24"/>
        <v>#N/A</v>
      </c>
      <c r="E76" s="31" t="e">
        <f t="shared" si="24"/>
        <v>#N/A</v>
      </c>
      <c r="F76" s="31" t="e">
        <f t="shared" si="24"/>
        <v>#N/A</v>
      </c>
      <c r="G76" s="31" t="e">
        <f t="shared" si="24"/>
        <v>#N/A</v>
      </c>
      <c r="H76" s="31" t="e">
        <f t="shared" si="24"/>
        <v>#N/A</v>
      </c>
      <c r="I76" s="31" t="e">
        <f t="shared" si="24"/>
        <v>#N/A</v>
      </c>
      <c r="J76" s="31" t="e">
        <f t="shared" si="24"/>
        <v>#N/A</v>
      </c>
      <c r="K76" s="31" t="e">
        <f t="shared" si="24"/>
        <v>#N/A</v>
      </c>
      <c r="L76" s="31" t="e">
        <f t="shared" si="24"/>
        <v>#N/A</v>
      </c>
      <c r="M76" s="31" t="e">
        <f t="shared" si="24"/>
        <v>#N/A</v>
      </c>
      <c r="N76" s="31" t="e">
        <f t="shared" si="24"/>
        <v>#N/A</v>
      </c>
      <c r="O76" s="31">
        <f t="shared" si="24"/>
        <v>0</v>
      </c>
      <c r="P76" s="31">
        <f t="shared" si="24"/>
        <v>0</v>
      </c>
      <c r="Q76" s="31">
        <f t="shared" si="24"/>
        <v>0</v>
      </c>
      <c r="R76" s="31">
        <f t="shared" si="24"/>
        <v>0</v>
      </c>
      <c r="S76" s="31">
        <f t="shared" si="24"/>
        <v>0</v>
      </c>
      <c r="T76" s="31">
        <f t="shared" si="24"/>
        <v>0</v>
      </c>
      <c r="U76" s="31">
        <f t="shared" si="24"/>
        <v>0</v>
      </c>
      <c r="V76" s="31">
        <f t="shared" si="24"/>
        <v>0</v>
      </c>
      <c r="W76" s="31">
        <f t="shared" si="24"/>
        <v>0</v>
      </c>
      <c r="X76" s="31">
        <f t="shared" si="24"/>
        <v>0</v>
      </c>
      <c r="Y76" s="31">
        <f t="shared" si="24"/>
        <v>0</v>
      </c>
      <c r="Z76" s="31">
        <f t="shared" si="24"/>
        <v>0</v>
      </c>
      <c r="AA76" s="31">
        <f t="shared" si="24"/>
        <v>0</v>
      </c>
      <c r="AB76" s="31">
        <f t="shared" si="24"/>
        <v>0</v>
      </c>
      <c r="AC76" s="31">
        <f t="shared" si="24"/>
        <v>0</v>
      </c>
      <c r="AD76" s="31">
        <f t="shared" si="24"/>
        <v>0</v>
      </c>
      <c r="AE76" s="31">
        <f t="shared" si="24"/>
        <v>0</v>
      </c>
      <c r="AF76" s="31">
        <f t="shared" si="24"/>
        <v>0</v>
      </c>
      <c r="AG76" s="31" t="e">
        <f t="shared" si="24"/>
        <v>#N/A</v>
      </c>
      <c r="AH76" s="31" t="e">
        <f t="shared" si="24"/>
        <v>#N/A</v>
      </c>
      <c r="AI76" s="31" t="e">
        <f t="shared" si="24"/>
        <v>#N/A</v>
      </c>
      <c r="AJ76" s="31" t="e">
        <f t="shared" si="24"/>
        <v>#N/A</v>
      </c>
      <c r="AK76" s="31" t="e">
        <f t="shared" si="24"/>
        <v>#N/A</v>
      </c>
      <c r="AL76" s="31" t="e">
        <f t="shared" si="24"/>
        <v>#N/A</v>
      </c>
      <c r="AM76" s="9"/>
    </row>
    <row r="77" spans="1:39" x14ac:dyDescent="0.2">
      <c r="A77" s="20"/>
      <c r="B77" s="9">
        <v>20</v>
      </c>
      <c r="C77" s="31" t="e">
        <f t="shared" ref="C77:AL77" si="25">IF(C$1&lt;C$14,0,IF(C$1&gt;C$15,0,IF(C50&gt;C$13,0,C$20*C$29*(C$13-C50)/1000)))</f>
        <v>#N/A</v>
      </c>
      <c r="D77" s="31" t="e">
        <f t="shared" si="25"/>
        <v>#N/A</v>
      </c>
      <c r="E77" s="31" t="e">
        <f t="shared" si="25"/>
        <v>#N/A</v>
      </c>
      <c r="F77" s="31" t="e">
        <f t="shared" si="25"/>
        <v>#N/A</v>
      </c>
      <c r="G77" s="31" t="e">
        <f t="shared" si="25"/>
        <v>#N/A</v>
      </c>
      <c r="H77" s="31" t="e">
        <f t="shared" si="25"/>
        <v>#N/A</v>
      </c>
      <c r="I77" s="31" t="e">
        <f t="shared" si="25"/>
        <v>#N/A</v>
      </c>
      <c r="J77" s="31" t="e">
        <f t="shared" si="25"/>
        <v>#N/A</v>
      </c>
      <c r="K77" s="31" t="e">
        <f t="shared" si="25"/>
        <v>#N/A</v>
      </c>
      <c r="L77" s="31" t="e">
        <f t="shared" si="25"/>
        <v>#N/A</v>
      </c>
      <c r="M77" s="31" t="e">
        <f t="shared" si="25"/>
        <v>#N/A</v>
      </c>
      <c r="N77" s="31" t="e">
        <f t="shared" si="25"/>
        <v>#N/A</v>
      </c>
      <c r="O77" s="31">
        <f t="shared" si="25"/>
        <v>0</v>
      </c>
      <c r="P77" s="31">
        <f t="shared" si="25"/>
        <v>0</v>
      </c>
      <c r="Q77" s="31">
        <f t="shared" si="25"/>
        <v>0</v>
      </c>
      <c r="R77" s="31">
        <f t="shared" si="25"/>
        <v>0</v>
      </c>
      <c r="S77" s="31">
        <f t="shared" si="25"/>
        <v>0</v>
      </c>
      <c r="T77" s="31">
        <f t="shared" si="25"/>
        <v>0</v>
      </c>
      <c r="U77" s="31">
        <f t="shared" si="25"/>
        <v>0</v>
      </c>
      <c r="V77" s="31">
        <f t="shared" si="25"/>
        <v>0</v>
      </c>
      <c r="W77" s="31">
        <f t="shared" si="25"/>
        <v>0</v>
      </c>
      <c r="X77" s="31">
        <f t="shared" si="25"/>
        <v>0</v>
      </c>
      <c r="Y77" s="31">
        <f t="shared" si="25"/>
        <v>0</v>
      </c>
      <c r="Z77" s="31">
        <f t="shared" si="25"/>
        <v>0</v>
      </c>
      <c r="AA77" s="31">
        <f t="shared" si="25"/>
        <v>0</v>
      </c>
      <c r="AB77" s="31">
        <f t="shared" si="25"/>
        <v>0</v>
      </c>
      <c r="AC77" s="31">
        <f t="shared" si="25"/>
        <v>0</v>
      </c>
      <c r="AD77" s="31">
        <f t="shared" si="25"/>
        <v>0</v>
      </c>
      <c r="AE77" s="31">
        <f t="shared" si="25"/>
        <v>0</v>
      </c>
      <c r="AF77" s="31">
        <f t="shared" si="25"/>
        <v>0</v>
      </c>
      <c r="AG77" s="31" t="e">
        <f t="shared" si="25"/>
        <v>#N/A</v>
      </c>
      <c r="AH77" s="31" t="e">
        <f t="shared" si="25"/>
        <v>#N/A</v>
      </c>
      <c r="AI77" s="31" t="e">
        <f t="shared" si="25"/>
        <v>#N/A</v>
      </c>
      <c r="AJ77" s="31" t="e">
        <f t="shared" si="25"/>
        <v>#N/A</v>
      </c>
      <c r="AK77" s="31" t="e">
        <f t="shared" si="25"/>
        <v>#N/A</v>
      </c>
      <c r="AL77" s="31" t="e">
        <f t="shared" si="25"/>
        <v>#N/A</v>
      </c>
      <c r="AM77" s="9"/>
    </row>
    <row r="78" spans="1:39" x14ac:dyDescent="0.2">
      <c r="A78" s="20"/>
      <c r="B78" s="9">
        <v>21</v>
      </c>
      <c r="C78" s="31" t="e">
        <f t="shared" ref="C78:AL78" si="26">IF(C$1&lt;C$14,0,IF(C$1&gt;C$15,0,IF(C51&gt;C$13,0,C$20*C$29*(C$13-C51)/1000)))</f>
        <v>#N/A</v>
      </c>
      <c r="D78" s="31" t="e">
        <f t="shared" si="26"/>
        <v>#N/A</v>
      </c>
      <c r="E78" s="31" t="e">
        <f t="shared" si="26"/>
        <v>#N/A</v>
      </c>
      <c r="F78" s="31" t="e">
        <f t="shared" si="26"/>
        <v>#N/A</v>
      </c>
      <c r="G78" s="31" t="e">
        <f t="shared" si="26"/>
        <v>#N/A</v>
      </c>
      <c r="H78" s="31" t="e">
        <f t="shared" si="26"/>
        <v>#N/A</v>
      </c>
      <c r="I78" s="31" t="e">
        <f t="shared" si="26"/>
        <v>#N/A</v>
      </c>
      <c r="J78" s="31" t="e">
        <f t="shared" si="26"/>
        <v>#N/A</v>
      </c>
      <c r="K78" s="31" t="e">
        <f t="shared" si="26"/>
        <v>#N/A</v>
      </c>
      <c r="L78" s="31" t="e">
        <f t="shared" si="26"/>
        <v>#N/A</v>
      </c>
      <c r="M78" s="31" t="e">
        <f t="shared" si="26"/>
        <v>#N/A</v>
      </c>
      <c r="N78" s="31" t="e">
        <f t="shared" si="26"/>
        <v>#N/A</v>
      </c>
      <c r="O78" s="31">
        <f t="shared" si="26"/>
        <v>0</v>
      </c>
      <c r="P78" s="31">
        <f t="shared" si="26"/>
        <v>0</v>
      </c>
      <c r="Q78" s="31">
        <f t="shared" si="26"/>
        <v>0</v>
      </c>
      <c r="R78" s="31">
        <f t="shared" si="26"/>
        <v>0</v>
      </c>
      <c r="S78" s="31">
        <f t="shared" si="26"/>
        <v>0</v>
      </c>
      <c r="T78" s="31">
        <f t="shared" si="26"/>
        <v>0</v>
      </c>
      <c r="U78" s="31">
        <f t="shared" si="26"/>
        <v>0</v>
      </c>
      <c r="V78" s="31">
        <f t="shared" si="26"/>
        <v>0</v>
      </c>
      <c r="W78" s="31">
        <f t="shared" si="26"/>
        <v>0</v>
      </c>
      <c r="X78" s="31">
        <f t="shared" si="26"/>
        <v>0</v>
      </c>
      <c r="Y78" s="31">
        <f t="shared" si="26"/>
        <v>0</v>
      </c>
      <c r="Z78" s="31">
        <f t="shared" si="26"/>
        <v>0</v>
      </c>
      <c r="AA78" s="31">
        <f t="shared" si="26"/>
        <v>0</v>
      </c>
      <c r="AB78" s="31">
        <f t="shared" si="26"/>
        <v>0</v>
      </c>
      <c r="AC78" s="31">
        <f t="shared" si="26"/>
        <v>0</v>
      </c>
      <c r="AD78" s="31">
        <f t="shared" si="26"/>
        <v>0</v>
      </c>
      <c r="AE78" s="31">
        <f t="shared" si="26"/>
        <v>0</v>
      </c>
      <c r="AF78" s="31">
        <f t="shared" si="26"/>
        <v>0</v>
      </c>
      <c r="AG78" s="31" t="e">
        <f t="shared" si="26"/>
        <v>#N/A</v>
      </c>
      <c r="AH78" s="31" t="e">
        <f t="shared" si="26"/>
        <v>#N/A</v>
      </c>
      <c r="AI78" s="31" t="e">
        <f t="shared" si="26"/>
        <v>#N/A</v>
      </c>
      <c r="AJ78" s="31" t="e">
        <f t="shared" si="26"/>
        <v>#N/A</v>
      </c>
      <c r="AK78" s="31" t="e">
        <f t="shared" si="26"/>
        <v>#N/A</v>
      </c>
      <c r="AL78" s="31" t="e">
        <f t="shared" si="26"/>
        <v>#N/A</v>
      </c>
      <c r="AM78" s="9"/>
    </row>
    <row r="79" spans="1:39" x14ac:dyDescent="0.2">
      <c r="A79" s="20"/>
      <c r="B79" s="9">
        <v>22</v>
      </c>
      <c r="C79" s="31" t="e">
        <f t="shared" ref="C79:AL79" si="27">IF(C$1&lt;C$14,0,IF(C$1&gt;C$15,0,IF(C52&gt;C$13,0,C$20*C$29*(C$13-C52)/1000)))</f>
        <v>#N/A</v>
      </c>
      <c r="D79" s="31" t="e">
        <f t="shared" si="27"/>
        <v>#N/A</v>
      </c>
      <c r="E79" s="31" t="e">
        <f t="shared" si="27"/>
        <v>#N/A</v>
      </c>
      <c r="F79" s="31" t="e">
        <f t="shared" si="27"/>
        <v>#N/A</v>
      </c>
      <c r="G79" s="31" t="e">
        <f t="shared" si="27"/>
        <v>#N/A</v>
      </c>
      <c r="H79" s="31" t="e">
        <f t="shared" si="27"/>
        <v>#N/A</v>
      </c>
      <c r="I79" s="31" t="e">
        <f t="shared" si="27"/>
        <v>#N/A</v>
      </c>
      <c r="J79" s="31" t="e">
        <f t="shared" si="27"/>
        <v>#N/A</v>
      </c>
      <c r="K79" s="31" t="e">
        <f t="shared" si="27"/>
        <v>#N/A</v>
      </c>
      <c r="L79" s="31" t="e">
        <f t="shared" si="27"/>
        <v>#N/A</v>
      </c>
      <c r="M79" s="31" t="e">
        <f t="shared" si="27"/>
        <v>#N/A</v>
      </c>
      <c r="N79" s="31" t="e">
        <f t="shared" si="27"/>
        <v>#N/A</v>
      </c>
      <c r="O79" s="31">
        <f t="shared" si="27"/>
        <v>0</v>
      </c>
      <c r="P79" s="31">
        <f t="shared" si="27"/>
        <v>0</v>
      </c>
      <c r="Q79" s="31">
        <f t="shared" si="27"/>
        <v>0</v>
      </c>
      <c r="R79" s="31">
        <f t="shared" si="27"/>
        <v>0</v>
      </c>
      <c r="S79" s="31">
        <f t="shared" si="27"/>
        <v>0</v>
      </c>
      <c r="T79" s="31">
        <f t="shared" si="27"/>
        <v>0</v>
      </c>
      <c r="U79" s="31">
        <f t="shared" si="27"/>
        <v>0</v>
      </c>
      <c r="V79" s="31">
        <f t="shared" si="27"/>
        <v>0</v>
      </c>
      <c r="W79" s="31">
        <f t="shared" si="27"/>
        <v>0</v>
      </c>
      <c r="X79" s="31">
        <f t="shared" si="27"/>
        <v>0</v>
      </c>
      <c r="Y79" s="31">
        <f t="shared" si="27"/>
        <v>0</v>
      </c>
      <c r="Z79" s="31">
        <f t="shared" si="27"/>
        <v>0</v>
      </c>
      <c r="AA79" s="31">
        <f t="shared" si="27"/>
        <v>0</v>
      </c>
      <c r="AB79" s="31">
        <f t="shared" si="27"/>
        <v>0</v>
      </c>
      <c r="AC79" s="31">
        <f t="shared" si="27"/>
        <v>0</v>
      </c>
      <c r="AD79" s="31">
        <f t="shared" si="27"/>
        <v>0</v>
      </c>
      <c r="AE79" s="31">
        <f t="shared" si="27"/>
        <v>0</v>
      </c>
      <c r="AF79" s="31">
        <f t="shared" si="27"/>
        <v>0</v>
      </c>
      <c r="AG79" s="31" t="e">
        <f t="shared" si="27"/>
        <v>#N/A</v>
      </c>
      <c r="AH79" s="31" t="e">
        <f t="shared" si="27"/>
        <v>#N/A</v>
      </c>
      <c r="AI79" s="31" t="e">
        <f t="shared" si="27"/>
        <v>#N/A</v>
      </c>
      <c r="AJ79" s="31" t="e">
        <f t="shared" si="27"/>
        <v>#N/A</v>
      </c>
      <c r="AK79" s="31" t="e">
        <f t="shared" si="27"/>
        <v>#N/A</v>
      </c>
      <c r="AL79" s="31" t="e">
        <f t="shared" si="27"/>
        <v>#N/A</v>
      </c>
      <c r="AM79" s="9"/>
    </row>
    <row r="80" spans="1:39" x14ac:dyDescent="0.2">
      <c r="A80" s="20"/>
      <c r="B80" s="9">
        <v>23</v>
      </c>
      <c r="C80" s="31" t="e">
        <f t="shared" ref="C80:AL80" si="28">IF(C$1&lt;C$14,0,IF(C$1&gt;C$15,0,IF(C53&gt;C$13,0,C$20*C$29*(C$13-C53)/1000)))</f>
        <v>#N/A</v>
      </c>
      <c r="D80" s="31" t="e">
        <f t="shared" si="28"/>
        <v>#N/A</v>
      </c>
      <c r="E80" s="31" t="e">
        <f t="shared" si="28"/>
        <v>#N/A</v>
      </c>
      <c r="F80" s="31" t="e">
        <f t="shared" si="28"/>
        <v>#N/A</v>
      </c>
      <c r="G80" s="31" t="e">
        <f t="shared" si="28"/>
        <v>#N/A</v>
      </c>
      <c r="H80" s="31" t="e">
        <f t="shared" si="28"/>
        <v>#N/A</v>
      </c>
      <c r="I80" s="31" t="e">
        <f t="shared" si="28"/>
        <v>#N/A</v>
      </c>
      <c r="J80" s="31" t="e">
        <f t="shared" si="28"/>
        <v>#N/A</v>
      </c>
      <c r="K80" s="31" t="e">
        <f t="shared" si="28"/>
        <v>#N/A</v>
      </c>
      <c r="L80" s="31" t="e">
        <f t="shared" si="28"/>
        <v>#N/A</v>
      </c>
      <c r="M80" s="31" t="e">
        <f t="shared" si="28"/>
        <v>#N/A</v>
      </c>
      <c r="N80" s="31" t="e">
        <f t="shared" si="28"/>
        <v>#N/A</v>
      </c>
      <c r="O80" s="31">
        <f t="shared" si="28"/>
        <v>0</v>
      </c>
      <c r="P80" s="31">
        <f t="shared" si="28"/>
        <v>0</v>
      </c>
      <c r="Q80" s="31">
        <f t="shared" si="28"/>
        <v>0</v>
      </c>
      <c r="R80" s="31">
        <f t="shared" si="28"/>
        <v>0</v>
      </c>
      <c r="S80" s="31">
        <f t="shared" si="28"/>
        <v>0</v>
      </c>
      <c r="T80" s="31">
        <f t="shared" si="28"/>
        <v>0</v>
      </c>
      <c r="U80" s="31">
        <f t="shared" si="28"/>
        <v>0</v>
      </c>
      <c r="V80" s="31">
        <f t="shared" si="28"/>
        <v>0</v>
      </c>
      <c r="W80" s="31">
        <f t="shared" si="28"/>
        <v>0</v>
      </c>
      <c r="X80" s="31">
        <f t="shared" si="28"/>
        <v>0</v>
      </c>
      <c r="Y80" s="31">
        <f t="shared" si="28"/>
        <v>0</v>
      </c>
      <c r="Z80" s="31">
        <f t="shared" si="28"/>
        <v>0</v>
      </c>
      <c r="AA80" s="31">
        <f t="shared" si="28"/>
        <v>0</v>
      </c>
      <c r="AB80" s="31">
        <f t="shared" si="28"/>
        <v>0</v>
      </c>
      <c r="AC80" s="31">
        <f t="shared" si="28"/>
        <v>0</v>
      </c>
      <c r="AD80" s="31">
        <f t="shared" si="28"/>
        <v>0</v>
      </c>
      <c r="AE80" s="31">
        <f t="shared" si="28"/>
        <v>0</v>
      </c>
      <c r="AF80" s="31">
        <f t="shared" si="28"/>
        <v>0</v>
      </c>
      <c r="AG80" s="31" t="e">
        <f t="shared" si="28"/>
        <v>#N/A</v>
      </c>
      <c r="AH80" s="31" t="e">
        <f t="shared" si="28"/>
        <v>#N/A</v>
      </c>
      <c r="AI80" s="31" t="e">
        <f t="shared" si="28"/>
        <v>#N/A</v>
      </c>
      <c r="AJ80" s="31" t="e">
        <f t="shared" si="28"/>
        <v>#N/A</v>
      </c>
      <c r="AK80" s="31" t="e">
        <f t="shared" si="28"/>
        <v>#N/A</v>
      </c>
      <c r="AL80" s="31" t="e">
        <f t="shared" si="28"/>
        <v>#N/A</v>
      </c>
      <c r="AM80" s="9"/>
    </row>
    <row r="81" spans="1:39" x14ac:dyDescent="0.2">
      <c r="A81" s="20"/>
      <c r="B81" s="9">
        <v>24</v>
      </c>
      <c r="C81" s="31" t="e">
        <f t="shared" ref="C81:AL81" si="29">IF(C$1&lt;C$14,0,IF(C$1&gt;C$15,0,IF(C54&gt;C$13,0,C$20*C$29*(C$13-C54)/1000)))</f>
        <v>#N/A</v>
      </c>
      <c r="D81" s="31" t="e">
        <f t="shared" si="29"/>
        <v>#N/A</v>
      </c>
      <c r="E81" s="31" t="e">
        <f t="shared" si="29"/>
        <v>#N/A</v>
      </c>
      <c r="F81" s="31" t="e">
        <f t="shared" si="29"/>
        <v>#N/A</v>
      </c>
      <c r="G81" s="31" t="e">
        <f t="shared" si="29"/>
        <v>#N/A</v>
      </c>
      <c r="H81" s="31" t="e">
        <f t="shared" si="29"/>
        <v>#N/A</v>
      </c>
      <c r="I81" s="31" t="e">
        <f t="shared" si="29"/>
        <v>#N/A</v>
      </c>
      <c r="J81" s="31" t="e">
        <f t="shared" si="29"/>
        <v>#N/A</v>
      </c>
      <c r="K81" s="31" t="e">
        <f t="shared" si="29"/>
        <v>#N/A</v>
      </c>
      <c r="L81" s="31" t="e">
        <f t="shared" si="29"/>
        <v>#N/A</v>
      </c>
      <c r="M81" s="31" t="e">
        <f t="shared" si="29"/>
        <v>#N/A</v>
      </c>
      <c r="N81" s="31" t="e">
        <f t="shared" si="29"/>
        <v>#N/A</v>
      </c>
      <c r="O81" s="31">
        <f t="shared" si="29"/>
        <v>0</v>
      </c>
      <c r="P81" s="31">
        <f t="shared" si="29"/>
        <v>0</v>
      </c>
      <c r="Q81" s="31">
        <f t="shared" si="29"/>
        <v>0</v>
      </c>
      <c r="R81" s="31">
        <f t="shared" si="29"/>
        <v>0</v>
      </c>
      <c r="S81" s="31">
        <f t="shared" si="29"/>
        <v>0</v>
      </c>
      <c r="T81" s="31">
        <f t="shared" si="29"/>
        <v>0</v>
      </c>
      <c r="U81" s="31">
        <f t="shared" si="29"/>
        <v>0</v>
      </c>
      <c r="V81" s="31">
        <f t="shared" si="29"/>
        <v>0</v>
      </c>
      <c r="W81" s="31">
        <f t="shared" si="29"/>
        <v>0</v>
      </c>
      <c r="X81" s="31">
        <f t="shared" si="29"/>
        <v>0</v>
      </c>
      <c r="Y81" s="31">
        <f t="shared" si="29"/>
        <v>0</v>
      </c>
      <c r="Z81" s="31">
        <f t="shared" si="29"/>
        <v>0</v>
      </c>
      <c r="AA81" s="31">
        <f t="shared" si="29"/>
        <v>0</v>
      </c>
      <c r="AB81" s="31">
        <f t="shared" si="29"/>
        <v>0</v>
      </c>
      <c r="AC81" s="31">
        <f t="shared" si="29"/>
        <v>0</v>
      </c>
      <c r="AD81" s="31">
        <f t="shared" si="29"/>
        <v>0</v>
      </c>
      <c r="AE81" s="31">
        <f t="shared" si="29"/>
        <v>0</v>
      </c>
      <c r="AF81" s="31">
        <f t="shared" si="29"/>
        <v>0</v>
      </c>
      <c r="AG81" s="31" t="e">
        <f t="shared" si="29"/>
        <v>#N/A</v>
      </c>
      <c r="AH81" s="31" t="e">
        <f t="shared" si="29"/>
        <v>#N/A</v>
      </c>
      <c r="AI81" s="31" t="e">
        <f t="shared" si="29"/>
        <v>#N/A</v>
      </c>
      <c r="AJ81" s="31" t="e">
        <f t="shared" si="29"/>
        <v>#N/A</v>
      </c>
      <c r="AK81" s="31" t="e">
        <f t="shared" si="29"/>
        <v>#N/A</v>
      </c>
      <c r="AL81" s="31" t="e">
        <f t="shared" si="29"/>
        <v>#N/A</v>
      </c>
      <c r="AM81" s="9"/>
    </row>
    <row r="82" spans="1:39" x14ac:dyDescent="0.2">
      <c r="A82" s="20"/>
      <c r="B82" s="33" t="s">
        <v>401</v>
      </c>
      <c r="C82" s="34" t="e">
        <f>SUM(C58:C81)</f>
        <v>#N/A</v>
      </c>
      <c r="D82" s="34" t="e">
        <f t="shared" ref="D82:AL82" si="30">SUM(D58:D81)</f>
        <v>#N/A</v>
      </c>
      <c r="E82" s="34" t="e">
        <f t="shared" si="30"/>
        <v>#N/A</v>
      </c>
      <c r="F82" s="34" t="e">
        <f t="shared" si="30"/>
        <v>#N/A</v>
      </c>
      <c r="G82" s="34" t="e">
        <f t="shared" si="30"/>
        <v>#N/A</v>
      </c>
      <c r="H82" s="34" t="e">
        <f t="shared" si="30"/>
        <v>#N/A</v>
      </c>
      <c r="I82" s="34" t="e">
        <f t="shared" si="30"/>
        <v>#N/A</v>
      </c>
      <c r="J82" s="34" t="e">
        <f t="shared" si="30"/>
        <v>#N/A</v>
      </c>
      <c r="K82" s="34" t="e">
        <f t="shared" si="30"/>
        <v>#N/A</v>
      </c>
      <c r="L82" s="34" t="e">
        <f t="shared" si="30"/>
        <v>#N/A</v>
      </c>
      <c r="M82" s="34" t="e">
        <f t="shared" si="30"/>
        <v>#N/A</v>
      </c>
      <c r="N82" s="34" t="e">
        <f t="shared" si="30"/>
        <v>#N/A</v>
      </c>
      <c r="O82" s="34">
        <f t="shared" si="30"/>
        <v>0</v>
      </c>
      <c r="P82" s="34">
        <f t="shared" si="30"/>
        <v>0</v>
      </c>
      <c r="Q82" s="34">
        <f t="shared" si="30"/>
        <v>0</v>
      </c>
      <c r="R82" s="34">
        <f t="shared" si="30"/>
        <v>0</v>
      </c>
      <c r="S82" s="34">
        <f t="shared" si="30"/>
        <v>0</v>
      </c>
      <c r="T82" s="34">
        <f t="shared" si="30"/>
        <v>0</v>
      </c>
      <c r="U82" s="34">
        <f t="shared" si="30"/>
        <v>0</v>
      </c>
      <c r="V82" s="34">
        <f t="shared" si="30"/>
        <v>0</v>
      </c>
      <c r="W82" s="34">
        <f t="shared" si="30"/>
        <v>0</v>
      </c>
      <c r="X82" s="34">
        <f t="shared" si="30"/>
        <v>0</v>
      </c>
      <c r="Y82" s="34">
        <f t="shared" si="30"/>
        <v>0</v>
      </c>
      <c r="Z82" s="34">
        <f t="shared" si="30"/>
        <v>0</v>
      </c>
      <c r="AA82" s="34">
        <f t="shared" si="30"/>
        <v>0</v>
      </c>
      <c r="AB82" s="34">
        <f t="shared" si="30"/>
        <v>0</v>
      </c>
      <c r="AC82" s="34">
        <f t="shared" si="30"/>
        <v>0</v>
      </c>
      <c r="AD82" s="34">
        <f t="shared" si="30"/>
        <v>0</v>
      </c>
      <c r="AE82" s="34">
        <f t="shared" si="30"/>
        <v>0</v>
      </c>
      <c r="AF82" s="34">
        <f t="shared" si="30"/>
        <v>0</v>
      </c>
      <c r="AG82" s="34" t="e">
        <f t="shared" si="30"/>
        <v>#N/A</v>
      </c>
      <c r="AH82" s="34" t="e">
        <f t="shared" si="30"/>
        <v>#N/A</v>
      </c>
      <c r="AI82" s="34" t="e">
        <f t="shared" si="30"/>
        <v>#N/A</v>
      </c>
      <c r="AJ82" s="34" t="e">
        <f t="shared" si="30"/>
        <v>#N/A</v>
      </c>
      <c r="AK82" s="34" t="e">
        <f t="shared" si="30"/>
        <v>#N/A</v>
      </c>
      <c r="AL82" s="34" t="e">
        <f t="shared" si="30"/>
        <v>#N/A</v>
      </c>
      <c r="AM82" s="34" t="e">
        <f>SUM(C82:AL82)</f>
        <v>#N/A</v>
      </c>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398</v>
      </c>
      <c r="B85" s="9">
        <v>1</v>
      </c>
      <c r="C85" s="48" t="e">
        <f t="shared" ref="C85:AL92" si="31">C$4*C58</f>
        <v>#N/A</v>
      </c>
      <c r="D85" s="48" t="e">
        <f t="shared" si="31"/>
        <v>#N/A</v>
      </c>
      <c r="E85" s="48" t="e">
        <f t="shared" si="31"/>
        <v>#N/A</v>
      </c>
      <c r="F85" s="48" t="e">
        <f t="shared" si="31"/>
        <v>#N/A</v>
      </c>
      <c r="G85" s="48" t="e">
        <f t="shared" si="31"/>
        <v>#N/A</v>
      </c>
      <c r="H85" s="48" t="e">
        <f t="shared" si="31"/>
        <v>#N/A</v>
      </c>
      <c r="I85" s="48" t="e">
        <f t="shared" si="31"/>
        <v>#N/A</v>
      </c>
      <c r="J85" s="48" t="e">
        <f t="shared" si="31"/>
        <v>#N/A</v>
      </c>
      <c r="K85" s="48" t="e">
        <f t="shared" si="31"/>
        <v>#N/A</v>
      </c>
      <c r="L85" s="48" t="e">
        <f t="shared" si="31"/>
        <v>#N/A</v>
      </c>
      <c r="M85" s="48" t="e">
        <f t="shared" si="31"/>
        <v>#N/A</v>
      </c>
      <c r="N85" s="48" t="e">
        <f t="shared" si="31"/>
        <v>#N/A</v>
      </c>
      <c r="O85" s="48">
        <f t="shared" si="31"/>
        <v>0</v>
      </c>
      <c r="P85" s="48">
        <f t="shared" si="31"/>
        <v>0</v>
      </c>
      <c r="Q85" s="48">
        <f t="shared" si="31"/>
        <v>0</v>
      </c>
      <c r="R85" s="48">
        <f t="shared" si="31"/>
        <v>0</v>
      </c>
      <c r="S85" s="48">
        <f t="shared" si="31"/>
        <v>0</v>
      </c>
      <c r="T85" s="48">
        <f t="shared" si="31"/>
        <v>0</v>
      </c>
      <c r="U85" s="48">
        <f t="shared" si="31"/>
        <v>0</v>
      </c>
      <c r="V85" s="48">
        <f t="shared" si="31"/>
        <v>0</v>
      </c>
      <c r="W85" s="48">
        <f t="shared" si="31"/>
        <v>0</v>
      </c>
      <c r="X85" s="48">
        <f t="shared" si="31"/>
        <v>0</v>
      </c>
      <c r="Y85" s="48">
        <f t="shared" si="31"/>
        <v>0</v>
      </c>
      <c r="Z85" s="48">
        <f t="shared" si="31"/>
        <v>0</v>
      </c>
      <c r="AA85" s="48">
        <f t="shared" si="31"/>
        <v>0</v>
      </c>
      <c r="AB85" s="48">
        <f t="shared" si="31"/>
        <v>0</v>
      </c>
      <c r="AC85" s="48">
        <f t="shared" si="31"/>
        <v>0</v>
      </c>
      <c r="AD85" s="48">
        <f t="shared" si="31"/>
        <v>0</v>
      </c>
      <c r="AE85" s="48">
        <f t="shared" si="31"/>
        <v>0</v>
      </c>
      <c r="AF85" s="48">
        <f t="shared" si="31"/>
        <v>0</v>
      </c>
      <c r="AG85" s="48" t="e">
        <f t="shared" si="31"/>
        <v>#N/A</v>
      </c>
      <c r="AH85" s="48" t="e">
        <f t="shared" si="31"/>
        <v>#N/A</v>
      </c>
      <c r="AI85" s="48" t="e">
        <f t="shared" si="31"/>
        <v>#N/A</v>
      </c>
      <c r="AJ85" s="48" t="e">
        <f t="shared" si="31"/>
        <v>#N/A</v>
      </c>
      <c r="AK85" s="48" t="e">
        <f t="shared" si="31"/>
        <v>#N/A</v>
      </c>
      <c r="AL85" s="48" t="e">
        <f t="shared" si="31"/>
        <v>#N/A</v>
      </c>
      <c r="AM85" s="9"/>
    </row>
    <row r="86" spans="1:39" x14ac:dyDescent="0.2">
      <c r="A86" s="20" t="s">
        <v>404</v>
      </c>
      <c r="B86" s="9">
        <v>2</v>
      </c>
      <c r="C86" s="48" t="e">
        <f t="shared" si="31"/>
        <v>#N/A</v>
      </c>
      <c r="D86" s="48" t="e">
        <f t="shared" si="31"/>
        <v>#N/A</v>
      </c>
      <c r="E86" s="48" t="e">
        <f t="shared" si="31"/>
        <v>#N/A</v>
      </c>
      <c r="F86" s="48" t="e">
        <f t="shared" si="31"/>
        <v>#N/A</v>
      </c>
      <c r="G86" s="48" t="e">
        <f t="shared" si="31"/>
        <v>#N/A</v>
      </c>
      <c r="H86" s="48" t="e">
        <f t="shared" si="31"/>
        <v>#N/A</v>
      </c>
      <c r="I86" s="48" t="e">
        <f t="shared" si="31"/>
        <v>#N/A</v>
      </c>
      <c r="J86" s="48" t="e">
        <f t="shared" si="31"/>
        <v>#N/A</v>
      </c>
      <c r="K86" s="48" t="e">
        <f t="shared" si="31"/>
        <v>#N/A</v>
      </c>
      <c r="L86" s="48" t="e">
        <f t="shared" si="31"/>
        <v>#N/A</v>
      </c>
      <c r="M86" s="48" t="e">
        <f t="shared" si="31"/>
        <v>#N/A</v>
      </c>
      <c r="N86" s="48" t="e">
        <f t="shared" si="31"/>
        <v>#N/A</v>
      </c>
      <c r="O86" s="48">
        <f t="shared" si="31"/>
        <v>0</v>
      </c>
      <c r="P86" s="48">
        <f t="shared" si="31"/>
        <v>0</v>
      </c>
      <c r="Q86" s="48">
        <f t="shared" si="31"/>
        <v>0</v>
      </c>
      <c r="R86" s="48">
        <f t="shared" si="31"/>
        <v>0</v>
      </c>
      <c r="S86" s="48">
        <f t="shared" si="31"/>
        <v>0</v>
      </c>
      <c r="T86" s="48">
        <f t="shared" si="31"/>
        <v>0</v>
      </c>
      <c r="U86" s="48">
        <f t="shared" si="31"/>
        <v>0</v>
      </c>
      <c r="V86" s="48">
        <f t="shared" si="31"/>
        <v>0</v>
      </c>
      <c r="W86" s="48">
        <f t="shared" si="31"/>
        <v>0</v>
      </c>
      <c r="X86" s="48">
        <f t="shared" si="31"/>
        <v>0</v>
      </c>
      <c r="Y86" s="48">
        <f t="shared" si="31"/>
        <v>0</v>
      </c>
      <c r="Z86" s="48">
        <f t="shared" si="31"/>
        <v>0</v>
      </c>
      <c r="AA86" s="48">
        <f t="shared" si="31"/>
        <v>0</v>
      </c>
      <c r="AB86" s="48">
        <f t="shared" si="31"/>
        <v>0</v>
      </c>
      <c r="AC86" s="48">
        <f t="shared" si="31"/>
        <v>0</v>
      </c>
      <c r="AD86" s="48">
        <f t="shared" si="31"/>
        <v>0</v>
      </c>
      <c r="AE86" s="48">
        <f t="shared" si="31"/>
        <v>0</v>
      </c>
      <c r="AF86" s="48">
        <f t="shared" si="31"/>
        <v>0</v>
      </c>
      <c r="AG86" s="48" t="e">
        <f t="shared" si="31"/>
        <v>#N/A</v>
      </c>
      <c r="AH86" s="48" t="e">
        <f t="shared" si="31"/>
        <v>#N/A</v>
      </c>
      <c r="AI86" s="48" t="e">
        <f t="shared" si="31"/>
        <v>#N/A</v>
      </c>
      <c r="AJ86" s="48" t="e">
        <f t="shared" si="31"/>
        <v>#N/A</v>
      </c>
      <c r="AK86" s="48" t="e">
        <f t="shared" si="31"/>
        <v>#N/A</v>
      </c>
      <c r="AL86" s="48" t="e">
        <f t="shared" si="31"/>
        <v>#N/A</v>
      </c>
      <c r="AM86" s="9"/>
    </row>
    <row r="87" spans="1:39" x14ac:dyDescent="0.2">
      <c r="A87" s="20"/>
      <c r="B87" s="9">
        <v>3</v>
      </c>
      <c r="C87" s="48" t="e">
        <f t="shared" si="31"/>
        <v>#N/A</v>
      </c>
      <c r="D87" s="48" t="e">
        <f t="shared" si="31"/>
        <v>#N/A</v>
      </c>
      <c r="E87" s="48" t="e">
        <f t="shared" si="31"/>
        <v>#N/A</v>
      </c>
      <c r="F87" s="48" t="e">
        <f t="shared" si="31"/>
        <v>#N/A</v>
      </c>
      <c r="G87" s="48" t="e">
        <f t="shared" si="31"/>
        <v>#N/A</v>
      </c>
      <c r="H87" s="48" t="e">
        <f t="shared" si="31"/>
        <v>#N/A</v>
      </c>
      <c r="I87" s="48" t="e">
        <f t="shared" si="31"/>
        <v>#N/A</v>
      </c>
      <c r="J87" s="48" t="e">
        <f t="shared" si="31"/>
        <v>#N/A</v>
      </c>
      <c r="K87" s="48" t="e">
        <f t="shared" si="31"/>
        <v>#N/A</v>
      </c>
      <c r="L87" s="48" t="e">
        <f t="shared" si="31"/>
        <v>#N/A</v>
      </c>
      <c r="M87" s="48" t="e">
        <f t="shared" si="31"/>
        <v>#N/A</v>
      </c>
      <c r="N87" s="48" t="e">
        <f t="shared" si="31"/>
        <v>#N/A</v>
      </c>
      <c r="O87" s="48">
        <f t="shared" si="31"/>
        <v>0</v>
      </c>
      <c r="P87" s="48">
        <f t="shared" si="31"/>
        <v>0</v>
      </c>
      <c r="Q87" s="48">
        <f t="shared" si="31"/>
        <v>0</v>
      </c>
      <c r="R87" s="48">
        <f t="shared" si="31"/>
        <v>0</v>
      </c>
      <c r="S87" s="48">
        <f t="shared" si="31"/>
        <v>0</v>
      </c>
      <c r="T87" s="48">
        <f t="shared" si="31"/>
        <v>0</v>
      </c>
      <c r="U87" s="48">
        <f t="shared" si="31"/>
        <v>0</v>
      </c>
      <c r="V87" s="48">
        <f t="shared" si="31"/>
        <v>0</v>
      </c>
      <c r="W87" s="48">
        <f t="shared" si="31"/>
        <v>0</v>
      </c>
      <c r="X87" s="48">
        <f t="shared" si="31"/>
        <v>0</v>
      </c>
      <c r="Y87" s="48">
        <f t="shared" si="31"/>
        <v>0</v>
      </c>
      <c r="Z87" s="48">
        <f t="shared" si="31"/>
        <v>0</v>
      </c>
      <c r="AA87" s="48">
        <f t="shared" si="31"/>
        <v>0</v>
      </c>
      <c r="AB87" s="48">
        <f t="shared" si="31"/>
        <v>0</v>
      </c>
      <c r="AC87" s="48">
        <f t="shared" si="31"/>
        <v>0</v>
      </c>
      <c r="AD87" s="48">
        <f t="shared" si="31"/>
        <v>0</v>
      </c>
      <c r="AE87" s="48">
        <f t="shared" si="31"/>
        <v>0</v>
      </c>
      <c r="AF87" s="48">
        <f t="shared" si="31"/>
        <v>0</v>
      </c>
      <c r="AG87" s="48" t="e">
        <f t="shared" si="31"/>
        <v>#N/A</v>
      </c>
      <c r="AH87" s="48" t="e">
        <f t="shared" si="31"/>
        <v>#N/A</v>
      </c>
      <c r="AI87" s="48" t="e">
        <f t="shared" si="31"/>
        <v>#N/A</v>
      </c>
      <c r="AJ87" s="48" t="e">
        <f t="shared" si="31"/>
        <v>#N/A</v>
      </c>
      <c r="AK87" s="48" t="e">
        <f t="shared" si="31"/>
        <v>#N/A</v>
      </c>
      <c r="AL87" s="48" t="e">
        <f t="shared" si="31"/>
        <v>#N/A</v>
      </c>
      <c r="AM87" s="9"/>
    </row>
    <row r="88" spans="1:39" x14ac:dyDescent="0.2">
      <c r="A88" s="20"/>
      <c r="B88" s="9">
        <v>4</v>
      </c>
      <c r="C88" s="48" t="e">
        <f t="shared" si="31"/>
        <v>#N/A</v>
      </c>
      <c r="D88" s="48" t="e">
        <f t="shared" si="31"/>
        <v>#N/A</v>
      </c>
      <c r="E88" s="48" t="e">
        <f t="shared" si="31"/>
        <v>#N/A</v>
      </c>
      <c r="F88" s="48" t="e">
        <f t="shared" si="31"/>
        <v>#N/A</v>
      </c>
      <c r="G88" s="48" t="e">
        <f t="shared" si="31"/>
        <v>#N/A</v>
      </c>
      <c r="H88" s="48" t="e">
        <f t="shared" si="31"/>
        <v>#N/A</v>
      </c>
      <c r="I88" s="48" t="e">
        <f t="shared" si="31"/>
        <v>#N/A</v>
      </c>
      <c r="J88" s="48" t="e">
        <f t="shared" si="31"/>
        <v>#N/A</v>
      </c>
      <c r="K88" s="48" t="e">
        <f t="shared" si="31"/>
        <v>#N/A</v>
      </c>
      <c r="L88" s="48" t="e">
        <f t="shared" si="31"/>
        <v>#N/A</v>
      </c>
      <c r="M88" s="48" t="e">
        <f t="shared" si="31"/>
        <v>#N/A</v>
      </c>
      <c r="N88" s="48" t="e">
        <f t="shared" si="31"/>
        <v>#N/A</v>
      </c>
      <c r="O88" s="48">
        <f t="shared" si="31"/>
        <v>0</v>
      </c>
      <c r="P88" s="48">
        <f t="shared" si="31"/>
        <v>0</v>
      </c>
      <c r="Q88" s="48">
        <f t="shared" si="31"/>
        <v>0</v>
      </c>
      <c r="R88" s="48">
        <f t="shared" si="31"/>
        <v>0</v>
      </c>
      <c r="S88" s="48">
        <f t="shared" si="31"/>
        <v>0</v>
      </c>
      <c r="T88" s="48">
        <f t="shared" si="31"/>
        <v>0</v>
      </c>
      <c r="U88" s="48">
        <f t="shared" si="31"/>
        <v>0</v>
      </c>
      <c r="V88" s="48">
        <f t="shared" si="31"/>
        <v>0</v>
      </c>
      <c r="W88" s="48">
        <f t="shared" si="31"/>
        <v>0</v>
      </c>
      <c r="X88" s="48">
        <f t="shared" si="31"/>
        <v>0</v>
      </c>
      <c r="Y88" s="48">
        <f t="shared" si="31"/>
        <v>0</v>
      </c>
      <c r="Z88" s="48">
        <f t="shared" si="31"/>
        <v>0</v>
      </c>
      <c r="AA88" s="48">
        <f t="shared" si="31"/>
        <v>0</v>
      </c>
      <c r="AB88" s="48">
        <f t="shared" si="31"/>
        <v>0</v>
      </c>
      <c r="AC88" s="48">
        <f t="shared" si="31"/>
        <v>0</v>
      </c>
      <c r="AD88" s="48">
        <f t="shared" si="31"/>
        <v>0</v>
      </c>
      <c r="AE88" s="48">
        <f t="shared" si="31"/>
        <v>0</v>
      </c>
      <c r="AF88" s="48">
        <f t="shared" si="31"/>
        <v>0</v>
      </c>
      <c r="AG88" s="48" t="e">
        <f t="shared" si="31"/>
        <v>#N/A</v>
      </c>
      <c r="AH88" s="48" t="e">
        <f t="shared" si="31"/>
        <v>#N/A</v>
      </c>
      <c r="AI88" s="48" t="e">
        <f t="shared" si="31"/>
        <v>#N/A</v>
      </c>
      <c r="AJ88" s="48" t="e">
        <f t="shared" si="31"/>
        <v>#N/A</v>
      </c>
      <c r="AK88" s="48" t="e">
        <f t="shared" si="31"/>
        <v>#N/A</v>
      </c>
      <c r="AL88" s="48" t="e">
        <f t="shared" si="31"/>
        <v>#N/A</v>
      </c>
      <c r="AM88" s="9"/>
    </row>
    <row r="89" spans="1:39" x14ac:dyDescent="0.2">
      <c r="A89" s="20"/>
      <c r="B89" s="9">
        <v>5</v>
      </c>
      <c r="C89" s="48" t="e">
        <f t="shared" si="31"/>
        <v>#N/A</v>
      </c>
      <c r="D89" s="48" t="e">
        <f t="shared" si="31"/>
        <v>#N/A</v>
      </c>
      <c r="E89" s="48" t="e">
        <f t="shared" si="31"/>
        <v>#N/A</v>
      </c>
      <c r="F89" s="48" t="e">
        <f t="shared" si="31"/>
        <v>#N/A</v>
      </c>
      <c r="G89" s="48" t="e">
        <f t="shared" si="31"/>
        <v>#N/A</v>
      </c>
      <c r="H89" s="48" t="e">
        <f t="shared" si="31"/>
        <v>#N/A</v>
      </c>
      <c r="I89" s="48" t="e">
        <f t="shared" si="31"/>
        <v>#N/A</v>
      </c>
      <c r="J89" s="48" t="e">
        <f t="shared" si="31"/>
        <v>#N/A</v>
      </c>
      <c r="K89" s="48" t="e">
        <f t="shared" si="31"/>
        <v>#N/A</v>
      </c>
      <c r="L89" s="48" t="e">
        <f t="shared" si="31"/>
        <v>#N/A</v>
      </c>
      <c r="M89" s="48" t="e">
        <f t="shared" si="31"/>
        <v>#N/A</v>
      </c>
      <c r="N89" s="48" t="e">
        <f t="shared" si="31"/>
        <v>#N/A</v>
      </c>
      <c r="O89" s="48">
        <f t="shared" si="31"/>
        <v>0</v>
      </c>
      <c r="P89" s="48">
        <f t="shared" si="31"/>
        <v>0</v>
      </c>
      <c r="Q89" s="48">
        <f t="shared" si="31"/>
        <v>0</v>
      </c>
      <c r="R89" s="48">
        <f t="shared" si="31"/>
        <v>0</v>
      </c>
      <c r="S89" s="48">
        <f t="shared" si="31"/>
        <v>0</v>
      </c>
      <c r="T89" s="48">
        <f t="shared" si="31"/>
        <v>0</v>
      </c>
      <c r="U89" s="48">
        <f t="shared" si="31"/>
        <v>0</v>
      </c>
      <c r="V89" s="48">
        <f t="shared" si="31"/>
        <v>0</v>
      </c>
      <c r="W89" s="48">
        <f t="shared" si="31"/>
        <v>0</v>
      </c>
      <c r="X89" s="48">
        <f t="shared" si="31"/>
        <v>0</v>
      </c>
      <c r="Y89" s="48">
        <f t="shared" si="31"/>
        <v>0</v>
      </c>
      <c r="Z89" s="48">
        <f t="shared" si="31"/>
        <v>0</v>
      </c>
      <c r="AA89" s="48">
        <f t="shared" si="31"/>
        <v>0</v>
      </c>
      <c r="AB89" s="48">
        <f t="shared" si="31"/>
        <v>0</v>
      </c>
      <c r="AC89" s="48">
        <f t="shared" si="31"/>
        <v>0</v>
      </c>
      <c r="AD89" s="48">
        <f t="shared" si="31"/>
        <v>0</v>
      </c>
      <c r="AE89" s="48">
        <f t="shared" si="31"/>
        <v>0</v>
      </c>
      <c r="AF89" s="48">
        <f t="shared" si="31"/>
        <v>0</v>
      </c>
      <c r="AG89" s="48" t="e">
        <f t="shared" si="31"/>
        <v>#N/A</v>
      </c>
      <c r="AH89" s="48" t="e">
        <f t="shared" si="31"/>
        <v>#N/A</v>
      </c>
      <c r="AI89" s="48" t="e">
        <f t="shared" si="31"/>
        <v>#N/A</v>
      </c>
      <c r="AJ89" s="48" t="e">
        <f t="shared" si="31"/>
        <v>#N/A</v>
      </c>
      <c r="AK89" s="48" t="e">
        <f t="shared" si="31"/>
        <v>#N/A</v>
      </c>
      <c r="AL89" s="48" t="e">
        <f t="shared" si="31"/>
        <v>#N/A</v>
      </c>
      <c r="AM89" s="9"/>
    </row>
    <row r="90" spans="1:39" x14ac:dyDescent="0.2">
      <c r="A90" s="20"/>
      <c r="B90" s="9">
        <v>6</v>
      </c>
      <c r="C90" s="48" t="e">
        <f t="shared" si="31"/>
        <v>#N/A</v>
      </c>
      <c r="D90" s="48" t="e">
        <f t="shared" si="31"/>
        <v>#N/A</v>
      </c>
      <c r="E90" s="48" t="e">
        <f t="shared" si="31"/>
        <v>#N/A</v>
      </c>
      <c r="F90" s="48" t="e">
        <f t="shared" si="31"/>
        <v>#N/A</v>
      </c>
      <c r="G90" s="48" t="e">
        <f t="shared" si="31"/>
        <v>#N/A</v>
      </c>
      <c r="H90" s="48" t="e">
        <f t="shared" si="31"/>
        <v>#N/A</v>
      </c>
      <c r="I90" s="48" t="e">
        <f t="shared" si="31"/>
        <v>#N/A</v>
      </c>
      <c r="J90" s="48" t="e">
        <f t="shared" si="31"/>
        <v>#N/A</v>
      </c>
      <c r="K90" s="48" t="e">
        <f t="shared" si="31"/>
        <v>#N/A</v>
      </c>
      <c r="L90" s="48" t="e">
        <f t="shared" si="31"/>
        <v>#N/A</v>
      </c>
      <c r="M90" s="48" t="e">
        <f t="shared" si="31"/>
        <v>#N/A</v>
      </c>
      <c r="N90" s="48" t="e">
        <f t="shared" si="31"/>
        <v>#N/A</v>
      </c>
      <c r="O90" s="48">
        <f t="shared" si="31"/>
        <v>0</v>
      </c>
      <c r="P90" s="48">
        <f t="shared" si="31"/>
        <v>0</v>
      </c>
      <c r="Q90" s="48">
        <f t="shared" si="31"/>
        <v>0</v>
      </c>
      <c r="R90" s="48">
        <f t="shared" si="31"/>
        <v>0</v>
      </c>
      <c r="S90" s="48">
        <f t="shared" si="31"/>
        <v>0</v>
      </c>
      <c r="T90" s="48">
        <f t="shared" si="31"/>
        <v>0</v>
      </c>
      <c r="U90" s="48">
        <f t="shared" si="31"/>
        <v>0</v>
      </c>
      <c r="V90" s="48">
        <f t="shared" si="31"/>
        <v>0</v>
      </c>
      <c r="W90" s="48">
        <f t="shared" si="31"/>
        <v>0</v>
      </c>
      <c r="X90" s="48">
        <f t="shared" si="31"/>
        <v>0</v>
      </c>
      <c r="Y90" s="48">
        <f t="shared" si="31"/>
        <v>0</v>
      </c>
      <c r="Z90" s="48">
        <f t="shared" si="31"/>
        <v>0</v>
      </c>
      <c r="AA90" s="48">
        <f t="shared" si="31"/>
        <v>0</v>
      </c>
      <c r="AB90" s="48">
        <f t="shared" si="31"/>
        <v>0</v>
      </c>
      <c r="AC90" s="48">
        <f t="shared" si="31"/>
        <v>0</v>
      </c>
      <c r="AD90" s="48">
        <f t="shared" si="31"/>
        <v>0</v>
      </c>
      <c r="AE90" s="48">
        <f t="shared" si="31"/>
        <v>0</v>
      </c>
      <c r="AF90" s="48">
        <f t="shared" si="31"/>
        <v>0</v>
      </c>
      <c r="AG90" s="48" t="e">
        <f t="shared" si="31"/>
        <v>#N/A</v>
      </c>
      <c r="AH90" s="48" t="e">
        <f t="shared" si="31"/>
        <v>#N/A</v>
      </c>
      <c r="AI90" s="48" t="e">
        <f t="shared" si="31"/>
        <v>#N/A</v>
      </c>
      <c r="AJ90" s="48" t="e">
        <f t="shared" si="31"/>
        <v>#N/A</v>
      </c>
      <c r="AK90" s="48" t="e">
        <f t="shared" si="31"/>
        <v>#N/A</v>
      </c>
      <c r="AL90" s="48" t="e">
        <f t="shared" si="31"/>
        <v>#N/A</v>
      </c>
      <c r="AM90" s="9"/>
    </row>
    <row r="91" spans="1:39" x14ac:dyDescent="0.2">
      <c r="A91" s="20"/>
      <c r="B91" s="9">
        <v>7</v>
      </c>
      <c r="C91" s="48" t="e">
        <f t="shared" si="31"/>
        <v>#N/A</v>
      </c>
      <c r="D91" s="48" t="e">
        <f t="shared" si="31"/>
        <v>#N/A</v>
      </c>
      <c r="E91" s="48" t="e">
        <f t="shared" si="31"/>
        <v>#N/A</v>
      </c>
      <c r="F91" s="48" t="e">
        <f t="shared" si="31"/>
        <v>#N/A</v>
      </c>
      <c r="G91" s="48" t="e">
        <f t="shared" si="31"/>
        <v>#N/A</v>
      </c>
      <c r="H91" s="48" t="e">
        <f t="shared" si="31"/>
        <v>#N/A</v>
      </c>
      <c r="I91" s="48" t="e">
        <f t="shared" si="31"/>
        <v>#N/A</v>
      </c>
      <c r="J91" s="48" t="e">
        <f t="shared" si="31"/>
        <v>#N/A</v>
      </c>
      <c r="K91" s="48" t="e">
        <f t="shared" si="31"/>
        <v>#N/A</v>
      </c>
      <c r="L91" s="48" t="e">
        <f t="shared" si="31"/>
        <v>#N/A</v>
      </c>
      <c r="M91" s="48" t="e">
        <f t="shared" si="31"/>
        <v>#N/A</v>
      </c>
      <c r="N91" s="48" t="e">
        <f t="shared" si="31"/>
        <v>#N/A</v>
      </c>
      <c r="O91" s="48">
        <f t="shared" si="31"/>
        <v>0</v>
      </c>
      <c r="P91" s="48">
        <f t="shared" si="31"/>
        <v>0</v>
      </c>
      <c r="Q91" s="48">
        <f t="shared" si="31"/>
        <v>0</v>
      </c>
      <c r="R91" s="48">
        <f t="shared" si="31"/>
        <v>0</v>
      </c>
      <c r="S91" s="48">
        <f t="shared" si="31"/>
        <v>0</v>
      </c>
      <c r="T91" s="48">
        <f t="shared" si="31"/>
        <v>0</v>
      </c>
      <c r="U91" s="48">
        <f t="shared" si="31"/>
        <v>0</v>
      </c>
      <c r="V91" s="48">
        <f t="shared" si="31"/>
        <v>0</v>
      </c>
      <c r="W91" s="48">
        <f t="shared" si="31"/>
        <v>0</v>
      </c>
      <c r="X91" s="48">
        <f t="shared" si="31"/>
        <v>0</v>
      </c>
      <c r="Y91" s="48">
        <f t="shared" si="31"/>
        <v>0</v>
      </c>
      <c r="Z91" s="48">
        <f t="shared" si="31"/>
        <v>0</v>
      </c>
      <c r="AA91" s="48">
        <f t="shared" si="31"/>
        <v>0</v>
      </c>
      <c r="AB91" s="48">
        <f t="shared" si="31"/>
        <v>0</v>
      </c>
      <c r="AC91" s="48">
        <f t="shared" si="31"/>
        <v>0</v>
      </c>
      <c r="AD91" s="48">
        <f t="shared" si="31"/>
        <v>0</v>
      </c>
      <c r="AE91" s="48">
        <f t="shared" si="31"/>
        <v>0</v>
      </c>
      <c r="AF91" s="48">
        <f t="shared" si="31"/>
        <v>0</v>
      </c>
      <c r="AG91" s="48" t="e">
        <f t="shared" si="31"/>
        <v>#N/A</v>
      </c>
      <c r="AH91" s="48" t="e">
        <f t="shared" si="31"/>
        <v>#N/A</v>
      </c>
      <c r="AI91" s="48" t="e">
        <f t="shared" si="31"/>
        <v>#N/A</v>
      </c>
      <c r="AJ91" s="48" t="e">
        <f t="shared" si="31"/>
        <v>#N/A</v>
      </c>
      <c r="AK91" s="48" t="e">
        <f t="shared" si="31"/>
        <v>#N/A</v>
      </c>
      <c r="AL91" s="48" t="e">
        <f t="shared" si="31"/>
        <v>#N/A</v>
      </c>
      <c r="AM91" s="9"/>
    </row>
    <row r="92" spans="1:39" x14ac:dyDescent="0.2">
      <c r="A92" s="20"/>
      <c r="B92" s="9">
        <v>8</v>
      </c>
      <c r="C92" s="48" t="e">
        <f t="shared" si="31"/>
        <v>#N/A</v>
      </c>
      <c r="D92" s="48" t="e">
        <f t="shared" si="31"/>
        <v>#N/A</v>
      </c>
      <c r="E92" s="48" t="e">
        <f t="shared" si="31"/>
        <v>#N/A</v>
      </c>
      <c r="F92" s="48" t="e">
        <f t="shared" ref="D92:AL99" si="32">F$4*F65</f>
        <v>#N/A</v>
      </c>
      <c r="G92" s="48" t="e">
        <f t="shared" si="32"/>
        <v>#N/A</v>
      </c>
      <c r="H92" s="48" t="e">
        <f t="shared" si="32"/>
        <v>#N/A</v>
      </c>
      <c r="I92" s="48" t="e">
        <f t="shared" si="32"/>
        <v>#N/A</v>
      </c>
      <c r="J92" s="48" t="e">
        <f t="shared" si="32"/>
        <v>#N/A</v>
      </c>
      <c r="K92" s="48" t="e">
        <f t="shared" si="32"/>
        <v>#N/A</v>
      </c>
      <c r="L92" s="48" t="e">
        <f t="shared" si="32"/>
        <v>#N/A</v>
      </c>
      <c r="M92" s="48" t="e">
        <f t="shared" si="32"/>
        <v>#N/A</v>
      </c>
      <c r="N92" s="48" t="e">
        <f t="shared" si="32"/>
        <v>#N/A</v>
      </c>
      <c r="O92" s="48">
        <f t="shared" si="32"/>
        <v>0</v>
      </c>
      <c r="P92" s="48">
        <f t="shared" si="32"/>
        <v>0</v>
      </c>
      <c r="Q92" s="48">
        <f t="shared" si="32"/>
        <v>0</v>
      </c>
      <c r="R92" s="48">
        <f t="shared" si="32"/>
        <v>0</v>
      </c>
      <c r="S92" s="48">
        <f t="shared" si="32"/>
        <v>0</v>
      </c>
      <c r="T92" s="48">
        <f t="shared" si="32"/>
        <v>0</v>
      </c>
      <c r="U92" s="48">
        <f t="shared" si="32"/>
        <v>0</v>
      </c>
      <c r="V92" s="48">
        <f t="shared" si="32"/>
        <v>0</v>
      </c>
      <c r="W92" s="48">
        <f t="shared" si="32"/>
        <v>0</v>
      </c>
      <c r="X92" s="48">
        <f t="shared" si="32"/>
        <v>0</v>
      </c>
      <c r="Y92" s="48">
        <f t="shared" si="32"/>
        <v>0</v>
      </c>
      <c r="Z92" s="48">
        <f t="shared" si="32"/>
        <v>0</v>
      </c>
      <c r="AA92" s="48">
        <f t="shared" si="32"/>
        <v>0</v>
      </c>
      <c r="AB92" s="48">
        <f t="shared" si="32"/>
        <v>0</v>
      </c>
      <c r="AC92" s="48">
        <f t="shared" si="32"/>
        <v>0</v>
      </c>
      <c r="AD92" s="48">
        <f t="shared" si="32"/>
        <v>0</v>
      </c>
      <c r="AE92" s="48">
        <f t="shared" si="32"/>
        <v>0</v>
      </c>
      <c r="AF92" s="48">
        <f t="shared" si="32"/>
        <v>0</v>
      </c>
      <c r="AG92" s="48" t="e">
        <f t="shared" si="32"/>
        <v>#N/A</v>
      </c>
      <c r="AH92" s="48" t="e">
        <f t="shared" si="32"/>
        <v>#N/A</v>
      </c>
      <c r="AI92" s="48" t="e">
        <f t="shared" si="32"/>
        <v>#N/A</v>
      </c>
      <c r="AJ92" s="48" t="e">
        <f t="shared" si="32"/>
        <v>#N/A</v>
      </c>
      <c r="AK92" s="48" t="e">
        <f t="shared" si="32"/>
        <v>#N/A</v>
      </c>
      <c r="AL92" s="48" t="e">
        <f t="shared" si="32"/>
        <v>#N/A</v>
      </c>
      <c r="AM92" s="9"/>
    </row>
    <row r="93" spans="1:39" x14ac:dyDescent="0.2">
      <c r="A93" s="20"/>
      <c r="B93" s="9">
        <v>9</v>
      </c>
      <c r="C93" s="48" t="e">
        <f t="shared" ref="C93:R108" si="33">C$4*C66</f>
        <v>#N/A</v>
      </c>
      <c r="D93" s="48" t="e">
        <f t="shared" si="32"/>
        <v>#N/A</v>
      </c>
      <c r="E93" s="48" t="e">
        <f t="shared" si="32"/>
        <v>#N/A</v>
      </c>
      <c r="F93" s="48" t="e">
        <f t="shared" si="32"/>
        <v>#N/A</v>
      </c>
      <c r="G93" s="48" t="e">
        <f t="shared" si="32"/>
        <v>#N/A</v>
      </c>
      <c r="H93" s="48" t="e">
        <f t="shared" si="32"/>
        <v>#N/A</v>
      </c>
      <c r="I93" s="48" t="e">
        <f t="shared" si="32"/>
        <v>#N/A</v>
      </c>
      <c r="J93" s="48" t="e">
        <f t="shared" si="32"/>
        <v>#N/A</v>
      </c>
      <c r="K93" s="48" t="e">
        <f t="shared" si="32"/>
        <v>#N/A</v>
      </c>
      <c r="L93" s="48" t="e">
        <f t="shared" si="32"/>
        <v>#N/A</v>
      </c>
      <c r="M93" s="48" t="e">
        <f t="shared" si="32"/>
        <v>#N/A</v>
      </c>
      <c r="N93" s="48" t="e">
        <f t="shared" si="32"/>
        <v>#N/A</v>
      </c>
      <c r="O93" s="48">
        <f t="shared" si="32"/>
        <v>0</v>
      </c>
      <c r="P93" s="48">
        <f t="shared" si="32"/>
        <v>0</v>
      </c>
      <c r="Q93" s="48">
        <f t="shared" si="32"/>
        <v>0</v>
      </c>
      <c r="R93" s="48">
        <f t="shared" si="32"/>
        <v>0</v>
      </c>
      <c r="S93" s="48">
        <f t="shared" si="32"/>
        <v>0</v>
      </c>
      <c r="T93" s="48">
        <f t="shared" si="32"/>
        <v>0</v>
      </c>
      <c r="U93" s="48">
        <f t="shared" si="32"/>
        <v>0</v>
      </c>
      <c r="V93" s="48">
        <f t="shared" si="32"/>
        <v>0</v>
      </c>
      <c r="W93" s="48">
        <f t="shared" si="32"/>
        <v>0</v>
      </c>
      <c r="X93" s="48">
        <f t="shared" si="32"/>
        <v>0</v>
      </c>
      <c r="Y93" s="48">
        <f t="shared" si="32"/>
        <v>0</v>
      </c>
      <c r="Z93" s="48">
        <f t="shared" si="32"/>
        <v>0</v>
      </c>
      <c r="AA93" s="48">
        <f t="shared" si="32"/>
        <v>0</v>
      </c>
      <c r="AB93" s="48">
        <f t="shared" si="32"/>
        <v>0</v>
      </c>
      <c r="AC93" s="48">
        <f t="shared" si="32"/>
        <v>0</v>
      </c>
      <c r="AD93" s="48">
        <f t="shared" si="32"/>
        <v>0</v>
      </c>
      <c r="AE93" s="48">
        <f t="shared" si="32"/>
        <v>0</v>
      </c>
      <c r="AF93" s="48">
        <f t="shared" si="32"/>
        <v>0</v>
      </c>
      <c r="AG93" s="48" t="e">
        <f t="shared" si="32"/>
        <v>#N/A</v>
      </c>
      <c r="AH93" s="48" t="e">
        <f t="shared" si="32"/>
        <v>#N/A</v>
      </c>
      <c r="AI93" s="48" t="e">
        <f t="shared" si="32"/>
        <v>#N/A</v>
      </c>
      <c r="AJ93" s="48" t="e">
        <f t="shared" si="32"/>
        <v>#N/A</v>
      </c>
      <c r="AK93" s="48" t="e">
        <f t="shared" si="32"/>
        <v>#N/A</v>
      </c>
      <c r="AL93" s="48" t="e">
        <f t="shared" si="32"/>
        <v>#N/A</v>
      </c>
      <c r="AM93" s="9"/>
    </row>
    <row r="94" spans="1:39" x14ac:dyDescent="0.2">
      <c r="A94" s="20"/>
      <c r="B94" s="9">
        <v>10</v>
      </c>
      <c r="C94" s="48" t="e">
        <f t="shared" si="33"/>
        <v>#N/A</v>
      </c>
      <c r="D94" s="48" t="e">
        <f t="shared" si="32"/>
        <v>#N/A</v>
      </c>
      <c r="E94" s="48" t="e">
        <f t="shared" si="32"/>
        <v>#N/A</v>
      </c>
      <c r="F94" s="48" t="e">
        <f t="shared" si="32"/>
        <v>#N/A</v>
      </c>
      <c r="G94" s="48" t="e">
        <f t="shared" si="32"/>
        <v>#N/A</v>
      </c>
      <c r="H94" s="48" t="e">
        <f t="shared" si="32"/>
        <v>#N/A</v>
      </c>
      <c r="I94" s="48" t="e">
        <f t="shared" si="32"/>
        <v>#N/A</v>
      </c>
      <c r="J94" s="48" t="e">
        <f t="shared" si="32"/>
        <v>#N/A</v>
      </c>
      <c r="K94" s="48" t="e">
        <f t="shared" si="32"/>
        <v>#N/A</v>
      </c>
      <c r="L94" s="48" t="e">
        <f t="shared" si="32"/>
        <v>#N/A</v>
      </c>
      <c r="M94" s="48" t="e">
        <f t="shared" si="32"/>
        <v>#N/A</v>
      </c>
      <c r="N94" s="48" t="e">
        <f t="shared" si="32"/>
        <v>#N/A</v>
      </c>
      <c r="O94" s="48">
        <f t="shared" si="32"/>
        <v>0</v>
      </c>
      <c r="P94" s="48">
        <f t="shared" si="32"/>
        <v>0</v>
      </c>
      <c r="Q94" s="48">
        <f t="shared" si="32"/>
        <v>0</v>
      </c>
      <c r="R94" s="48">
        <f t="shared" si="32"/>
        <v>0</v>
      </c>
      <c r="S94" s="48">
        <f t="shared" si="32"/>
        <v>0</v>
      </c>
      <c r="T94" s="48">
        <f t="shared" si="32"/>
        <v>0</v>
      </c>
      <c r="U94" s="48">
        <f t="shared" si="32"/>
        <v>0</v>
      </c>
      <c r="V94" s="48">
        <f t="shared" si="32"/>
        <v>0</v>
      </c>
      <c r="W94" s="48">
        <f t="shared" si="32"/>
        <v>0</v>
      </c>
      <c r="X94" s="48">
        <f t="shared" si="32"/>
        <v>0</v>
      </c>
      <c r="Y94" s="48">
        <f t="shared" si="32"/>
        <v>0</v>
      </c>
      <c r="Z94" s="48">
        <f t="shared" si="32"/>
        <v>0</v>
      </c>
      <c r="AA94" s="48">
        <f t="shared" si="32"/>
        <v>0</v>
      </c>
      <c r="AB94" s="48">
        <f t="shared" si="32"/>
        <v>0</v>
      </c>
      <c r="AC94" s="48">
        <f t="shared" si="32"/>
        <v>0</v>
      </c>
      <c r="AD94" s="48">
        <f t="shared" si="32"/>
        <v>0</v>
      </c>
      <c r="AE94" s="48">
        <f t="shared" si="32"/>
        <v>0</v>
      </c>
      <c r="AF94" s="48">
        <f t="shared" si="32"/>
        <v>0</v>
      </c>
      <c r="AG94" s="48" t="e">
        <f t="shared" si="32"/>
        <v>#N/A</v>
      </c>
      <c r="AH94" s="48" t="e">
        <f t="shared" si="32"/>
        <v>#N/A</v>
      </c>
      <c r="AI94" s="48" t="e">
        <f t="shared" si="32"/>
        <v>#N/A</v>
      </c>
      <c r="AJ94" s="48" t="e">
        <f t="shared" si="32"/>
        <v>#N/A</v>
      </c>
      <c r="AK94" s="48" t="e">
        <f t="shared" si="32"/>
        <v>#N/A</v>
      </c>
      <c r="AL94" s="48" t="e">
        <f t="shared" si="32"/>
        <v>#N/A</v>
      </c>
      <c r="AM94" s="9"/>
    </row>
    <row r="95" spans="1:39" x14ac:dyDescent="0.2">
      <c r="A95" s="20"/>
      <c r="B95" s="9">
        <v>11</v>
      </c>
      <c r="C95" s="48" t="e">
        <f t="shared" si="33"/>
        <v>#N/A</v>
      </c>
      <c r="D95" s="48" t="e">
        <f t="shared" si="32"/>
        <v>#N/A</v>
      </c>
      <c r="E95" s="48" t="e">
        <f t="shared" si="32"/>
        <v>#N/A</v>
      </c>
      <c r="F95" s="48" t="e">
        <f t="shared" si="32"/>
        <v>#N/A</v>
      </c>
      <c r="G95" s="48" t="e">
        <f t="shared" si="32"/>
        <v>#N/A</v>
      </c>
      <c r="H95" s="48" t="e">
        <f t="shared" si="32"/>
        <v>#N/A</v>
      </c>
      <c r="I95" s="48" t="e">
        <f t="shared" si="32"/>
        <v>#N/A</v>
      </c>
      <c r="J95" s="48" t="e">
        <f t="shared" si="32"/>
        <v>#N/A</v>
      </c>
      <c r="K95" s="48" t="e">
        <f t="shared" si="32"/>
        <v>#N/A</v>
      </c>
      <c r="L95" s="48" t="e">
        <f t="shared" si="32"/>
        <v>#N/A</v>
      </c>
      <c r="M95" s="48" t="e">
        <f t="shared" si="32"/>
        <v>#N/A</v>
      </c>
      <c r="N95" s="48" t="e">
        <f t="shared" si="32"/>
        <v>#N/A</v>
      </c>
      <c r="O95" s="48">
        <f t="shared" si="32"/>
        <v>0</v>
      </c>
      <c r="P95" s="48">
        <f t="shared" si="32"/>
        <v>0</v>
      </c>
      <c r="Q95" s="48">
        <f t="shared" si="32"/>
        <v>0</v>
      </c>
      <c r="R95" s="48">
        <f t="shared" si="32"/>
        <v>0</v>
      </c>
      <c r="S95" s="48">
        <f t="shared" si="32"/>
        <v>0</v>
      </c>
      <c r="T95" s="48">
        <f t="shared" si="32"/>
        <v>0</v>
      </c>
      <c r="U95" s="48">
        <f t="shared" si="32"/>
        <v>0</v>
      </c>
      <c r="V95" s="48">
        <f t="shared" si="32"/>
        <v>0</v>
      </c>
      <c r="W95" s="48">
        <f t="shared" si="32"/>
        <v>0</v>
      </c>
      <c r="X95" s="48">
        <f t="shared" si="32"/>
        <v>0</v>
      </c>
      <c r="Y95" s="48">
        <f t="shared" si="32"/>
        <v>0</v>
      </c>
      <c r="Z95" s="48">
        <f t="shared" si="32"/>
        <v>0</v>
      </c>
      <c r="AA95" s="48">
        <f t="shared" si="32"/>
        <v>0</v>
      </c>
      <c r="AB95" s="48">
        <f t="shared" si="32"/>
        <v>0</v>
      </c>
      <c r="AC95" s="48">
        <f t="shared" si="32"/>
        <v>0</v>
      </c>
      <c r="AD95" s="48">
        <f t="shared" si="32"/>
        <v>0</v>
      </c>
      <c r="AE95" s="48">
        <f t="shared" si="32"/>
        <v>0</v>
      </c>
      <c r="AF95" s="48">
        <f t="shared" si="32"/>
        <v>0</v>
      </c>
      <c r="AG95" s="48" t="e">
        <f t="shared" si="32"/>
        <v>#N/A</v>
      </c>
      <c r="AH95" s="48" t="e">
        <f t="shared" si="32"/>
        <v>#N/A</v>
      </c>
      <c r="AI95" s="48" t="e">
        <f t="shared" si="32"/>
        <v>#N/A</v>
      </c>
      <c r="AJ95" s="48" t="e">
        <f t="shared" si="32"/>
        <v>#N/A</v>
      </c>
      <c r="AK95" s="48" t="e">
        <f t="shared" si="32"/>
        <v>#N/A</v>
      </c>
      <c r="AL95" s="48" t="e">
        <f t="shared" si="32"/>
        <v>#N/A</v>
      </c>
      <c r="AM95" s="9"/>
    </row>
    <row r="96" spans="1:39" x14ac:dyDescent="0.2">
      <c r="A96" s="20"/>
      <c r="B96" s="9">
        <v>12</v>
      </c>
      <c r="C96" s="48">
        <f t="shared" si="33"/>
        <v>0</v>
      </c>
      <c r="D96" s="48">
        <f t="shared" si="32"/>
        <v>0</v>
      </c>
      <c r="E96" s="48">
        <f t="shared" si="32"/>
        <v>0</v>
      </c>
      <c r="F96" s="48">
        <f t="shared" si="32"/>
        <v>0</v>
      </c>
      <c r="G96" s="48">
        <f t="shared" si="32"/>
        <v>0</v>
      </c>
      <c r="H96" s="48">
        <f t="shared" si="32"/>
        <v>0</v>
      </c>
      <c r="I96" s="48">
        <f t="shared" si="32"/>
        <v>0</v>
      </c>
      <c r="J96" s="48">
        <f t="shared" si="32"/>
        <v>0</v>
      </c>
      <c r="K96" s="48">
        <f t="shared" si="32"/>
        <v>0</v>
      </c>
      <c r="L96" s="48">
        <f t="shared" si="32"/>
        <v>0</v>
      </c>
      <c r="M96" s="48">
        <f t="shared" si="32"/>
        <v>0</v>
      </c>
      <c r="N96" s="48">
        <f t="shared" si="32"/>
        <v>0</v>
      </c>
      <c r="O96" s="48">
        <f t="shared" si="32"/>
        <v>0</v>
      </c>
      <c r="P96" s="48">
        <f t="shared" si="32"/>
        <v>0</v>
      </c>
      <c r="Q96" s="48">
        <f t="shared" si="32"/>
        <v>0</v>
      </c>
      <c r="R96" s="48">
        <f t="shared" si="32"/>
        <v>0</v>
      </c>
      <c r="S96" s="48">
        <f t="shared" si="32"/>
        <v>0</v>
      </c>
      <c r="T96" s="48">
        <f t="shared" si="32"/>
        <v>0</v>
      </c>
      <c r="U96" s="48">
        <f t="shared" si="32"/>
        <v>0</v>
      </c>
      <c r="V96" s="48">
        <f t="shared" si="32"/>
        <v>0</v>
      </c>
      <c r="W96" s="48">
        <f t="shared" si="32"/>
        <v>0</v>
      </c>
      <c r="X96" s="48">
        <f t="shared" si="32"/>
        <v>0</v>
      </c>
      <c r="Y96" s="48">
        <f t="shared" si="32"/>
        <v>0</v>
      </c>
      <c r="Z96" s="48">
        <f t="shared" si="32"/>
        <v>0</v>
      </c>
      <c r="AA96" s="48">
        <f t="shared" si="32"/>
        <v>0</v>
      </c>
      <c r="AB96" s="48">
        <f t="shared" si="32"/>
        <v>0</v>
      </c>
      <c r="AC96" s="48">
        <f t="shared" si="32"/>
        <v>0</v>
      </c>
      <c r="AD96" s="48">
        <f t="shared" si="32"/>
        <v>0</v>
      </c>
      <c r="AE96" s="48">
        <f t="shared" si="32"/>
        <v>0</v>
      </c>
      <c r="AF96" s="48">
        <f t="shared" si="32"/>
        <v>0</v>
      </c>
      <c r="AG96" s="48">
        <f t="shared" si="32"/>
        <v>0</v>
      </c>
      <c r="AH96" s="48">
        <f t="shared" si="32"/>
        <v>0</v>
      </c>
      <c r="AI96" s="48">
        <f t="shared" si="32"/>
        <v>0</v>
      </c>
      <c r="AJ96" s="48">
        <f t="shared" si="32"/>
        <v>0</v>
      </c>
      <c r="AK96" s="48">
        <f t="shared" si="32"/>
        <v>0</v>
      </c>
      <c r="AL96" s="48">
        <f t="shared" si="32"/>
        <v>0</v>
      </c>
      <c r="AM96" s="9"/>
    </row>
    <row r="97" spans="1:39" x14ac:dyDescent="0.2">
      <c r="A97" s="20"/>
      <c r="B97" s="9">
        <v>13</v>
      </c>
      <c r="C97" s="48">
        <f t="shared" si="33"/>
        <v>0</v>
      </c>
      <c r="D97" s="48">
        <f t="shared" si="32"/>
        <v>0</v>
      </c>
      <c r="E97" s="48">
        <f t="shared" si="32"/>
        <v>0</v>
      </c>
      <c r="F97" s="48">
        <f t="shared" si="32"/>
        <v>0</v>
      </c>
      <c r="G97" s="48">
        <f t="shared" si="32"/>
        <v>0</v>
      </c>
      <c r="H97" s="48">
        <f t="shared" si="32"/>
        <v>0</v>
      </c>
      <c r="I97" s="48">
        <f t="shared" si="32"/>
        <v>0</v>
      </c>
      <c r="J97" s="48">
        <f t="shared" si="32"/>
        <v>0</v>
      </c>
      <c r="K97" s="48">
        <f t="shared" si="32"/>
        <v>0</v>
      </c>
      <c r="L97" s="48">
        <f t="shared" si="32"/>
        <v>0</v>
      </c>
      <c r="M97" s="48">
        <f t="shared" si="32"/>
        <v>0</v>
      </c>
      <c r="N97" s="48">
        <f t="shared" si="32"/>
        <v>0</v>
      </c>
      <c r="O97" s="48">
        <f t="shared" si="32"/>
        <v>0</v>
      </c>
      <c r="P97" s="48">
        <f t="shared" si="32"/>
        <v>0</v>
      </c>
      <c r="Q97" s="48">
        <f t="shared" si="32"/>
        <v>0</v>
      </c>
      <c r="R97" s="48">
        <f t="shared" si="32"/>
        <v>0</v>
      </c>
      <c r="S97" s="48">
        <f t="shared" si="32"/>
        <v>0</v>
      </c>
      <c r="T97" s="48">
        <f t="shared" si="32"/>
        <v>0</v>
      </c>
      <c r="U97" s="48">
        <f t="shared" si="32"/>
        <v>0</v>
      </c>
      <c r="V97" s="48">
        <f t="shared" si="32"/>
        <v>0</v>
      </c>
      <c r="W97" s="48">
        <f t="shared" si="32"/>
        <v>0</v>
      </c>
      <c r="X97" s="48">
        <f t="shared" si="32"/>
        <v>0</v>
      </c>
      <c r="Y97" s="48">
        <f t="shared" si="32"/>
        <v>0</v>
      </c>
      <c r="Z97" s="48">
        <f t="shared" si="32"/>
        <v>0</v>
      </c>
      <c r="AA97" s="48">
        <f t="shared" si="32"/>
        <v>0</v>
      </c>
      <c r="AB97" s="48">
        <f t="shared" si="32"/>
        <v>0</v>
      </c>
      <c r="AC97" s="48">
        <f t="shared" si="32"/>
        <v>0</v>
      </c>
      <c r="AD97" s="48">
        <f t="shared" si="32"/>
        <v>0</v>
      </c>
      <c r="AE97" s="48">
        <f t="shared" si="32"/>
        <v>0</v>
      </c>
      <c r="AF97" s="48">
        <f t="shared" si="32"/>
        <v>0</v>
      </c>
      <c r="AG97" s="48">
        <f t="shared" si="32"/>
        <v>0</v>
      </c>
      <c r="AH97" s="48">
        <f t="shared" si="32"/>
        <v>0</v>
      </c>
      <c r="AI97" s="48">
        <f t="shared" si="32"/>
        <v>0</v>
      </c>
      <c r="AJ97" s="48">
        <f t="shared" si="32"/>
        <v>0</v>
      </c>
      <c r="AK97" s="48">
        <f t="shared" si="32"/>
        <v>0</v>
      </c>
      <c r="AL97" s="48">
        <f t="shared" si="32"/>
        <v>0</v>
      </c>
      <c r="AM97" s="9"/>
    </row>
    <row r="98" spans="1:39" x14ac:dyDescent="0.2">
      <c r="A98" s="20"/>
      <c r="B98" s="9">
        <v>14</v>
      </c>
      <c r="C98" s="48" t="e">
        <f t="shared" si="33"/>
        <v>#N/A</v>
      </c>
      <c r="D98" s="48" t="e">
        <f t="shared" si="32"/>
        <v>#N/A</v>
      </c>
      <c r="E98" s="48" t="e">
        <f t="shared" si="32"/>
        <v>#N/A</v>
      </c>
      <c r="F98" s="48" t="e">
        <f t="shared" si="32"/>
        <v>#N/A</v>
      </c>
      <c r="G98" s="48" t="e">
        <f t="shared" si="32"/>
        <v>#N/A</v>
      </c>
      <c r="H98" s="48" t="e">
        <f t="shared" si="32"/>
        <v>#N/A</v>
      </c>
      <c r="I98" s="48" t="e">
        <f t="shared" si="32"/>
        <v>#N/A</v>
      </c>
      <c r="J98" s="48" t="e">
        <f t="shared" si="32"/>
        <v>#N/A</v>
      </c>
      <c r="K98" s="48" t="e">
        <f t="shared" si="32"/>
        <v>#N/A</v>
      </c>
      <c r="L98" s="48" t="e">
        <f t="shared" si="32"/>
        <v>#N/A</v>
      </c>
      <c r="M98" s="48" t="e">
        <f t="shared" si="32"/>
        <v>#N/A</v>
      </c>
      <c r="N98" s="48" t="e">
        <f t="shared" si="32"/>
        <v>#N/A</v>
      </c>
      <c r="O98" s="48">
        <f t="shared" si="32"/>
        <v>0</v>
      </c>
      <c r="P98" s="48">
        <f t="shared" si="32"/>
        <v>0</v>
      </c>
      <c r="Q98" s="48">
        <f t="shared" si="32"/>
        <v>0</v>
      </c>
      <c r="R98" s="48">
        <f t="shared" si="32"/>
        <v>0</v>
      </c>
      <c r="S98" s="48">
        <f t="shared" si="32"/>
        <v>0</v>
      </c>
      <c r="T98" s="48">
        <f t="shared" si="32"/>
        <v>0</v>
      </c>
      <c r="U98" s="48">
        <f t="shared" si="32"/>
        <v>0</v>
      </c>
      <c r="V98" s="48">
        <f t="shared" si="32"/>
        <v>0</v>
      </c>
      <c r="W98" s="48">
        <f t="shared" si="32"/>
        <v>0</v>
      </c>
      <c r="X98" s="48">
        <f t="shared" si="32"/>
        <v>0</v>
      </c>
      <c r="Y98" s="48">
        <f t="shared" si="32"/>
        <v>0</v>
      </c>
      <c r="Z98" s="48">
        <f t="shared" si="32"/>
        <v>0</v>
      </c>
      <c r="AA98" s="48">
        <f t="shared" si="32"/>
        <v>0</v>
      </c>
      <c r="AB98" s="48">
        <f t="shared" si="32"/>
        <v>0</v>
      </c>
      <c r="AC98" s="48">
        <f t="shared" si="32"/>
        <v>0</v>
      </c>
      <c r="AD98" s="48">
        <f t="shared" si="32"/>
        <v>0</v>
      </c>
      <c r="AE98" s="48">
        <f t="shared" si="32"/>
        <v>0</v>
      </c>
      <c r="AF98" s="48">
        <f t="shared" si="32"/>
        <v>0</v>
      </c>
      <c r="AG98" s="48" t="e">
        <f t="shared" si="32"/>
        <v>#N/A</v>
      </c>
      <c r="AH98" s="48" t="e">
        <f t="shared" si="32"/>
        <v>#N/A</v>
      </c>
      <c r="AI98" s="48" t="e">
        <f t="shared" si="32"/>
        <v>#N/A</v>
      </c>
      <c r="AJ98" s="48" t="e">
        <f t="shared" si="32"/>
        <v>#N/A</v>
      </c>
      <c r="AK98" s="48" t="e">
        <f t="shared" si="32"/>
        <v>#N/A</v>
      </c>
      <c r="AL98" s="48" t="e">
        <f t="shared" si="32"/>
        <v>#N/A</v>
      </c>
      <c r="AM98" s="9"/>
    </row>
    <row r="99" spans="1:39" x14ac:dyDescent="0.2">
      <c r="A99" s="20"/>
      <c r="B99" s="9">
        <v>15</v>
      </c>
      <c r="C99" s="48" t="e">
        <f t="shared" si="33"/>
        <v>#N/A</v>
      </c>
      <c r="D99" s="48" t="e">
        <f t="shared" si="32"/>
        <v>#N/A</v>
      </c>
      <c r="E99" s="48" t="e">
        <f t="shared" si="32"/>
        <v>#N/A</v>
      </c>
      <c r="F99" s="48" t="e">
        <f t="shared" si="32"/>
        <v>#N/A</v>
      </c>
      <c r="G99" s="48" t="e">
        <f t="shared" si="32"/>
        <v>#N/A</v>
      </c>
      <c r="H99" s="48" t="e">
        <f t="shared" si="32"/>
        <v>#N/A</v>
      </c>
      <c r="I99" s="48" t="e">
        <f t="shared" si="32"/>
        <v>#N/A</v>
      </c>
      <c r="J99" s="48" t="e">
        <f t="shared" si="32"/>
        <v>#N/A</v>
      </c>
      <c r="K99" s="48" t="e">
        <f t="shared" si="32"/>
        <v>#N/A</v>
      </c>
      <c r="L99" s="48" t="e">
        <f t="shared" si="32"/>
        <v>#N/A</v>
      </c>
      <c r="M99" s="48" t="e">
        <f t="shared" si="32"/>
        <v>#N/A</v>
      </c>
      <c r="N99" s="48" t="e">
        <f t="shared" si="32"/>
        <v>#N/A</v>
      </c>
      <c r="O99" s="48">
        <f t="shared" si="32"/>
        <v>0</v>
      </c>
      <c r="P99" s="48">
        <f t="shared" ref="P99:AL108" si="34">P$4*P72</f>
        <v>0</v>
      </c>
      <c r="Q99" s="48">
        <f t="shared" si="34"/>
        <v>0</v>
      </c>
      <c r="R99" s="48">
        <f t="shared" si="34"/>
        <v>0</v>
      </c>
      <c r="S99" s="48">
        <f t="shared" si="34"/>
        <v>0</v>
      </c>
      <c r="T99" s="48">
        <f t="shared" si="34"/>
        <v>0</v>
      </c>
      <c r="U99" s="48">
        <f t="shared" si="34"/>
        <v>0</v>
      </c>
      <c r="V99" s="48">
        <f t="shared" si="34"/>
        <v>0</v>
      </c>
      <c r="W99" s="48">
        <f t="shared" si="34"/>
        <v>0</v>
      </c>
      <c r="X99" s="48">
        <f t="shared" si="34"/>
        <v>0</v>
      </c>
      <c r="Y99" s="48">
        <f t="shared" si="34"/>
        <v>0</v>
      </c>
      <c r="Z99" s="48">
        <f t="shared" si="34"/>
        <v>0</v>
      </c>
      <c r="AA99" s="48">
        <f t="shared" si="34"/>
        <v>0</v>
      </c>
      <c r="AB99" s="48">
        <f t="shared" si="34"/>
        <v>0</v>
      </c>
      <c r="AC99" s="48">
        <f t="shared" si="34"/>
        <v>0</v>
      </c>
      <c r="AD99" s="48">
        <f t="shared" si="34"/>
        <v>0</v>
      </c>
      <c r="AE99" s="48">
        <f t="shared" si="34"/>
        <v>0</v>
      </c>
      <c r="AF99" s="48">
        <f t="shared" si="34"/>
        <v>0</v>
      </c>
      <c r="AG99" s="48" t="e">
        <f t="shared" si="34"/>
        <v>#N/A</v>
      </c>
      <c r="AH99" s="48" t="e">
        <f t="shared" si="34"/>
        <v>#N/A</v>
      </c>
      <c r="AI99" s="48" t="e">
        <f t="shared" si="34"/>
        <v>#N/A</v>
      </c>
      <c r="AJ99" s="48" t="e">
        <f t="shared" si="34"/>
        <v>#N/A</v>
      </c>
      <c r="AK99" s="48" t="e">
        <f t="shared" si="34"/>
        <v>#N/A</v>
      </c>
      <c r="AL99" s="48" t="e">
        <f t="shared" si="34"/>
        <v>#N/A</v>
      </c>
      <c r="AM99" s="9"/>
    </row>
    <row r="100" spans="1:39" x14ac:dyDescent="0.2">
      <c r="A100" s="20"/>
      <c r="B100" s="9">
        <v>16</v>
      </c>
      <c r="C100" s="48" t="e">
        <f t="shared" si="33"/>
        <v>#N/A</v>
      </c>
      <c r="D100" s="48" t="e">
        <f t="shared" si="33"/>
        <v>#N/A</v>
      </c>
      <c r="E100" s="48" t="e">
        <f t="shared" si="33"/>
        <v>#N/A</v>
      </c>
      <c r="F100" s="48" t="e">
        <f t="shared" si="33"/>
        <v>#N/A</v>
      </c>
      <c r="G100" s="48" t="e">
        <f t="shared" si="33"/>
        <v>#N/A</v>
      </c>
      <c r="H100" s="48" t="e">
        <f t="shared" si="33"/>
        <v>#N/A</v>
      </c>
      <c r="I100" s="48" t="e">
        <f t="shared" si="33"/>
        <v>#N/A</v>
      </c>
      <c r="J100" s="48" t="e">
        <f t="shared" si="33"/>
        <v>#N/A</v>
      </c>
      <c r="K100" s="48" t="e">
        <f t="shared" si="33"/>
        <v>#N/A</v>
      </c>
      <c r="L100" s="48" t="e">
        <f t="shared" si="33"/>
        <v>#N/A</v>
      </c>
      <c r="M100" s="48" t="e">
        <f t="shared" si="33"/>
        <v>#N/A</v>
      </c>
      <c r="N100" s="48" t="e">
        <f t="shared" si="33"/>
        <v>#N/A</v>
      </c>
      <c r="O100" s="48">
        <f t="shared" si="33"/>
        <v>0</v>
      </c>
      <c r="P100" s="48">
        <f t="shared" si="33"/>
        <v>0</v>
      </c>
      <c r="Q100" s="48">
        <f t="shared" si="33"/>
        <v>0</v>
      </c>
      <c r="R100" s="48">
        <f t="shared" si="33"/>
        <v>0</v>
      </c>
      <c r="S100" s="48">
        <f t="shared" si="34"/>
        <v>0</v>
      </c>
      <c r="T100" s="48">
        <f t="shared" si="34"/>
        <v>0</v>
      </c>
      <c r="U100" s="48">
        <f t="shared" si="34"/>
        <v>0</v>
      </c>
      <c r="V100" s="48">
        <f t="shared" si="34"/>
        <v>0</v>
      </c>
      <c r="W100" s="48">
        <f t="shared" si="34"/>
        <v>0</v>
      </c>
      <c r="X100" s="48">
        <f t="shared" si="34"/>
        <v>0</v>
      </c>
      <c r="Y100" s="48">
        <f t="shared" si="34"/>
        <v>0</v>
      </c>
      <c r="Z100" s="48">
        <f t="shared" si="34"/>
        <v>0</v>
      </c>
      <c r="AA100" s="48">
        <f t="shared" si="34"/>
        <v>0</v>
      </c>
      <c r="AB100" s="48">
        <f t="shared" si="34"/>
        <v>0</v>
      </c>
      <c r="AC100" s="48">
        <f t="shared" si="34"/>
        <v>0</v>
      </c>
      <c r="AD100" s="48">
        <f t="shared" si="34"/>
        <v>0</v>
      </c>
      <c r="AE100" s="48">
        <f t="shared" si="34"/>
        <v>0</v>
      </c>
      <c r="AF100" s="48">
        <f t="shared" si="34"/>
        <v>0</v>
      </c>
      <c r="AG100" s="48" t="e">
        <f t="shared" si="34"/>
        <v>#N/A</v>
      </c>
      <c r="AH100" s="48" t="e">
        <f t="shared" si="34"/>
        <v>#N/A</v>
      </c>
      <c r="AI100" s="48" t="e">
        <f t="shared" si="34"/>
        <v>#N/A</v>
      </c>
      <c r="AJ100" s="48" t="e">
        <f t="shared" si="34"/>
        <v>#N/A</v>
      </c>
      <c r="AK100" s="48" t="e">
        <f t="shared" si="34"/>
        <v>#N/A</v>
      </c>
      <c r="AL100" s="48" t="e">
        <f t="shared" si="34"/>
        <v>#N/A</v>
      </c>
      <c r="AM100" s="9"/>
    </row>
    <row r="101" spans="1:39" x14ac:dyDescent="0.2">
      <c r="A101" s="20"/>
      <c r="B101" s="9">
        <v>17</v>
      </c>
      <c r="C101" s="48" t="e">
        <f t="shared" si="33"/>
        <v>#N/A</v>
      </c>
      <c r="D101" s="48" t="e">
        <f t="shared" si="33"/>
        <v>#N/A</v>
      </c>
      <c r="E101" s="48" t="e">
        <f t="shared" si="33"/>
        <v>#N/A</v>
      </c>
      <c r="F101" s="48" t="e">
        <f t="shared" si="33"/>
        <v>#N/A</v>
      </c>
      <c r="G101" s="48" t="e">
        <f t="shared" si="33"/>
        <v>#N/A</v>
      </c>
      <c r="H101" s="48" t="e">
        <f t="shared" si="33"/>
        <v>#N/A</v>
      </c>
      <c r="I101" s="48" t="e">
        <f t="shared" si="33"/>
        <v>#N/A</v>
      </c>
      <c r="J101" s="48" t="e">
        <f t="shared" si="33"/>
        <v>#N/A</v>
      </c>
      <c r="K101" s="48" t="e">
        <f t="shared" si="33"/>
        <v>#N/A</v>
      </c>
      <c r="L101" s="48" t="e">
        <f t="shared" si="33"/>
        <v>#N/A</v>
      </c>
      <c r="M101" s="48" t="e">
        <f t="shared" si="33"/>
        <v>#N/A</v>
      </c>
      <c r="N101" s="48" t="e">
        <f t="shared" si="33"/>
        <v>#N/A</v>
      </c>
      <c r="O101" s="48">
        <f t="shared" si="33"/>
        <v>0</v>
      </c>
      <c r="P101" s="48">
        <f t="shared" si="33"/>
        <v>0</v>
      </c>
      <c r="Q101" s="48">
        <f t="shared" si="33"/>
        <v>0</v>
      </c>
      <c r="R101" s="48">
        <f t="shared" si="33"/>
        <v>0</v>
      </c>
      <c r="S101" s="48">
        <f t="shared" si="34"/>
        <v>0</v>
      </c>
      <c r="T101" s="48">
        <f t="shared" si="34"/>
        <v>0</v>
      </c>
      <c r="U101" s="48">
        <f t="shared" si="34"/>
        <v>0</v>
      </c>
      <c r="V101" s="48">
        <f t="shared" si="34"/>
        <v>0</v>
      </c>
      <c r="W101" s="48">
        <f t="shared" si="34"/>
        <v>0</v>
      </c>
      <c r="X101" s="48">
        <f t="shared" si="34"/>
        <v>0</v>
      </c>
      <c r="Y101" s="48">
        <f t="shared" si="34"/>
        <v>0</v>
      </c>
      <c r="Z101" s="48">
        <f t="shared" si="34"/>
        <v>0</v>
      </c>
      <c r="AA101" s="48">
        <f t="shared" si="34"/>
        <v>0</v>
      </c>
      <c r="AB101" s="48">
        <f t="shared" si="34"/>
        <v>0</v>
      </c>
      <c r="AC101" s="48">
        <f t="shared" si="34"/>
        <v>0</v>
      </c>
      <c r="AD101" s="48">
        <f t="shared" si="34"/>
        <v>0</v>
      </c>
      <c r="AE101" s="48">
        <f t="shared" si="34"/>
        <v>0</v>
      </c>
      <c r="AF101" s="48">
        <f t="shared" si="34"/>
        <v>0</v>
      </c>
      <c r="AG101" s="48" t="e">
        <f t="shared" si="34"/>
        <v>#N/A</v>
      </c>
      <c r="AH101" s="48" t="e">
        <f t="shared" si="34"/>
        <v>#N/A</v>
      </c>
      <c r="AI101" s="48" t="e">
        <f t="shared" si="34"/>
        <v>#N/A</v>
      </c>
      <c r="AJ101" s="48" t="e">
        <f t="shared" si="34"/>
        <v>#N/A</v>
      </c>
      <c r="AK101" s="48" t="e">
        <f t="shared" si="34"/>
        <v>#N/A</v>
      </c>
      <c r="AL101" s="48" t="e">
        <f t="shared" si="34"/>
        <v>#N/A</v>
      </c>
      <c r="AM101" s="9"/>
    </row>
    <row r="102" spans="1:39" x14ac:dyDescent="0.2">
      <c r="A102" s="20"/>
      <c r="B102" s="9">
        <v>18</v>
      </c>
      <c r="C102" s="48" t="e">
        <f t="shared" si="33"/>
        <v>#N/A</v>
      </c>
      <c r="D102" s="48" t="e">
        <f t="shared" si="33"/>
        <v>#N/A</v>
      </c>
      <c r="E102" s="48" t="e">
        <f t="shared" si="33"/>
        <v>#N/A</v>
      </c>
      <c r="F102" s="48" t="e">
        <f t="shared" si="33"/>
        <v>#N/A</v>
      </c>
      <c r="G102" s="48" t="e">
        <f t="shared" si="33"/>
        <v>#N/A</v>
      </c>
      <c r="H102" s="48" t="e">
        <f t="shared" si="33"/>
        <v>#N/A</v>
      </c>
      <c r="I102" s="48" t="e">
        <f t="shared" si="33"/>
        <v>#N/A</v>
      </c>
      <c r="J102" s="48" t="e">
        <f t="shared" si="33"/>
        <v>#N/A</v>
      </c>
      <c r="K102" s="48" t="e">
        <f t="shared" si="33"/>
        <v>#N/A</v>
      </c>
      <c r="L102" s="48" t="e">
        <f t="shared" si="33"/>
        <v>#N/A</v>
      </c>
      <c r="M102" s="48" t="e">
        <f t="shared" si="33"/>
        <v>#N/A</v>
      </c>
      <c r="N102" s="48" t="e">
        <f t="shared" si="33"/>
        <v>#N/A</v>
      </c>
      <c r="O102" s="48">
        <f t="shared" si="33"/>
        <v>0</v>
      </c>
      <c r="P102" s="48">
        <f t="shared" si="33"/>
        <v>0</v>
      </c>
      <c r="Q102" s="48">
        <f t="shared" si="33"/>
        <v>0</v>
      </c>
      <c r="R102" s="48">
        <f t="shared" si="33"/>
        <v>0</v>
      </c>
      <c r="S102" s="48">
        <f t="shared" si="34"/>
        <v>0</v>
      </c>
      <c r="T102" s="48">
        <f t="shared" si="34"/>
        <v>0</v>
      </c>
      <c r="U102" s="48">
        <f t="shared" si="34"/>
        <v>0</v>
      </c>
      <c r="V102" s="48">
        <f t="shared" si="34"/>
        <v>0</v>
      </c>
      <c r="W102" s="48">
        <f t="shared" si="34"/>
        <v>0</v>
      </c>
      <c r="X102" s="48">
        <f t="shared" si="34"/>
        <v>0</v>
      </c>
      <c r="Y102" s="48">
        <f t="shared" si="34"/>
        <v>0</v>
      </c>
      <c r="Z102" s="48">
        <f t="shared" si="34"/>
        <v>0</v>
      </c>
      <c r="AA102" s="48">
        <f t="shared" si="34"/>
        <v>0</v>
      </c>
      <c r="AB102" s="48">
        <f t="shared" si="34"/>
        <v>0</v>
      </c>
      <c r="AC102" s="48">
        <f t="shared" si="34"/>
        <v>0</v>
      </c>
      <c r="AD102" s="48">
        <f t="shared" si="34"/>
        <v>0</v>
      </c>
      <c r="AE102" s="48">
        <f t="shared" si="34"/>
        <v>0</v>
      </c>
      <c r="AF102" s="48">
        <f t="shared" si="34"/>
        <v>0</v>
      </c>
      <c r="AG102" s="48" t="e">
        <f t="shared" si="34"/>
        <v>#N/A</v>
      </c>
      <c r="AH102" s="48" t="e">
        <f t="shared" si="34"/>
        <v>#N/A</v>
      </c>
      <c r="AI102" s="48" t="e">
        <f t="shared" si="34"/>
        <v>#N/A</v>
      </c>
      <c r="AJ102" s="48" t="e">
        <f t="shared" si="34"/>
        <v>#N/A</v>
      </c>
      <c r="AK102" s="48" t="e">
        <f t="shared" si="34"/>
        <v>#N/A</v>
      </c>
      <c r="AL102" s="48" t="e">
        <f t="shared" si="34"/>
        <v>#N/A</v>
      </c>
      <c r="AM102" s="9"/>
    </row>
    <row r="103" spans="1:39" x14ac:dyDescent="0.2">
      <c r="A103" s="20"/>
      <c r="B103" s="9">
        <v>19</v>
      </c>
      <c r="C103" s="48" t="e">
        <f t="shared" si="33"/>
        <v>#N/A</v>
      </c>
      <c r="D103" s="48" t="e">
        <f t="shared" si="33"/>
        <v>#N/A</v>
      </c>
      <c r="E103" s="48" t="e">
        <f t="shared" si="33"/>
        <v>#N/A</v>
      </c>
      <c r="F103" s="48" t="e">
        <f t="shared" si="33"/>
        <v>#N/A</v>
      </c>
      <c r="G103" s="48" t="e">
        <f t="shared" si="33"/>
        <v>#N/A</v>
      </c>
      <c r="H103" s="48" t="e">
        <f t="shared" si="33"/>
        <v>#N/A</v>
      </c>
      <c r="I103" s="48" t="e">
        <f t="shared" si="33"/>
        <v>#N/A</v>
      </c>
      <c r="J103" s="48" t="e">
        <f t="shared" si="33"/>
        <v>#N/A</v>
      </c>
      <c r="K103" s="48" t="e">
        <f t="shared" si="33"/>
        <v>#N/A</v>
      </c>
      <c r="L103" s="48" t="e">
        <f t="shared" si="33"/>
        <v>#N/A</v>
      </c>
      <c r="M103" s="48" t="e">
        <f t="shared" si="33"/>
        <v>#N/A</v>
      </c>
      <c r="N103" s="48" t="e">
        <f t="shared" si="33"/>
        <v>#N/A</v>
      </c>
      <c r="O103" s="48">
        <f t="shared" si="33"/>
        <v>0</v>
      </c>
      <c r="P103" s="48">
        <f t="shared" si="33"/>
        <v>0</v>
      </c>
      <c r="Q103" s="48">
        <f t="shared" si="33"/>
        <v>0</v>
      </c>
      <c r="R103" s="48">
        <f t="shared" si="33"/>
        <v>0</v>
      </c>
      <c r="S103" s="48">
        <f t="shared" si="34"/>
        <v>0</v>
      </c>
      <c r="T103" s="48">
        <f t="shared" si="34"/>
        <v>0</v>
      </c>
      <c r="U103" s="48">
        <f t="shared" si="34"/>
        <v>0</v>
      </c>
      <c r="V103" s="48">
        <f t="shared" si="34"/>
        <v>0</v>
      </c>
      <c r="W103" s="48">
        <f t="shared" si="34"/>
        <v>0</v>
      </c>
      <c r="X103" s="48">
        <f t="shared" si="34"/>
        <v>0</v>
      </c>
      <c r="Y103" s="48">
        <f t="shared" si="34"/>
        <v>0</v>
      </c>
      <c r="Z103" s="48">
        <f t="shared" si="34"/>
        <v>0</v>
      </c>
      <c r="AA103" s="48">
        <f t="shared" si="34"/>
        <v>0</v>
      </c>
      <c r="AB103" s="48">
        <f t="shared" si="34"/>
        <v>0</v>
      </c>
      <c r="AC103" s="48">
        <f t="shared" si="34"/>
        <v>0</v>
      </c>
      <c r="AD103" s="48">
        <f t="shared" si="34"/>
        <v>0</v>
      </c>
      <c r="AE103" s="48">
        <f t="shared" si="34"/>
        <v>0</v>
      </c>
      <c r="AF103" s="48">
        <f t="shared" si="34"/>
        <v>0</v>
      </c>
      <c r="AG103" s="48" t="e">
        <f t="shared" si="34"/>
        <v>#N/A</v>
      </c>
      <c r="AH103" s="48" t="e">
        <f t="shared" si="34"/>
        <v>#N/A</v>
      </c>
      <c r="AI103" s="48" t="e">
        <f t="shared" si="34"/>
        <v>#N/A</v>
      </c>
      <c r="AJ103" s="48" t="e">
        <f t="shared" si="34"/>
        <v>#N/A</v>
      </c>
      <c r="AK103" s="48" t="e">
        <f t="shared" si="34"/>
        <v>#N/A</v>
      </c>
      <c r="AL103" s="48" t="e">
        <f t="shared" si="34"/>
        <v>#N/A</v>
      </c>
      <c r="AM103" s="9"/>
    </row>
    <row r="104" spans="1:39" x14ac:dyDescent="0.2">
      <c r="A104" s="20"/>
      <c r="B104" s="9">
        <v>20</v>
      </c>
      <c r="C104" s="48" t="e">
        <f t="shared" si="33"/>
        <v>#N/A</v>
      </c>
      <c r="D104" s="48" t="e">
        <f t="shared" si="33"/>
        <v>#N/A</v>
      </c>
      <c r="E104" s="48" t="e">
        <f t="shared" si="33"/>
        <v>#N/A</v>
      </c>
      <c r="F104" s="48" t="e">
        <f t="shared" si="33"/>
        <v>#N/A</v>
      </c>
      <c r="G104" s="48" t="e">
        <f t="shared" si="33"/>
        <v>#N/A</v>
      </c>
      <c r="H104" s="48" t="e">
        <f t="shared" si="33"/>
        <v>#N/A</v>
      </c>
      <c r="I104" s="48" t="e">
        <f t="shared" si="33"/>
        <v>#N/A</v>
      </c>
      <c r="J104" s="48" t="e">
        <f t="shared" si="33"/>
        <v>#N/A</v>
      </c>
      <c r="K104" s="48" t="e">
        <f t="shared" si="33"/>
        <v>#N/A</v>
      </c>
      <c r="L104" s="48" t="e">
        <f t="shared" si="33"/>
        <v>#N/A</v>
      </c>
      <c r="M104" s="48" t="e">
        <f t="shared" si="33"/>
        <v>#N/A</v>
      </c>
      <c r="N104" s="48" t="e">
        <f t="shared" si="33"/>
        <v>#N/A</v>
      </c>
      <c r="O104" s="48">
        <f t="shared" si="33"/>
        <v>0</v>
      </c>
      <c r="P104" s="48">
        <f t="shared" si="33"/>
        <v>0</v>
      </c>
      <c r="Q104" s="48">
        <f t="shared" si="33"/>
        <v>0</v>
      </c>
      <c r="R104" s="48">
        <f t="shared" si="33"/>
        <v>0</v>
      </c>
      <c r="S104" s="48">
        <f t="shared" si="34"/>
        <v>0</v>
      </c>
      <c r="T104" s="48">
        <f t="shared" si="34"/>
        <v>0</v>
      </c>
      <c r="U104" s="48">
        <f t="shared" si="34"/>
        <v>0</v>
      </c>
      <c r="V104" s="48">
        <f t="shared" si="34"/>
        <v>0</v>
      </c>
      <c r="W104" s="48">
        <f t="shared" si="34"/>
        <v>0</v>
      </c>
      <c r="X104" s="48">
        <f t="shared" si="34"/>
        <v>0</v>
      </c>
      <c r="Y104" s="48">
        <f t="shared" si="34"/>
        <v>0</v>
      </c>
      <c r="Z104" s="48">
        <f t="shared" si="34"/>
        <v>0</v>
      </c>
      <c r="AA104" s="48">
        <f t="shared" si="34"/>
        <v>0</v>
      </c>
      <c r="AB104" s="48">
        <f t="shared" si="34"/>
        <v>0</v>
      </c>
      <c r="AC104" s="48">
        <f t="shared" si="34"/>
        <v>0</v>
      </c>
      <c r="AD104" s="48">
        <f t="shared" si="34"/>
        <v>0</v>
      </c>
      <c r="AE104" s="48">
        <f t="shared" si="34"/>
        <v>0</v>
      </c>
      <c r="AF104" s="48">
        <f t="shared" si="34"/>
        <v>0</v>
      </c>
      <c r="AG104" s="48" t="e">
        <f t="shared" si="34"/>
        <v>#N/A</v>
      </c>
      <c r="AH104" s="48" t="e">
        <f t="shared" si="34"/>
        <v>#N/A</v>
      </c>
      <c r="AI104" s="48" t="e">
        <f t="shared" si="34"/>
        <v>#N/A</v>
      </c>
      <c r="AJ104" s="48" t="e">
        <f t="shared" si="34"/>
        <v>#N/A</v>
      </c>
      <c r="AK104" s="48" t="e">
        <f t="shared" si="34"/>
        <v>#N/A</v>
      </c>
      <c r="AL104" s="48" t="e">
        <f t="shared" si="34"/>
        <v>#N/A</v>
      </c>
      <c r="AM104" s="9"/>
    </row>
    <row r="105" spans="1:39" x14ac:dyDescent="0.2">
      <c r="A105" s="20"/>
      <c r="B105" s="9">
        <v>21</v>
      </c>
      <c r="C105" s="48" t="e">
        <f t="shared" si="33"/>
        <v>#N/A</v>
      </c>
      <c r="D105" s="48" t="e">
        <f t="shared" si="33"/>
        <v>#N/A</v>
      </c>
      <c r="E105" s="48" t="e">
        <f t="shared" si="33"/>
        <v>#N/A</v>
      </c>
      <c r="F105" s="48" t="e">
        <f t="shared" si="33"/>
        <v>#N/A</v>
      </c>
      <c r="G105" s="48" t="e">
        <f t="shared" si="33"/>
        <v>#N/A</v>
      </c>
      <c r="H105" s="48" t="e">
        <f t="shared" si="33"/>
        <v>#N/A</v>
      </c>
      <c r="I105" s="48" t="e">
        <f t="shared" si="33"/>
        <v>#N/A</v>
      </c>
      <c r="J105" s="48" t="e">
        <f t="shared" si="33"/>
        <v>#N/A</v>
      </c>
      <c r="K105" s="48" t="e">
        <f t="shared" si="33"/>
        <v>#N/A</v>
      </c>
      <c r="L105" s="48" t="e">
        <f t="shared" si="33"/>
        <v>#N/A</v>
      </c>
      <c r="M105" s="48" t="e">
        <f t="shared" si="33"/>
        <v>#N/A</v>
      </c>
      <c r="N105" s="48" t="e">
        <f t="shared" si="33"/>
        <v>#N/A</v>
      </c>
      <c r="O105" s="48">
        <f t="shared" si="33"/>
        <v>0</v>
      </c>
      <c r="P105" s="48">
        <f t="shared" si="33"/>
        <v>0</v>
      </c>
      <c r="Q105" s="48">
        <f t="shared" si="33"/>
        <v>0</v>
      </c>
      <c r="R105" s="48">
        <f t="shared" si="33"/>
        <v>0</v>
      </c>
      <c r="S105" s="48">
        <f t="shared" si="34"/>
        <v>0</v>
      </c>
      <c r="T105" s="48">
        <f t="shared" si="34"/>
        <v>0</v>
      </c>
      <c r="U105" s="48">
        <f t="shared" si="34"/>
        <v>0</v>
      </c>
      <c r="V105" s="48">
        <f t="shared" si="34"/>
        <v>0</v>
      </c>
      <c r="W105" s="48">
        <f t="shared" si="34"/>
        <v>0</v>
      </c>
      <c r="X105" s="48">
        <f t="shared" si="34"/>
        <v>0</v>
      </c>
      <c r="Y105" s="48">
        <f t="shared" si="34"/>
        <v>0</v>
      </c>
      <c r="Z105" s="48">
        <f t="shared" si="34"/>
        <v>0</v>
      </c>
      <c r="AA105" s="48">
        <f t="shared" si="34"/>
        <v>0</v>
      </c>
      <c r="AB105" s="48">
        <f t="shared" si="34"/>
        <v>0</v>
      </c>
      <c r="AC105" s="48">
        <f t="shared" si="34"/>
        <v>0</v>
      </c>
      <c r="AD105" s="48">
        <f t="shared" si="34"/>
        <v>0</v>
      </c>
      <c r="AE105" s="48">
        <f t="shared" si="34"/>
        <v>0</v>
      </c>
      <c r="AF105" s="48">
        <f t="shared" si="34"/>
        <v>0</v>
      </c>
      <c r="AG105" s="48" t="e">
        <f t="shared" si="34"/>
        <v>#N/A</v>
      </c>
      <c r="AH105" s="48" t="e">
        <f t="shared" si="34"/>
        <v>#N/A</v>
      </c>
      <c r="AI105" s="48" t="e">
        <f t="shared" si="34"/>
        <v>#N/A</v>
      </c>
      <c r="AJ105" s="48" t="e">
        <f t="shared" si="34"/>
        <v>#N/A</v>
      </c>
      <c r="AK105" s="48" t="e">
        <f t="shared" si="34"/>
        <v>#N/A</v>
      </c>
      <c r="AL105" s="48" t="e">
        <f t="shared" si="34"/>
        <v>#N/A</v>
      </c>
      <c r="AM105" s="9"/>
    </row>
    <row r="106" spans="1:39" x14ac:dyDescent="0.2">
      <c r="A106" s="20"/>
      <c r="B106" s="9">
        <v>22</v>
      </c>
      <c r="C106" s="48" t="e">
        <f t="shared" si="33"/>
        <v>#N/A</v>
      </c>
      <c r="D106" s="48" t="e">
        <f t="shared" si="33"/>
        <v>#N/A</v>
      </c>
      <c r="E106" s="48" t="e">
        <f t="shared" si="33"/>
        <v>#N/A</v>
      </c>
      <c r="F106" s="48" t="e">
        <f t="shared" si="33"/>
        <v>#N/A</v>
      </c>
      <c r="G106" s="48" t="e">
        <f t="shared" si="33"/>
        <v>#N/A</v>
      </c>
      <c r="H106" s="48" t="e">
        <f t="shared" si="33"/>
        <v>#N/A</v>
      </c>
      <c r="I106" s="48" t="e">
        <f t="shared" si="33"/>
        <v>#N/A</v>
      </c>
      <c r="J106" s="48" t="e">
        <f t="shared" si="33"/>
        <v>#N/A</v>
      </c>
      <c r="K106" s="48" t="e">
        <f t="shared" si="33"/>
        <v>#N/A</v>
      </c>
      <c r="L106" s="48" t="e">
        <f t="shared" si="33"/>
        <v>#N/A</v>
      </c>
      <c r="M106" s="48" t="e">
        <f t="shared" si="33"/>
        <v>#N/A</v>
      </c>
      <c r="N106" s="48" t="e">
        <f t="shared" si="33"/>
        <v>#N/A</v>
      </c>
      <c r="O106" s="48">
        <f t="shared" si="33"/>
        <v>0</v>
      </c>
      <c r="P106" s="48">
        <f t="shared" si="33"/>
        <v>0</v>
      </c>
      <c r="Q106" s="48">
        <f t="shared" si="33"/>
        <v>0</v>
      </c>
      <c r="R106" s="48">
        <f t="shared" si="33"/>
        <v>0</v>
      </c>
      <c r="S106" s="48">
        <f t="shared" si="34"/>
        <v>0</v>
      </c>
      <c r="T106" s="48">
        <f t="shared" si="34"/>
        <v>0</v>
      </c>
      <c r="U106" s="48">
        <f t="shared" si="34"/>
        <v>0</v>
      </c>
      <c r="V106" s="48">
        <f t="shared" si="34"/>
        <v>0</v>
      </c>
      <c r="W106" s="48">
        <f t="shared" si="34"/>
        <v>0</v>
      </c>
      <c r="X106" s="48">
        <f t="shared" si="34"/>
        <v>0</v>
      </c>
      <c r="Y106" s="48">
        <f t="shared" si="34"/>
        <v>0</v>
      </c>
      <c r="Z106" s="48">
        <f t="shared" si="34"/>
        <v>0</v>
      </c>
      <c r="AA106" s="48">
        <f t="shared" si="34"/>
        <v>0</v>
      </c>
      <c r="AB106" s="48">
        <f t="shared" si="34"/>
        <v>0</v>
      </c>
      <c r="AC106" s="48">
        <f t="shared" si="34"/>
        <v>0</v>
      </c>
      <c r="AD106" s="48">
        <f t="shared" si="34"/>
        <v>0</v>
      </c>
      <c r="AE106" s="48">
        <f t="shared" si="34"/>
        <v>0</v>
      </c>
      <c r="AF106" s="48">
        <f t="shared" si="34"/>
        <v>0</v>
      </c>
      <c r="AG106" s="48" t="e">
        <f t="shared" si="34"/>
        <v>#N/A</v>
      </c>
      <c r="AH106" s="48" t="e">
        <f t="shared" si="34"/>
        <v>#N/A</v>
      </c>
      <c r="AI106" s="48" t="e">
        <f t="shared" si="34"/>
        <v>#N/A</v>
      </c>
      <c r="AJ106" s="48" t="e">
        <f t="shared" si="34"/>
        <v>#N/A</v>
      </c>
      <c r="AK106" s="48" t="e">
        <f t="shared" si="34"/>
        <v>#N/A</v>
      </c>
      <c r="AL106" s="48" t="e">
        <f t="shared" si="34"/>
        <v>#N/A</v>
      </c>
      <c r="AM106" s="9"/>
    </row>
    <row r="107" spans="1:39" x14ac:dyDescent="0.2">
      <c r="A107" s="20"/>
      <c r="B107" s="9">
        <v>23</v>
      </c>
      <c r="C107" s="48" t="e">
        <f t="shared" si="33"/>
        <v>#N/A</v>
      </c>
      <c r="D107" s="48" t="e">
        <f t="shared" si="33"/>
        <v>#N/A</v>
      </c>
      <c r="E107" s="48" t="e">
        <f t="shared" si="33"/>
        <v>#N/A</v>
      </c>
      <c r="F107" s="48" t="e">
        <f t="shared" si="33"/>
        <v>#N/A</v>
      </c>
      <c r="G107" s="48" t="e">
        <f t="shared" si="33"/>
        <v>#N/A</v>
      </c>
      <c r="H107" s="48" t="e">
        <f t="shared" si="33"/>
        <v>#N/A</v>
      </c>
      <c r="I107" s="48" t="e">
        <f t="shared" si="33"/>
        <v>#N/A</v>
      </c>
      <c r="J107" s="48" t="e">
        <f t="shared" si="33"/>
        <v>#N/A</v>
      </c>
      <c r="K107" s="48" t="e">
        <f t="shared" si="33"/>
        <v>#N/A</v>
      </c>
      <c r="L107" s="48" t="e">
        <f t="shared" si="33"/>
        <v>#N/A</v>
      </c>
      <c r="M107" s="48" t="e">
        <f t="shared" si="33"/>
        <v>#N/A</v>
      </c>
      <c r="N107" s="48" t="e">
        <f t="shared" si="33"/>
        <v>#N/A</v>
      </c>
      <c r="O107" s="48">
        <f t="shared" si="33"/>
        <v>0</v>
      </c>
      <c r="P107" s="48">
        <f t="shared" si="33"/>
        <v>0</v>
      </c>
      <c r="Q107" s="48">
        <f t="shared" si="33"/>
        <v>0</v>
      </c>
      <c r="R107" s="48">
        <f t="shared" si="33"/>
        <v>0</v>
      </c>
      <c r="S107" s="48">
        <f t="shared" si="34"/>
        <v>0</v>
      </c>
      <c r="T107" s="48">
        <f t="shared" si="34"/>
        <v>0</v>
      </c>
      <c r="U107" s="48">
        <f t="shared" si="34"/>
        <v>0</v>
      </c>
      <c r="V107" s="48">
        <f t="shared" si="34"/>
        <v>0</v>
      </c>
      <c r="W107" s="48">
        <f t="shared" si="34"/>
        <v>0</v>
      </c>
      <c r="X107" s="48">
        <f t="shared" si="34"/>
        <v>0</v>
      </c>
      <c r="Y107" s="48">
        <f t="shared" si="34"/>
        <v>0</v>
      </c>
      <c r="Z107" s="48">
        <f t="shared" si="34"/>
        <v>0</v>
      </c>
      <c r="AA107" s="48">
        <f t="shared" si="34"/>
        <v>0</v>
      </c>
      <c r="AB107" s="48">
        <f t="shared" si="34"/>
        <v>0</v>
      </c>
      <c r="AC107" s="48">
        <f t="shared" si="34"/>
        <v>0</v>
      </c>
      <c r="AD107" s="48">
        <f t="shared" si="34"/>
        <v>0</v>
      </c>
      <c r="AE107" s="48">
        <f t="shared" si="34"/>
        <v>0</v>
      </c>
      <c r="AF107" s="48">
        <f t="shared" si="34"/>
        <v>0</v>
      </c>
      <c r="AG107" s="48" t="e">
        <f t="shared" si="34"/>
        <v>#N/A</v>
      </c>
      <c r="AH107" s="48" t="e">
        <f t="shared" si="34"/>
        <v>#N/A</v>
      </c>
      <c r="AI107" s="48" t="e">
        <f t="shared" si="34"/>
        <v>#N/A</v>
      </c>
      <c r="AJ107" s="48" t="e">
        <f t="shared" si="34"/>
        <v>#N/A</v>
      </c>
      <c r="AK107" s="48" t="e">
        <f t="shared" si="34"/>
        <v>#N/A</v>
      </c>
      <c r="AL107" s="48" t="e">
        <f t="shared" si="34"/>
        <v>#N/A</v>
      </c>
      <c r="AM107" s="9"/>
    </row>
    <row r="108" spans="1:39" x14ac:dyDescent="0.2">
      <c r="A108" s="20"/>
      <c r="B108" s="9">
        <v>24</v>
      </c>
      <c r="C108" s="48" t="e">
        <f t="shared" si="33"/>
        <v>#N/A</v>
      </c>
      <c r="D108" s="48" t="e">
        <f t="shared" si="33"/>
        <v>#N/A</v>
      </c>
      <c r="E108" s="48" t="e">
        <f t="shared" si="33"/>
        <v>#N/A</v>
      </c>
      <c r="F108" s="48" t="e">
        <f t="shared" si="33"/>
        <v>#N/A</v>
      </c>
      <c r="G108" s="48" t="e">
        <f t="shared" si="33"/>
        <v>#N/A</v>
      </c>
      <c r="H108" s="48" t="e">
        <f t="shared" si="33"/>
        <v>#N/A</v>
      </c>
      <c r="I108" s="48" t="e">
        <f t="shared" si="33"/>
        <v>#N/A</v>
      </c>
      <c r="J108" s="48" t="e">
        <f t="shared" si="33"/>
        <v>#N/A</v>
      </c>
      <c r="K108" s="48" t="e">
        <f t="shared" si="33"/>
        <v>#N/A</v>
      </c>
      <c r="L108" s="48" t="e">
        <f t="shared" si="33"/>
        <v>#N/A</v>
      </c>
      <c r="M108" s="48" t="e">
        <f t="shared" si="33"/>
        <v>#N/A</v>
      </c>
      <c r="N108" s="48" t="e">
        <f t="shared" si="33"/>
        <v>#N/A</v>
      </c>
      <c r="O108" s="48">
        <f t="shared" si="33"/>
        <v>0</v>
      </c>
      <c r="P108" s="48">
        <f t="shared" si="33"/>
        <v>0</v>
      </c>
      <c r="Q108" s="48">
        <f t="shared" si="33"/>
        <v>0</v>
      </c>
      <c r="R108" s="48">
        <f t="shared" si="33"/>
        <v>0</v>
      </c>
      <c r="S108" s="48">
        <f t="shared" si="34"/>
        <v>0</v>
      </c>
      <c r="T108" s="48">
        <f t="shared" si="34"/>
        <v>0</v>
      </c>
      <c r="U108" s="48">
        <f t="shared" si="34"/>
        <v>0</v>
      </c>
      <c r="V108" s="48">
        <f t="shared" si="34"/>
        <v>0</v>
      </c>
      <c r="W108" s="48">
        <f t="shared" si="34"/>
        <v>0</v>
      </c>
      <c r="X108" s="48">
        <f t="shared" si="34"/>
        <v>0</v>
      </c>
      <c r="Y108" s="48">
        <f t="shared" si="34"/>
        <v>0</v>
      </c>
      <c r="Z108" s="48">
        <f t="shared" si="34"/>
        <v>0</v>
      </c>
      <c r="AA108" s="48">
        <f t="shared" si="34"/>
        <v>0</v>
      </c>
      <c r="AB108" s="48">
        <f t="shared" si="34"/>
        <v>0</v>
      </c>
      <c r="AC108" s="48">
        <f t="shared" si="34"/>
        <v>0</v>
      </c>
      <c r="AD108" s="48">
        <f t="shared" si="34"/>
        <v>0</v>
      </c>
      <c r="AE108" s="48">
        <f t="shared" si="34"/>
        <v>0</v>
      </c>
      <c r="AF108" s="48">
        <f t="shared" si="34"/>
        <v>0</v>
      </c>
      <c r="AG108" s="48" t="e">
        <f t="shared" si="34"/>
        <v>#N/A</v>
      </c>
      <c r="AH108" s="48" t="e">
        <f t="shared" si="34"/>
        <v>#N/A</v>
      </c>
      <c r="AI108" s="48" t="e">
        <f t="shared" si="34"/>
        <v>#N/A</v>
      </c>
      <c r="AJ108" s="48" t="e">
        <f t="shared" si="34"/>
        <v>#N/A</v>
      </c>
      <c r="AK108" s="48" t="e">
        <f t="shared" si="34"/>
        <v>#N/A</v>
      </c>
      <c r="AL108" s="48" t="e">
        <f t="shared" si="34"/>
        <v>#N/A</v>
      </c>
      <c r="AM108" s="9"/>
    </row>
    <row r="109" spans="1:39" x14ac:dyDescent="0.2">
      <c r="A109" s="20"/>
      <c r="B109" s="33" t="s">
        <v>401</v>
      </c>
      <c r="C109" s="32" t="e">
        <f>SUM(C85:C108)</f>
        <v>#N/A</v>
      </c>
      <c r="D109" s="32" t="e">
        <f>SUM(D85:D108)</f>
        <v>#N/A</v>
      </c>
      <c r="E109" s="32" t="e">
        <f t="shared" ref="E109:AL109" si="35">SUM(E85:E108)</f>
        <v>#N/A</v>
      </c>
      <c r="F109" s="32" t="e">
        <f t="shared" si="35"/>
        <v>#N/A</v>
      </c>
      <c r="G109" s="32" t="e">
        <f t="shared" si="35"/>
        <v>#N/A</v>
      </c>
      <c r="H109" s="32" t="e">
        <f t="shared" si="35"/>
        <v>#N/A</v>
      </c>
      <c r="I109" s="32" t="e">
        <f t="shared" si="35"/>
        <v>#N/A</v>
      </c>
      <c r="J109" s="32" t="e">
        <f t="shared" si="35"/>
        <v>#N/A</v>
      </c>
      <c r="K109" s="32" t="e">
        <f t="shared" si="35"/>
        <v>#N/A</v>
      </c>
      <c r="L109" s="32" t="e">
        <f t="shared" si="35"/>
        <v>#N/A</v>
      </c>
      <c r="M109" s="32" t="e">
        <f t="shared" si="35"/>
        <v>#N/A</v>
      </c>
      <c r="N109" s="32" t="e">
        <f t="shared" si="35"/>
        <v>#N/A</v>
      </c>
      <c r="O109" s="32">
        <f t="shared" si="35"/>
        <v>0</v>
      </c>
      <c r="P109" s="32">
        <f t="shared" si="35"/>
        <v>0</v>
      </c>
      <c r="Q109" s="32">
        <f t="shared" si="35"/>
        <v>0</v>
      </c>
      <c r="R109" s="32">
        <f t="shared" si="35"/>
        <v>0</v>
      </c>
      <c r="S109" s="32">
        <f t="shared" si="35"/>
        <v>0</v>
      </c>
      <c r="T109" s="32">
        <f t="shared" si="35"/>
        <v>0</v>
      </c>
      <c r="U109" s="32">
        <f t="shared" si="35"/>
        <v>0</v>
      </c>
      <c r="V109" s="32">
        <f t="shared" si="35"/>
        <v>0</v>
      </c>
      <c r="W109" s="32">
        <f t="shared" si="35"/>
        <v>0</v>
      </c>
      <c r="X109" s="32">
        <f t="shared" si="35"/>
        <v>0</v>
      </c>
      <c r="Y109" s="32">
        <f t="shared" si="35"/>
        <v>0</v>
      </c>
      <c r="Z109" s="32">
        <f t="shared" si="35"/>
        <v>0</v>
      </c>
      <c r="AA109" s="32">
        <f t="shared" si="35"/>
        <v>0</v>
      </c>
      <c r="AB109" s="32">
        <f t="shared" si="35"/>
        <v>0</v>
      </c>
      <c r="AC109" s="32">
        <f t="shared" si="35"/>
        <v>0</v>
      </c>
      <c r="AD109" s="32">
        <f t="shared" si="35"/>
        <v>0</v>
      </c>
      <c r="AE109" s="32">
        <f t="shared" si="35"/>
        <v>0</v>
      </c>
      <c r="AF109" s="32">
        <f t="shared" si="35"/>
        <v>0</v>
      </c>
      <c r="AG109" s="32" t="e">
        <f t="shared" si="35"/>
        <v>#N/A</v>
      </c>
      <c r="AH109" s="32" t="e">
        <f t="shared" si="35"/>
        <v>#N/A</v>
      </c>
      <c r="AI109" s="32" t="e">
        <f t="shared" si="35"/>
        <v>#N/A</v>
      </c>
      <c r="AJ109" s="32" t="e">
        <f t="shared" si="35"/>
        <v>#N/A</v>
      </c>
      <c r="AK109" s="32" t="e">
        <f t="shared" si="35"/>
        <v>#N/A</v>
      </c>
      <c r="AL109" s="32" t="e">
        <f t="shared" si="35"/>
        <v>#N/A</v>
      </c>
      <c r="AM109" s="32" t="e">
        <f>SUM(C109:AL109)</f>
        <v>#N/A</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7"/>
  <dimension ref="A1:AM166"/>
  <sheetViews>
    <sheetView zoomScale="80" zoomScaleNormal="80" workbookViewId="0">
      <pane xSplit="2" ySplit="11" topLeftCell="C12" activePane="bottomRight" state="frozen"/>
      <selection sqref="A1:AE1"/>
      <selection pane="topRight" sqref="A1:AE1"/>
      <selection pane="bottomLeft" sqref="A1:AE1"/>
      <selection pane="bottomRigh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e">
        <f>'s1'!A5</f>
        <v>#N/A</v>
      </c>
      <c r="B5" s="11" t="str">
        <f>'s1'!B5</f>
        <v>平均気温</v>
      </c>
      <c r="C5" s="10" t="e">
        <f>'s1'!C5</f>
        <v>#N/A</v>
      </c>
      <c r="D5" s="23" t="e">
        <f>'s1'!D5</f>
        <v>#N/A</v>
      </c>
      <c r="E5" s="11" t="e">
        <f>'s1'!E5</f>
        <v>#N/A</v>
      </c>
      <c r="F5" s="10" t="e">
        <f>'s1'!F5</f>
        <v>#N/A</v>
      </c>
      <c r="G5" s="23" t="e">
        <f>'s1'!G5</f>
        <v>#N/A</v>
      </c>
      <c r="H5" s="11" t="e">
        <f>'s1'!H5</f>
        <v>#N/A</v>
      </c>
      <c r="I5" s="10" t="e">
        <f>'s1'!I5</f>
        <v>#N/A</v>
      </c>
      <c r="J5" s="23" t="e">
        <f>'s1'!J5</f>
        <v>#N/A</v>
      </c>
      <c r="K5" s="11" t="e">
        <f>'s1'!K5</f>
        <v>#N/A</v>
      </c>
      <c r="L5" s="10" t="e">
        <f>'s1'!L5</f>
        <v>#N/A</v>
      </c>
      <c r="M5" s="23" t="e">
        <f>'s1'!M5</f>
        <v>#N/A</v>
      </c>
      <c r="N5" s="11" t="e">
        <f>'s1'!N5</f>
        <v>#N/A</v>
      </c>
      <c r="O5" s="10" t="e">
        <f>'s1'!O5</f>
        <v>#N/A</v>
      </c>
      <c r="P5" s="23" t="e">
        <f>'s1'!P5</f>
        <v>#N/A</v>
      </c>
      <c r="Q5" s="11" t="e">
        <f>'s1'!Q5</f>
        <v>#N/A</v>
      </c>
      <c r="R5" s="10" t="e">
        <f>'s1'!R5</f>
        <v>#N/A</v>
      </c>
      <c r="S5" s="23" t="e">
        <f>'s1'!S5</f>
        <v>#N/A</v>
      </c>
      <c r="T5" s="11" t="e">
        <f>'s1'!T5</f>
        <v>#N/A</v>
      </c>
      <c r="U5" s="10" t="e">
        <f>'s1'!U5</f>
        <v>#N/A</v>
      </c>
      <c r="V5" s="23" t="e">
        <f>'s1'!V5</f>
        <v>#N/A</v>
      </c>
      <c r="W5" s="11" t="e">
        <f>'s1'!W5</f>
        <v>#N/A</v>
      </c>
      <c r="X5" s="10" t="e">
        <f>'s1'!X5</f>
        <v>#N/A</v>
      </c>
      <c r="Y5" s="23" t="e">
        <f>'s1'!Y5</f>
        <v>#N/A</v>
      </c>
      <c r="Z5" s="11" t="e">
        <f>'s1'!Z5</f>
        <v>#N/A</v>
      </c>
      <c r="AA5" s="10" t="e">
        <f>'s1'!AA5</f>
        <v>#N/A</v>
      </c>
      <c r="AB5" s="23" t="e">
        <f>'s1'!AB5</f>
        <v>#N/A</v>
      </c>
      <c r="AC5" s="11" t="e">
        <f>'s1'!AC5</f>
        <v>#N/A</v>
      </c>
      <c r="AD5" s="10" t="e">
        <f>'s1'!AD5</f>
        <v>#N/A</v>
      </c>
      <c r="AE5" s="23" t="e">
        <f>'s1'!AE5</f>
        <v>#N/A</v>
      </c>
      <c r="AF5" s="11" t="e">
        <f>'s1'!AF5</f>
        <v>#N/A</v>
      </c>
      <c r="AG5" s="10" t="e">
        <f>'s1'!AG5</f>
        <v>#N/A</v>
      </c>
      <c r="AH5" s="23" t="e">
        <f>'s1'!AH5</f>
        <v>#N/A</v>
      </c>
      <c r="AI5" s="11" t="e">
        <f>'s1'!AI5</f>
        <v>#N/A</v>
      </c>
      <c r="AJ5" s="23" t="e">
        <f>'s1'!AJ5</f>
        <v>#N/A</v>
      </c>
      <c r="AK5" s="23" t="e">
        <f>'s1'!AK5</f>
        <v>#N/A</v>
      </c>
      <c r="AL5" s="11" t="e">
        <f>'s1'!AL5</f>
        <v>#N/A</v>
      </c>
      <c r="AM5" s="9"/>
    </row>
    <row r="6" spans="1:39" x14ac:dyDescent="0.2">
      <c r="A6" s="21">
        <f>'s1'!A6</f>
        <v>0</v>
      </c>
      <c r="B6" s="24" t="str">
        <f>'s1'!B6</f>
        <v>最低気温</v>
      </c>
      <c r="C6" s="25" t="e">
        <f>'s1'!C6</f>
        <v>#N/A</v>
      </c>
      <c r="D6" s="8" t="e">
        <f>'s1'!D6</f>
        <v>#N/A</v>
      </c>
      <c r="E6" s="24" t="e">
        <f>'s1'!E6</f>
        <v>#N/A</v>
      </c>
      <c r="F6" s="25" t="e">
        <f>'s1'!F6</f>
        <v>#N/A</v>
      </c>
      <c r="G6" s="8" t="e">
        <f>'s1'!G6</f>
        <v>#N/A</v>
      </c>
      <c r="H6" s="24" t="e">
        <f>'s1'!H6</f>
        <v>#N/A</v>
      </c>
      <c r="I6" s="25" t="e">
        <f>'s1'!I6</f>
        <v>#N/A</v>
      </c>
      <c r="J6" s="8" t="e">
        <f>'s1'!J6</f>
        <v>#N/A</v>
      </c>
      <c r="K6" s="24" t="e">
        <f>'s1'!K6</f>
        <v>#N/A</v>
      </c>
      <c r="L6" s="25" t="e">
        <f>'s1'!L6</f>
        <v>#N/A</v>
      </c>
      <c r="M6" s="8" t="e">
        <f>'s1'!M6</f>
        <v>#N/A</v>
      </c>
      <c r="N6" s="24" t="e">
        <f>'s1'!N6</f>
        <v>#N/A</v>
      </c>
      <c r="O6" s="25" t="e">
        <f>'s1'!O6</f>
        <v>#N/A</v>
      </c>
      <c r="P6" s="8" t="e">
        <f>'s1'!P6</f>
        <v>#N/A</v>
      </c>
      <c r="Q6" s="24" t="e">
        <f>'s1'!Q6</f>
        <v>#N/A</v>
      </c>
      <c r="R6" s="25" t="e">
        <f>'s1'!R6</f>
        <v>#N/A</v>
      </c>
      <c r="S6" s="8" t="e">
        <f>'s1'!S6</f>
        <v>#N/A</v>
      </c>
      <c r="T6" s="24" t="e">
        <f>'s1'!T6</f>
        <v>#N/A</v>
      </c>
      <c r="U6" s="25" t="e">
        <f>'s1'!U6</f>
        <v>#N/A</v>
      </c>
      <c r="V6" s="8" t="e">
        <f>'s1'!V6</f>
        <v>#N/A</v>
      </c>
      <c r="W6" s="24" t="e">
        <f>'s1'!W6</f>
        <v>#N/A</v>
      </c>
      <c r="X6" s="25" t="e">
        <f>'s1'!X6</f>
        <v>#N/A</v>
      </c>
      <c r="Y6" s="8" t="e">
        <f>'s1'!Y6</f>
        <v>#N/A</v>
      </c>
      <c r="Z6" s="24" t="e">
        <f>'s1'!Z6</f>
        <v>#N/A</v>
      </c>
      <c r="AA6" s="25" t="e">
        <f>'s1'!AA6</f>
        <v>#N/A</v>
      </c>
      <c r="AB6" s="8" t="e">
        <f>'s1'!AB6</f>
        <v>#N/A</v>
      </c>
      <c r="AC6" s="24" t="e">
        <f>'s1'!AC6</f>
        <v>#N/A</v>
      </c>
      <c r="AD6" s="25" t="e">
        <f>'s1'!AD6</f>
        <v>#N/A</v>
      </c>
      <c r="AE6" s="8" t="e">
        <f>'s1'!AE6</f>
        <v>#N/A</v>
      </c>
      <c r="AF6" s="24" t="e">
        <f>'s1'!AF6</f>
        <v>#N/A</v>
      </c>
      <c r="AG6" s="25" t="e">
        <f>'s1'!AG6</f>
        <v>#N/A</v>
      </c>
      <c r="AH6" s="8" t="e">
        <f>'s1'!AH6</f>
        <v>#N/A</v>
      </c>
      <c r="AI6" s="24" t="e">
        <f>'s1'!AI6</f>
        <v>#N/A</v>
      </c>
      <c r="AJ6" s="8" t="e">
        <f>'s1'!AJ6</f>
        <v>#N/A</v>
      </c>
      <c r="AK6" s="8" t="e">
        <f>'s1'!AK6</f>
        <v>#N/A</v>
      </c>
      <c r="AL6" s="24" t="e">
        <f>'s1'!AL6</f>
        <v>#N/A</v>
      </c>
      <c r="AM6" s="9"/>
    </row>
    <row r="7" spans="1:39" x14ac:dyDescent="0.2">
      <c r="A7" s="21"/>
      <c r="B7" s="24" t="str">
        <f>'s1'!B7</f>
        <v>最高気温</v>
      </c>
      <c r="C7" s="25" t="e">
        <f>'s1'!C7</f>
        <v>#N/A</v>
      </c>
      <c r="D7" s="8" t="e">
        <f>'s1'!D7</f>
        <v>#N/A</v>
      </c>
      <c r="E7" s="24" t="e">
        <f>'s1'!E7</f>
        <v>#N/A</v>
      </c>
      <c r="F7" s="25" t="e">
        <f>'s1'!F7</f>
        <v>#N/A</v>
      </c>
      <c r="G7" s="8" t="e">
        <f>'s1'!G7</f>
        <v>#N/A</v>
      </c>
      <c r="H7" s="24" t="e">
        <f>'s1'!H7</f>
        <v>#N/A</v>
      </c>
      <c r="I7" s="25" t="e">
        <f>'s1'!I7</f>
        <v>#N/A</v>
      </c>
      <c r="J7" s="8" t="e">
        <f>'s1'!J7</f>
        <v>#N/A</v>
      </c>
      <c r="K7" s="24" t="e">
        <f>'s1'!K7</f>
        <v>#N/A</v>
      </c>
      <c r="L7" s="25" t="e">
        <f>'s1'!L7</f>
        <v>#N/A</v>
      </c>
      <c r="M7" s="8" t="e">
        <f>'s1'!M7</f>
        <v>#N/A</v>
      </c>
      <c r="N7" s="24" t="e">
        <f>'s1'!N7</f>
        <v>#N/A</v>
      </c>
      <c r="O7" s="25" t="e">
        <f>'s1'!O7</f>
        <v>#N/A</v>
      </c>
      <c r="P7" s="8" t="e">
        <f>'s1'!P7</f>
        <v>#N/A</v>
      </c>
      <c r="Q7" s="24" t="e">
        <f>'s1'!Q7</f>
        <v>#N/A</v>
      </c>
      <c r="R7" s="25" t="e">
        <f>'s1'!R7</f>
        <v>#N/A</v>
      </c>
      <c r="S7" s="8" t="e">
        <f>'s1'!S7</f>
        <v>#N/A</v>
      </c>
      <c r="T7" s="24" t="e">
        <f>'s1'!T7</f>
        <v>#N/A</v>
      </c>
      <c r="U7" s="25" t="e">
        <f>'s1'!U7</f>
        <v>#N/A</v>
      </c>
      <c r="V7" s="8" t="e">
        <f>'s1'!V7</f>
        <v>#N/A</v>
      </c>
      <c r="W7" s="24" t="e">
        <f>'s1'!W7</f>
        <v>#N/A</v>
      </c>
      <c r="X7" s="25" t="e">
        <f>'s1'!X7</f>
        <v>#N/A</v>
      </c>
      <c r="Y7" s="8" t="e">
        <f>'s1'!Y7</f>
        <v>#N/A</v>
      </c>
      <c r="Z7" s="24" t="e">
        <f>'s1'!Z7</f>
        <v>#N/A</v>
      </c>
      <c r="AA7" s="25" t="e">
        <f>'s1'!AA7</f>
        <v>#N/A</v>
      </c>
      <c r="AB7" s="8" t="e">
        <f>'s1'!AB7</f>
        <v>#N/A</v>
      </c>
      <c r="AC7" s="24" t="e">
        <f>'s1'!AC7</f>
        <v>#N/A</v>
      </c>
      <c r="AD7" s="25" t="e">
        <f>'s1'!AD7</f>
        <v>#N/A</v>
      </c>
      <c r="AE7" s="8" t="e">
        <f>'s1'!AE7</f>
        <v>#N/A</v>
      </c>
      <c r="AF7" s="24" t="e">
        <f>'s1'!AF7</f>
        <v>#N/A</v>
      </c>
      <c r="AG7" s="25" t="e">
        <f>'s1'!AG7</f>
        <v>#N/A</v>
      </c>
      <c r="AH7" s="8" t="e">
        <f>'s1'!AH7</f>
        <v>#N/A</v>
      </c>
      <c r="AI7" s="24" t="e">
        <f>'s1'!AI7</f>
        <v>#N/A</v>
      </c>
      <c r="AJ7" s="8" t="e">
        <f>'s1'!AJ7</f>
        <v>#N/A</v>
      </c>
      <c r="AK7" s="8" t="e">
        <f>'s1'!AK7</f>
        <v>#N/A</v>
      </c>
      <c r="AL7" s="24" t="e">
        <f>'s1'!AL7</f>
        <v>#N/A</v>
      </c>
      <c r="AM7" s="9"/>
    </row>
    <row r="8" spans="1:39" x14ac:dyDescent="0.2">
      <c r="A8" s="21"/>
      <c r="B8" s="24" t="str">
        <f>'s1'!B8</f>
        <v>日照時間</v>
      </c>
      <c r="C8" s="25" t="e">
        <f>'s1'!C8</f>
        <v>#N/A</v>
      </c>
      <c r="D8" s="8" t="e">
        <f>'s1'!D8</f>
        <v>#N/A</v>
      </c>
      <c r="E8" s="24" t="e">
        <f>'s1'!E8</f>
        <v>#N/A</v>
      </c>
      <c r="F8" s="25" t="e">
        <f>'s1'!F8</f>
        <v>#N/A</v>
      </c>
      <c r="G8" s="8" t="e">
        <f>'s1'!G8</f>
        <v>#N/A</v>
      </c>
      <c r="H8" s="24" t="e">
        <f>'s1'!H8</f>
        <v>#N/A</v>
      </c>
      <c r="I8" s="25" t="e">
        <f>'s1'!I8</f>
        <v>#N/A</v>
      </c>
      <c r="J8" s="8" t="e">
        <f>'s1'!J8</f>
        <v>#N/A</v>
      </c>
      <c r="K8" s="24" t="e">
        <f>'s1'!K8</f>
        <v>#N/A</v>
      </c>
      <c r="L8" s="25" t="e">
        <f>'s1'!L8</f>
        <v>#N/A</v>
      </c>
      <c r="M8" s="8" t="e">
        <f>'s1'!M8</f>
        <v>#N/A</v>
      </c>
      <c r="N8" s="24" t="e">
        <f>'s1'!N8</f>
        <v>#N/A</v>
      </c>
      <c r="O8" s="25" t="e">
        <f>'s1'!O8</f>
        <v>#N/A</v>
      </c>
      <c r="P8" s="8" t="e">
        <f>'s1'!P8</f>
        <v>#N/A</v>
      </c>
      <c r="Q8" s="24" t="e">
        <f>'s1'!Q8</f>
        <v>#N/A</v>
      </c>
      <c r="R8" s="25" t="e">
        <f>'s1'!R8</f>
        <v>#N/A</v>
      </c>
      <c r="S8" s="8" t="e">
        <f>'s1'!S8</f>
        <v>#N/A</v>
      </c>
      <c r="T8" s="24" t="e">
        <f>'s1'!T8</f>
        <v>#N/A</v>
      </c>
      <c r="U8" s="25" t="e">
        <f>'s1'!U8</f>
        <v>#N/A</v>
      </c>
      <c r="V8" s="8" t="e">
        <f>'s1'!V8</f>
        <v>#N/A</v>
      </c>
      <c r="W8" s="24" t="e">
        <f>'s1'!W8</f>
        <v>#N/A</v>
      </c>
      <c r="X8" s="25" t="e">
        <f>'s1'!X8</f>
        <v>#N/A</v>
      </c>
      <c r="Y8" s="8" t="e">
        <f>'s1'!Y8</f>
        <v>#N/A</v>
      </c>
      <c r="Z8" s="24" t="e">
        <f>'s1'!Z8</f>
        <v>#N/A</v>
      </c>
      <c r="AA8" s="25" t="e">
        <f>'s1'!AA8</f>
        <v>#N/A</v>
      </c>
      <c r="AB8" s="8" t="e">
        <f>'s1'!AB8</f>
        <v>#N/A</v>
      </c>
      <c r="AC8" s="24" t="e">
        <f>'s1'!AC8</f>
        <v>#N/A</v>
      </c>
      <c r="AD8" s="25" t="e">
        <f>'s1'!AD8</f>
        <v>#N/A</v>
      </c>
      <c r="AE8" s="8" t="e">
        <f>'s1'!AE8</f>
        <v>#N/A</v>
      </c>
      <c r="AF8" s="24" t="e">
        <f>'s1'!AF8</f>
        <v>#N/A</v>
      </c>
      <c r="AG8" s="25" t="e">
        <f>'s1'!AG8</f>
        <v>#N/A</v>
      </c>
      <c r="AH8" s="8" t="e">
        <f>'s1'!AH8</f>
        <v>#N/A</v>
      </c>
      <c r="AI8" s="24" t="e">
        <f>'s1'!AI8</f>
        <v>#N/A</v>
      </c>
      <c r="AJ8" s="8" t="e">
        <f>'s1'!AJ8</f>
        <v>#N/A</v>
      </c>
      <c r="AK8" s="8" t="e">
        <f>'s1'!AK8</f>
        <v>#N/A</v>
      </c>
      <c r="AL8" s="24" t="e">
        <f>'s1'!AL8</f>
        <v>#N/A</v>
      </c>
      <c r="AM8" s="9"/>
    </row>
    <row r="9" spans="1:39" x14ac:dyDescent="0.2">
      <c r="A9" s="15"/>
      <c r="B9" s="26" t="str">
        <f>'s1'!B9</f>
        <v>日射量</v>
      </c>
      <c r="C9" s="27" t="e">
        <f>'s1'!C9</f>
        <v>#N/A</v>
      </c>
      <c r="D9" s="28" t="e">
        <f>'s1'!D9</f>
        <v>#N/A</v>
      </c>
      <c r="E9" s="26" t="e">
        <f>'s1'!E9</f>
        <v>#N/A</v>
      </c>
      <c r="F9" s="27" t="e">
        <f>'s1'!F9</f>
        <v>#N/A</v>
      </c>
      <c r="G9" s="28" t="e">
        <f>'s1'!G9</f>
        <v>#N/A</v>
      </c>
      <c r="H9" s="26" t="e">
        <f>'s1'!H9</f>
        <v>#N/A</v>
      </c>
      <c r="I9" s="27" t="e">
        <f>'s1'!I9</f>
        <v>#N/A</v>
      </c>
      <c r="J9" s="28" t="e">
        <f>'s1'!J9</f>
        <v>#N/A</v>
      </c>
      <c r="K9" s="26" t="e">
        <f>'s1'!K9</f>
        <v>#N/A</v>
      </c>
      <c r="L9" s="27" t="e">
        <f>'s1'!L9</f>
        <v>#N/A</v>
      </c>
      <c r="M9" s="28" t="e">
        <f>'s1'!M9</f>
        <v>#N/A</v>
      </c>
      <c r="N9" s="26" t="e">
        <f>'s1'!N9</f>
        <v>#N/A</v>
      </c>
      <c r="O9" s="27" t="e">
        <f>'s1'!O9</f>
        <v>#N/A</v>
      </c>
      <c r="P9" s="28" t="e">
        <f>'s1'!P9</f>
        <v>#N/A</v>
      </c>
      <c r="Q9" s="26" t="e">
        <f>'s1'!Q9</f>
        <v>#N/A</v>
      </c>
      <c r="R9" s="27" t="e">
        <f>'s1'!R9</f>
        <v>#N/A</v>
      </c>
      <c r="S9" s="28" t="e">
        <f>'s1'!S9</f>
        <v>#N/A</v>
      </c>
      <c r="T9" s="26" t="e">
        <f>'s1'!T9</f>
        <v>#N/A</v>
      </c>
      <c r="U9" s="27" t="e">
        <f>'s1'!U9</f>
        <v>#N/A</v>
      </c>
      <c r="V9" s="28" t="e">
        <f>'s1'!V9</f>
        <v>#N/A</v>
      </c>
      <c r="W9" s="26" t="e">
        <f>'s1'!W9</f>
        <v>#N/A</v>
      </c>
      <c r="X9" s="27" t="e">
        <f>'s1'!X9</f>
        <v>#N/A</v>
      </c>
      <c r="Y9" s="28" t="e">
        <f>'s1'!Y9</f>
        <v>#N/A</v>
      </c>
      <c r="Z9" s="26" t="e">
        <f>'s1'!Z9</f>
        <v>#N/A</v>
      </c>
      <c r="AA9" s="27" t="e">
        <f>'s1'!AA9</f>
        <v>#N/A</v>
      </c>
      <c r="AB9" s="28" t="e">
        <f>'s1'!AB9</f>
        <v>#N/A</v>
      </c>
      <c r="AC9" s="26" t="e">
        <f>'s1'!AC9</f>
        <v>#N/A</v>
      </c>
      <c r="AD9" s="27" t="e">
        <f>'s1'!AD9</f>
        <v>#N/A</v>
      </c>
      <c r="AE9" s="28" t="e">
        <f>'s1'!AE9</f>
        <v>#N/A</v>
      </c>
      <c r="AF9" s="26" t="e">
        <f>'s1'!AF9</f>
        <v>#N/A</v>
      </c>
      <c r="AG9" s="27" t="e">
        <f>'s1'!AG9</f>
        <v>#N/A</v>
      </c>
      <c r="AH9" s="28" t="e">
        <f>'s1'!AH9</f>
        <v>#N/A</v>
      </c>
      <c r="AI9" s="26" t="e">
        <f>'s1'!AI9</f>
        <v>#N/A</v>
      </c>
      <c r="AJ9" s="28" t="e">
        <f>'s1'!AJ9</f>
        <v>#N/A</v>
      </c>
      <c r="AK9" s="28" t="e">
        <f>'s1'!AK9</f>
        <v>#N/A</v>
      </c>
      <c r="AL9" s="26" t="e">
        <f>'s1'!AL9</f>
        <v>#N/A</v>
      </c>
      <c r="AM9" s="9"/>
    </row>
    <row r="10" spans="1:39" x14ac:dyDescent="0.2">
      <c r="A10" s="7"/>
      <c r="B10" s="8" t="s">
        <v>280</v>
      </c>
      <c r="C10" s="8" t="e">
        <f t="shared" ref="C10:AL10" si="0">(C6+C7)/2</f>
        <v>#N/A</v>
      </c>
      <c r="D10" s="8" t="e">
        <f t="shared" si="0"/>
        <v>#N/A</v>
      </c>
      <c r="E10" s="8" t="e">
        <f t="shared" si="0"/>
        <v>#N/A</v>
      </c>
      <c r="F10" s="8" t="e">
        <f t="shared" si="0"/>
        <v>#N/A</v>
      </c>
      <c r="G10" s="8" t="e">
        <f t="shared" si="0"/>
        <v>#N/A</v>
      </c>
      <c r="H10" s="8" t="e">
        <f t="shared" si="0"/>
        <v>#N/A</v>
      </c>
      <c r="I10" s="8" t="e">
        <f t="shared" si="0"/>
        <v>#N/A</v>
      </c>
      <c r="J10" s="8" t="e">
        <f t="shared" si="0"/>
        <v>#N/A</v>
      </c>
      <c r="K10" s="8" t="e">
        <f t="shared" si="0"/>
        <v>#N/A</v>
      </c>
      <c r="L10" s="8" t="e">
        <f t="shared" si="0"/>
        <v>#N/A</v>
      </c>
      <c r="M10" s="8" t="e">
        <f t="shared" si="0"/>
        <v>#N/A</v>
      </c>
      <c r="N10" s="8" t="e">
        <f t="shared" si="0"/>
        <v>#N/A</v>
      </c>
      <c r="O10" s="8" t="e">
        <f t="shared" si="0"/>
        <v>#N/A</v>
      </c>
      <c r="P10" s="8" t="e">
        <f t="shared" si="0"/>
        <v>#N/A</v>
      </c>
      <c r="Q10" s="8" t="e">
        <f t="shared" si="0"/>
        <v>#N/A</v>
      </c>
      <c r="R10" s="8" t="e">
        <f t="shared" si="0"/>
        <v>#N/A</v>
      </c>
      <c r="S10" s="8" t="e">
        <f t="shared" si="0"/>
        <v>#N/A</v>
      </c>
      <c r="T10" s="8" t="e">
        <f t="shared" si="0"/>
        <v>#N/A</v>
      </c>
      <c r="U10" s="8" t="e">
        <f t="shared" si="0"/>
        <v>#N/A</v>
      </c>
      <c r="V10" s="8" t="e">
        <f t="shared" si="0"/>
        <v>#N/A</v>
      </c>
      <c r="W10" s="8" t="e">
        <f t="shared" si="0"/>
        <v>#N/A</v>
      </c>
      <c r="X10" s="8" t="e">
        <f t="shared" si="0"/>
        <v>#N/A</v>
      </c>
      <c r="Y10" s="8" t="e">
        <f t="shared" si="0"/>
        <v>#N/A</v>
      </c>
      <c r="Z10" s="8" t="e">
        <f t="shared" si="0"/>
        <v>#N/A</v>
      </c>
      <c r="AA10" s="8" t="e">
        <f t="shared" si="0"/>
        <v>#N/A</v>
      </c>
      <c r="AB10" s="8" t="e">
        <f t="shared" si="0"/>
        <v>#N/A</v>
      </c>
      <c r="AC10" s="8" t="e">
        <f t="shared" si="0"/>
        <v>#N/A</v>
      </c>
      <c r="AD10" s="8" t="e">
        <f t="shared" si="0"/>
        <v>#N/A</v>
      </c>
      <c r="AE10" s="8" t="e">
        <f t="shared" si="0"/>
        <v>#N/A</v>
      </c>
      <c r="AF10" s="8" t="e">
        <f t="shared" si="0"/>
        <v>#N/A</v>
      </c>
      <c r="AG10" s="8" t="e">
        <f t="shared" si="0"/>
        <v>#N/A</v>
      </c>
      <c r="AH10" s="8" t="e">
        <f t="shared" si="0"/>
        <v>#N/A</v>
      </c>
      <c r="AI10" s="8" t="e">
        <f t="shared" si="0"/>
        <v>#N/A</v>
      </c>
      <c r="AJ10" s="8" t="e">
        <f t="shared" si="0"/>
        <v>#N/A</v>
      </c>
      <c r="AK10" s="8" t="e">
        <f t="shared" si="0"/>
        <v>#N/A</v>
      </c>
      <c r="AL10" s="8" t="e">
        <f t="shared" si="0"/>
        <v>#N/A</v>
      </c>
      <c r="AM10" s="9"/>
    </row>
    <row r="11" spans="1:39" x14ac:dyDescent="0.2">
      <c r="A11" s="7"/>
      <c r="B11" s="8" t="s">
        <v>635</v>
      </c>
      <c r="C11" s="29" t="e">
        <f>C8/C4</f>
        <v>#N/A</v>
      </c>
      <c r="D11" s="29" t="e">
        <f t="shared" ref="D11:AL11" si="1">D8/D4</f>
        <v>#N/A</v>
      </c>
      <c r="E11" s="29" t="e">
        <f t="shared" si="1"/>
        <v>#N/A</v>
      </c>
      <c r="F11" s="29" t="e">
        <f t="shared" si="1"/>
        <v>#N/A</v>
      </c>
      <c r="G11" s="29" t="e">
        <f t="shared" si="1"/>
        <v>#N/A</v>
      </c>
      <c r="H11" s="29" t="e">
        <f t="shared" si="1"/>
        <v>#N/A</v>
      </c>
      <c r="I11" s="29" t="e">
        <f t="shared" si="1"/>
        <v>#N/A</v>
      </c>
      <c r="J11" s="29" t="e">
        <f t="shared" si="1"/>
        <v>#N/A</v>
      </c>
      <c r="K11" s="29" t="e">
        <f t="shared" si="1"/>
        <v>#N/A</v>
      </c>
      <c r="L11" s="29" t="e">
        <f t="shared" si="1"/>
        <v>#N/A</v>
      </c>
      <c r="M11" s="29" t="e">
        <f t="shared" si="1"/>
        <v>#N/A</v>
      </c>
      <c r="N11" s="29" t="e">
        <f t="shared" si="1"/>
        <v>#N/A</v>
      </c>
      <c r="O11" s="29" t="e">
        <f t="shared" si="1"/>
        <v>#N/A</v>
      </c>
      <c r="P11" s="29" t="e">
        <f t="shared" si="1"/>
        <v>#N/A</v>
      </c>
      <c r="Q11" s="29" t="e">
        <f t="shared" si="1"/>
        <v>#N/A</v>
      </c>
      <c r="R11" s="29" t="e">
        <f t="shared" si="1"/>
        <v>#N/A</v>
      </c>
      <c r="S11" s="29" t="e">
        <f t="shared" si="1"/>
        <v>#N/A</v>
      </c>
      <c r="T11" s="29" t="e">
        <f t="shared" si="1"/>
        <v>#N/A</v>
      </c>
      <c r="U11" s="29" t="e">
        <f t="shared" si="1"/>
        <v>#N/A</v>
      </c>
      <c r="V11" s="29" t="e">
        <f t="shared" si="1"/>
        <v>#N/A</v>
      </c>
      <c r="W11" s="29" t="e">
        <f t="shared" si="1"/>
        <v>#N/A</v>
      </c>
      <c r="X11" s="29" t="e">
        <f t="shared" si="1"/>
        <v>#N/A</v>
      </c>
      <c r="Y11" s="29" t="e">
        <f t="shared" si="1"/>
        <v>#N/A</v>
      </c>
      <c r="Z11" s="29" t="e">
        <f t="shared" si="1"/>
        <v>#N/A</v>
      </c>
      <c r="AA11" s="29" t="e">
        <f t="shared" si="1"/>
        <v>#N/A</v>
      </c>
      <c r="AB11" s="29" t="e">
        <f t="shared" si="1"/>
        <v>#N/A</v>
      </c>
      <c r="AC11" s="29" t="e">
        <f t="shared" si="1"/>
        <v>#N/A</v>
      </c>
      <c r="AD11" s="29" t="e">
        <f t="shared" si="1"/>
        <v>#N/A</v>
      </c>
      <c r="AE11" s="29" t="e">
        <f t="shared" si="1"/>
        <v>#N/A</v>
      </c>
      <c r="AF11" s="29" t="e">
        <f t="shared" si="1"/>
        <v>#N/A</v>
      </c>
      <c r="AG11" s="29" t="e">
        <f t="shared" si="1"/>
        <v>#N/A</v>
      </c>
      <c r="AH11" s="29" t="e">
        <f t="shared" si="1"/>
        <v>#N/A</v>
      </c>
      <c r="AI11" s="29" t="e">
        <f t="shared" si="1"/>
        <v>#N/A</v>
      </c>
      <c r="AJ11" s="29" t="e">
        <f t="shared" si="1"/>
        <v>#N/A</v>
      </c>
      <c r="AK11" s="29" t="e">
        <f t="shared" si="1"/>
        <v>#N/A</v>
      </c>
      <c r="AL11" s="29" t="e">
        <f t="shared" si="1"/>
        <v>#N/A</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C13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8"/>
      <c r="B19" s="8" t="s">
        <v>3</v>
      </c>
      <c r="C19" s="44">
        <f>'w2'!C13</f>
        <v>0</v>
      </c>
      <c r="D19" s="44">
        <f t="shared" ref="D19:S29" si="2">C19</f>
        <v>0</v>
      </c>
      <c r="E19" s="44">
        <f t="shared" si="2"/>
        <v>0</v>
      </c>
      <c r="F19" s="44">
        <f t="shared" si="2"/>
        <v>0</v>
      </c>
      <c r="G19" s="44">
        <f t="shared" si="2"/>
        <v>0</v>
      </c>
      <c r="H19" s="44">
        <f t="shared" si="2"/>
        <v>0</v>
      </c>
      <c r="I19" s="44">
        <f t="shared" si="2"/>
        <v>0</v>
      </c>
      <c r="J19" s="44">
        <f t="shared" si="2"/>
        <v>0</v>
      </c>
      <c r="K19" s="44">
        <f t="shared" si="2"/>
        <v>0</v>
      </c>
      <c r="L19" s="44">
        <f t="shared" si="2"/>
        <v>0</v>
      </c>
      <c r="M19" s="44">
        <f t="shared" si="2"/>
        <v>0</v>
      </c>
      <c r="N19" s="44">
        <f t="shared" si="2"/>
        <v>0</v>
      </c>
      <c r="O19" s="44">
        <f t="shared" si="2"/>
        <v>0</v>
      </c>
      <c r="P19" s="44">
        <f t="shared" si="2"/>
        <v>0</v>
      </c>
      <c r="Q19" s="44">
        <f t="shared" si="2"/>
        <v>0</v>
      </c>
      <c r="R19" s="44">
        <f t="shared" si="2"/>
        <v>0</v>
      </c>
      <c r="S19" s="44">
        <f t="shared" si="2"/>
        <v>0</v>
      </c>
      <c r="T19" s="44">
        <f t="shared" ref="T19:AI29" si="3">S19</f>
        <v>0</v>
      </c>
      <c r="U19" s="44">
        <f t="shared" si="3"/>
        <v>0</v>
      </c>
      <c r="V19" s="44">
        <f t="shared" si="3"/>
        <v>0</v>
      </c>
      <c r="W19" s="44">
        <f t="shared" si="3"/>
        <v>0</v>
      </c>
      <c r="X19" s="44">
        <f t="shared" si="3"/>
        <v>0</v>
      </c>
      <c r="Y19" s="44">
        <f t="shared" si="3"/>
        <v>0</v>
      </c>
      <c r="Z19" s="44">
        <f t="shared" si="3"/>
        <v>0</v>
      </c>
      <c r="AA19" s="44">
        <f t="shared" si="3"/>
        <v>0</v>
      </c>
      <c r="AB19" s="44">
        <f t="shared" si="3"/>
        <v>0</v>
      </c>
      <c r="AC19" s="44">
        <f t="shared" si="3"/>
        <v>0</v>
      </c>
      <c r="AD19" s="44">
        <f t="shared" si="3"/>
        <v>0</v>
      </c>
      <c r="AE19" s="44">
        <f t="shared" si="3"/>
        <v>0</v>
      </c>
      <c r="AF19" s="44">
        <f t="shared" si="3"/>
        <v>0</v>
      </c>
      <c r="AG19" s="44">
        <f t="shared" si="3"/>
        <v>0</v>
      </c>
      <c r="AH19" s="44">
        <f t="shared" si="3"/>
        <v>0</v>
      </c>
      <c r="AI19" s="44">
        <f t="shared" si="3"/>
        <v>0</v>
      </c>
      <c r="AJ19" s="44">
        <f t="shared" ref="AJ19:AL29" si="4">AI19</f>
        <v>0</v>
      </c>
      <c r="AK19" s="44">
        <f t="shared" si="4"/>
        <v>0</v>
      </c>
      <c r="AL19" s="44">
        <f t="shared" si="4"/>
        <v>0</v>
      </c>
      <c r="AM19" s="9"/>
    </row>
    <row r="20" spans="1:39" x14ac:dyDescent="0.2">
      <c r="A20" s="8"/>
      <c r="B20" s="8" t="s">
        <v>4</v>
      </c>
      <c r="C20" s="44">
        <f>'w2'!C14</f>
        <v>500</v>
      </c>
      <c r="D20" s="44">
        <f t="shared" si="2"/>
        <v>500</v>
      </c>
      <c r="E20" s="44">
        <f t="shared" si="2"/>
        <v>500</v>
      </c>
      <c r="F20" s="44">
        <f t="shared" si="2"/>
        <v>500</v>
      </c>
      <c r="G20" s="44">
        <f t="shared" si="2"/>
        <v>500</v>
      </c>
      <c r="H20" s="44">
        <f t="shared" si="2"/>
        <v>500</v>
      </c>
      <c r="I20" s="44">
        <f t="shared" si="2"/>
        <v>500</v>
      </c>
      <c r="J20" s="44">
        <f t="shared" si="2"/>
        <v>500</v>
      </c>
      <c r="K20" s="44">
        <f t="shared" si="2"/>
        <v>500</v>
      </c>
      <c r="L20" s="44">
        <f t="shared" si="2"/>
        <v>500</v>
      </c>
      <c r="M20" s="44">
        <f t="shared" si="2"/>
        <v>500</v>
      </c>
      <c r="N20" s="44">
        <f t="shared" si="2"/>
        <v>500</v>
      </c>
      <c r="O20" s="44">
        <f t="shared" si="2"/>
        <v>500</v>
      </c>
      <c r="P20" s="44">
        <f t="shared" si="2"/>
        <v>500</v>
      </c>
      <c r="Q20" s="44">
        <f t="shared" si="2"/>
        <v>500</v>
      </c>
      <c r="R20" s="44">
        <f t="shared" si="2"/>
        <v>500</v>
      </c>
      <c r="S20" s="44">
        <f t="shared" si="2"/>
        <v>500</v>
      </c>
      <c r="T20" s="44">
        <f t="shared" si="3"/>
        <v>500</v>
      </c>
      <c r="U20" s="44">
        <f t="shared" si="3"/>
        <v>500</v>
      </c>
      <c r="V20" s="44">
        <f t="shared" si="3"/>
        <v>500</v>
      </c>
      <c r="W20" s="44">
        <f t="shared" si="3"/>
        <v>500</v>
      </c>
      <c r="X20" s="44">
        <f t="shared" si="3"/>
        <v>500</v>
      </c>
      <c r="Y20" s="44">
        <f t="shared" si="3"/>
        <v>500</v>
      </c>
      <c r="Z20" s="44">
        <f t="shared" si="3"/>
        <v>500</v>
      </c>
      <c r="AA20" s="44">
        <f t="shared" si="3"/>
        <v>500</v>
      </c>
      <c r="AB20" s="44">
        <f t="shared" si="3"/>
        <v>500</v>
      </c>
      <c r="AC20" s="44">
        <f t="shared" si="3"/>
        <v>500</v>
      </c>
      <c r="AD20" s="44">
        <f t="shared" si="3"/>
        <v>500</v>
      </c>
      <c r="AE20" s="44">
        <f t="shared" si="3"/>
        <v>500</v>
      </c>
      <c r="AF20" s="44">
        <f t="shared" si="3"/>
        <v>500</v>
      </c>
      <c r="AG20" s="44">
        <f t="shared" si="3"/>
        <v>500</v>
      </c>
      <c r="AH20" s="44">
        <f t="shared" si="3"/>
        <v>500</v>
      </c>
      <c r="AI20" s="44">
        <f t="shared" si="3"/>
        <v>500</v>
      </c>
      <c r="AJ20" s="44">
        <f t="shared" si="4"/>
        <v>500</v>
      </c>
      <c r="AK20" s="44">
        <f t="shared" si="4"/>
        <v>500</v>
      </c>
      <c r="AL20" s="44">
        <f t="shared" si="4"/>
        <v>500</v>
      </c>
      <c r="AM20" s="9"/>
    </row>
    <row r="21" spans="1:39" x14ac:dyDescent="0.2">
      <c r="A21" s="8"/>
      <c r="B21" s="8" t="s">
        <v>96</v>
      </c>
      <c r="C21" s="327" t="str">
        <f>'w2'!C16</f>
        <v>なし</v>
      </c>
      <c r="D21" s="327"/>
      <c r="E21" s="327"/>
      <c r="F21" s="327" t="str">
        <f>C21</f>
        <v>なし</v>
      </c>
      <c r="G21" s="327"/>
      <c r="H21" s="327"/>
      <c r="I21" s="327" t="str">
        <f>F21</f>
        <v>なし</v>
      </c>
      <c r="J21" s="327"/>
      <c r="K21" s="327"/>
      <c r="L21" s="327" t="str">
        <f>I21</f>
        <v>なし</v>
      </c>
      <c r="M21" s="327"/>
      <c r="N21" s="327"/>
      <c r="O21" s="327" t="str">
        <f>L21</f>
        <v>なし</v>
      </c>
      <c r="P21" s="327"/>
      <c r="Q21" s="327"/>
      <c r="R21" s="327" t="str">
        <f>O21</f>
        <v>なし</v>
      </c>
      <c r="S21" s="327"/>
      <c r="T21" s="327"/>
      <c r="U21" s="327" t="str">
        <f>R21</f>
        <v>なし</v>
      </c>
      <c r="V21" s="327"/>
      <c r="W21" s="327"/>
      <c r="X21" s="327" t="str">
        <f>U21</f>
        <v>なし</v>
      </c>
      <c r="Y21" s="327"/>
      <c r="Z21" s="327"/>
      <c r="AA21" s="327" t="str">
        <f>X21</f>
        <v>なし</v>
      </c>
      <c r="AB21" s="327"/>
      <c r="AC21" s="327"/>
      <c r="AD21" s="327" t="str">
        <f>AA21</f>
        <v>なし</v>
      </c>
      <c r="AE21" s="327"/>
      <c r="AF21" s="327"/>
      <c r="AG21" s="327" t="str">
        <f>AD21</f>
        <v>なし</v>
      </c>
      <c r="AH21" s="327"/>
      <c r="AI21" s="327"/>
      <c r="AJ21" s="327" t="str">
        <f>AG21</f>
        <v>なし</v>
      </c>
      <c r="AK21" s="327"/>
      <c r="AL21" s="327"/>
      <c r="AM21" s="9"/>
    </row>
    <row r="22" spans="1:39" x14ac:dyDescent="0.2">
      <c r="A22" s="7"/>
      <c r="B22" s="8" t="s">
        <v>0</v>
      </c>
      <c r="C22" s="44">
        <f>'w2'!H52</f>
        <v>5.82</v>
      </c>
      <c r="D22" s="44">
        <f t="shared" si="2"/>
        <v>5.82</v>
      </c>
      <c r="E22" s="44">
        <f t="shared" si="2"/>
        <v>5.82</v>
      </c>
      <c r="F22" s="44">
        <f t="shared" si="2"/>
        <v>5.82</v>
      </c>
      <c r="G22" s="44">
        <f t="shared" si="2"/>
        <v>5.82</v>
      </c>
      <c r="H22" s="44">
        <f t="shared" si="2"/>
        <v>5.82</v>
      </c>
      <c r="I22" s="44">
        <f t="shared" si="2"/>
        <v>5.82</v>
      </c>
      <c r="J22" s="44">
        <f t="shared" si="2"/>
        <v>5.82</v>
      </c>
      <c r="K22" s="44">
        <f t="shared" si="2"/>
        <v>5.82</v>
      </c>
      <c r="L22" s="44">
        <f t="shared" si="2"/>
        <v>5.82</v>
      </c>
      <c r="M22" s="44">
        <f t="shared" si="2"/>
        <v>5.82</v>
      </c>
      <c r="N22" s="44">
        <f t="shared" si="2"/>
        <v>5.82</v>
      </c>
      <c r="O22" s="44">
        <f t="shared" si="2"/>
        <v>5.82</v>
      </c>
      <c r="P22" s="44">
        <f t="shared" si="2"/>
        <v>5.82</v>
      </c>
      <c r="Q22" s="44">
        <f t="shared" si="2"/>
        <v>5.82</v>
      </c>
      <c r="R22" s="44">
        <f t="shared" si="2"/>
        <v>5.82</v>
      </c>
      <c r="S22" s="44">
        <f t="shared" si="2"/>
        <v>5.82</v>
      </c>
      <c r="T22" s="44">
        <f t="shared" si="3"/>
        <v>5.82</v>
      </c>
      <c r="U22" s="44">
        <f t="shared" si="3"/>
        <v>5.82</v>
      </c>
      <c r="V22" s="44">
        <f t="shared" si="3"/>
        <v>5.82</v>
      </c>
      <c r="W22" s="44">
        <f t="shared" si="3"/>
        <v>5.82</v>
      </c>
      <c r="X22" s="44">
        <f t="shared" si="3"/>
        <v>5.82</v>
      </c>
      <c r="Y22" s="44">
        <f t="shared" si="3"/>
        <v>5.82</v>
      </c>
      <c r="Z22" s="44">
        <f t="shared" si="3"/>
        <v>5.82</v>
      </c>
      <c r="AA22" s="44">
        <f t="shared" si="3"/>
        <v>5.82</v>
      </c>
      <c r="AB22" s="44">
        <f t="shared" si="3"/>
        <v>5.82</v>
      </c>
      <c r="AC22" s="44">
        <f t="shared" si="3"/>
        <v>5.82</v>
      </c>
      <c r="AD22" s="44">
        <f t="shared" si="3"/>
        <v>5.82</v>
      </c>
      <c r="AE22" s="44">
        <f t="shared" si="3"/>
        <v>5.82</v>
      </c>
      <c r="AF22" s="44">
        <f t="shared" si="3"/>
        <v>5.82</v>
      </c>
      <c r="AG22" s="44">
        <f t="shared" si="3"/>
        <v>5.82</v>
      </c>
      <c r="AH22" s="44">
        <f t="shared" si="3"/>
        <v>5.82</v>
      </c>
      <c r="AI22" s="44">
        <f t="shared" si="3"/>
        <v>5.82</v>
      </c>
      <c r="AJ22" s="44">
        <f t="shared" si="4"/>
        <v>5.82</v>
      </c>
      <c r="AK22" s="44">
        <f t="shared" si="4"/>
        <v>5.82</v>
      </c>
      <c r="AL22" s="44">
        <f t="shared" si="4"/>
        <v>5.82</v>
      </c>
      <c r="AM22" s="9"/>
    </row>
    <row r="23" spans="1:39" x14ac:dyDescent="0.2">
      <c r="A23" s="7"/>
      <c r="B23" s="8" t="s">
        <v>16</v>
      </c>
      <c r="C23" s="44">
        <f>'w2'!H53</f>
        <v>0</v>
      </c>
      <c r="D23" s="44">
        <f t="shared" si="2"/>
        <v>0</v>
      </c>
      <c r="E23" s="44">
        <f t="shared" si="2"/>
        <v>0</v>
      </c>
      <c r="F23" s="44">
        <f t="shared" si="2"/>
        <v>0</v>
      </c>
      <c r="G23" s="44">
        <f t="shared" si="2"/>
        <v>0</v>
      </c>
      <c r="H23" s="44">
        <f t="shared" si="2"/>
        <v>0</v>
      </c>
      <c r="I23" s="44">
        <f t="shared" si="2"/>
        <v>0</v>
      </c>
      <c r="J23" s="44">
        <f t="shared" si="2"/>
        <v>0</v>
      </c>
      <c r="K23" s="44">
        <f t="shared" si="2"/>
        <v>0</v>
      </c>
      <c r="L23" s="44">
        <f t="shared" si="2"/>
        <v>0</v>
      </c>
      <c r="M23" s="44">
        <f t="shared" si="2"/>
        <v>0</v>
      </c>
      <c r="N23" s="44">
        <f t="shared" si="2"/>
        <v>0</v>
      </c>
      <c r="O23" s="44">
        <f t="shared" si="2"/>
        <v>0</v>
      </c>
      <c r="P23" s="44">
        <f t="shared" si="2"/>
        <v>0</v>
      </c>
      <c r="Q23" s="44">
        <f t="shared" si="2"/>
        <v>0</v>
      </c>
      <c r="R23" s="44">
        <f t="shared" si="2"/>
        <v>0</v>
      </c>
      <c r="S23" s="44">
        <f t="shared" si="2"/>
        <v>0</v>
      </c>
      <c r="T23" s="44">
        <f t="shared" si="3"/>
        <v>0</v>
      </c>
      <c r="U23" s="44">
        <f t="shared" si="3"/>
        <v>0</v>
      </c>
      <c r="V23" s="44">
        <f t="shared" si="3"/>
        <v>0</v>
      </c>
      <c r="W23" s="44">
        <f t="shared" si="3"/>
        <v>0</v>
      </c>
      <c r="X23" s="44">
        <f t="shared" si="3"/>
        <v>0</v>
      </c>
      <c r="Y23" s="44">
        <f t="shared" si="3"/>
        <v>0</v>
      </c>
      <c r="Z23" s="44">
        <f t="shared" si="3"/>
        <v>0</v>
      </c>
      <c r="AA23" s="44">
        <f t="shared" si="3"/>
        <v>0</v>
      </c>
      <c r="AB23" s="44">
        <f t="shared" si="3"/>
        <v>0</v>
      </c>
      <c r="AC23" s="44">
        <f t="shared" si="3"/>
        <v>0</v>
      </c>
      <c r="AD23" s="44">
        <f t="shared" si="3"/>
        <v>0</v>
      </c>
      <c r="AE23" s="44">
        <f t="shared" si="3"/>
        <v>0</v>
      </c>
      <c r="AF23" s="44">
        <f t="shared" si="3"/>
        <v>0</v>
      </c>
      <c r="AG23" s="44">
        <f t="shared" si="3"/>
        <v>0</v>
      </c>
      <c r="AH23" s="44">
        <f t="shared" si="3"/>
        <v>0</v>
      </c>
      <c r="AI23" s="44">
        <f t="shared" si="3"/>
        <v>0</v>
      </c>
      <c r="AJ23" s="44">
        <f t="shared" si="4"/>
        <v>0</v>
      </c>
      <c r="AK23" s="44">
        <f t="shared" si="4"/>
        <v>0</v>
      </c>
      <c r="AL23" s="44">
        <f t="shared" si="4"/>
        <v>0</v>
      </c>
      <c r="AM23" s="9"/>
    </row>
    <row r="24" spans="1:39" x14ac:dyDescent="0.2">
      <c r="A24" s="8"/>
      <c r="B24" s="7" t="s">
        <v>405</v>
      </c>
      <c r="C24" s="44">
        <f>'w2'!H54</f>
        <v>0.4</v>
      </c>
      <c r="D24" s="44">
        <f t="shared" si="2"/>
        <v>0.4</v>
      </c>
      <c r="E24" s="44">
        <f t="shared" si="2"/>
        <v>0.4</v>
      </c>
      <c r="F24" s="44">
        <f t="shared" si="2"/>
        <v>0.4</v>
      </c>
      <c r="G24" s="44">
        <f t="shared" si="2"/>
        <v>0.4</v>
      </c>
      <c r="H24" s="44">
        <f t="shared" si="2"/>
        <v>0.4</v>
      </c>
      <c r="I24" s="44">
        <f t="shared" si="2"/>
        <v>0.4</v>
      </c>
      <c r="J24" s="44">
        <f t="shared" si="2"/>
        <v>0.4</v>
      </c>
      <c r="K24" s="44">
        <f t="shared" si="2"/>
        <v>0.4</v>
      </c>
      <c r="L24" s="44">
        <f t="shared" si="2"/>
        <v>0.4</v>
      </c>
      <c r="M24" s="44">
        <f t="shared" si="2"/>
        <v>0.4</v>
      </c>
      <c r="N24" s="44">
        <f t="shared" si="2"/>
        <v>0.4</v>
      </c>
      <c r="O24" s="44">
        <f t="shared" si="2"/>
        <v>0.4</v>
      </c>
      <c r="P24" s="44">
        <f t="shared" si="2"/>
        <v>0.4</v>
      </c>
      <c r="Q24" s="44">
        <f t="shared" si="2"/>
        <v>0.4</v>
      </c>
      <c r="R24" s="44">
        <f t="shared" si="2"/>
        <v>0.4</v>
      </c>
      <c r="S24" s="44">
        <f t="shared" si="2"/>
        <v>0.4</v>
      </c>
      <c r="T24" s="44">
        <f t="shared" si="3"/>
        <v>0.4</v>
      </c>
      <c r="U24" s="44">
        <f t="shared" si="3"/>
        <v>0.4</v>
      </c>
      <c r="V24" s="44">
        <f t="shared" si="3"/>
        <v>0.4</v>
      </c>
      <c r="W24" s="44">
        <f t="shared" si="3"/>
        <v>0.4</v>
      </c>
      <c r="X24" s="44">
        <f t="shared" si="3"/>
        <v>0.4</v>
      </c>
      <c r="Y24" s="44">
        <f t="shared" si="3"/>
        <v>0.4</v>
      </c>
      <c r="Z24" s="44">
        <f t="shared" si="3"/>
        <v>0.4</v>
      </c>
      <c r="AA24" s="44">
        <f t="shared" si="3"/>
        <v>0.4</v>
      </c>
      <c r="AB24" s="44">
        <f t="shared" si="3"/>
        <v>0.4</v>
      </c>
      <c r="AC24" s="44">
        <f t="shared" si="3"/>
        <v>0.4</v>
      </c>
      <c r="AD24" s="44">
        <f t="shared" si="3"/>
        <v>0.4</v>
      </c>
      <c r="AE24" s="44">
        <f t="shared" si="3"/>
        <v>0.4</v>
      </c>
      <c r="AF24" s="44">
        <f t="shared" si="3"/>
        <v>0.4</v>
      </c>
      <c r="AG24" s="44">
        <f t="shared" si="3"/>
        <v>0.4</v>
      </c>
      <c r="AH24" s="44">
        <f t="shared" si="3"/>
        <v>0.4</v>
      </c>
      <c r="AI24" s="44">
        <f t="shared" si="3"/>
        <v>0.4</v>
      </c>
      <c r="AJ24" s="44">
        <f t="shared" si="4"/>
        <v>0.4</v>
      </c>
      <c r="AK24" s="44">
        <f t="shared" si="4"/>
        <v>0.4</v>
      </c>
      <c r="AL24" s="44">
        <f t="shared" si="4"/>
        <v>0.4</v>
      </c>
      <c r="AM24" s="9"/>
    </row>
    <row r="25" spans="1:39" x14ac:dyDescent="0.2">
      <c r="A25" s="8"/>
      <c r="B25" s="7" t="s">
        <v>638</v>
      </c>
      <c r="C25" s="44">
        <f>'w2'!H55</f>
        <v>1</v>
      </c>
      <c r="D25" s="44">
        <f t="shared" si="2"/>
        <v>1</v>
      </c>
      <c r="E25" s="44">
        <f t="shared" si="2"/>
        <v>1</v>
      </c>
      <c r="F25" s="44">
        <f t="shared" si="2"/>
        <v>1</v>
      </c>
      <c r="G25" s="44">
        <f t="shared" si="2"/>
        <v>1</v>
      </c>
      <c r="H25" s="44">
        <f t="shared" si="2"/>
        <v>1</v>
      </c>
      <c r="I25" s="44">
        <f t="shared" si="2"/>
        <v>1</v>
      </c>
      <c r="J25" s="44">
        <f t="shared" si="2"/>
        <v>1</v>
      </c>
      <c r="K25" s="44">
        <f t="shared" si="2"/>
        <v>1</v>
      </c>
      <c r="L25" s="44">
        <f t="shared" si="2"/>
        <v>1</v>
      </c>
      <c r="M25" s="44">
        <f t="shared" si="2"/>
        <v>1</v>
      </c>
      <c r="N25" s="44">
        <f t="shared" si="2"/>
        <v>1</v>
      </c>
      <c r="O25" s="44">
        <f t="shared" si="2"/>
        <v>1</v>
      </c>
      <c r="P25" s="44">
        <f t="shared" si="2"/>
        <v>1</v>
      </c>
      <c r="Q25" s="44">
        <f t="shared" si="2"/>
        <v>1</v>
      </c>
      <c r="R25" s="44">
        <f t="shared" si="2"/>
        <v>1</v>
      </c>
      <c r="S25" s="44">
        <f t="shared" si="2"/>
        <v>1</v>
      </c>
      <c r="T25" s="44">
        <f t="shared" si="3"/>
        <v>1</v>
      </c>
      <c r="U25" s="44">
        <f t="shared" si="3"/>
        <v>1</v>
      </c>
      <c r="V25" s="44">
        <f t="shared" si="3"/>
        <v>1</v>
      </c>
      <c r="W25" s="44">
        <f t="shared" si="3"/>
        <v>1</v>
      </c>
      <c r="X25" s="44">
        <f t="shared" si="3"/>
        <v>1</v>
      </c>
      <c r="Y25" s="44">
        <f t="shared" si="3"/>
        <v>1</v>
      </c>
      <c r="Z25" s="44">
        <f t="shared" si="3"/>
        <v>1</v>
      </c>
      <c r="AA25" s="44">
        <f t="shared" si="3"/>
        <v>1</v>
      </c>
      <c r="AB25" s="44">
        <f t="shared" si="3"/>
        <v>1</v>
      </c>
      <c r="AC25" s="44">
        <f t="shared" si="3"/>
        <v>1</v>
      </c>
      <c r="AD25" s="44">
        <f t="shared" si="3"/>
        <v>1</v>
      </c>
      <c r="AE25" s="44">
        <f t="shared" si="3"/>
        <v>1</v>
      </c>
      <c r="AF25" s="44">
        <f t="shared" si="3"/>
        <v>1</v>
      </c>
      <c r="AG25" s="44">
        <f t="shared" si="3"/>
        <v>1</v>
      </c>
      <c r="AH25" s="44">
        <f t="shared" si="3"/>
        <v>1</v>
      </c>
      <c r="AI25" s="44">
        <f t="shared" si="3"/>
        <v>1</v>
      </c>
      <c r="AJ25" s="44">
        <f t="shared" si="4"/>
        <v>1</v>
      </c>
      <c r="AK25" s="44">
        <f t="shared" si="4"/>
        <v>1</v>
      </c>
      <c r="AL25" s="44">
        <f t="shared" si="4"/>
        <v>1</v>
      </c>
      <c r="AM25" s="9"/>
    </row>
    <row r="26" spans="1:39" x14ac:dyDescent="0.2">
      <c r="A26" s="8"/>
      <c r="B26" s="8" t="s">
        <v>406</v>
      </c>
      <c r="C26" s="44">
        <f>'w2'!H56</f>
        <v>1</v>
      </c>
      <c r="D26" s="44">
        <f>C26</f>
        <v>1</v>
      </c>
      <c r="E26" s="44">
        <f t="shared" si="2"/>
        <v>1</v>
      </c>
      <c r="F26" s="44">
        <f t="shared" si="2"/>
        <v>1</v>
      </c>
      <c r="G26" s="44">
        <f t="shared" si="2"/>
        <v>1</v>
      </c>
      <c r="H26" s="44">
        <f t="shared" si="2"/>
        <v>1</v>
      </c>
      <c r="I26" s="44">
        <f t="shared" si="2"/>
        <v>1</v>
      </c>
      <c r="J26" s="44">
        <f t="shared" si="2"/>
        <v>1</v>
      </c>
      <c r="K26" s="44">
        <f t="shared" si="2"/>
        <v>1</v>
      </c>
      <c r="L26" s="44">
        <f t="shared" si="2"/>
        <v>1</v>
      </c>
      <c r="M26" s="44">
        <f t="shared" si="2"/>
        <v>1</v>
      </c>
      <c r="N26" s="44">
        <f t="shared" si="2"/>
        <v>1</v>
      </c>
      <c r="O26" s="44">
        <f t="shared" si="2"/>
        <v>1</v>
      </c>
      <c r="P26" s="44">
        <f t="shared" si="2"/>
        <v>1</v>
      </c>
      <c r="Q26" s="44">
        <f t="shared" si="2"/>
        <v>1</v>
      </c>
      <c r="R26" s="44">
        <f t="shared" si="2"/>
        <v>1</v>
      </c>
      <c r="S26" s="44">
        <f t="shared" si="2"/>
        <v>1</v>
      </c>
      <c r="T26" s="44">
        <f t="shared" si="3"/>
        <v>1</v>
      </c>
      <c r="U26" s="44">
        <f t="shared" si="3"/>
        <v>1</v>
      </c>
      <c r="V26" s="44">
        <f t="shared" si="3"/>
        <v>1</v>
      </c>
      <c r="W26" s="44">
        <f t="shared" si="3"/>
        <v>1</v>
      </c>
      <c r="X26" s="44">
        <f t="shared" si="3"/>
        <v>1</v>
      </c>
      <c r="Y26" s="44">
        <f t="shared" si="3"/>
        <v>1</v>
      </c>
      <c r="Z26" s="44">
        <f t="shared" si="3"/>
        <v>1</v>
      </c>
      <c r="AA26" s="44">
        <f t="shared" si="3"/>
        <v>1</v>
      </c>
      <c r="AB26" s="44">
        <f t="shared" si="3"/>
        <v>1</v>
      </c>
      <c r="AC26" s="44">
        <f t="shared" si="3"/>
        <v>1</v>
      </c>
      <c r="AD26" s="44">
        <f t="shared" si="3"/>
        <v>1</v>
      </c>
      <c r="AE26" s="44">
        <f t="shared" si="3"/>
        <v>1</v>
      </c>
      <c r="AF26" s="44">
        <f t="shared" si="3"/>
        <v>1</v>
      </c>
      <c r="AG26" s="44">
        <f t="shared" si="3"/>
        <v>1</v>
      </c>
      <c r="AH26" s="44">
        <f t="shared" si="3"/>
        <v>1</v>
      </c>
      <c r="AI26" s="44">
        <f t="shared" si="3"/>
        <v>1</v>
      </c>
      <c r="AJ26" s="44">
        <f t="shared" si="4"/>
        <v>1</v>
      </c>
      <c r="AK26" s="44">
        <f t="shared" si="4"/>
        <v>1</v>
      </c>
      <c r="AL26" s="44">
        <f t="shared" si="4"/>
        <v>1</v>
      </c>
      <c r="AM26" s="9"/>
    </row>
    <row r="27" spans="1:39" x14ac:dyDescent="0.2">
      <c r="A27" s="8"/>
      <c r="B27" s="7" t="s">
        <v>449</v>
      </c>
      <c r="C27" s="44">
        <f>'w2'!H58</f>
        <v>0</v>
      </c>
      <c r="D27" s="44">
        <f t="shared" si="2"/>
        <v>0</v>
      </c>
      <c r="E27" s="44">
        <f t="shared" si="2"/>
        <v>0</v>
      </c>
      <c r="F27" s="44">
        <f t="shared" si="2"/>
        <v>0</v>
      </c>
      <c r="G27" s="44">
        <f t="shared" si="2"/>
        <v>0</v>
      </c>
      <c r="H27" s="44">
        <f t="shared" si="2"/>
        <v>0</v>
      </c>
      <c r="I27" s="44">
        <f t="shared" si="2"/>
        <v>0</v>
      </c>
      <c r="J27" s="44">
        <f t="shared" si="2"/>
        <v>0</v>
      </c>
      <c r="K27" s="44">
        <f t="shared" si="2"/>
        <v>0</v>
      </c>
      <c r="L27" s="44">
        <f t="shared" si="2"/>
        <v>0</v>
      </c>
      <c r="M27" s="44">
        <f t="shared" si="2"/>
        <v>0</v>
      </c>
      <c r="N27" s="44">
        <f t="shared" si="2"/>
        <v>0</v>
      </c>
      <c r="O27" s="44">
        <f t="shared" si="2"/>
        <v>0</v>
      </c>
      <c r="P27" s="44">
        <f t="shared" si="2"/>
        <v>0</v>
      </c>
      <c r="Q27" s="44">
        <f t="shared" si="2"/>
        <v>0</v>
      </c>
      <c r="R27" s="44">
        <f t="shared" si="2"/>
        <v>0</v>
      </c>
      <c r="S27" s="44">
        <f t="shared" si="2"/>
        <v>0</v>
      </c>
      <c r="T27" s="44">
        <f t="shared" si="3"/>
        <v>0</v>
      </c>
      <c r="U27" s="44">
        <f t="shared" si="3"/>
        <v>0</v>
      </c>
      <c r="V27" s="44">
        <f t="shared" si="3"/>
        <v>0</v>
      </c>
      <c r="W27" s="44">
        <f t="shared" si="3"/>
        <v>0</v>
      </c>
      <c r="X27" s="44">
        <f t="shared" si="3"/>
        <v>0</v>
      </c>
      <c r="Y27" s="44">
        <f t="shared" si="3"/>
        <v>0</v>
      </c>
      <c r="Z27" s="44">
        <f t="shared" si="3"/>
        <v>0</v>
      </c>
      <c r="AA27" s="44">
        <f t="shared" si="3"/>
        <v>0</v>
      </c>
      <c r="AB27" s="44">
        <f t="shared" si="3"/>
        <v>0</v>
      </c>
      <c r="AC27" s="44">
        <f t="shared" si="3"/>
        <v>0</v>
      </c>
      <c r="AD27" s="44">
        <f t="shared" si="3"/>
        <v>0</v>
      </c>
      <c r="AE27" s="44">
        <f t="shared" si="3"/>
        <v>0</v>
      </c>
      <c r="AF27" s="44">
        <f t="shared" si="3"/>
        <v>0</v>
      </c>
      <c r="AG27" s="44">
        <f t="shared" si="3"/>
        <v>0</v>
      </c>
      <c r="AH27" s="44">
        <f t="shared" si="3"/>
        <v>0</v>
      </c>
      <c r="AI27" s="44">
        <f t="shared" si="3"/>
        <v>0</v>
      </c>
      <c r="AJ27" s="44">
        <f t="shared" si="4"/>
        <v>0</v>
      </c>
      <c r="AK27" s="44">
        <f t="shared" si="4"/>
        <v>0</v>
      </c>
      <c r="AL27" s="44">
        <f t="shared" si="4"/>
        <v>0</v>
      </c>
      <c r="AM27" s="9"/>
    </row>
    <row r="28" spans="1:39" x14ac:dyDescent="0.2">
      <c r="A28" s="7"/>
      <c r="B28" s="8" t="s">
        <v>402</v>
      </c>
      <c r="C28" s="44">
        <f>'w2'!H59</f>
        <v>1</v>
      </c>
      <c r="D28" s="44">
        <f t="shared" si="2"/>
        <v>1</v>
      </c>
      <c r="E28" s="44">
        <f t="shared" si="2"/>
        <v>1</v>
      </c>
      <c r="F28" s="44">
        <f t="shared" si="2"/>
        <v>1</v>
      </c>
      <c r="G28" s="44">
        <f t="shared" si="2"/>
        <v>1</v>
      </c>
      <c r="H28" s="44">
        <f t="shared" si="2"/>
        <v>1</v>
      </c>
      <c r="I28" s="44">
        <f t="shared" si="2"/>
        <v>1</v>
      </c>
      <c r="J28" s="44">
        <f t="shared" si="2"/>
        <v>1</v>
      </c>
      <c r="K28" s="44">
        <f t="shared" si="2"/>
        <v>1</v>
      </c>
      <c r="L28" s="44">
        <f t="shared" si="2"/>
        <v>1</v>
      </c>
      <c r="M28" s="44">
        <f t="shared" si="2"/>
        <v>1</v>
      </c>
      <c r="N28" s="44">
        <f t="shared" si="2"/>
        <v>1</v>
      </c>
      <c r="O28" s="44">
        <f t="shared" si="2"/>
        <v>1</v>
      </c>
      <c r="P28" s="44">
        <f t="shared" si="2"/>
        <v>1</v>
      </c>
      <c r="Q28" s="44">
        <f t="shared" si="2"/>
        <v>1</v>
      </c>
      <c r="R28" s="44">
        <f t="shared" si="2"/>
        <v>1</v>
      </c>
      <c r="S28" s="44">
        <f t="shared" si="2"/>
        <v>1</v>
      </c>
      <c r="T28" s="44">
        <f t="shared" si="3"/>
        <v>1</v>
      </c>
      <c r="U28" s="44">
        <f t="shared" si="3"/>
        <v>1</v>
      </c>
      <c r="V28" s="44">
        <f t="shared" si="3"/>
        <v>1</v>
      </c>
      <c r="W28" s="44">
        <f t="shared" si="3"/>
        <v>1</v>
      </c>
      <c r="X28" s="44">
        <f t="shared" si="3"/>
        <v>1</v>
      </c>
      <c r="Y28" s="44">
        <f t="shared" si="3"/>
        <v>1</v>
      </c>
      <c r="Z28" s="44">
        <f t="shared" si="3"/>
        <v>1</v>
      </c>
      <c r="AA28" s="44">
        <f t="shared" si="3"/>
        <v>1</v>
      </c>
      <c r="AB28" s="44">
        <f t="shared" si="3"/>
        <v>1</v>
      </c>
      <c r="AC28" s="44">
        <f t="shared" si="3"/>
        <v>1</v>
      </c>
      <c r="AD28" s="44">
        <f t="shared" si="3"/>
        <v>1</v>
      </c>
      <c r="AE28" s="44">
        <f t="shared" si="3"/>
        <v>1</v>
      </c>
      <c r="AF28" s="44">
        <f t="shared" si="3"/>
        <v>1</v>
      </c>
      <c r="AG28" s="44">
        <f t="shared" si="3"/>
        <v>1</v>
      </c>
      <c r="AH28" s="44">
        <f t="shared" si="3"/>
        <v>1</v>
      </c>
      <c r="AI28" s="44">
        <f t="shared" si="3"/>
        <v>1</v>
      </c>
      <c r="AJ28" s="44">
        <f t="shared" si="4"/>
        <v>1</v>
      </c>
      <c r="AK28" s="44">
        <f t="shared" si="4"/>
        <v>1</v>
      </c>
      <c r="AL28" s="44">
        <f t="shared" si="4"/>
        <v>1</v>
      </c>
      <c r="AM28" s="9"/>
    </row>
    <row r="29" spans="1:39" x14ac:dyDescent="0.2">
      <c r="A29" s="7"/>
      <c r="B29" s="8" t="s">
        <v>17</v>
      </c>
      <c r="C29" s="29">
        <f>'w2'!H61</f>
        <v>6.2200000000000006</v>
      </c>
      <c r="D29" s="29">
        <f t="shared" si="2"/>
        <v>6.2200000000000006</v>
      </c>
      <c r="E29" s="29">
        <f t="shared" si="2"/>
        <v>6.2200000000000006</v>
      </c>
      <c r="F29" s="29">
        <f t="shared" si="2"/>
        <v>6.2200000000000006</v>
      </c>
      <c r="G29" s="29">
        <f t="shared" si="2"/>
        <v>6.2200000000000006</v>
      </c>
      <c r="H29" s="29">
        <f t="shared" si="2"/>
        <v>6.2200000000000006</v>
      </c>
      <c r="I29" s="29">
        <f t="shared" si="2"/>
        <v>6.2200000000000006</v>
      </c>
      <c r="J29" s="29">
        <f t="shared" si="2"/>
        <v>6.2200000000000006</v>
      </c>
      <c r="K29" s="29">
        <f t="shared" si="2"/>
        <v>6.2200000000000006</v>
      </c>
      <c r="L29" s="29">
        <f t="shared" si="2"/>
        <v>6.2200000000000006</v>
      </c>
      <c r="M29" s="29">
        <f t="shared" si="2"/>
        <v>6.2200000000000006</v>
      </c>
      <c r="N29" s="29">
        <f t="shared" si="2"/>
        <v>6.2200000000000006</v>
      </c>
      <c r="O29" s="29">
        <f t="shared" si="2"/>
        <v>6.2200000000000006</v>
      </c>
      <c r="P29" s="29">
        <f t="shared" si="2"/>
        <v>6.2200000000000006</v>
      </c>
      <c r="Q29" s="29">
        <f t="shared" si="2"/>
        <v>6.2200000000000006</v>
      </c>
      <c r="R29" s="29">
        <f t="shared" si="2"/>
        <v>6.2200000000000006</v>
      </c>
      <c r="S29" s="29">
        <f t="shared" si="2"/>
        <v>6.2200000000000006</v>
      </c>
      <c r="T29" s="29">
        <f t="shared" si="3"/>
        <v>6.2200000000000006</v>
      </c>
      <c r="U29" s="29">
        <f t="shared" si="3"/>
        <v>6.2200000000000006</v>
      </c>
      <c r="V29" s="29">
        <f t="shared" si="3"/>
        <v>6.2200000000000006</v>
      </c>
      <c r="W29" s="29">
        <f t="shared" si="3"/>
        <v>6.2200000000000006</v>
      </c>
      <c r="X29" s="29">
        <f t="shared" si="3"/>
        <v>6.2200000000000006</v>
      </c>
      <c r="Y29" s="29">
        <f t="shared" si="3"/>
        <v>6.2200000000000006</v>
      </c>
      <c r="Z29" s="29">
        <f t="shared" si="3"/>
        <v>6.2200000000000006</v>
      </c>
      <c r="AA29" s="29">
        <f t="shared" si="3"/>
        <v>6.2200000000000006</v>
      </c>
      <c r="AB29" s="29">
        <f t="shared" si="3"/>
        <v>6.2200000000000006</v>
      </c>
      <c r="AC29" s="29">
        <f t="shared" si="3"/>
        <v>6.2200000000000006</v>
      </c>
      <c r="AD29" s="29">
        <f t="shared" si="3"/>
        <v>6.2200000000000006</v>
      </c>
      <c r="AE29" s="29">
        <f t="shared" si="3"/>
        <v>6.2200000000000006</v>
      </c>
      <c r="AF29" s="29">
        <f t="shared" si="3"/>
        <v>6.2200000000000006</v>
      </c>
      <c r="AG29" s="29">
        <f t="shared" si="3"/>
        <v>6.2200000000000006</v>
      </c>
      <c r="AH29" s="29">
        <f t="shared" si="3"/>
        <v>6.2200000000000006</v>
      </c>
      <c r="AI29" s="29">
        <f t="shared" si="3"/>
        <v>6.2200000000000006</v>
      </c>
      <c r="AJ29" s="29">
        <f t="shared" si="4"/>
        <v>6.2200000000000006</v>
      </c>
      <c r="AK29" s="29">
        <f t="shared" si="4"/>
        <v>6.2200000000000006</v>
      </c>
      <c r="AL29" s="29">
        <f t="shared" si="4"/>
        <v>6.2200000000000006</v>
      </c>
      <c r="AM29" s="9"/>
    </row>
    <row r="30" spans="1:39" x14ac:dyDescent="0.2">
      <c r="A30" s="20"/>
      <c r="B30" s="9"/>
      <c r="C30" s="31"/>
      <c r="D30" s="31"/>
      <c r="E30" s="31"/>
      <c r="F30" s="31"/>
      <c r="G30" s="31"/>
      <c r="H30" s="31"/>
      <c r="I30" s="31"/>
      <c r="J30" s="31"/>
      <c r="K30" s="31"/>
      <c r="L30" s="31"/>
      <c r="M30" s="31"/>
      <c r="N30" s="31"/>
      <c r="O30" s="31"/>
      <c r="P30" s="31"/>
      <c r="Q30" s="31"/>
      <c r="R30" s="31"/>
      <c r="S30" s="31"/>
      <c r="T30" s="31"/>
      <c r="U30" s="31"/>
      <c r="V30" s="31"/>
      <c r="W30" s="31"/>
      <c r="X30" s="31"/>
      <c r="Y30" s="31"/>
      <c r="Z30" s="31"/>
      <c r="AA30" s="31"/>
      <c r="AB30" s="31"/>
      <c r="AC30" s="31"/>
      <c r="AD30" s="31"/>
      <c r="AE30" s="31"/>
      <c r="AF30" s="31"/>
      <c r="AG30" s="31"/>
      <c r="AH30" s="31"/>
      <c r="AI30" s="31"/>
      <c r="AJ30" s="31"/>
      <c r="AK30" s="31"/>
      <c r="AL30" s="31"/>
      <c r="AM30" s="9"/>
    </row>
    <row r="31" spans="1:39" x14ac:dyDescent="0.2">
      <c r="A31" s="20"/>
      <c r="B31" s="9"/>
      <c r="C31" s="31"/>
      <c r="D31" s="31"/>
      <c r="E31" s="31"/>
      <c r="F31" s="31"/>
      <c r="G31" s="31"/>
      <c r="H31" s="31"/>
      <c r="I31" s="31"/>
      <c r="J31" s="31"/>
      <c r="K31" s="31"/>
      <c r="L31" s="31"/>
      <c r="M31" s="31"/>
      <c r="N31" s="31"/>
      <c r="O31" s="31"/>
      <c r="P31" s="31"/>
      <c r="Q31" s="31"/>
      <c r="R31" s="31"/>
      <c r="S31" s="31"/>
      <c r="T31" s="31"/>
      <c r="U31" s="31"/>
      <c r="V31" s="31"/>
      <c r="W31" s="31"/>
      <c r="X31" s="31"/>
      <c r="Y31" s="31"/>
      <c r="Z31" s="31"/>
      <c r="AA31" s="31"/>
      <c r="AB31" s="31"/>
      <c r="AC31" s="31"/>
      <c r="AD31" s="31"/>
      <c r="AE31" s="31"/>
      <c r="AF31" s="31"/>
      <c r="AG31" s="31"/>
      <c r="AH31" s="31"/>
      <c r="AI31" s="31"/>
      <c r="AJ31" s="31"/>
      <c r="AK31" s="31"/>
      <c r="AL31" s="31"/>
      <c r="AM31" s="9"/>
    </row>
    <row r="32" spans="1:39" x14ac:dyDescent="0.2">
      <c r="A32" s="7" t="s">
        <v>289</v>
      </c>
      <c r="B32" s="8">
        <v>1</v>
      </c>
      <c r="C32" s="29" t="e">
        <f>'s1'!C35</f>
        <v>#N/A</v>
      </c>
      <c r="D32" s="29" t="e">
        <f>'s1'!D35</f>
        <v>#N/A</v>
      </c>
      <c r="E32" s="29" t="e">
        <f>'s1'!E35</f>
        <v>#N/A</v>
      </c>
      <c r="F32" s="29" t="e">
        <f>'s1'!F35</f>
        <v>#N/A</v>
      </c>
      <c r="G32" s="29" t="e">
        <f>'s1'!G35</f>
        <v>#N/A</v>
      </c>
      <c r="H32" s="29" t="e">
        <f>'s1'!H35</f>
        <v>#N/A</v>
      </c>
      <c r="I32" s="29" t="e">
        <f>'s1'!I35</f>
        <v>#N/A</v>
      </c>
      <c r="J32" s="29" t="e">
        <f>'s1'!J35</f>
        <v>#N/A</v>
      </c>
      <c r="K32" s="29" t="e">
        <f>'s1'!K35</f>
        <v>#N/A</v>
      </c>
      <c r="L32" s="29" t="e">
        <f>'s1'!L35</f>
        <v>#N/A</v>
      </c>
      <c r="M32" s="29" t="e">
        <f>'s1'!M35</f>
        <v>#N/A</v>
      </c>
      <c r="N32" s="29" t="e">
        <f>'s1'!N35</f>
        <v>#N/A</v>
      </c>
      <c r="O32" s="29" t="e">
        <f>'s1'!O35</f>
        <v>#N/A</v>
      </c>
      <c r="P32" s="29" t="e">
        <f>'s1'!P35</f>
        <v>#N/A</v>
      </c>
      <c r="Q32" s="29" t="e">
        <f>'s1'!Q35</f>
        <v>#N/A</v>
      </c>
      <c r="R32" s="29" t="e">
        <f>'s1'!R35</f>
        <v>#N/A</v>
      </c>
      <c r="S32" s="29" t="e">
        <f>'s1'!S35</f>
        <v>#N/A</v>
      </c>
      <c r="T32" s="29" t="e">
        <f>'s1'!T35</f>
        <v>#N/A</v>
      </c>
      <c r="U32" s="29" t="e">
        <f>'s1'!U35</f>
        <v>#N/A</v>
      </c>
      <c r="V32" s="29" t="e">
        <f>'s1'!V35</f>
        <v>#N/A</v>
      </c>
      <c r="W32" s="29" t="e">
        <f>'s1'!W35</f>
        <v>#N/A</v>
      </c>
      <c r="X32" s="29" t="e">
        <f>'s1'!X35</f>
        <v>#N/A</v>
      </c>
      <c r="Y32" s="29" t="e">
        <f>'s1'!Y35</f>
        <v>#N/A</v>
      </c>
      <c r="Z32" s="29" t="e">
        <f>'s1'!Z35</f>
        <v>#N/A</v>
      </c>
      <c r="AA32" s="29" t="e">
        <f>'s1'!AA35</f>
        <v>#N/A</v>
      </c>
      <c r="AB32" s="29" t="e">
        <f>'s1'!AB35</f>
        <v>#N/A</v>
      </c>
      <c r="AC32" s="29" t="e">
        <f>'s1'!AC35</f>
        <v>#N/A</v>
      </c>
      <c r="AD32" s="29" t="e">
        <f>'s1'!AD35</f>
        <v>#N/A</v>
      </c>
      <c r="AE32" s="29" t="e">
        <f>'s1'!AE35</f>
        <v>#N/A</v>
      </c>
      <c r="AF32" s="29" t="e">
        <f>'s1'!AF35</f>
        <v>#N/A</v>
      </c>
      <c r="AG32" s="29" t="e">
        <f>'s1'!AG35</f>
        <v>#N/A</v>
      </c>
      <c r="AH32" s="29" t="e">
        <f>'s1'!AH35</f>
        <v>#N/A</v>
      </c>
      <c r="AI32" s="29" t="e">
        <f>'s1'!AI35</f>
        <v>#N/A</v>
      </c>
      <c r="AJ32" s="29" t="e">
        <f>'s1'!AJ35</f>
        <v>#N/A</v>
      </c>
      <c r="AK32" s="29" t="e">
        <f>'s1'!AK35</f>
        <v>#N/A</v>
      </c>
      <c r="AL32" s="29" t="e">
        <f>'s1'!AL35</f>
        <v>#N/A</v>
      </c>
      <c r="AM32" s="9"/>
    </row>
    <row r="33" spans="1:39" x14ac:dyDescent="0.2">
      <c r="A33" s="7"/>
      <c r="B33" s="8">
        <v>2</v>
      </c>
      <c r="C33" s="29" t="e">
        <f>'s1'!C36</f>
        <v>#N/A</v>
      </c>
      <c r="D33" s="29" t="e">
        <f>'s1'!D36</f>
        <v>#N/A</v>
      </c>
      <c r="E33" s="29" t="e">
        <f>'s1'!E36</f>
        <v>#N/A</v>
      </c>
      <c r="F33" s="29" t="e">
        <f>'s1'!F36</f>
        <v>#N/A</v>
      </c>
      <c r="G33" s="29" t="e">
        <f>'s1'!G36</f>
        <v>#N/A</v>
      </c>
      <c r="H33" s="29" t="e">
        <f>'s1'!H36</f>
        <v>#N/A</v>
      </c>
      <c r="I33" s="29" t="e">
        <f>'s1'!I36</f>
        <v>#N/A</v>
      </c>
      <c r="J33" s="29" t="e">
        <f>'s1'!J36</f>
        <v>#N/A</v>
      </c>
      <c r="K33" s="29" t="e">
        <f>'s1'!K36</f>
        <v>#N/A</v>
      </c>
      <c r="L33" s="29" t="e">
        <f>'s1'!L36</f>
        <v>#N/A</v>
      </c>
      <c r="M33" s="29" t="e">
        <f>'s1'!M36</f>
        <v>#N/A</v>
      </c>
      <c r="N33" s="29" t="e">
        <f>'s1'!N36</f>
        <v>#N/A</v>
      </c>
      <c r="O33" s="29" t="e">
        <f>'s1'!O36</f>
        <v>#N/A</v>
      </c>
      <c r="P33" s="29" t="e">
        <f>'s1'!P36</f>
        <v>#N/A</v>
      </c>
      <c r="Q33" s="29" t="e">
        <f>'s1'!Q36</f>
        <v>#N/A</v>
      </c>
      <c r="R33" s="29" t="e">
        <f>'s1'!R36</f>
        <v>#N/A</v>
      </c>
      <c r="S33" s="29" t="e">
        <f>'s1'!S36</f>
        <v>#N/A</v>
      </c>
      <c r="T33" s="29" t="e">
        <f>'s1'!T36</f>
        <v>#N/A</v>
      </c>
      <c r="U33" s="29" t="e">
        <f>'s1'!U36</f>
        <v>#N/A</v>
      </c>
      <c r="V33" s="29" t="e">
        <f>'s1'!V36</f>
        <v>#N/A</v>
      </c>
      <c r="W33" s="29" t="e">
        <f>'s1'!W36</f>
        <v>#N/A</v>
      </c>
      <c r="X33" s="29" t="e">
        <f>'s1'!X36</f>
        <v>#N/A</v>
      </c>
      <c r="Y33" s="29" t="e">
        <f>'s1'!Y36</f>
        <v>#N/A</v>
      </c>
      <c r="Z33" s="29" t="e">
        <f>'s1'!Z36</f>
        <v>#N/A</v>
      </c>
      <c r="AA33" s="29" t="e">
        <f>'s1'!AA36</f>
        <v>#N/A</v>
      </c>
      <c r="AB33" s="29" t="e">
        <f>'s1'!AB36</f>
        <v>#N/A</v>
      </c>
      <c r="AC33" s="29" t="e">
        <f>'s1'!AC36</f>
        <v>#N/A</v>
      </c>
      <c r="AD33" s="29" t="e">
        <f>'s1'!AD36</f>
        <v>#N/A</v>
      </c>
      <c r="AE33" s="29" t="e">
        <f>'s1'!AE36</f>
        <v>#N/A</v>
      </c>
      <c r="AF33" s="29" t="e">
        <f>'s1'!AF36</f>
        <v>#N/A</v>
      </c>
      <c r="AG33" s="29" t="e">
        <f>'s1'!AG36</f>
        <v>#N/A</v>
      </c>
      <c r="AH33" s="29" t="e">
        <f>'s1'!AH36</f>
        <v>#N/A</v>
      </c>
      <c r="AI33" s="29" t="e">
        <f>'s1'!AI36</f>
        <v>#N/A</v>
      </c>
      <c r="AJ33" s="29" t="e">
        <f>'s1'!AJ36</f>
        <v>#N/A</v>
      </c>
      <c r="AK33" s="29" t="e">
        <f>'s1'!AK36</f>
        <v>#N/A</v>
      </c>
      <c r="AL33" s="29" t="e">
        <f>'s1'!AL36</f>
        <v>#N/A</v>
      </c>
      <c r="AM33" s="9"/>
    </row>
    <row r="34" spans="1:39" x14ac:dyDescent="0.2">
      <c r="A34" s="7"/>
      <c r="B34" s="8">
        <v>3</v>
      </c>
      <c r="C34" s="29" t="e">
        <f>'s1'!C37</f>
        <v>#N/A</v>
      </c>
      <c r="D34" s="29" t="e">
        <f>'s1'!D37</f>
        <v>#N/A</v>
      </c>
      <c r="E34" s="29" t="e">
        <f>'s1'!E37</f>
        <v>#N/A</v>
      </c>
      <c r="F34" s="29" t="e">
        <f>'s1'!F37</f>
        <v>#N/A</v>
      </c>
      <c r="G34" s="29" t="e">
        <f>'s1'!G37</f>
        <v>#N/A</v>
      </c>
      <c r="H34" s="29" t="e">
        <f>'s1'!H37</f>
        <v>#N/A</v>
      </c>
      <c r="I34" s="29" t="e">
        <f>'s1'!I37</f>
        <v>#N/A</v>
      </c>
      <c r="J34" s="29" t="e">
        <f>'s1'!J37</f>
        <v>#N/A</v>
      </c>
      <c r="K34" s="29" t="e">
        <f>'s1'!K37</f>
        <v>#N/A</v>
      </c>
      <c r="L34" s="29" t="e">
        <f>'s1'!L37</f>
        <v>#N/A</v>
      </c>
      <c r="M34" s="29" t="e">
        <f>'s1'!M37</f>
        <v>#N/A</v>
      </c>
      <c r="N34" s="29" t="e">
        <f>'s1'!N37</f>
        <v>#N/A</v>
      </c>
      <c r="O34" s="29" t="e">
        <f>'s1'!O37</f>
        <v>#N/A</v>
      </c>
      <c r="P34" s="29" t="e">
        <f>'s1'!P37</f>
        <v>#N/A</v>
      </c>
      <c r="Q34" s="29" t="e">
        <f>'s1'!Q37</f>
        <v>#N/A</v>
      </c>
      <c r="R34" s="29" t="e">
        <f>'s1'!R37</f>
        <v>#N/A</v>
      </c>
      <c r="S34" s="29" t="e">
        <f>'s1'!S37</f>
        <v>#N/A</v>
      </c>
      <c r="T34" s="29" t="e">
        <f>'s1'!T37</f>
        <v>#N/A</v>
      </c>
      <c r="U34" s="29" t="e">
        <f>'s1'!U37</f>
        <v>#N/A</v>
      </c>
      <c r="V34" s="29" t="e">
        <f>'s1'!V37</f>
        <v>#N/A</v>
      </c>
      <c r="W34" s="29" t="e">
        <f>'s1'!W37</f>
        <v>#N/A</v>
      </c>
      <c r="X34" s="29" t="e">
        <f>'s1'!X37</f>
        <v>#N/A</v>
      </c>
      <c r="Y34" s="29" t="e">
        <f>'s1'!Y37</f>
        <v>#N/A</v>
      </c>
      <c r="Z34" s="29" t="e">
        <f>'s1'!Z37</f>
        <v>#N/A</v>
      </c>
      <c r="AA34" s="29" t="e">
        <f>'s1'!AA37</f>
        <v>#N/A</v>
      </c>
      <c r="AB34" s="29" t="e">
        <f>'s1'!AB37</f>
        <v>#N/A</v>
      </c>
      <c r="AC34" s="29" t="e">
        <f>'s1'!AC37</f>
        <v>#N/A</v>
      </c>
      <c r="AD34" s="29" t="e">
        <f>'s1'!AD37</f>
        <v>#N/A</v>
      </c>
      <c r="AE34" s="29" t="e">
        <f>'s1'!AE37</f>
        <v>#N/A</v>
      </c>
      <c r="AF34" s="29" t="e">
        <f>'s1'!AF37</f>
        <v>#N/A</v>
      </c>
      <c r="AG34" s="29" t="e">
        <f>'s1'!AG37</f>
        <v>#N/A</v>
      </c>
      <c r="AH34" s="29" t="e">
        <f>'s1'!AH37</f>
        <v>#N/A</v>
      </c>
      <c r="AI34" s="29" t="e">
        <f>'s1'!AI37</f>
        <v>#N/A</v>
      </c>
      <c r="AJ34" s="29" t="e">
        <f>'s1'!AJ37</f>
        <v>#N/A</v>
      </c>
      <c r="AK34" s="29" t="e">
        <f>'s1'!AK37</f>
        <v>#N/A</v>
      </c>
      <c r="AL34" s="29" t="e">
        <f>'s1'!AL37</f>
        <v>#N/A</v>
      </c>
      <c r="AM34" s="9"/>
    </row>
    <row r="35" spans="1:39" x14ac:dyDescent="0.2">
      <c r="A35" s="7"/>
      <c r="B35" s="8">
        <v>4</v>
      </c>
      <c r="C35" s="29" t="e">
        <f>'s1'!C38</f>
        <v>#N/A</v>
      </c>
      <c r="D35" s="29" t="e">
        <f>'s1'!D38</f>
        <v>#N/A</v>
      </c>
      <c r="E35" s="29" t="e">
        <f>'s1'!E38</f>
        <v>#N/A</v>
      </c>
      <c r="F35" s="29" t="e">
        <f>'s1'!F38</f>
        <v>#N/A</v>
      </c>
      <c r="G35" s="29" t="e">
        <f>'s1'!G38</f>
        <v>#N/A</v>
      </c>
      <c r="H35" s="29" t="e">
        <f>'s1'!H38</f>
        <v>#N/A</v>
      </c>
      <c r="I35" s="29" t="e">
        <f>'s1'!I38</f>
        <v>#N/A</v>
      </c>
      <c r="J35" s="29" t="e">
        <f>'s1'!J38</f>
        <v>#N/A</v>
      </c>
      <c r="K35" s="29" t="e">
        <f>'s1'!K38</f>
        <v>#N/A</v>
      </c>
      <c r="L35" s="29" t="e">
        <f>'s1'!L38</f>
        <v>#N/A</v>
      </c>
      <c r="M35" s="29" t="e">
        <f>'s1'!M38</f>
        <v>#N/A</v>
      </c>
      <c r="N35" s="29" t="e">
        <f>'s1'!N38</f>
        <v>#N/A</v>
      </c>
      <c r="O35" s="29" t="e">
        <f>'s1'!O38</f>
        <v>#N/A</v>
      </c>
      <c r="P35" s="29" t="e">
        <f>'s1'!P38</f>
        <v>#N/A</v>
      </c>
      <c r="Q35" s="29" t="e">
        <f>'s1'!Q38</f>
        <v>#N/A</v>
      </c>
      <c r="R35" s="29" t="e">
        <f>'s1'!R38</f>
        <v>#N/A</v>
      </c>
      <c r="S35" s="29" t="e">
        <f>'s1'!S38</f>
        <v>#N/A</v>
      </c>
      <c r="T35" s="29" t="e">
        <f>'s1'!T38</f>
        <v>#N/A</v>
      </c>
      <c r="U35" s="29" t="e">
        <f>'s1'!U38</f>
        <v>#N/A</v>
      </c>
      <c r="V35" s="29" t="e">
        <f>'s1'!V38</f>
        <v>#N/A</v>
      </c>
      <c r="W35" s="29" t="e">
        <f>'s1'!W38</f>
        <v>#N/A</v>
      </c>
      <c r="X35" s="29" t="e">
        <f>'s1'!X38</f>
        <v>#N/A</v>
      </c>
      <c r="Y35" s="29" t="e">
        <f>'s1'!Y38</f>
        <v>#N/A</v>
      </c>
      <c r="Z35" s="29" t="e">
        <f>'s1'!Z38</f>
        <v>#N/A</v>
      </c>
      <c r="AA35" s="29" t="e">
        <f>'s1'!AA38</f>
        <v>#N/A</v>
      </c>
      <c r="AB35" s="29" t="e">
        <f>'s1'!AB38</f>
        <v>#N/A</v>
      </c>
      <c r="AC35" s="29" t="e">
        <f>'s1'!AC38</f>
        <v>#N/A</v>
      </c>
      <c r="AD35" s="29" t="e">
        <f>'s1'!AD38</f>
        <v>#N/A</v>
      </c>
      <c r="AE35" s="29" t="e">
        <f>'s1'!AE38</f>
        <v>#N/A</v>
      </c>
      <c r="AF35" s="29" t="e">
        <f>'s1'!AF38</f>
        <v>#N/A</v>
      </c>
      <c r="AG35" s="29" t="e">
        <f>'s1'!AG38</f>
        <v>#N/A</v>
      </c>
      <c r="AH35" s="29" t="e">
        <f>'s1'!AH38</f>
        <v>#N/A</v>
      </c>
      <c r="AI35" s="29" t="e">
        <f>'s1'!AI38</f>
        <v>#N/A</v>
      </c>
      <c r="AJ35" s="29" t="e">
        <f>'s1'!AJ38</f>
        <v>#N/A</v>
      </c>
      <c r="AK35" s="29" t="e">
        <f>'s1'!AK38</f>
        <v>#N/A</v>
      </c>
      <c r="AL35" s="29" t="e">
        <f>'s1'!AL38</f>
        <v>#N/A</v>
      </c>
      <c r="AM35" s="9"/>
    </row>
    <row r="36" spans="1:39" x14ac:dyDescent="0.2">
      <c r="A36" s="7"/>
      <c r="B36" s="8">
        <v>5</v>
      </c>
      <c r="C36" s="29" t="e">
        <f>'s1'!C39</f>
        <v>#N/A</v>
      </c>
      <c r="D36" s="29" t="e">
        <f>'s1'!D39</f>
        <v>#N/A</v>
      </c>
      <c r="E36" s="29" t="e">
        <f>'s1'!E39</f>
        <v>#N/A</v>
      </c>
      <c r="F36" s="29" t="e">
        <f>'s1'!F39</f>
        <v>#N/A</v>
      </c>
      <c r="G36" s="29" t="e">
        <f>'s1'!G39</f>
        <v>#N/A</v>
      </c>
      <c r="H36" s="29" t="e">
        <f>'s1'!H39</f>
        <v>#N/A</v>
      </c>
      <c r="I36" s="29" t="e">
        <f>'s1'!I39</f>
        <v>#N/A</v>
      </c>
      <c r="J36" s="29" t="e">
        <f>'s1'!J39</f>
        <v>#N/A</v>
      </c>
      <c r="K36" s="29" t="e">
        <f>'s1'!K39</f>
        <v>#N/A</v>
      </c>
      <c r="L36" s="29" t="e">
        <f>'s1'!L39</f>
        <v>#N/A</v>
      </c>
      <c r="M36" s="29" t="e">
        <f>'s1'!M39</f>
        <v>#N/A</v>
      </c>
      <c r="N36" s="29" t="e">
        <f>'s1'!N39</f>
        <v>#N/A</v>
      </c>
      <c r="O36" s="29" t="e">
        <f>'s1'!O39</f>
        <v>#N/A</v>
      </c>
      <c r="P36" s="29" t="e">
        <f>'s1'!P39</f>
        <v>#N/A</v>
      </c>
      <c r="Q36" s="29" t="e">
        <f>'s1'!Q39</f>
        <v>#N/A</v>
      </c>
      <c r="R36" s="29" t="e">
        <f>'s1'!R39</f>
        <v>#N/A</v>
      </c>
      <c r="S36" s="29" t="e">
        <f>'s1'!S39</f>
        <v>#N/A</v>
      </c>
      <c r="T36" s="29" t="e">
        <f>'s1'!T39</f>
        <v>#N/A</v>
      </c>
      <c r="U36" s="29" t="e">
        <f>'s1'!U39</f>
        <v>#N/A</v>
      </c>
      <c r="V36" s="29" t="e">
        <f>'s1'!V39</f>
        <v>#N/A</v>
      </c>
      <c r="W36" s="29" t="e">
        <f>'s1'!W39</f>
        <v>#N/A</v>
      </c>
      <c r="X36" s="29" t="e">
        <f>'s1'!X39</f>
        <v>#N/A</v>
      </c>
      <c r="Y36" s="29" t="e">
        <f>'s1'!Y39</f>
        <v>#N/A</v>
      </c>
      <c r="Z36" s="29" t="e">
        <f>'s1'!Z39</f>
        <v>#N/A</v>
      </c>
      <c r="AA36" s="29" t="e">
        <f>'s1'!AA39</f>
        <v>#N/A</v>
      </c>
      <c r="AB36" s="29" t="e">
        <f>'s1'!AB39</f>
        <v>#N/A</v>
      </c>
      <c r="AC36" s="29" t="e">
        <f>'s1'!AC39</f>
        <v>#N/A</v>
      </c>
      <c r="AD36" s="29" t="e">
        <f>'s1'!AD39</f>
        <v>#N/A</v>
      </c>
      <c r="AE36" s="29" t="e">
        <f>'s1'!AE39</f>
        <v>#N/A</v>
      </c>
      <c r="AF36" s="29" t="e">
        <f>'s1'!AF39</f>
        <v>#N/A</v>
      </c>
      <c r="AG36" s="29" t="e">
        <f>'s1'!AG39</f>
        <v>#N/A</v>
      </c>
      <c r="AH36" s="29" t="e">
        <f>'s1'!AH39</f>
        <v>#N/A</v>
      </c>
      <c r="AI36" s="29" t="e">
        <f>'s1'!AI39</f>
        <v>#N/A</v>
      </c>
      <c r="AJ36" s="29" t="e">
        <f>'s1'!AJ39</f>
        <v>#N/A</v>
      </c>
      <c r="AK36" s="29" t="e">
        <f>'s1'!AK39</f>
        <v>#N/A</v>
      </c>
      <c r="AL36" s="29" t="e">
        <f>'s1'!AL39</f>
        <v>#N/A</v>
      </c>
      <c r="AM36" s="9"/>
    </row>
    <row r="37" spans="1:39" x14ac:dyDescent="0.2">
      <c r="A37" s="7"/>
      <c r="B37" s="8">
        <v>6</v>
      </c>
      <c r="C37" s="29" t="e">
        <f>'s1'!C40</f>
        <v>#N/A</v>
      </c>
      <c r="D37" s="29" t="e">
        <f>'s1'!D40</f>
        <v>#N/A</v>
      </c>
      <c r="E37" s="29" t="e">
        <f>'s1'!E40</f>
        <v>#N/A</v>
      </c>
      <c r="F37" s="29" t="e">
        <f>'s1'!F40</f>
        <v>#N/A</v>
      </c>
      <c r="G37" s="29" t="e">
        <f>'s1'!G40</f>
        <v>#N/A</v>
      </c>
      <c r="H37" s="29" t="e">
        <f>'s1'!H40</f>
        <v>#N/A</v>
      </c>
      <c r="I37" s="29" t="e">
        <f>'s1'!I40</f>
        <v>#N/A</v>
      </c>
      <c r="J37" s="29" t="e">
        <f>'s1'!J40</f>
        <v>#N/A</v>
      </c>
      <c r="K37" s="29" t="e">
        <f>'s1'!K40</f>
        <v>#N/A</v>
      </c>
      <c r="L37" s="29" t="e">
        <f>'s1'!L40</f>
        <v>#N/A</v>
      </c>
      <c r="M37" s="29" t="e">
        <f>'s1'!M40</f>
        <v>#N/A</v>
      </c>
      <c r="N37" s="29" t="e">
        <f>'s1'!N40</f>
        <v>#N/A</v>
      </c>
      <c r="O37" s="29" t="e">
        <f>'s1'!O40</f>
        <v>#N/A</v>
      </c>
      <c r="P37" s="29" t="e">
        <f>'s1'!P40</f>
        <v>#N/A</v>
      </c>
      <c r="Q37" s="29" t="e">
        <f>'s1'!Q40</f>
        <v>#N/A</v>
      </c>
      <c r="R37" s="29" t="e">
        <f>'s1'!R40</f>
        <v>#N/A</v>
      </c>
      <c r="S37" s="29" t="e">
        <f>'s1'!S40</f>
        <v>#N/A</v>
      </c>
      <c r="T37" s="29" t="e">
        <f>'s1'!T40</f>
        <v>#N/A</v>
      </c>
      <c r="U37" s="29" t="e">
        <f>'s1'!U40</f>
        <v>#N/A</v>
      </c>
      <c r="V37" s="29" t="e">
        <f>'s1'!V40</f>
        <v>#N/A</v>
      </c>
      <c r="W37" s="29" t="e">
        <f>'s1'!W40</f>
        <v>#N/A</v>
      </c>
      <c r="X37" s="29" t="e">
        <f>'s1'!X40</f>
        <v>#N/A</v>
      </c>
      <c r="Y37" s="29" t="e">
        <f>'s1'!Y40</f>
        <v>#N/A</v>
      </c>
      <c r="Z37" s="29" t="e">
        <f>'s1'!Z40</f>
        <v>#N/A</v>
      </c>
      <c r="AA37" s="29" t="e">
        <f>'s1'!AA40</f>
        <v>#N/A</v>
      </c>
      <c r="AB37" s="29" t="e">
        <f>'s1'!AB40</f>
        <v>#N/A</v>
      </c>
      <c r="AC37" s="29" t="e">
        <f>'s1'!AC40</f>
        <v>#N/A</v>
      </c>
      <c r="AD37" s="29" t="e">
        <f>'s1'!AD40</f>
        <v>#N/A</v>
      </c>
      <c r="AE37" s="29" t="e">
        <f>'s1'!AE40</f>
        <v>#N/A</v>
      </c>
      <c r="AF37" s="29" t="e">
        <f>'s1'!AF40</f>
        <v>#N/A</v>
      </c>
      <c r="AG37" s="29" t="e">
        <f>'s1'!AG40</f>
        <v>#N/A</v>
      </c>
      <c r="AH37" s="29" t="e">
        <f>'s1'!AH40</f>
        <v>#N/A</v>
      </c>
      <c r="AI37" s="29" t="e">
        <f>'s1'!AI40</f>
        <v>#N/A</v>
      </c>
      <c r="AJ37" s="29" t="e">
        <f>'s1'!AJ40</f>
        <v>#N/A</v>
      </c>
      <c r="AK37" s="29" t="e">
        <f>'s1'!AK40</f>
        <v>#N/A</v>
      </c>
      <c r="AL37" s="29" t="e">
        <f>'s1'!AL40</f>
        <v>#N/A</v>
      </c>
      <c r="AM37" s="9"/>
    </row>
    <row r="38" spans="1:39" x14ac:dyDescent="0.2">
      <c r="A38" s="7"/>
      <c r="B38" s="8">
        <v>7</v>
      </c>
      <c r="C38" s="29" t="e">
        <f>'s1'!C41</f>
        <v>#N/A</v>
      </c>
      <c r="D38" s="29" t="e">
        <f>'s1'!D41</f>
        <v>#N/A</v>
      </c>
      <c r="E38" s="29" t="e">
        <f>'s1'!E41</f>
        <v>#N/A</v>
      </c>
      <c r="F38" s="29" t="e">
        <f>'s1'!F41</f>
        <v>#N/A</v>
      </c>
      <c r="G38" s="29" t="e">
        <f>'s1'!G41</f>
        <v>#N/A</v>
      </c>
      <c r="H38" s="29" t="e">
        <f>'s1'!H41</f>
        <v>#N/A</v>
      </c>
      <c r="I38" s="29" t="e">
        <f>'s1'!I41</f>
        <v>#N/A</v>
      </c>
      <c r="J38" s="29" t="e">
        <f>'s1'!J41</f>
        <v>#N/A</v>
      </c>
      <c r="K38" s="29" t="e">
        <f>'s1'!K41</f>
        <v>#N/A</v>
      </c>
      <c r="L38" s="29" t="e">
        <f>'s1'!L41</f>
        <v>#N/A</v>
      </c>
      <c r="M38" s="29" t="e">
        <f>'s1'!M41</f>
        <v>#N/A</v>
      </c>
      <c r="N38" s="29" t="e">
        <f>'s1'!N41</f>
        <v>#N/A</v>
      </c>
      <c r="O38" s="29" t="e">
        <f>'s1'!O41</f>
        <v>#N/A</v>
      </c>
      <c r="P38" s="29" t="e">
        <f>'s1'!P41</f>
        <v>#N/A</v>
      </c>
      <c r="Q38" s="29" t="e">
        <f>'s1'!Q41</f>
        <v>#N/A</v>
      </c>
      <c r="R38" s="29" t="e">
        <f>'s1'!R41</f>
        <v>#N/A</v>
      </c>
      <c r="S38" s="29" t="e">
        <f>'s1'!S41</f>
        <v>#N/A</v>
      </c>
      <c r="T38" s="29" t="e">
        <f>'s1'!T41</f>
        <v>#N/A</v>
      </c>
      <c r="U38" s="29" t="e">
        <f>'s1'!U41</f>
        <v>#N/A</v>
      </c>
      <c r="V38" s="29" t="e">
        <f>'s1'!V41</f>
        <v>#N/A</v>
      </c>
      <c r="W38" s="29" t="e">
        <f>'s1'!W41</f>
        <v>#N/A</v>
      </c>
      <c r="X38" s="29" t="e">
        <f>'s1'!X41</f>
        <v>#N/A</v>
      </c>
      <c r="Y38" s="29" t="e">
        <f>'s1'!Y41</f>
        <v>#N/A</v>
      </c>
      <c r="Z38" s="29" t="e">
        <f>'s1'!Z41</f>
        <v>#N/A</v>
      </c>
      <c r="AA38" s="29" t="e">
        <f>'s1'!AA41</f>
        <v>#N/A</v>
      </c>
      <c r="AB38" s="29" t="e">
        <f>'s1'!AB41</f>
        <v>#N/A</v>
      </c>
      <c r="AC38" s="29" t="e">
        <f>'s1'!AC41</f>
        <v>#N/A</v>
      </c>
      <c r="AD38" s="29" t="e">
        <f>'s1'!AD41</f>
        <v>#N/A</v>
      </c>
      <c r="AE38" s="29" t="e">
        <f>'s1'!AE41</f>
        <v>#N/A</v>
      </c>
      <c r="AF38" s="29" t="e">
        <f>'s1'!AF41</f>
        <v>#N/A</v>
      </c>
      <c r="AG38" s="29" t="e">
        <f>'s1'!AG41</f>
        <v>#N/A</v>
      </c>
      <c r="AH38" s="29" t="e">
        <f>'s1'!AH41</f>
        <v>#N/A</v>
      </c>
      <c r="AI38" s="29" t="e">
        <f>'s1'!AI41</f>
        <v>#N/A</v>
      </c>
      <c r="AJ38" s="29" t="e">
        <f>'s1'!AJ41</f>
        <v>#N/A</v>
      </c>
      <c r="AK38" s="29" t="e">
        <f>'s1'!AK41</f>
        <v>#N/A</v>
      </c>
      <c r="AL38" s="29" t="e">
        <f>'s1'!AL41</f>
        <v>#N/A</v>
      </c>
      <c r="AM38" s="9"/>
    </row>
    <row r="39" spans="1:39" x14ac:dyDescent="0.2">
      <c r="A39" s="7"/>
      <c r="B39" s="8">
        <v>8</v>
      </c>
      <c r="C39" s="29" t="e">
        <f>'s1'!C42</f>
        <v>#N/A</v>
      </c>
      <c r="D39" s="29" t="e">
        <f>'s1'!D42</f>
        <v>#N/A</v>
      </c>
      <c r="E39" s="29" t="e">
        <f>'s1'!E42</f>
        <v>#N/A</v>
      </c>
      <c r="F39" s="29" t="e">
        <f>'s1'!F42</f>
        <v>#N/A</v>
      </c>
      <c r="G39" s="29" t="e">
        <f>'s1'!G42</f>
        <v>#N/A</v>
      </c>
      <c r="H39" s="29" t="e">
        <f>'s1'!H42</f>
        <v>#N/A</v>
      </c>
      <c r="I39" s="29" t="e">
        <f>'s1'!I42</f>
        <v>#N/A</v>
      </c>
      <c r="J39" s="29" t="e">
        <f>'s1'!J42</f>
        <v>#N/A</v>
      </c>
      <c r="K39" s="29" t="e">
        <f>'s1'!K42</f>
        <v>#N/A</v>
      </c>
      <c r="L39" s="29" t="e">
        <f>'s1'!L42</f>
        <v>#N/A</v>
      </c>
      <c r="M39" s="29" t="e">
        <f>'s1'!M42</f>
        <v>#N/A</v>
      </c>
      <c r="N39" s="29" t="e">
        <f>'s1'!N42</f>
        <v>#N/A</v>
      </c>
      <c r="O39" s="29" t="e">
        <f>'s1'!O42</f>
        <v>#N/A</v>
      </c>
      <c r="P39" s="29" t="e">
        <f>'s1'!P42</f>
        <v>#N/A</v>
      </c>
      <c r="Q39" s="29" t="e">
        <f>'s1'!Q42</f>
        <v>#N/A</v>
      </c>
      <c r="R39" s="29" t="e">
        <f>'s1'!R42</f>
        <v>#N/A</v>
      </c>
      <c r="S39" s="29" t="e">
        <f>'s1'!S42</f>
        <v>#N/A</v>
      </c>
      <c r="T39" s="29" t="e">
        <f>'s1'!T42</f>
        <v>#N/A</v>
      </c>
      <c r="U39" s="29" t="e">
        <f>'s1'!U42</f>
        <v>#N/A</v>
      </c>
      <c r="V39" s="29" t="e">
        <f>'s1'!V42</f>
        <v>#N/A</v>
      </c>
      <c r="W39" s="29" t="e">
        <f>'s1'!W42</f>
        <v>#N/A</v>
      </c>
      <c r="X39" s="29" t="e">
        <f>'s1'!X42</f>
        <v>#N/A</v>
      </c>
      <c r="Y39" s="29" t="e">
        <f>'s1'!Y42</f>
        <v>#N/A</v>
      </c>
      <c r="Z39" s="29" t="e">
        <f>'s1'!Z42</f>
        <v>#N/A</v>
      </c>
      <c r="AA39" s="29" t="e">
        <f>'s1'!AA42</f>
        <v>#N/A</v>
      </c>
      <c r="AB39" s="29" t="e">
        <f>'s1'!AB42</f>
        <v>#N/A</v>
      </c>
      <c r="AC39" s="29" t="e">
        <f>'s1'!AC42</f>
        <v>#N/A</v>
      </c>
      <c r="AD39" s="29" t="e">
        <f>'s1'!AD42</f>
        <v>#N/A</v>
      </c>
      <c r="AE39" s="29" t="e">
        <f>'s1'!AE42</f>
        <v>#N/A</v>
      </c>
      <c r="AF39" s="29" t="e">
        <f>'s1'!AF42</f>
        <v>#N/A</v>
      </c>
      <c r="AG39" s="29" t="e">
        <f>'s1'!AG42</f>
        <v>#N/A</v>
      </c>
      <c r="AH39" s="29" t="e">
        <f>'s1'!AH42</f>
        <v>#N/A</v>
      </c>
      <c r="AI39" s="29" t="e">
        <f>'s1'!AI42</f>
        <v>#N/A</v>
      </c>
      <c r="AJ39" s="29" t="e">
        <f>'s1'!AJ42</f>
        <v>#N/A</v>
      </c>
      <c r="AK39" s="29" t="e">
        <f>'s1'!AK42</f>
        <v>#N/A</v>
      </c>
      <c r="AL39" s="29" t="e">
        <f>'s1'!AL42</f>
        <v>#N/A</v>
      </c>
      <c r="AM39" s="9"/>
    </row>
    <row r="40" spans="1:39" x14ac:dyDescent="0.2">
      <c r="A40" s="7"/>
      <c r="B40" s="8">
        <v>9</v>
      </c>
      <c r="C40" s="29" t="e">
        <f>'s1'!C43</f>
        <v>#N/A</v>
      </c>
      <c r="D40" s="29" t="e">
        <f>'s1'!D43</f>
        <v>#N/A</v>
      </c>
      <c r="E40" s="29" t="e">
        <f>'s1'!E43</f>
        <v>#N/A</v>
      </c>
      <c r="F40" s="29" t="e">
        <f>'s1'!F43</f>
        <v>#N/A</v>
      </c>
      <c r="G40" s="29" t="e">
        <f>'s1'!G43</f>
        <v>#N/A</v>
      </c>
      <c r="H40" s="29" t="e">
        <f>'s1'!H43</f>
        <v>#N/A</v>
      </c>
      <c r="I40" s="29" t="e">
        <f>'s1'!I43</f>
        <v>#N/A</v>
      </c>
      <c r="J40" s="29" t="e">
        <f>'s1'!J43</f>
        <v>#N/A</v>
      </c>
      <c r="K40" s="29" t="e">
        <f>'s1'!K43</f>
        <v>#N/A</v>
      </c>
      <c r="L40" s="29" t="e">
        <f>'s1'!L43</f>
        <v>#N/A</v>
      </c>
      <c r="M40" s="29" t="e">
        <f>'s1'!M43</f>
        <v>#N/A</v>
      </c>
      <c r="N40" s="29" t="e">
        <f>'s1'!N43</f>
        <v>#N/A</v>
      </c>
      <c r="O40" s="29" t="e">
        <f>'s1'!O43</f>
        <v>#N/A</v>
      </c>
      <c r="P40" s="29" t="e">
        <f>'s1'!P43</f>
        <v>#N/A</v>
      </c>
      <c r="Q40" s="29" t="e">
        <f>'s1'!Q43</f>
        <v>#N/A</v>
      </c>
      <c r="R40" s="29" t="e">
        <f>'s1'!R43</f>
        <v>#N/A</v>
      </c>
      <c r="S40" s="29" t="e">
        <f>'s1'!S43</f>
        <v>#N/A</v>
      </c>
      <c r="T40" s="29" t="e">
        <f>'s1'!T43</f>
        <v>#N/A</v>
      </c>
      <c r="U40" s="29" t="e">
        <f>'s1'!U43</f>
        <v>#N/A</v>
      </c>
      <c r="V40" s="29" t="e">
        <f>'s1'!V43</f>
        <v>#N/A</v>
      </c>
      <c r="W40" s="29" t="e">
        <f>'s1'!W43</f>
        <v>#N/A</v>
      </c>
      <c r="X40" s="29" t="e">
        <f>'s1'!X43</f>
        <v>#N/A</v>
      </c>
      <c r="Y40" s="29" t="e">
        <f>'s1'!Y43</f>
        <v>#N/A</v>
      </c>
      <c r="Z40" s="29" t="e">
        <f>'s1'!Z43</f>
        <v>#N/A</v>
      </c>
      <c r="AA40" s="29" t="e">
        <f>'s1'!AA43</f>
        <v>#N/A</v>
      </c>
      <c r="AB40" s="29" t="e">
        <f>'s1'!AB43</f>
        <v>#N/A</v>
      </c>
      <c r="AC40" s="29" t="e">
        <f>'s1'!AC43</f>
        <v>#N/A</v>
      </c>
      <c r="AD40" s="29" t="e">
        <f>'s1'!AD43</f>
        <v>#N/A</v>
      </c>
      <c r="AE40" s="29" t="e">
        <f>'s1'!AE43</f>
        <v>#N/A</v>
      </c>
      <c r="AF40" s="29" t="e">
        <f>'s1'!AF43</f>
        <v>#N/A</v>
      </c>
      <c r="AG40" s="29" t="e">
        <f>'s1'!AG43</f>
        <v>#N/A</v>
      </c>
      <c r="AH40" s="29" t="e">
        <f>'s1'!AH43</f>
        <v>#N/A</v>
      </c>
      <c r="AI40" s="29" t="e">
        <f>'s1'!AI43</f>
        <v>#N/A</v>
      </c>
      <c r="AJ40" s="29" t="e">
        <f>'s1'!AJ43</f>
        <v>#N/A</v>
      </c>
      <c r="AK40" s="29" t="e">
        <f>'s1'!AK43</f>
        <v>#N/A</v>
      </c>
      <c r="AL40" s="29" t="e">
        <f>'s1'!AL43</f>
        <v>#N/A</v>
      </c>
      <c r="AM40" s="9"/>
    </row>
    <row r="41" spans="1:39" x14ac:dyDescent="0.2">
      <c r="A41" s="7"/>
      <c r="B41" s="8">
        <v>10</v>
      </c>
      <c r="C41" s="29" t="e">
        <f>'s1'!C44</f>
        <v>#N/A</v>
      </c>
      <c r="D41" s="29" t="e">
        <f>'s1'!D44</f>
        <v>#N/A</v>
      </c>
      <c r="E41" s="29" t="e">
        <f>'s1'!E44</f>
        <v>#N/A</v>
      </c>
      <c r="F41" s="29" t="e">
        <f>'s1'!F44</f>
        <v>#N/A</v>
      </c>
      <c r="G41" s="29" t="e">
        <f>'s1'!G44</f>
        <v>#N/A</v>
      </c>
      <c r="H41" s="29" t="e">
        <f>'s1'!H44</f>
        <v>#N/A</v>
      </c>
      <c r="I41" s="29" t="e">
        <f>'s1'!I44</f>
        <v>#N/A</v>
      </c>
      <c r="J41" s="29" t="e">
        <f>'s1'!J44</f>
        <v>#N/A</v>
      </c>
      <c r="K41" s="29" t="e">
        <f>'s1'!K44</f>
        <v>#N/A</v>
      </c>
      <c r="L41" s="29" t="e">
        <f>'s1'!L44</f>
        <v>#N/A</v>
      </c>
      <c r="M41" s="29" t="e">
        <f>'s1'!M44</f>
        <v>#N/A</v>
      </c>
      <c r="N41" s="29" t="e">
        <f>'s1'!N44</f>
        <v>#N/A</v>
      </c>
      <c r="O41" s="29" t="e">
        <f>'s1'!O44</f>
        <v>#N/A</v>
      </c>
      <c r="P41" s="29" t="e">
        <f>'s1'!P44</f>
        <v>#N/A</v>
      </c>
      <c r="Q41" s="29" t="e">
        <f>'s1'!Q44</f>
        <v>#N/A</v>
      </c>
      <c r="R41" s="29" t="e">
        <f>'s1'!R44</f>
        <v>#N/A</v>
      </c>
      <c r="S41" s="29" t="e">
        <f>'s1'!S44</f>
        <v>#N/A</v>
      </c>
      <c r="T41" s="29" t="e">
        <f>'s1'!T44</f>
        <v>#N/A</v>
      </c>
      <c r="U41" s="29" t="e">
        <f>'s1'!U44</f>
        <v>#N/A</v>
      </c>
      <c r="V41" s="29" t="e">
        <f>'s1'!V44</f>
        <v>#N/A</v>
      </c>
      <c r="W41" s="29" t="e">
        <f>'s1'!W44</f>
        <v>#N/A</v>
      </c>
      <c r="X41" s="29" t="e">
        <f>'s1'!X44</f>
        <v>#N/A</v>
      </c>
      <c r="Y41" s="29" t="e">
        <f>'s1'!Y44</f>
        <v>#N/A</v>
      </c>
      <c r="Z41" s="29" t="e">
        <f>'s1'!Z44</f>
        <v>#N/A</v>
      </c>
      <c r="AA41" s="29" t="e">
        <f>'s1'!AA44</f>
        <v>#N/A</v>
      </c>
      <c r="AB41" s="29" t="e">
        <f>'s1'!AB44</f>
        <v>#N/A</v>
      </c>
      <c r="AC41" s="29" t="e">
        <f>'s1'!AC44</f>
        <v>#N/A</v>
      </c>
      <c r="AD41" s="29" t="e">
        <f>'s1'!AD44</f>
        <v>#N/A</v>
      </c>
      <c r="AE41" s="29" t="e">
        <f>'s1'!AE44</f>
        <v>#N/A</v>
      </c>
      <c r="AF41" s="29" t="e">
        <f>'s1'!AF44</f>
        <v>#N/A</v>
      </c>
      <c r="AG41" s="29" t="e">
        <f>'s1'!AG44</f>
        <v>#N/A</v>
      </c>
      <c r="AH41" s="29" t="e">
        <f>'s1'!AH44</f>
        <v>#N/A</v>
      </c>
      <c r="AI41" s="29" t="e">
        <f>'s1'!AI44</f>
        <v>#N/A</v>
      </c>
      <c r="AJ41" s="29" t="e">
        <f>'s1'!AJ44</f>
        <v>#N/A</v>
      </c>
      <c r="AK41" s="29" t="e">
        <f>'s1'!AK44</f>
        <v>#N/A</v>
      </c>
      <c r="AL41" s="29" t="e">
        <f>'s1'!AL44</f>
        <v>#N/A</v>
      </c>
      <c r="AM41" s="9"/>
    </row>
    <row r="42" spans="1:39" x14ac:dyDescent="0.2">
      <c r="A42" s="7"/>
      <c r="B42" s="8">
        <v>11</v>
      </c>
      <c r="C42" s="29" t="e">
        <f>'s1'!C45</f>
        <v>#N/A</v>
      </c>
      <c r="D42" s="29" t="e">
        <f>'s1'!D45</f>
        <v>#N/A</v>
      </c>
      <c r="E42" s="29" t="e">
        <f>'s1'!E45</f>
        <v>#N/A</v>
      </c>
      <c r="F42" s="29" t="e">
        <f>'s1'!F45</f>
        <v>#N/A</v>
      </c>
      <c r="G42" s="29" t="e">
        <f>'s1'!G45</f>
        <v>#N/A</v>
      </c>
      <c r="H42" s="29" t="e">
        <f>'s1'!H45</f>
        <v>#N/A</v>
      </c>
      <c r="I42" s="29" t="e">
        <f>'s1'!I45</f>
        <v>#N/A</v>
      </c>
      <c r="J42" s="29" t="e">
        <f>'s1'!J45</f>
        <v>#N/A</v>
      </c>
      <c r="K42" s="29" t="e">
        <f>'s1'!K45</f>
        <v>#N/A</v>
      </c>
      <c r="L42" s="29" t="e">
        <f>'s1'!L45</f>
        <v>#N/A</v>
      </c>
      <c r="M42" s="29" t="e">
        <f>'s1'!M45</f>
        <v>#N/A</v>
      </c>
      <c r="N42" s="29" t="e">
        <f>'s1'!N45</f>
        <v>#N/A</v>
      </c>
      <c r="O42" s="29" t="e">
        <f>'s1'!O45</f>
        <v>#N/A</v>
      </c>
      <c r="P42" s="29" t="e">
        <f>'s1'!P45</f>
        <v>#N/A</v>
      </c>
      <c r="Q42" s="29" t="e">
        <f>'s1'!Q45</f>
        <v>#N/A</v>
      </c>
      <c r="R42" s="29" t="e">
        <f>'s1'!R45</f>
        <v>#N/A</v>
      </c>
      <c r="S42" s="29" t="e">
        <f>'s1'!S45</f>
        <v>#N/A</v>
      </c>
      <c r="T42" s="29" t="e">
        <f>'s1'!T45</f>
        <v>#N/A</v>
      </c>
      <c r="U42" s="29" t="e">
        <f>'s1'!U45</f>
        <v>#N/A</v>
      </c>
      <c r="V42" s="29" t="e">
        <f>'s1'!V45</f>
        <v>#N/A</v>
      </c>
      <c r="W42" s="29" t="e">
        <f>'s1'!W45</f>
        <v>#N/A</v>
      </c>
      <c r="X42" s="29" t="e">
        <f>'s1'!X45</f>
        <v>#N/A</v>
      </c>
      <c r="Y42" s="29" t="e">
        <f>'s1'!Y45</f>
        <v>#N/A</v>
      </c>
      <c r="Z42" s="29" t="e">
        <f>'s1'!Z45</f>
        <v>#N/A</v>
      </c>
      <c r="AA42" s="29" t="e">
        <f>'s1'!AA45</f>
        <v>#N/A</v>
      </c>
      <c r="AB42" s="29" t="e">
        <f>'s1'!AB45</f>
        <v>#N/A</v>
      </c>
      <c r="AC42" s="29" t="e">
        <f>'s1'!AC45</f>
        <v>#N/A</v>
      </c>
      <c r="AD42" s="29" t="e">
        <f>'s1'!AD45</f>
        <v>#N/A</v>
      </c>
      <c r="AE42" s="29" t="e">
        <f>'s1'!AE45</f>
        <v>#N/A</v>
      </c>
      <c r="AF42" s="29" t="e">
        <f>'s1'!AF45</f>
        <v>#N/A</v>
      </c>
      <c r="AG42" s="29" t="e">
        <f>'s1'!AG45</f>
        <v>#N/A</v>
      </c>
      <c r="AH42" s="29" t="e">
        <f>'s1'!AH45</f>
        <v>#N/A</v>
      </c>
      <c r="AI42" s="29" t="e">
        <f>'s1'!AI45</f>
        <v>#N/A</v>
      </c>
      <c r="AJ42" s="29" t="e">
        <f>'s1'!AJ45</f>
        <v>#N/A</v>
      </c>
      <c r="AK42" s="29" t="e">
        <f>'s1'!AK45</f>
        <v>#N/A</v>
      </c>
      <c r="AL42" s="29" t="e">
        <f>'s1'!AL45</f>
        <v>#N/A</v>
      </c>
      <c r="AM42" s="9"/>
    </row>
    <row r="43" spans="1:39" x14ac:dyDescent="0.2">
      <c r="A43" s="7"/>
      <c r="B43" s="8">
        <v>12</v>
      </c>
      <c r="C43" s="29">
        <f>'s1'!C46</f>
        <v>15</v>
      </c>
      <c r="D43" s="29">
        <f>'s1'!D46</f>
        <v>15</v>
      </c>
      <c r="E43" s="29">
        <f>'s1'!E46</f>
        <v>15</v>
      </c>
      <c r="F43" s="29">
        <f>'s1'!F46</f>
        <v>15</v>
      </c>
      <c r="G43" s="29">
        <f>'s1'!G46</f>
        <v>15</v>
      </c>
      <c r="H43" s="29">
        <f>'s1'!H46</f>
        <v>15</v>
      </c>
      <c r="I43" s="29">
        <f>'s1'!I46</f>
        <v>15</v>
      </c>
      <c r="J43" s="29">
        <f>'s1'!J46</f>
        <v>15</v>
      </c>
      <c r="K43" s="29">
        <f>'s1'!K46</f>
        <v>15</v>
      </c>
      <c r="L43" s="29">
        <f>'s1'!L46</f>
        <v>15</v>
      </c>
      <c r="M43" s="29">
        <f>'s1'!M46</f>
        <v>15</v>
      </c>
      <c r="N43" s="29">
        <f>'s1'!N46</f>
        <v>15</v>
      </c>
      <c r="O43" s="29">
        <f>'s1'!O46</f>
        <v>15</v>
      </c>
      <c r="P43" s="29">
        <f>'s1'!P46</f>
        <v>15</v>
      </c>
      <c r="Q43" s="29">
        <f>'s1'!Q46</f>
        <v>15</v>
      </c>
      <c r="R43" s="29">
        <f>'s1'!R46</f>
        <v>15</v>
      </c>
      <c r="S43" s="29">
        <f>'s1'!S46</f>
        <v>15</v>
      </c>
      <c r="T43" s="29">
        <f>'s1'!T46</f>
        <v>15</v>
      </c>
      <c r="U43" s="29">
        <f>'s1'!U46</f>
        <v>15</v>
      </c>
      <c r="V43" s="29">
        <f>'s1'!V46</f>
        <v>15</v>
      </c>
      <c r="W43" s="29">
        <f>'s1'!W46</f>
        <v>15</v>
      </c>
      <c r="X43" s="29">
        <f>'s1'!X46</f>
        <v>15</v>
      </c>
      <c r="Y43" s="29">
        <f>'s1'!Y46</f>
        <v>15</v>
      </c>
      <c r="Z43" s="29">
        <f>'s1'!Z46</f>
        <v>15</v>
      </c>
      <c r="AA43" s="29">
        <f>'s1'!AA46</f>
        <v>15</v>
      </c>
      <c r="AB43" s="29">
        <f>'s1'!AB46</f>
        <v>15</v>
      </c>
      <c r="AC43" s="29">
        <f>'s1'!AC46</f>
        <v>15</v>
      </c>
      <c r="AD43" s="29">
        <f>'s1'!AD46</f>
        <v>15</v>
      </c>
      <c r="AE43" s="29">
        <f>'s1'!AE46</f>
        <v>15</v>
      </c>
      <c r="AF43" s="29">
        <f>'s1'!AF46</f>
        <v>15</v>
      </c>
      <c r="AG43" s="29">
        <f>'s1'!AG46</f>
        <v>15</v>
      </c>
      <c r="AH43" s="29">
        <f>'s1'!AH46</f>
        <v>15</v>
      </c>
      <c r="AI43" s="29">
        <f>'s1'!AI46</f>
        <v>15</v>
      </c>
      <c r="AJ43" s="29">
        <f>'s1'!AJ46</f>
        <v>15</v>
      </c>
      <c r="AK43" s="29">
        <f>'s1'!AK46</f>
        <v>15</v>
      </c>
      <c r="AL43" s="29">
        <f>'s1'!AL46</f>
        <v>15</v>
      </c>
      <c r="AM43" s="9"/>
    </row>
    <row r="44" spans="1:39" x14ac:dyDescent="0.2">
      <c r="A44" s="7"/>
      <c r="B44" s="8">
        <v>13</v>
      </c>
      <c r="C44" s="29">
        <f>'s1'!C47</f>
        <v>15</v>
      </c>
      <c r="D44" s="29">
        <f>'s1'!D47</f>
        <v>15</v>
      </c>
      <c r="E44" s="29">
        <f>'s1'!E47</f>
        <v>15</v>
      </c>
      <c r="F44" s="29">
        <f>'s1'!F47</f>
        <v>15</v>
      </c>
      <c r="G44" s="29">
        <f>'s1'!G47</f>
        <v>15</v>
      </c>
      <c r="H44" s="29">
        <f>'s1'!H47</f>
        <v>15</v>
      </c>
      <c r="I44" s="29">
        <f>'s1'!I47</f>
        <v>15</v>
      </c>
      <c r="J44" s="29">
        <f>'s1'!J47</f>
        <v>15</v>
      </c>
      <c r="K44" s="29">
        <f>'s1'!K47</f>
        <v>15</v>
      </c>
      <c r="L44" s="29">
        <f>'s1'!L47</f>
        <v>15</v>
      </c>
      <c r="M44" s="29">
        <f>'s1'!M47</f>
        <v>15</v>
      </c>
      <c r="N44" s="29">
        <f>'s1'!N47</f>
        <v>15</v>
      </c>
      <c r="O44" s="29">
        <f>'s1'!O47</f>
        <v>15</v>
      </c>
      <c r="P44" s="29">
        <f>'s1'!P47</f>
        <v>15</v>
      </c>
      <c r="Q44" s="29">
        <f>'s1'!Q47</f>
        <v>15</v>
      </c>
      <c r="R44" s="29">
        <f>'s1'!R47</f>
        <v>15</v>
      </c>
      <c r="S44" s="29">
        <f>'s1'!S47</f>
        <v>15</v>
      </c>
      <c r="T44" s="29">
        <f>'s1'!T47</f>
        <v>15</v>
      </c>
      <c r="U44" s="29">
        <f>'s1'!U47</f>
        <v>15</v>
      </c>
      <c r="V44" s="29">
        <f>'s1'!V47</f>
        <v>15</v>
      </c>
      <c r="W44" s="29">
        <f>'s1'!W47</f>
        <v>15</v>
      </c>
      <c r="X44" s="29">
        <f>'s1'!X47</f>
        <v>15</v>
      </c>
      <c r="Y44" s="29">
        <f>'s1'!Y47</f>
        <v>15</v>
      </c>
      <c r="Z44" s="29">
        <f>'s1'!Z47</f>
        <v>15</v>
      </c>
      <c r="AA44" s="29">
        <f>'s1'!AA47</f>
        <v>15</v>
      </c>
      <c r="AB44" s="29">
        <f>'s1'!AB47</f>
        <v>15</v>
      </c>
      <c r="AC44" s="29">
        <f>'s1'!AC47</f>
        <v>15</v>
      </c>
      <c r="AD44" s="29">
        <f>'s1'!AD47</f>
        <v>15</v>
      </c>
      <c r="AE44" s="29">
        <f>'s1'!AE47</f>
        <v>15</v>
      </c>
      <c r="AF44" s="29">
        <f>'s1'!AF47</f>
        <v>15</v>
      </c>
      <c r="AG44" s="29">
        <f>'s1'!AG47</f>
        <v>15</v>
      </c>
      <c r="AH44" s="29">
        <f>'s1'!AH47</f>
        <v>15</v>
      </c>
      <c r="AI44" s="29">
        <f>'s1'!AI47</f>
        <v>15</v>
      </c>
      <c r="AJ44" s="29">
        <f>'s1'!AJ47</f>
        <v>15</v>
      </c>
      <c r="AK44" s="29">
        <f>'s1'!AK47</f>
        <v>15</v>
      </c>
      <c r="AL44" s="29">
        <f>'s1'!AL47</f>
        <v>15</v>
      </c>
      <c r="AM44" s="9"/>
    </row>
    <row r="45" spans="1:39" x14ac:dyDescent="0.2">
      <c r="A45" s="7"/>
      <c r="B45" s="8">
        <v>14</v>
      </c>
      <c r="C45" s="29" t="e">
        <f>'s1'!C48</f>
        <v>#N/A</v>
      </c>
      <c r="D45" s="29" t="e">
        <f>'s1'!D48</f>
        <v>#N/A</v>
      </c>
      <c r="E45" s="29" t="e">
        <f>'s1'!E48</f>
        <v>#N/A</v>
      </c>
      <c r="F45" s="29" t="e">
        <f>'s1'!F48</f>
        <v>#N/A</v>
      </c>
      <c r="G45" s="29" t="e">
        <f>'s1'!G48</f>
        <v>#N/A</v>
      </c>
      <c r="H45" s="29" t="e">
        <f>'s1'!H48</f>
        <v>#N/A</v>
      </c>
      <c r="I45" s="29" t="e">
        <f>'s1'!I48</f>
        <v>#N/A</v>
      </c>
      <c r="J45" s="29" t="e">
        <f>'s1'!J48</f>
        <v>#N/A</v>
      </c>
      <c r="K45" s="29" t="e">
        <f>'s1'!K48</f>
        <v>#N/A</v>
      </c>
      <c r="L45" s="29" t="e">
        <f>'s1'!L48</f>
        <v>#N/A</v>
      </c>
      <c r="M45" s="29" t="e">
        <f>'s1'!M48</f>
        <v>#N/A</v>
      </c>
      <c r="N45" s="29" t="e">
        <f>'s1'!N48</f>
        <v>#N/A</v>
      </c>
      <c r="O45" s="29" t="e">
        <f>'s1'!O48</f>
        <v>#N/A</v>
      </c>
      <c r="P45" s="29" t="e">
        <f>'s1'!P48</f>
        <v>#N/A</v>
      </c>
      <c r="Q45" s="29" t="e">
        <f>'s1'!Q48</f>
        <v>#N/A</v>
      </c>
      <c r="R45" s="29" t="e">
        <f>'s1'!R48</f>
        <v>#N/A</v>
      </c>
      <c r="S45" s="29" t="e">
        <f>'s1'!S48</f>
        <v>#N/A</v>
      </c>
      <c r="T45" s="29" t="e">
        <f>'s1'!T48</f>
        <v>#N/A</v>
      </c>
      <c r="U45" s="29" t="e">
        <f>'s1'!U48</f>
        <v>#N/A</v>
      </c>
      <c r="V45" s="29" t="e">
        <f>'s1'!V48</f>
        <v>#N/A</v>
      </c>
      <c r="W45" s="29" t="e">
        <f>'s1'!W48</f>
        <v>#N/A</v>
      </c>
      <c r="X45" s="29" t="e">
        <f>'s1'!X48</f>
        <v>#N/A</v>
      </c>
      <c r="Y45" s="29" t="e">
        <f>'s1'!Y48</f>
        <v>#N/A</v>
      </c>
      <c r="Z45" s="29" t="e">
        <f>'s1'!Z48</f>
        <v>#N/A</v>
      </c>
      <c r="AA45" s="29" t="e">
        <f>'s1'!AA48</f>
        <v>#N/A</v>
      </c>
      <c r="AB45" s="29" t="e">
        <f>'s1'!AB48</f>
        <v>#N/A</v>
      </c>
      <c r="AC45" s="29" t="e">
        <f>'s1'!AC48</f>
        <v>#N/A</v>
      </c>
      <c r="AD45" s="29" t="e">
        <f>'s1'!AD48</f>
        <v>#N/A</v>
      </c>
      <c r="AE45" s="29" t="e">
        <f>'s1'!AE48</f>
        <v>#N/A</v>
      </c>
      <c r="AF45" s="29" t="e">
        <f>'s1'!AF48</f>
        <v>#N/A</v>
      </c>
      <c r="AG45" s="29" t="e">
        <f>'s1'!AG48</f>
        <v>#N/A</v>
      </c>
      <c r="AH45" s="29" t="e">
        <f>'s1'!AH48</f>
        <v>#N/A</v>
      </c>
      <c r="AI45" s="29" t="e">
        <f>'s1'!AI48</f>
        <v>#N/A</v>
      </c>
      <c r="AJ45" s="29" t="e">
        <f>'s1'!AJ48</f>
        <v>#N/A</v>
      </c>
      <c r="AK45" s="29" t="e">
        <f>'s1'!AK48</f>
        <v>#N/A</v>
      </c>
      <c r="AL45" s="29" t="e">
        <f>'s1'!AL48</f>
        <v>#N/A</v>
      </c>
      <c r="AM45" s="9"/>
    </row>
    <row r="46" spans="1:39" x14ac:dyDescent="0.2">
      <c r="A46" s="7"/>
      <c r="B46" s="8">
        <v>15</v>
      </c>
      <c r="C46" s="29" t="e">
        <f>'s1'!C49</f>
        <v>#N/A</v>
      </c>
      <c r="D46" s="29" t="e">
        <f>'s1'!D49</f>
        <v>#N/A</v>
      </c>
      <c r="E46" s="29" t="e">
        <f>'s1'!E49</f>
        <v>#N/A</v>
      </c>
      <c r="F46" s="29" t="e">
        <f>'s1'!F49</f>
        <v>#N/A</v>
      </c>
      <c r="G46" s="29" t="e">
        <f>'s1'!G49</f>
        <v>#N/A</v>
      </c>
      <c r="H46" s="29" t="e">
        <f>'s1'!H49</f>
        <v>#N/A</v>
      </c>
      <c r="I46" s="29" t="e">
        <f>'s1'!I49</f>
        <v>#N/A</v>
      </c>
      <c r="J46" s="29" t="e">
        <f>'s1'!J49</f>
        <v>#N/A</v>
      </c>
      <c r="K46" s="29" t="e">
        <f>'s1'!K49</f>
        <v>#N/A</v>
      </c>
      <c r="L46" s="29" t="e">
        <f>'s1'!L49</f>
        <v>#N/A</v>
      </c>
      <c r="M46" s="29" t="e">
        <f>'s1'!M49</f>
        <v>#N/A</v>
      </c>
      <c r="N46" s="29" t="e">
        <f>'s1'!N49</f>
        <v>#N/A</v>
      </c>
      <c r="O46" s="29" t="e">
        <f>'s1'!O49</f>
        <v>#N/A</v>
      </c>
      <c r="P46" s="29" t="e">
        <f>'s1'!P49</f>
        <v>#N/A</v>
      </c>
      <c r="Q46" s="29" t="e">
        <f>'s1'!Q49</f>
        <v>#N/A</v>
      </c>
      <c r="R46" s="29" t="e">
        <f>'s1'!R49</f>
        <v>#N/A</v>
      </c>
      <c r="S46" s="29" t="e">
        <f>'s1'!S49</f>
        <v>#N/A</v>
      </c>
      <c r="T46" s="29" t="e">
        <f>'s1'!T49</f>
        <v>#N/A</v>
      </c>
      <c r="U46" s="29" t="e">
        <f>'s1'!U49</f>
        <v>#N/A</v>
      </c>
      <c r="V46" s="29" t="e">
        <f>'s1'!V49</f>
        <v>#N/A</v>
      </c>
      <c r="W46" s="29" t="e">
        <f>'s1'!W49</f>
        <v>#N/A</v>
      </c>
      <c r="X46" s="29" t="e">
        <f>'s1'!X49</f>
        <v>#N/A</v>
      </c>
      <c r="Y46" s="29" t="e">
        <f>'s1'!Y49</f>
        <v>#N/A</v>
      </c>
      <c r="Z46" s="29" t="e">
        <f>'s1'!Z49</f>
        <v>#N/A</v>
      </c>
      <c r="AA46" s="29" t="e">
        <f>'s1'!AA49</f>
        <v>#N/A</v>
      </c>
      <c r="AB46" s="29" t="e">
        <f>'s1'!AB49</f>
        <v>#N/A</v>
      </c>
      <c r="AC46" s="29" t="e">
        <f>'s1'!AC49</f>
        <v>#N/A</v>
      </c>
      <c r="AD46" s="29" t="e">
        <f>'s1'!AD49</f>
        <v>#N/A</v>
      </c>
      <c r="AE46" s="29" t="e">
        <f>'s1'!AE49</f>
        <v>#N/A</v>
      </c>
      <c r="AF46" s="29" t="e">
        <f>'s1'!AF49</f>
        <v>#N/A</v>
      </c>
      <c r="AG46" s="29" t="e">
        <f>'s1'!AG49</f>
        <v>#N/A</v>
      </c>
      <c r="AH46" s="29" t="e">
        <f>'s1'!AH49</f>
        <v>#N/A</v>
      </c>
      <c r="AI46" s="29" t="e">
        <f>'s1'!AI49</f>
        <v>#N/A</v>
      </c>
      <c r="AJ46" s="29" t="e">
        <f>'s1'!AJ49</f>
        <v>#N/A</v>
      </c>
      <c r="AK46" s="29" t="e">
        <f>'s1'!AK49</f>
        <v>#N/A</v>
      </c>
      <c r="AL46" s="29" t="e">
        <f>'s1'!AL49</f>
        <v>#N/A</v>
      </c>
      <c r="AM46" s="9"/>
    </row>
    <row r="47" spans="1:39" x14ac:dyDescent="0.2">
      <c r="A47" s="7"/>
      <c r="B47" s="8">
        <v>16</v>
      </c>
      <c r="C47" s="29" t="e">
        <f>'s1'!C50</f>
        <v>#N/A</v>
      </c>
      <c r="D47" s="29" t="e">
        <f>'s1'!D50</f>
        <v>#N/A</v>
      </c>
      <c r="E47" s="29" t="e">
        <f>'s1'!E50</f>
        <v>#N/A</v>
      </c>
      <c r="F47" s="29" t="e">
        <f>'s1'!F50</f>
        <v>#N/A</v>
      </c>
      <c r="G47" s="29" t="e">
        <f>'s1'!G50</f>
        <v>#N/A</v>
      </c>
      <c r="H47" s="29" t="e">
        <f>'s1'!H50</f>
        <v>#N/A</v>
      </c>
      <c r="I47" s="29" t="e">
        <f>'s1'!I50</f>
        <v>#N/A</v>
      </c>
      <c r="J47" s="29" t="e">
        <f>'s1'!J50</f>
        <v>#N/A</v>
      </c>
      <c r="K47" s="29" t="e">
        <f>'s1'!K50</f>
        <v>#N/A</v>
      </c>
      <c r="L47" s="29" t="e">
        <f>'s1'!L50</f>
        <v>#N/A</v>
      </c>
      <c r="M47" s="29" t="e">
        <f>'s1'!M50</f>
        <v>#N/A</v>
      </c>
      <c r="N47" s="29" t="e">
        <f>'s1'!N50</f>
        <v>#N/A</v>
      </c>
      <c r="O47" s="29" t="e">
        <f>'s1'!O50</f>
        <v>#N/A</v>
      </c>
      <c r="P47" s="29" t="e">
        <f>'s1'!P50</f>
        <v>#N/A</v>
      </c>
      <c r="Q47" s="29" t="e">
        <f>'s1'!Q50</f>
        <v>#N/A</v>
      </c>
      <c r="R47" s="29" t="e">
        <f>'s1'!R50</f>
        <v>#N/A</v>
      </c>
      <c r="S47" s="29" t="e">
        <f>'s1'!S50</f>
        <v>#N/A</v>
      </c>
      <c r="T47" s="29" t="e">
        <f>'s1'!T50</f>
        <v>#N/A</v>
      </c>
      <c r="U47" s="29" t="e">
        <f>'s1'!U50</f>
        <v>#N/A</v>
      </c>
      <c r="V47" s="29" t="e">
        <f>'s1'!V50</f>
        <v>#N/A</v>
      </c>
      <c r="W47" s="29" t="e">
        <f>'s1'!W50</f>
        <v>#N/A</v>
      </c>
      <c r="X47" s="29" t="e">
        <f>'s1'!X50</f>
        <v>#N/A</v>
      </c>
      <c r="Y47" s="29" t="e">
        <f>'s1'!Y50</f>
        <v>#N/A</v>
      </c>
      <c r="Z47" s="29" t="e">
        <f>'s1'!Z50</f>
        <v>#N/A</v>
      </c>
      <c r="AA47" s="29" t="e">
        <f>'s1'!AA50</f>
        <v>#N/A</v>
      </c>
      <c r="AB47" s="29" t="e">
        <f>'s1'!AB50</f>
        <v>#N/A</v>
      </c>
      <c r="AC47" s="29" t="e">
        <f>'s1'!AC50</f>
        <v>#N/A</v>
      </c>
      <c r="AD47" s="29" t="e">
        <f>'s1'!AD50</f>
        <v>#N/A</v>
      </c>
      <c r="AE47" s="29" t="e">
        <f>'s1'!AE50</f>
        <v>#N/A</v>
      </c>
      <c r="AF47" s="29" t="e">
        <f>'s1'!AF50</f>
        <v>#N/A</v>
      </c>
      <c r="AG47" s="29" t="e">
        <f>'s1'!AG50</f>
        <v>#N/A</v>
      </c>
      <c r="AH47" s="29" t="e">
        <f>'s1'!AH50</f>
        <v>#N/A</v>
      </c>
      <c r="AI47" s="29" t="e">
        <f>'s1'!AI50</f>
        <v>#N/A</v>
      </c>
      <c r="AJ47" s="29" t="e">
        <f>'s1'!AJ50</f>
        <v>#N/A</v>
      </c>
      <c r="AK47" s="29" t="e">
        <f>'s1'!AK50</f>
        <v>#N/A</v>
      </c>
      <c r="AL47" s="29" t="e">
        <f>'s1'!AL50</f>
        <v>#N/A</v>
      </c>
      <c r="AM47" s="9"/>
    </row>
    <row r="48" spans="1:39" x14ac:dyDescent="0.2">
      <c r="A48" s="7"/>
      <c r="B48" s="8">
        <v>17</v>
      </c>
      <c r="C48" s="29" t="e">
        <f>'s1'!C51</f>
        <v>#N/A</v>
      </c>
      <c r="D48" s="29" t="e">
        <f>'s1'!D51</f>
        <v>#N/A</v>
      </c>
      <c r="E48" s="29" t="e">
        <f>'s1'!E51</f>
        <v>#N/A</v>
      </c>
      <c r="F48" s="29" t="e">
        <f>'s1'!F51</f>
        <v>#N/A</v>
      </c>
      <c r="G48" s="29" t="e">
        <f>'s1'!G51</f>
        <v>#N/A</v>
      </c>
      <c r="H48" s="29" t="e">
        <f>'s1'!H51</f>
        <v>#N/A</v>
      </c>
      <c r="I48" s="29" t="e">
        <f>'s1'!I51</f>
        <v>#N/A</v>
      </c>
      <c r="J48" s="29" t="e">
        <f>'s1'!J51</f>
        <v>#N/A</v>
      </c>
      <c r="K48" s="29" t="e">
        <f>'s1'!K51</f>
        <v>#N/A</v>
      </c>
      <c r="L48" s="29" t="e">
        <f>'s1'!L51</f>
        <v>#N/A</v>
      </c>
      <c r="M48" s="29" t="e">
        <f>'s1'!M51</f>
        <v>#N/A</v>
      </c>
      <c r="N48" s="29" t="e">
        <f>'s1'!N51</f>
        <v>#N/A</v>
      </c>
      <c r="O48" s="29" t="e">
        <f>'s1'!O51</f>
        <v>#N/A</v>
      </c>
      <c r="P48" s="29" t="e">
        <f>'s1'!P51</f>
        <v>#N/A</v>
      </c>
      <c r="Q48" s="29" t="e">
        <f>'s1'!Q51</f>
        <v>#N/A</v>
      </c>
      <c r="R48" s="29" t="e">
        <f>'s1'!R51</f>
        <v>#N/A</v>
      </c>
      <c r="S48" s="29" t="e">
        <f>'s1'!S51</f>
        <v>#N/A</v>
      </c>
      <c r="T48" s="29" t="e">
        <f>'s1'!T51</f>
        <v>#N/A</v>
      </c>
      <c r="U48" s="29" t="e">
        <f>'s1'!U51</f>
        <v>#N/A</v>
      </c>
      <c r="V48" s="29" t="e">
        <f>'s1'!V51</f>
        <v>#N/A</v>
      </c>
      <c r="W48" s="29" t="e">
        <f>'s1'!W51</f>
        <v>#N/A</v>
      </c>
      <c r="X48" s="29" t="e">
        <f>'s1'!X51</f>
        <v>#N/A</v>
      </c>
      <c r="Y48" s="29" t="e">
        <f>'s1'!Y51</f>
        <v>#N/A</v>
      </c>
      <c r="Z48" s="29" t="e">
        <f>'s1'!Z51</f>
        <v>#N/A</v>
      </c>
      <c r="AA48" s="29" t="e">
        <f>'s1'!AA51</f>
        <v>#N/A</v>
      </c>
      <c r="AB48" s="29" t="e">
        <f>'s1'!AB51</f>
        <v>#N/A</v>
      </c>
      <c r="AC48" s="29" t="e">
        <f>'s1'!AC51</f>
        <v>#N/A</v>
      </c>
      <c r="AD48" s="29" t="e">
        <f>'s1'!AD51</f>
        <v>#N/A</v>
      </c>
      <c r="AE48" s="29" t="e">
        <f>'s1'!AE51</f>
        <v>#N/A</v>
      </c>
      <c r="AF48" s="29" t="e">
        <f>'s1'!AF51</f>
        <v>#N/A</v>
      </c>
      <c r="AG48" s="29" t="e">
        <f>'s1'!AG51</f>
        <v>#N/A</v>
      </c>
      <c r="AH48" s="29" t="e">
        <f>'s1'!AH51</f>
        <v>#N/A</v>
      </c>
      <c r="AI48" s="29" t="e">
        <f>'s1'!AI51</f>
        <v>#N/A</v>
      </c>
      <c r="AJ48" s="29" t="e">
        <f>'s1'!AJ51</f>
        <v>#N/A</v>
      </c>
      <c r="AK48" s="29" t="e">
        <f>'s1'!AK51</f>
        <v>#N/A</v>
      </c>
      <c r="AL48" s="29" t="e">
        <f>'s1'!AL51</f>
        <v>#N/A</v>
      </c>
      <c r="AM48" s="9"/>
    </row>
    <row r="49" spans="1:39" x14ac:dyDescent="0.2">
      <c r="A49" s="7"/>
      <c r="B49" s="8">
        <v>18</v>
      </c>
      <c r="C49" s="29" t="e">
        <f>'s1'!C52</f>
        <v>#N/A</v>
      </c>
      <c r="D49" s="29" t="e">
        <f>'s1'!D52</f>
        <v>#N/A</v>
      </c>
      <c r="E49" s="29" t="e">
        <f>'s1'!E52</f>
        <v>#N/A</v>
      </c>
      <c r="F49" s="29" t="e">
        <f>'s1'!F52</f>
        <v>#N/A</v>
      </c>
      <c r="G49" s="29" t="e">
        <f>'s1'!G52</f>
        <v>#N/A</v>
      </c>
      <c r="H49" s="29" t="e">
        <f>'s1'!H52</f>
        <v>#N/A</v>
      </c>
      <c r="I49" s="29" t="e">
        <f>'s1'!I52</f>
        <v>#N/A</v>
      </c>
      <c r="J49" s="29" t="e">
        <f>'s1'!J52</f>
        <v>#N/A</v>
      </c>
      <c r="K49" s="29" t="e">
        <f>'s1'!K52</f>
        <v>#N/A</v>
      </c>
      <c r="L49" s="29" t="e">
        <f>'s1'!L52</f>
        <v>#N/A</v>
      </c>
      <c r="M49" s="29" t="e">
        <f>'s1'!M52</f>
        <v>#N/A</v>
      </c>
      <c r="N49" s="29" t="e">
        <f>'s1'!N52</f>
        <v>#N/A</v>
      </c>
      <c r="O49" s="29" t="e">
        <f>'s1'!O52</f>
        <v>#N/A</v>
      </c>
      <c r="P49" s="29" t="e">
        <f>'s1'!P52</f>
        <v>#N/A</v>
      </c>
      <c r="Q49" s="29" t="e">
        <f>'s1'!Q52</f>
        <v>#N/A</v>
      </c>
      <c r="R49" s="29" t="e">
        <f>'s1'!R52</f>
        <v>#N/A</v>
      </c>
      <c r="S49" s="29" t="e">
        <f>'s1'!S52</f>
        <v>#N/A</v>
      </c>
      <c r="T49" s="29" t="e">
        <f>'s1'!T52</f>
        <v>#N/A</v>
      </c>
      <c r="U49" s="29" t="e">
        <f>'s1'!U52</f>
        <v>#N/A</v>
      </c>
      <c r="V49" s="29" t="e">
        <f>'s1'!V52</f>
        <v>#N/A</v>
      </c>
      <c r="W49" s="29" t="e">
        <f>'s1'!W52</f>
        <v>#N/A</v>
      </c>
      <c r="X49" s="29" t="e">
        <f>'s1'!X52</f>
        <v>#N/A</v>
      </c>
      <c r="Y49" s="29" t="e">
        <f>'s1'!Y52</f>
        <v>#N/A</v>
      </c>
      <c r="Z49" s="29" t="e">
        <f>'s1'!Z52</f>
        <v>#N/A</v>
      </c>
      <c r="AA49" s="29" t="e">
        <f>'s1'!AA52</f>
        <v>#N/A</v>
      </c>
      <c r="AB49" s="29" t="e">
        <f>'s1'!AB52</f>
        <v>#N/A</v>
      </c>
      <c r="AC49" s="29" t="e">
        <f>'s1'!AC52</f>
        <v>#N/A</v>
      </c>
      <c r="AD49" s="29" t="e">
        <f>'s1'!AD52</f>
        <v>#N/A</v>
      </c>
      <c r="AE49" s="29" t="e">
        <f>'s1'!AE52</f>
        <v>#N/A</v>
      </c>
      <c r="AF49" s="29" t="e">
        <f>'s1'!AF52</f>
        <v>#N/A</v>
      </c>
      <c r="AG49" s="29" t="e">
        <f>'s1'!AG52</f>
        <v>#N/A</v>
      </c>
      <c r="AH49" s="29" t="e">
        <f>'s1'!AH52</f>
        <v>#N/A</v>
      </c>
      <c r="AI49" s="29" t="e">
        <f>'s1'!AI52</f>
        <v>#N/A</v>
      </c>
      <c r="AJ49" s="29" t="e">
        <f>'s1'!AJ52</f>
        <v>#N/A</v>
      </c>
      <c r="AK49" s="29" t="e">
        <f>'s1'!AK52</f>
        <v>#N/A</v>
      </c>
      <c r="AL49" s="29" t="e">
        <f>'s1'!AL52</f>
        <v>#N/A</v>
      </c>
      <c r="AM49" s="9"/>
    </row>
    <row r="50" spans="1:39" x14ac:dyDescent="0.2">
      <c r="A50" s="7"/>
      <c r="B50" s="8">
        <v>19</v>
      </c>
      <c r="C50" s="29" t="e">
        <f>'s1'!C53</f>
        <v>#N/A</v>
      </c>
      <c r="D50" s="29" t="e">
        <f>'s1'!D53</f>
        <v>#N/A</v>
      </c>
      <c r="E50" s="29" t="e">
        <f>'s1'!E53</f>
        <v>#N/A</v>
      </c>
      <c r="F50" s="29" t="e">
        <f>'s1'!F53</f>
        <v>#N/A</v>
      </c>
      <c r="G50" s="29" t="e">
        <f>'s1'!G53</f>
        <v>#N/A</v>
      </c>
      <c r="H50" s="29" t="e">
        <f>'s1'!H53</f>
        <v>#N/A</v>
      </c>
      <c r="I50" s="29" t="e">
        <f>'s1'!I53</f>
        <v>#N/A</v>
      </c>
      <c r="J50" s="29" t="e">
        <f>'s1'!J53</f>
        <v>#N/A</v>
      </c>
      <c r="K50" s="29" t="e">
        <f>'s1'!K53</f>
        <v>#N/A</v>
      </c>
      <c r="L50" s="29" t="e">
        <f>'s1'!L53</f>
        <v>#N/A</v>
      </c>
      <c r="M50" s="29" t="e">
        <f>'s1'!M53</f>
        <v>#N/A</v>
      </c>
      <c r="N50" s="29" t="e">
        <f>'s1'!N53</f>
        <v>#N/A</v>
      </c>
      <c r="O50" s="29" t="e">
        <f>'s1'!O53</f>
        <v>#N/A</v>
      </c>
      <c r="P50" s="29" t="e">
        <f>'s1'!P53</f>
        <v>#N/A</v>
      </c>
      <c r="Q50" s="29" t="e">
        <f>'s1'!Q53</f>
        <v>#N/A</v>
      </c>
      <c r="R50" s="29" t="e">
        <f>'s1'!R53</f>
        <v>#N/A</v>
      </c>
      <c r="S50" s="29" t="e">
        <f>'s1'!S53</f>
        <v>#N/A</v>
      </c>
      <c r="T50" s="29" t="e">
        <f>'s1'!T53</f>
        <v>#N/A</v>
      </c>
      <c r="U50" s="29" t="e">
        <f>'s1'!U53</f>
        <v>#N/A</v>
      </c>
      <c r="V50" s="29" t="e">
        <f>'s1'!V53</f>
        <v>#N/A</v>
      </c>
      <c r="W50" s="29" t="e">
        <f>'s1'!W53</f>
        <v>#N/A</v>
      </c>
      <c r="X50" s="29" t="e">
        <f>'s1'!X53</f>
        <v>#N/A</v>
      </c>
      <c r="Y50" s="29" t="e">
        <f>'s1'!Y53</f>
        <v>#N/A</v>
      </c>
      <c r="Z50" s="29" t="e">
        <f>'s1'!Z53</f>
        <v>#N/A</v>
      </c>
      <c r="AA50" s="29" t="e">
        <f>'s1'!AA53</f>
        <v>#N/A</v>
      </c>
      <c r="AB50" s="29" t="e">
        <f>'s1'!AB53</f>
        <v>#N/A</v>
      </c>
      <c r="AC50" s="29" t="e">
        <f>'s1'!AC53</f>
        <v>#N/A</v>
      </c>
      <c r="AD50" s="29" t="e">
        <f>'s1'!AD53</f>
        <v>#N/A</v>
      </c>
      <c r="AE50" s="29" t="e">
        <f>'s1'!AE53</f>
        <v>#N/A</v>
      </c>
      <c r="AF50" s="29" t="e">
        <f>'s1'!AF53</f>
        <v>#N/A</v>
      </c>
      <c r="AG50" s="29" t="e">
        <f>'s1'!AG53</f>
        <v>#N/A</v>
      </c>
      <c r="AH50" s="29" t="e">
        <f>'s1'!AH53</f>
        <v>#N/A</v>
      </c>
      <c r="AI50" s="29" t="e">
        <f>'s1'!AI53</f>
        <v>#N/A</v>
      </c>
      <c r="AJ50" s="29" t="e">
        <f>'s1'!AJ53</f>
        <v>#N/A</v>
      </c>
      <c r="AK50" s="29" t="e">
        <f>'s1'!AK53</f>
        <v>#N/A</v>
      </c>
      <c r="AL50" s="29" t="e">
        <f>'s1'!AL53</f>
        <v>#N/A</v>
      </c>
      <c r="AM50" s="9"/>
    </row>
    <row r="51" spans="1:39" x14ac:dyDescent="0.2">
      <c r="A51" s="7"/>
      <c r="B51" s="8">
        <v>20</v>
      </c>
      <c r="C51" s="29" t="e">
        <f>'s1'!C54</f>
        <v>#N/A</v>
      </c>
      <c r="D51" s="29" t="e">
        <f>'s1'!D54</f>
        <v>#N/A</v>
      </c>
      <c r="E51" s="29" t="e">
        <f>'s1'!E54</f>
        <v>#N/A</v>
      </c>
      <c r="F51" s="29" t="e">
        <f>'s1'!F54</f>
        <v>#N/A</v>
      </c>
      <c r="G51" s="29" t="e">
        <f>'s1'!G54</f>
        <v>#N/A</v>
      </c>
      <c r="H51" s="29" t="e">
        <f>'s1'!H54</f>
        <v>#N/A</v>
      </c>
      <c r="I51" s="29" t="e">
        <f>'s1'!I54</f>
        <v>#N/A</v>
      </c>
      <c r="J51" s="29" t="e">
        <f>'s1'!J54</f>
        <v>#N/A</v>
      </c>
      <c r="K51" s="29" t="e">
        <f>'s1'!K54</f>
        <v>#N/A</v>
      </c>
      <c r="L51" s="29" t="e">
        <f>'s1'!L54</f>
        <v>#N/A</v>
      </c>
      <c r="M51" s="29" t="e">
        <f>'s1'!M54</f>
        <v>#N/A</v>
      </c>
      <c r="N51" s="29" t="e">
        <f>'s1'!N54</f>
        <v>#N/A</v>
      </c>
      <c r="O51" s="29" t="e">
        <f>'s1'!O54</f>
        <v>#N/A</v>
      </c>
      <c r="P51" s="29" t="e">
        <f>'s1'!P54</f>
        <v>#N/A</v>
      </c>
      <c r="Q51" s="29" t="e">
        <f>'s1'!Q54</f>
        <v>#N/A</v>
      </c>
      <c r="R51" s="29" t="e">
        <f>'s1'!R54</f>
        <v>#N/A</v>
      </c>
      <c r="S51" s="29" t="e">
        <f>'s1'!S54</f>
        <v>#N/A</v>
      </c>
      <c r="T51" s="29" t="e">
        <f>'s1'!T54</f>
        <v>#N/A</v>
      </c>
      <c r="U51" s="29" t="e">
        <f>'s1'!U54</f>
        <v>#N/A</v>
      </c>
      <c r="V51" s="29" t="e">
        <f>'s1'!V54</f>
        <v>#N/A</v>
      </c>
      <c r="W51" s="29" t="e">
        <f>'s1'!W54</f>
        <v>#N/A</v>
      </c>
      <c r="X51" s="29" t="e">
        <f>'s1'!X54</f>
        <v>#N/A</v>
      </c>
      <c r="Y51" s="29" t="e">
        <f>'s1'!Y54</f>
        <v>#N/A</v>
      </c>
      <c r="Z51" s="29" t="e">
        <f>'s1'!Z54</f>
        <v>#N/A</v>
      </c>
      <c r="AA51" s="29" t="e">
        <f>'s1'!AA54</f>
        <v>#N/A</v>
      </c>
      <c r="AB51" s="29" t="e">
        <f>'s1'!AB54</f>
        <v>#N/A</v>
      </c>
      <c r="AC51" s="29" t="e">
        <f>'s1'!AC54</f>
        <v>#N/A</v>
      </c>
      <c r="AD51" s="29" t="e">
        <f>'s1'!AD54</f>
        <v>#N/A</v>
      </c>
      <c r="AE51" s="29" t="e">
        <f>'s1'!AE54</f>
        <v>#N/A</v>
      </c>
      <c r="AF51" s="29" t="e">
        <f>'s1'!AF54</f>
        <v>#N/A</v>
      </c>
      <c r="AG51" s="29" t="e">
        <f>'s1'!AG54</f>
        <v>#N/A</v>
      </c>
      <c r="AH51" s="29" t="e">
        <f>'s1'!AH54</f>
        <v>#N/A</v>
      </c>
      <c r="AI51" s="29" t="e">
        <f>'s1'!AI54</f>
        <v>#N/A</v>
      </c>
      <c r="AJ51" s="29" t="e">
        <f>'s1'!AJ54</f>
        <v>#N/A</v>
      </c>
      <c r="AK51" s="29" t="e">
        <f>'s1'!AK54</f>
        <v>#N/A</v>
      </c>
      <c r="AL51" s="29" t="e">
        <f>'s1'!AL54</f>
        <v>#N/A</v>
      </c>
      <c r="AM51" s="9"/>
    </row>
    <row r="52" spans="1:39" x14ac:dyDescent="0.2">
      <c r="A52" s="7"/>
      <c r="B52" s="8">
        <v>21</v>
      </c>
      <c r="C52" s="29" t="e">
        <f>'s1'!C55</f>
        <v>#N/A</v>
      </c>
      <c r="D52" s="29" t="e">
        <f>'s1'!D55</f>
        <v>#N/A</v>
      </c>
      <c r="E52" s="29" t="e">
        <f>'s1'!E55</f>
        <v>#N/A</v>
      </c>
      <c r="F52" s="29" t="e">
        <f>'s1'!F55</f>
        <v>#N/A</v>
      </c>
      <c r="G52" s="29" t="e">
        <f>'s1'!G55</f>
        <v>#N/A</v>
      </c>
      <c r="H52" s="29" t="e">
        <f>'s1'!H55</f>
        <v>#N/A</v>
      </c>
      <c r="I52" s="29" t="e">
        <f>'s1'!I55</f>
        <v>#N/A</v>
      </c>
      <c r="J52" s="29" t="e">
        <f>'s1'!J55</f>
        <v>#N/A</v>
      </c>
      <c r="K52" s="29" t="e">
        <f>'s1'!K55</f>
        <v>#N/A</v>
      </c>
      <c r="L52" s="29" t="e">
        <f>'s1'!L55</f>
        <v>#N/A</v>
      </c>
      <c r="M52" s="29" t="e">
        <f>'s1'!M55</f>
        <v>#N/A</v>
      </c>
      <c r="N52" s="29" t="e">
        <f>'s1'!N55</f>
        <v>#N/A</v>
      </c>
      <c r="O52" s="29" t="e">
        <f>'s1'!O55</f>
        <v>#N/A</v>
      </c>
      <c r="P52" s="29" t="e">
        <f>'s1'!P55</f>
        <v>#N/A</v>
      </c>
      <c r="Q52" s="29" t="e">
        <f>'s1'!Q55</f>
        <v>#N/A</v>
      </c>
      <c r="R52" s="29" t="e">
        <f>'s1'!R55</f>
        <v>#N/A</v>
      </c>
      <c r="S52" s="29" t="e">
        <f>'s1'!S55</f>
        <v>#N/A</v>
      </c>
      <c r="T52" s="29" t="e">
        <f>'s1'!T55</f>
        <v>#N/A</v>
      </c>
      <c r="U52" s="29" t="e">
        <f>'s1'!U55</f>
        <v>#N/A</v>
      </c>
      <c r="V52" s="29" t="e">
        <f>'s1'!V55</f>
        <v>#N/A</v>
      </c>
      <c r="W52" s="29" t="e">
        <f>'s1'!W55</f>
        <v>#N/A</v>
      </c>
      <c r="X52" s="29" t="e">
        <f>'s1'!X55</f>
        <v>#N/A</v>
      </c>
      <c r="Y52" s="29" t="e">
        <f>'s1'!Y55</f>
        <v>#N/A</v>
      </c>
      <c r="Z52" s="29" t="e">
        <f>'s1'!Z55</f>
        <v>#N/A</v>
      </c>
      <c r="AA52" s="29" t="e">
        <f>'s1'!AA55</f>
        <v>#N/A</v>
      </c>
      <c r="AB52" s="29" t="e">
        <f>'s1'!AB55</f>
        <v>#N/A</v>
      </c>
      <c r="AC52" s="29" t="e">
        <f>'s1'!AC55</f>
        <v>#N/A</v>
      </c>
      <c r="AD52" s="29" t="e">
        <f>'s1'!AD55</f>
        <v>#N/A</v>
      </c>
      <c r="AE52" s="29" t="e">
        <f>'s1'!AE55</f>
        <v>#N/A</v>
      </c>
      <c r="AF52" s="29" t="e">
        <f>'s1'!AF55</f>
        <v>#N/A</v>
      </c>
      <c r="AG52" s="29" t="e">
        <f>'s1'!AG55</f>
        <v>#N/A</v>
      </c>
      <c r="AH52" s="29" t="e">
        <f>'s1'!AH55</f>
        <v>#N/A</v>
      </c>
      <c r="AI52" s="29" t="e">
        <f>'s1'!AI55</f>
        <v>#N/A</v>
      </c>
      <c r="AJ52" s="29" t="e">
        <f>'s1'!AJ55</f>
        <v>#N/A</v>
      </c>
      <c r="AK52" s="29" t="e">
        <f>'s1'!AK55</f>
        <v>#N/A</v>
      </c>
      <c r="AL52" s="29" t="e">
        <f>'s1'!AL55</f>
        <v>#N/A</v>
      </c>
      <c r="AM52" s="9"/>
    </row>
    <row r="53" spans="1:39" x14ac:dyDescent="0.2">
      <c r="A53" s="7"/>
      <c r="B53" s="8">
        <v>22</v>
      </c>
      <c r="C53" s="29" t="e">
        <f>'s1'!C56</f>
        <v>#N/A</v>
      </c>
      <c r="D53" s="29" t="e">
        <f>'s1'!D56</f>
        <v>#N/A</v>
      </c>
      <c r="E53" s="29" t="e">
        <f>'s1'!E56</f>
        <v>#N/A</v>
      </c>
      <c r="F53" s="29" t="e">
        <f>'s1'!F56</f>
        <v>#N/A</v>
      </c>
      <c r="G53" s="29" t="e">
        <f>'s1'!G56</f>
        <v>#N/A</v>
      </c>
      <c r="H53" s="29" t="e">
        <f>'s1'!H56</f>
        <v>#N/A</v>
      </c>
      <c r="I53" s="29" t="e">
        <f>'s1'!I56</f>
        <v>#N/A</v>
      </c>
      <c r="J53" s="29" t="e">
        <f>'s1'!J56</f>
        <v>#N/A</v>
      </c>
      <c r="K53" s="29" t="e">
        <f>'s1'!K56</f>
        <v>#N/A</v>
      </c>
      <c r="L53" s="29" t="e">
        <f>'s1'!L56</f>
        <v>#N/A</v>
      </c>
      <c r="M53" s="29" t="e">
        <f>'s1'!M56</f>
        <v>#N/A</v>
      </c>
      <c r="N53" s="29" t="e">
        <f>'s1'!N56</f>
        <v>#N/A</v>
      </c>
      <c r="O53" s="29" t="e">
        <f>'s1'!O56</f>
        <v>#N/A</v>
      </c>
      <c r="P53" s="29" t="e">
        <f>'s1'!P56</f>
        <v>#N/A</v>
      </c>
      <c r="Q53" s="29" t="e">
        <f>'s1'!Q56</f>
        <v>#N/A</v>
      </c>
      <c r="R53" s="29" t="e">
        <f>'s1'!R56</f>
        <v>#N/A</v>
      </c>
      <c r="S53" s="29" t="e">
        <f>'s1'!S56</f>
        <v>#N/A</v>
      </c>
      <c r="T53" s="29" t="e">
        <f>'s1'!T56</f>
        <v>#N/A</v>
      </c>
      <c r="U53" s="29" t="e">
        <f>'s1'!U56</f>
        <v>#N/A</v>
      </c>
      <c r="V53" s="29" t="e">
        <f>'s1'!V56</f>
        <v>#N/A</v>
      </c>
      <c r="W53" s="29" t="e">
        <f>'s1'!W56</f>
        <v>#N/A</v>
      </c>
      <c r="X53" s="29" t="e">
        <f>'s1'!X56</f>
        <v>#N/A</v>
      </c>
      <c r="Y53" s="29" t="e">
        <f>'s1'!Y56</f>
        <v>#N/A</v>
      </c>
      <c r="Z53" s="29" t="e">
        <f>'s1'!Z56</f>
        <v>#N/A</v>
      </c>
      <c r="AA53" s="29" t="e">
        <f>'s1'!AA56</f>
        <v>#N/A</v>
      </c>
      <c r="AB53" s="29" t="e">
        <f>'s1'!AB56</f>
        <v>#N/A</v>
      </c>
      <c r="AC53" s="29" t="e">
        <f>'s1'!AC56</f>
        <v>#N/A</v>
      </c>
      <c r="AD53" s="29" t="e">
        <f>'s1'!AD56</f>
        <v>#N/A</v>
      </c>
      <c r="AE53" s="29" t="e">
        <f>'s1'!AE56</f>
        <v>#N/A</v>
      </c>
      <c r="AF53" s="29" t="e">
        <f>'s1'!AF56</f>
        <v>#N/A</v>
      </c>
      <c r="AG53" s="29" t="e">
        <f>'s1'!AG56</f>
        <v>#N/A</v>
      </c>
      <c r="AH53" s="29" t="e">
        <f>'s1'!AH56</f>
        <v>#N/A</v>
      </c>
      <c r="AI53" s="29" t="e">
        <f>'s1'!AI56</f>
        <v>#N/A</v>
      </c>
      <c r="AJ53" s="29" t="e">
        <f>'s1'!AJ56</f>
        <v>#N/A</v>
      </c>
      <c r="AK53" s="29" t="e">
        <f>'s1'!AK56</f>
        <v>#N/A</v>
      </c>
      <c r="AL53" s="29" t="e">
        <f>'s1'!AL56</f>
        <v>#N/A</v>
      </c>
      <c r="AM53" s="9"/>
    </row>
    <row r="54" spans="1:39" x14ac:dyDescent="0.2">
      <c r="A54" s="7"/>
      <c r="B54" s="8">
        <v>23</v>
      </c>
      <c r="C54" s="29" t="e">
        <f>'s1'!C57</f>
        <v>#N/A</v>
      </c>
      <c r="D54" s="29" t="e">
        <f>'s1'!D57</f>
        <v>#N/A</v>
      </c>
      <c r="E54" s="29" t="e">
        <f>'s1'!E57</f>
        <v>#N/A</v>
      </c>
      <c r="F54" s="29" t="e">
        <f>'s1'!F57</f>
        <v>#N/A</v>
      </c>
      <c r="G54" s="29" t="e">
        <f>'s1'!G57</f>
        <v>#N/A</v>
      </c>
      <c r="H54" s="29" t="e">
        <f>'s1'!H57</f>
        <v>#N/A</v>
      </c>
      <c r="I54" s="29" t="e">
        <f>'s1'!I57</f>
        <v>#N/A</v>
      </c>
      <c r="J54" s="29" t="e">
        <f>'s1'!J57</f>
        <v>#N/A</v>
      </c>
      <c r="K54" s="29" t="e">
        <f>'s1'!K57</f>
        <v>#N/A</v>
      </c>
      <c r="L54" s="29" t="e">
        <f>'s1'!L57</f>
        <v>#N/A</v>
      </c>
      <c r="M54" s="29" t="e">
        <f>'s1'!M57</f>
        <v>#N/A</v>
      </c>
      <c r="N54" s="29" t="e">
        <f>'s1'!N57</f>
        <v>#N/A</v>
      </c>
      <c r="O54" s="29" t="e">
        <f>'s1'!O57</f>
        <v>#N/A</v>
      </c>
      <c r="P54" s="29" t="e">
        <f>'s1'!P57</f>
        <v>#N/A</v>
      </c>
      <c r="Q54" s="29" t="e">
        <f>'s1'!Q57</f>
        <v>#N/A</v>
      </c>
      <c r="R54" s="29" t="e">
        <f>'s1'!R57</f>
        <v>#N/A</v>
      </c>
      <c r="S54" s="29" t="e">
        <f>'s1'!S57</f>
        <v>#N/A</v>
      </c>
      <c r="T54" s="29" t="e">
        <f>'s1'!T57</f>
        <v>#N/A</v>
      </c>
      <c r="U54" s="29" t="e">
        <f>'s1'!U57</f>
        <v>#N/A</v>
      </c>
      <c r="V54" s="29" t="e">
        <f>'s1'!V57</f>
        <v>#N/A</v>
      </c>
      <c r="W54" s="29" t="e">
        <f>'s1'!W57</f>
        <v>#N/A</v>
      </c>
      <c r="X54" s="29" t="e">
        <f>'s1'!X57</f>
        <v>#N/A</v>
      </c>
      <c r="Y54" s="29" t="e">
        <f>'s1'!Y57</f>
        <v>#N/A</v>
      </c>
      <c r="Z54" s="29" t="e">
        <f>'s1'!Z57</f>
        <v>#N/A</v>
      </c>
      <c r="AA54" s="29" t="e">
        <f>'s1'!AA57</f>
        <v>#N/A</v>
      </c>
      <c r="AB54" s="29" t="e">
        <f>'s1'!AB57</f>
        <v>#N/A</v>
      </c>
      <c r="AC54" s="29" t="e">
        <f>'s1'!AC57</f>
        <v>#N/A</v>
      </c>
      <c r="AD54" s="29" t="e">
        <f>'s1'!AD57</f>
        <v>#N/A</v>
      </c>
      <c r="AE54" s="29" t="e">
        <f>'s1'!AE57</f>
        <v>#N/A</v>
      </c>
      <c r="AF54" s="29" t="e">
        <f>'s1'!AF57</f>
        <v>#N/A</v>
      </c>
      <c r="AG54" s="29" t="e">
        <f>'s1'!AG57</f>
        <v>#N/A</v>
      </c>
      <c r="AH54" s="29" t="e">
        <f>'s1'!AH57</f>
        <v>#N/A</v>
      </c>
      <c r="AI54" s="29" t="e">
        <f>'s1'!AI57</f>
        <v>#N/A</v>
      </c>
      <c r="AJ54" s="29" t="e">
        <f>'s1'!AJ57</f>
        <v>#N/A</v>
      </c>
      <c r="AK54" s="29" t="e">
        <f>'s1'!AK57</f>
        <v>#N/A</v>
      </c>
      <c r="AL54" s="29" t="e">
        <f>'s1'!AL57</f>
        <v>#N/A</v>
      </c>
      <c r="AM54" s="9"/>
    </row>
    <row r="55" spans="1:39" x14ac:dyDescent="0.2">
      <c r="A55" s="7"/>
      <c r="B55" s="8">
        <v>24</v>
      </c>
      <c r="C55" s="29" t="e">
        <f>'s1'!C58</f>
        <v>#N/A</v>
      </c>
      <c r="D55" s="29" t="e">
        <f>'s1'!D58</f>
        <v>#N/A</v>
      </c>
      <c r="E55" s="29" t="e">
        <f>'s1'!E58</f>
        <v>#N/A</v>
      </c>
      <c r="F55" s="29" t="e">
        <f>'s1'!F58</f>
        <v>#N/A</v>
      </c>
      <c r="G55" s="29" t="e">
        <f>'s1'!G58</f>
        <v>#N/A</v>
      </c>
      <c r="H55" s="29" t="e">
        <f>'s1'!H58</f>
        <v>#N/A</v>
      </c>
      <c r="I55" s="29" t="e">
        <f>'s1'!I58</f>
        <v>#N/A</v>
      </c>
      <c r="J55" s="29" t="e">
        <f>'s1'!J58</f>
        <v>#N/A</v>
      </c>
      <c r="K55" s="29" t="e">
        <f>'s1'!K58</f>
        <v>#N/A</v>
      </c>
      <c r="L55" s="29" t="e">
        <f>'s1'!L58</f>
        <v>#N/A</v>
      </c>
      <c r="M55" s="29" t="e">
        <f>'s1'!M58</f>
        <v>#N/A</v>
      </c>
      <c r="N55" s="29" t="e">
        <f>'s1'!N58</f>
        <v>#N/A</v>
      </c>
      <c r="O55" s="29" t="e">
        <f>'s1'!O58</f>
        <v>#N/A</v>
      </c>
      <c r="P55" s="29" t="e">
        <f>'s1'!P58</f>
        <v>#N/A</v>
      </c>
      <c r="Q55" s="29" t="e">
        <f>'s1'!Q58</f>
        <v>#N/A</v>
      </c>
      <c r="R55" s="29" t="e">
        <f>'s1'!R58</f>
        <v>#N/A</v>
      </c>
      <c r="S55" s="29" t="e">
        <f>'s1'!S58</f>
        <v>#N/A</v>
      </c>
      <c r="T55" s="29" t="e">
        <f>'s1'!T58</f>
        <v>#N/A</v>
      </c>
      <c r="U55" s="29" t="e">
        <f>'s1'!U58</f>
        <v>#N/A</v>
      </c>
      <c r="V55" s="29" t="e">
        <f>'s1'!V58</f>
        <v>#N/A</v>
      </c>
      <c r="W55" s="29" t="e">
        <f>'s1'!W58</f>
        <v>#N/A</v>
      </c>
      <c r="X55" s="29" t="e">
        <f>'s1'!X58</f>
        <v>#N/A</v>
      </c>
      <c r="Y55" s="29" t="e">
        <f>'s1'!Y58</f>
        <v>#N/A</v>
      </c>
      <c r="Z55" s="29" t="e">
        <f>'s1'!Z58</f>
        <v>#N/A</v>
      </c>
      <c r="AA55" s="29" t="e">
        <f>'s1'!AA58</f>
        <v>#N/A</v>
      </c>
      <c r="AB55" s="29" t="e">
        <f>'s1'!AB58</f>
        <v>#N/A</v>
      </c>
      <c r="AC55" s="29" t="e">
        <f>'s1'!AC58</f>
        <v>#N/A</v>
      </c>
      <c r="AD55" s="29" t="e">
        <f>'s1'!AD58</f>
        <v>#N/A</v>
      </c>
      <c r="AE55" s="29" t="e">
        <f>'s1'!AE58</f>
        <v>#N/A</v>
      </c>
      <c r="AF55" s="29" t="e">
        <f>'s1'!AF58</f>
        <v>#N/A</v>
      </c>
      <c r="AG55" s="29" t="e">
        <f>'s1'!AG58</f>
        <v>#N/A</v>
      </c>
      <c r="AH55" s="29" t="e">
        <f>'s1'!AH58</f>
        <v>#N/A</v>
      </c>
      <c r="AI55" s="29" t="e">
        <f>'s1'!AI58</f>
        <v>#N/A</v>
      </c>
      <c r="AJ55" s="29" t="e">
        <f>'s1'!AJ58</f>
        <v>#N/A</v>
      </c>
      <c r="AK55" s="29" t="e">
        <f>'s1'!AK58</f>
        <v>#N/A</v>
      </c>
      <c r="AL55" s="29" t="e">
        <f>'s1'!AL58</f>
        <v>#N/A</v>
      </c>
      <c r="AM55" s="9"/>
    </row>
    <row r="56" spans="1:39" x14ac:dyDescent="0.2">
      <c r="A56" s="20"/>
      <c r="B56" s="33" t="s">
        <v>401</v>
      </c>
      <c r="C56" s="31" t="e">
        <f>SUM(C32:C55)</f>
        <v>#N/A</v>
      </c>
      <c r="D56" s="31" t="e">
        <f>SUM(D32:D55)</f>
        <v>#N/A</v>
      </c>
      <c r="E56" s="31" t="e">
        <f t="shared" ref="E56:AL56" si="5">SUM(E32:E55)</f>
        <v>#N/A</v>
      </c>
      <c r="F56" s="31" t="e">
        <f t="shared" si="5"/>
        <v>#N/A</v>
      </c>
      <c r="G56" s="31" t="e">
        <f t="shared" si="5"/>
        <v>#N/A</v>
      </c>
      <c r="H56" s="31" t="e">
        <f t="shared" si="5"/>
        <v>#N/A</v>
      </c>
      <c r="I56" s="31" t="e">
        <f t="shared" si="5"/>
        <v>#N/A</v>
      </c>
      <c r="J56" s="31" t="e">
        <f t="shared" si="5"/>
        <v>#N/A</v>
      </c>
      <c r="K56" s="31" t="e">
        <f t="shared" si="5"/>
        <v>#N/A</v>
      </c>
      <c r="L56" s="31" t="e">
        <f t="shared" si="5"/>
        <v>#N/A</v>
      </c>
      <c r="M56" s="31" t="e">
        <f t="shared" si="5"/>
        <v>#N/A</v>
      </c>
      <c r="N56" s="31" t="e">
        <f t="shared" si="5"/>
        <v>#N/A</v>
      </c>
      <c r="O56" s="31" t="e">
        <f t="shared" si="5"/>
        <v>#N/A</v>
      </c>
      <c r="P56" s="31" t="e">
        <f t="shared" si="5"/>
        <v>#N/A</v>
      </c>
      <c r="Q56" s="31" t="e">
        <f t="shared" si="5"/>
        <v>#N/A</v>
      </c>
      <c r="R56" s="31" t="e">
        <f t="shared" si="5"/>
        <v>#N/A</v>
      </c>
      <c r="S56" s="31" t="e">
        <f t="shared" si="5"/>
        <v>#N/A</v>
      </c>
      <c r="T56" s="31" t="e">
        <f t="shared" si="5"/>
        <v>#N/A</v>
      </c>
      <c r="U56" s="31" t="e">
        <f t="shared" si="5"/>
        <v>#N/A</v>
      </c>
      <c r="V56" s="31" t="e">
        <f t="shared" si="5"/>
        <v>#N/A</v>
      </c>
      <c r="W56" s="31" t="e">
        <f t="shared" si="5"/>
        <v>#N/A</v>
      </c>
      <c r="X56" s="31" t="e">
        <f t="shared" si="5"/>
        <v>#N/A</v>
      </c>
      <c r="Y56" s="31" t="e">
        <f t="shared" si="5"/>
        <v>#N/A</v>
      </c>
      <c r="Z56" s="31" t="e">
        <f t="shared" si="5"/>
        <v>#N/A</v>
      </c>
      <c r="AA56" s="31" t="e">
        <f t="shared" si="5"/>
        <v>#N/A</v>
      </c>
      <c r="AB56" s="31" t="e">
        <f t="shared" si="5"/>
        <v>#N/A</v>
      </c>
      <c r="AC56" s="31" t="e">
        <f t="shared" si="5"/>
        <v>#N/A</v>
      </c>
      <c r="AD56" s="31" t="e">
        <f t="shared" si="5"/>
        <v>#N/A</v>
      </c>
      <c r="AE56" s="31" t="e">
        <f t="shared" si="5"/>
        <v>#N/A</v>
      </c>
      <c r="AF56" s="31" t="e">
        <f t="shared" si="5"/>
        <v>#N/A</v>
      </c>
      <c r="AG56" s="31" t="e">
        <f t="shared" si="5"/>
        <v>#N/A</v>
      </c>
      <c r="AH56" s="31" t="e">
        <f t="shared" si="5"/>
        <v>#N/A</v>
      </c>
      <c r="AI56" s="31" t="e">
        <f t="shared" si="5"/>
        <v>#N/A</v>
      </c>
      <c r="AJ56" s="31" t="e">
        <f t="shared" si="5"/>
        <v>#N/A</v>
      </c>
      <c r="AK56" s="31" t="e">
        <f t="shared" si="5"/>
        <v>#N/A</v>
      </c>
      <c r="AL56" s="31" t="e">
        <f t="shared" si="5"/>
        <v>#N/A</v>
      </c>
      <c r="AM56" s="9"/>
    </row>
    <row r="57" spans="1:39" x14ac:dyDescent="0.2">
      <c r="A57" s="20"/>
      <c r="B57" s="9"/>
      <c r="C57" s="9"/>
      <c r="D57" s="9"/>
      <c r="E57" s="9"/>
      <c r="F57" s="9"/>
      <c r="G57" s="9"/>
      <c r="H57" s="9"/>
      <c r="I57" s="9"/>
      <c r="J57" s="9"/>
      <c r="K57" s="9"/>
      <c r="L57" s="9"/>
      <c r="M57" s="9"/>
      <c r="N57" s="9"/>
      <c r="O57" s="9"/>
      <c r="P57" s="9"/>
      <c r="Q57" s="9"/>
      <c r="R57" s="9"/>
      <c r="S57" s="9"/>
      <c r="T57" s="9"/>
      <c r="U57" s="9"/>
      <c r="V57" s="9"/>
      <c r="W57" s="9"/>
      <c r="X57" s="9"/>
      <c r="Y57" s="9"/>
      <c r="Z57" s="9"/>
      <c r="AA57" s="9"/>
      <c r="AB57" s="9"/>
      <c r="AC57" s="9"/>
      <c r="AD57" s="9"/>
      <c r="AE57" s="9"/>
      <c r="AF57" s="9"/>
      <c r="AG57" s="9"/>
      <c r="AH57" s="9"/>
      <c r="AI57" s="9"/>
      <c r="AJ57" s="9"/>
      <c r="AK57" s="9"/>
      <c r="AL57" s="9"/>
      <c r="AM57" s="9"/>
    </row>
    <row r="58" spans="1:39" x14ac:dyDescent="0.2">
      <c r="A58" s="7" t="s">
        <v>398</v>
      </c>
      <c r="B58" s="8">
        <v>1</v>
      </c>
      <c r="C58" s="29" t="e">
        <f>'s2'!C58</f>
        <v>#N/A</v>
      </c>
      <c r="D58" s="29" t="e">
        <f>'s2'!D58</f>
        <v>#N/A</v>
      </c>
      <c r="E58" s="29" t="e">
        <f>'s2'!E58</f>
        <v>#N/A</v>
      </c>
      <c r="F58" s="29" t="e">
        <f>'s2'!F58</f>
        <v>#N/A</v>
      </c>
      <c r="G58" s="29" t="e">
        <f>'s2'!G58</f>
        <v>#N/A</v>
      </c>
      <c r="H58" s="29" t="e">
        <f>'s2'!H58</f>
        <v>#N/A</v>
      </c>
      <c r="I58" s="29" t="e">
        <f>'s2'!I58</f>
        <v>#N/A</v>
      </c>
      <c r="J58" s="29" t="e">
        <f>'s2'!J58</f>
        <v>#N/A</v>
      </c>
      <c r="K58" s="29" t="e">
        <f>'s2'!K58</f>
        <v>#N/A</v>
      </c>
      <c r="L58" s="29" t="e">
        <f>'s2'!L58</f>
        <v>#N/A</v>
      </c>
      <c r="M58" s="29" t="e">
        <f>'s2'!M58</f>
        <v>#N/A</v>
      </c>
      <c r="N58" s="29" t="e">
        <f>'s2'!N58</f>
        <v>#N/A</v>
      </c>
      <c r="O58" s="29">
        <f>'s2'!O58</f>
        <v>0</v>
      </c>
      <c r="P58" s="29">
        <f>'s2'!P58</f>
        <v>0</v>
      </c>
      <c r="Q58" s="29">
        <f>'s2'!Q58</f>
        <v>0</v>
      </c>
      <c r="R58" s="29">
        <f>'s2'!R58</f>
        <v>0</v>
      </c>
      <c r="S58" s="29">
        <f>'s2'!S58</f>
        <v>0</v>
      </c>
      <c r="T58" s="29">
        <f>'s2'!T58</f>
        <v>0</v>
      </c>
      <c r="U58" s="29">
        <f>'s2'!U58</f>
        <v>0</v>
      </c>
      <c r="V58" s="29">
        <f>'s2'!V58</f>
        <v>0</v>
      </c>
      <c r="W58" s="29">
        <f>'s2'!W58</f>
        <v>0</v>
      </c>
      <c r="X58" s="29">
        <f>'s2'!X58</f>
        <v>0</v>
      </c>
      <c r="Y58" s="29">
        <f>'s2'!Y58</f>
        <v>0</v>
      </c>
      <c r="Z58" s="29">
        <f>'s2'!Z58</f>
        <v>0</v>
      </c>
      <c r="AA58" s="29">
        <f>'s2'!AA58</f>
        <v>0</v>
      </c>
      <c r="AB58" s="29">
        <f>'s2'!AB58</f>
        <v>0</v>
      </c>
      <c r="AC58" s="29">
        <f>'s2'!AC58</f>
        <v>0</v>
      </c>
      <c r="AD58" s="29">
        <f>'s2'!AD58</f>
        <v>0</v>
      </c>
      <c r="AE58" s="29">
        <f>'s2'!AE58</f>
        <v>0</v>
      </c>
      <c r="AF58" s="29">
        <f>'s2'!AF58</f>
        <v>0</v>
      </c>
      <c r="AG58" s="29" t="e">
        <f>'s2'!AG58</f>
        <v>#N/A</v>
      </c>
      <c r="AH58" s="29" t="e">
        <f>'s2'!AH58</f>
        <v>#N/A</v>
      </c>
      <c r="AI58" s="29" t="e">
        <f>'s2'!AI58</f>
        <v>#N/A</v>
      </c>
      <c r="AJ58" s="29" t="e">
        <f>'s2'!AJ58</f>
        <v>#N/A</v>
      </c>
      <c r="AK58" s="29" t="e">
        <f>'s2'!AK58</f>
        <v>#N/A</v>
      </c>
      <c r="AL58" s="29" t="e">
        <f>'s2'!AL58</f>
        <v>#N/A</v>
      </c>
      <c r="AM58" s="9"/>
    </row>
    <row r="59" spans="1:39" x14ac:dyDescent="0.2">
      <c r="A59" s="7" t="s">
        <v>403</v>
      </c>
      <c r="B59" s="8">
        <v>2</v>
      </c>
      <c r="C59" s="29" t="e">
        <f>'s2'!C59</f>
        <v>#N/A</v>
      </c>
      <c r="D59" s="29" t="e">
        <f>'s2'!D59</f>
        <v>#N/A</v>
      </c>
      <c r="E59" s="29" t="e">
        <f>'s2'!E59</f>
        <v>#N/A</v>
      </c>
      <c r="F59" s="29" t="e">
        <f>'s2'!F59</f>
        <v>#N/A</v>
      </c>
      <c r="G59" s="29" t="e">
        <f>'s2'!G59</f>
        <v>#N/A</v>
      </c>
      <c r="H59" s="29" t="e">
        <f>'s2'!H59</f>
        <v>#N/A</v>
      </c>
      <c r="I59" s="29" t="e">
        <f>'s2'!I59</f>
        <v>#N/A</v>
      </c>
      <c r="J59" s="29" t="e">
        <f>'s2'!J59</f>
        <v>#N/A</v>
      </c>
      <c r="K59" s="29" t="e">
        <f>'s2'!K59</f>
        <v>#N/A</v>
      </c>
      <c r="L59" s="29" t="e">
        <f>'s2'!L59</f>
        <v>#N/A</v>
      </c>
      <c r="M59" s="29" t="e">
        <f>'s2'!M59</f>
        <v>#N/A</v>
      </c>
      <c r="N59" s="29" t="e">
        <f>'s2'!N59</f>
        <v>#N/A</v>
      </c>
      <c r="O59" s="29">
        <f>'s2'!O59</f>
        <v>0</v>
      </c>
      <c r="P59" s="29">
        <f>'s2'!P59</f>
        <v>0</v>
      </c>
      <c r="Q59" s="29">
        <f>'s2'!Q59</f>
        <v>0</v>
      </c>
      <c r="R59" s="29">
        <f>'s2'!R59</f>
        <v>0</v>
      </c>
      <c r="S59" s="29">
        <f>'s2'!S59</f>
        <v>0</v>
      </c>
      <c r="T59" s="29">
        <f>'s2'!T59</f>
        <v>0</v>
      </c>
      <c r="U59" s="29">
        <f>'s2'!U59</f>
        <v>0</v>
      </c>
      <c r="V59" s="29">
        <f>'s2'!V59</f>
        <v>0</v>
      </c>
      <c r="W59" s="29">
        <f>'s2'!W59</f>
        <v>0</v>
      </c>
      <c r="X59" s="29">
        <f>'s2'!X59</f>
        <v>0</v>
      </c>
      <c r="Y59" s="29">
        <f>'s2'!Y59</f>
        <v>0</v>
      </c>
      <c r="Z59" s="29">
        <f>'s2'!Z59</f>
        <v>0</v>
      </c>
      <c r="AA59" s="29">
        <f>'s2'!AA59</f>
        <v>0</v>
      </c>
      <c r="AB59" s="29">
        <f>'s2'!AB59</f>
        <v>0</v>
      </c>
      <c r="AC59" s="29">
        <f>'s2'!AC59</f>
        <v>0</v>
      </c>
      <c r="AD59" s="29">
        <f>'s2'!AD59</f>
        <v>0</v>
      </c>
      <c r="AE59" s="29">
        <f>'s2'!AE59</f>
        <v>0</v>
      </c>
      <c r="AF59" s="29">
        <f>'s2'!AF59</f>
        <v>0</v>
      </c>
      <c r="AG59" s="29" t="e">
        <f>'s2'!AG59</f>
        <v>#N/A</v>
      </c>
      <c r="AH59" s="29" t="e">
        <f>'s2'!AH59</f>
        <v>#N/A</v>
      </c>
      <c r="AI59" s="29" t="e">
        <f>'s2'!AI59</f>
        <v>#N/A</v>
      </c>
      <c r="AJ59" s="29" t="e">
        <f>'s2'!AJ59</f>
        <v>#N/A</v>
      </c>
      <c r="AK59" s="29" t="e">
        <f>'s2'!AK59</f>
        <v>#N/A</v>
      </c>
      <c r="AL59" s="29" t="e">
        <f>'s2'!AL59</f>
        <v>#N/A</v>
      </c>
      <c r="AM59" s="9"/>
    </row>
    <row r="60" spans="1:39" x14ac:dyDescent="0.2">
      <c r="A60" s="7"/>
      <c r="B60" s="8">
        <v>3</v>
      </c>
      <c r="C60" s="29" t="e">
        <f>'s2'!C60</f>
        <v>#N/A</v>
      </c>
      <c r="D60" s="29" t="e">
        <f>'s2'!D60</f>
        <v>#N/A</v>
      </c>
      <c r="E60" s="29" t="e">
        <f>'s2'!E60</f>
        <v>#N/A</v>
      </c>
      <c r="F60" s="29" t="e">
        <f>'s2'!F60</f>
        <v>#N/A</v>
      </c>
      <c r="G60" s="29" t="e">
        <f>'s2'!G60</f>
        <v>#N/A</v>
      </c>
      <c r="H60" s="29" t="e">
        <f>'s2'!H60</f>
        <v>#N/A</v>
      </c>
      <c r="I60" s="29" t="e">
        <f>'s2'!I60</f>
        <v>#N/A</v>
      </c>
      <c r="J60" s="29" t="e">
        <f>'s2'!J60</f>
        <v>#N/A</v>
      </c>
      <c r="K60" s="29" t="e">
        <f>'s2'!K60</f>
        <v>#N/A</v>
      </c>
      <c r="L60" s="29" t="e">
        <f>'s2'!L60</f>
        <v>#N/A</v>
      </c>
      <c r="M60" s="29" t="e">
        <f>'s2'!M60</f>
        <v>#N/A</v>
      </c>
      <c r="N60" s="29" t="e">
        <f>'s2'!N60</f>
        <v>#N/A</v>
      </c>
      <c r="O60" s="29">
        <f>'s2'!O60</f>
        <v>0</v>
      </c>
      <c r="P60" s="29">
        <f>'s2'!P60</f>
        <v>0</v>
      </c>
      <c r="Q60" s="29">
        <f>'s2'!Q60</f>
        <v>0</v>
      </c>
      <c r="R60" s="29">
        <f>'s2'!R60</f>
        <v>0</v>
      </c>
      <c r="S60" s="29">
        <f>'s2'!S60</f>
        <v>0</v>
      </c>
      <c r="T60" s="29">
        <f>'s2'!T60</f>
        <v>0</v>
      </c>
      <c r="U60" s="29">
        <f>'s2'!U60</f>
        <v>0</v>
      </c>
      <c r="V60" s="29">
        <f>'s2'!V60</f>
        <v>0</v>
      </c>
      <c r="W60" s="29">
        <f>'s2'!W60</f>
        <v>0</v>
      </c>
      <c r="X60" s="29">
        <f>'s2'!X60</f>
        <v>0</v>
      </c>
      <c r="Y60" s="29">
        <f>'s2'!Y60</f>
        <v>0</v>
      </c>
      <c r="Z60" s="29">
        <f>'s2'!Z60</f>
        <v>0</v>
      </c>
      <c r="AA60" s="29">
        <f>'s2'!AA60</f>
        <v>0</v>
      </c>
      <c r="AB60" s="29">
        <f>'s2'!AB60</f>
        <v>0</v>
      </c>
      <c r="AC60" s="29">
        <f>'s2'!AC60</f>
        <v>0</v>
      </c>
      <c r="AD60" s="29">
        <f>'s2'!AD60</f>
        <v>0</v>
      </c>
      <c r="AE60" s="29">
        <f>'s2'!AE60</f>
        <v>0</v>
      </c>
      <c r="AF60" s="29">
        <f>'s2'!AF60</f>
        <v>0</v>
      </c>
      <c r="AG60" s="29" t="e">
        <f>'s2'!AG60</f>
        <v>#N/A</v>
      </c>
      <c r="AH60" s="29" t="e">
        <f>'s2'!AH60</f>
        <v>#N/A</v>
      </c>
      <c r="AI60" s="29" t="e">
        <f>'s2'!AI60</f>
        <v>#N/A</v>
      </c>
      <c r="AJ60" s="29" t="e">
        <f>'s2'!AJ60</f>
        <v>#N/A</v>
      </c>
      <c r="AK60" s="29" t="e">
        <f>'s2'!AK60</f>
        <v>#N/A</v>
      </c>
      <c r="AL60" s="29" t="e">
        <f>'s2'!AL60</f>
        <v>#N/A</v>
      </c>
      <c r="AM60" s="9"/>
    </row>
    <row r="61" spans="1:39" x14ac:dyDescent="0.2">
      <c r="A61" s="7"/>
      <c r="B61" s="8">
        <v>4</v>
      </c>
      <c r="C61" s="29" t="e">
        <f>'s2'!C61</f>
        <v>#N/A</v>
      </c>
      <c r="D61" s="29" t="e">
        <f>'s2'!D61</f>
        <v>#N/A</v>
      </c>
      <c r="E61" s="29" t="e">
        <f>'s2'!E61</f>
        <v>#N/A</v>
      </c>
      <c r="F61" s="29" t="e">
        <f>'s2'!F61</f>
        <v>#N/A</v>
      </c>
      <c r="G61" s="29" t="e">
        <f>'s2'!G61</f>
        <v>#N/A</v>
      </c>
      <c r="H61" s="29" t="e">
        <f>'s2'!H61</f>
        <v>#N/A</v>
      </c>
      <c r="I61" s="29" t="e">
        <f>'s2'!I61</f>
        <v>#N/A</v>
      </c>
      <c r="J61" s="29" t="e">
        <f>'s2'!J61</f>
        <v>#N/A</v>
      </c>
      <c r="K61" s="29" t="e">
        <f>'s2'!K61</f>
        <v>#N/A</v>
      </c>
      <c r="L61" s="29" t="e">
        <f>'s2'!L61</f>
        <v>#N/A</v>
      </c>
      <c r="M61" s="29" t="e">
        <f>'s2'!M61</f>
        <v>#N/A</v>
      </c>
      <c r="N61" s="29" t="e">
        <f>'s2'!N61</f>
        <v>#N/A</v>
      </c>
      <c r="O61" s="29">
        <f>'s2'!O61</f>
        <v>0</v>
      </c>
      <c r="P61" s="29">
        <f>'s2'!P61</f>
        <v>0</v>
      </c>
      <c r="Q61" s="29">
        <f>'s2'!Q61</f>
        <v>0</v>
      </c>
      <c r="R61" s="29">
        <f>'s2'!R61</f>
        <v>0</v>
      </c>
      <c r="S61" s="29">
        <f>'s2'!S61</f>
        <v>0</v>
      </c>
      <c r="T61" s="29">
        <f>'s2'!T61</f>
        <v>0</v>
      </c>
      <c r="U61" s="29">
        <f>'s2'!U61</f>
        <v>0</v>
      </c>
      <c r="V61" s="29">
        <f>'s2'!V61</f>
        <v>0</v>
      </c>
      <c r="W61" s="29">
        <f>'s2'!W61</f>
        <v>0</v>
      </c>
      <c r="X61" s="29">
        <f>'s2'!X61</f>
        <v>0</v>
      </c>
      <c r="Y61" s="29">
        <f>'s2'!Y61</f>
        <v>0</v>
      </c>
      <c r="Z61" s="29">
        <f>'s2'!Z61</f>
        <v>0</v>
      </c>
      <c r="AA61" s="29">
        <f>'s2'!AA61</f>
        <v>0</v>
      </c>
      <c r="AB61" s="29">
        <f>'s2'!AB61</f>
        <v>0</v>
      </c>
      <c r="AC61" s="29">
        <f>'s2'!AC61</f>
        <v>0</v>
      </c>
      <c r="AD61" s="29">
        <f>'s2'!AD61</f>
        <v>0</v>
      </c>
      <c r="AE61" s="29">
        <f>'s2'!AE61</f>
        <v>0</v>
      </c>
      <c r="AF61" s="29">
        <f>'s2'!AF61</f>
        <v>0</v>
      </c>
      <c r="AG61" s="29" t="e">
        <f>'s2'!AG61</f>
        <v>#N/A</v>
      </c>
      <c r="AH61" s="29" t="e">
        <f>'s2'!AH61</f>
        <v>#N/A</v>
      </c>
      <c r="AI61" s="29" t="e">
        <f>'s2'!AI61</f>
        <v>#N/A</v>
      </c>
      <c r="AJ61" s="29" t="e">
        <f>'s2'!AJ61</f>
        <v>#N/A</v>
      </c>
      <c r="AK61" s="29" t="e">
        <f>'s2'!AK61</f>
        <v>#N/A</v>
      </c>
      <c r="AL61" s="29" t="e">
        <f>'s2'!AL61</f>
        <v>#N/A</v>
      </c>
      <c r="AM61" s="9"/>
    </row>
    <row r="62" spans="1:39" x14ac:dyDescent="0.2">
      <c r="A62" s="7"/>
      <c r="B62" s="8">
        <v>5</v>
      </c>
      <c r="C62" s="29" t="e">
        <f>'s2'!C62</f>
        <v>#N/A</v>
      </c>
      <c r="D62" s="29" t="e">
        <f>'s2'!D62</f>
        <v>#N/A</v>
      </c>
      <c r="E62" s="29" t="e">
        <f>'s2'!E62</f>
        <v>#N/A</v>
      </c>
      <c r="F62" s="29" t="e">
        <f>'s2'!F62</f>
        <v>#N/A</v>
      </c>
      <c r="G62" s="29" t="e">
        <f>'s2'!G62</f>
        <v>#N/A</v>
      </c>
      <c r="H62" s="29" t="e">
        <f>'s2'!H62</f>
        <v>#N/A</v>
      </c>
      <c r="I62" s="29" t="e">
        <f>'s2'!I62</f>
        <v>#N/A</v>
      </c>
      <c r="J62" s="29" t="e">
        <f>'s2'!J62</f>
        <v>#N/A</v>
      </c>
      <c r="K62" s="29" t="e">
        <f>'s2'!K62</f>
        <v>#N/A</v>
      </c>
      <c r="L62" s="29" t="e">
        <f>'s2'!L62</f>
        <v>#N/A</v>
      </c>
      <c r="M62" s="29" t="e">
        <f>'s2'!M62</f>
        <v>#N/A</v>
      </c>
      <c r="N62" s="29" t="e">
        <f>'s2'!N62</f>
        <v>#N/A</v>
      </c>
      <c r="O62" s="29">
        <f>'s2'!O62</f>
        <v>0</v>
      </c>
      <c r="P62" s="29">
        <f>'s2'!P62</f>
        <v>0</v>
      </c>
      <c r="Q62" s="29">
        <f>'s2'!Q62</f>
        <v>0</v>
      </c>
      <c r="R62" s="29">
        <f>'s2'!R62</f>
        <v>0</v>
      </c>
      <c r="S62" s="29">
        <f>'s2'!S62</f>
        <v>0</v>
      </c>
      <c r="T62" s="29">
        <f>'s2'!T62</f>
        <v>0</v>
      </c>
      <c r="U62" s="29">
        <f>'s2'!U62</f>
        <v>0</v>
      </c>
      <c r="V62" s="29">
        <f>'s2'!V62</f>
        <v>0</v>
      </c>
      <c r="W62" s="29">
        <f>'s2'!W62</f>
        <v>0</v>
      </c>
      <c r="X62" s="29">
        <f>'s2'!X62</f>
        <v>0</v>
      </c>
      <c r="Y62" s="29">
        <f>'s2'!Y62</f>
        <v>0</v>
      </c>
      <c r="Z62" s="29">
        <f>'s2'!Z62</f>
        <v>0</v>
      </c>
      <c r="AA62" s="29">
        <f>'s2'!AA62</f>
        <v>0</v>
      </c>
      <c r="AB62" s="29">
        <f>'s2'!AB62</f>
        <v>0</v>
      </c>
      <c r="AC62" s="29">
        <f>'s2'!AC62</f>
        <v>0</v>
      </c>
      <c r="AD62" s="29">
        <f>'s2'!AD62</f>
        <v>0</v>
      </c>
      <c r="AE62" s="29">
        <f>'s2'!AE62</f>
        <v>0</v>
      </c>
      <c r="AF62" s="29">
        <f>'s2'!AF62</f>
        <v>0</v>
      </c>
      <c r="AG62" s="29" t="e">
        <f>'s2'!AG62</f>
        <v>#N/A</v>
      </c>
      <c r="AH62" s="29" t="e">
        <f>'s2'!AH62</f>
        <v>#N/A</v>
      </c>
      <c r="AI62" s="29" t="e">
        <f>'s2'!AI62</f>
        <v>#N/A</v>
      </c>
      <c r="AJ62" s="29" t="e">
        <f>'s2'!AJ62</f>
        <v>#N/A</v>
      </c>
      <c r="AK62" s="29" t="e">
        <f>'s2'!AK62</f>
        <v>#N/A</v>
      </c>
      <c r="AL62" s="29" t="e">
        <f>'s2'!AL62</f>
        <v>#N/A</v>
      </c>
      <c r="AM62" s="9"/>
    </row>
    <row r="63" spans="1:39" x14ac:dyDescent="0.2">
      <c r="A63" s="7"/>
      <c r="B63" s="8">
        <v>6</v>
      </c>
      <c r="C63" s="29" t="e">
        <f>'s2'!C63</f>
        <v>#N/A</v>
      </c>
      <c r="D63" s="29" t="e">
        <f>'s2'!D63</f>
        <v>#N/A</v>
      </c>
      <c r="E63" s="29" t="e">
        <f>'s2'!E63</f>
        <v>#N/A</v>
      </c>
      <c r="F63" s="29" t="e">
        <f>'s2'!F63</f>
        <v>#N/A</v>
      </c>
      <c r="G63" s="29" t="e">
        <f>'s2'!G63</f>
        <v>#N/A</v>
      </c>
      <c r="H63" s="29" t="e">
        <f>'s2'!H63</f>
        <v>#N/A</v>
      </c>
      <c r="I63" s="29" t="e">
        <f>'s2'!I63</f>
        <v>#N/A</v>
      </c>
      <c r="J63" s="29" t="e">
        <f>'s2'!J63</f>
        <v>#N/A</v>
      </c>
      <c r="K63" s="29" t="e">
        <f>'s2'!K63</f>
        <v>#N/A</v>
      </c>
      <c r="L63" s="29" t="e">
        <f>'s2'!L63</f>
        <v>#N/A</v>
      </c>
      <c r="M63" s="29" t="e">
        <f>'s2'!M63</f>
        <v>#N/A</v>
      </c>
      <c r="N63" s="29" t="e">
        <f>'s2'!N63</f>
        <v>#N/A</v>
      </c>
      <c r="O63" s="29">
        <f>'s2'!O63</f>
        <v>0</v>
      </c>
      <c r="P63" s="29">
        <f>'s2'!P63</f>
        <v>0</v>
      </c>
      <c r="Q63" s="29">
        <f>'s2'!Q63</f>
        <v>0</v>
      </c>
      <c r="R63" s="29">
        <f>'s2'!R63</f>
        <v>0</v>
      </c>
      <c r="S63" s="29">
        <f>'s2'!S63</f>
        <v>0</v>
      </c>
      <c r="T63" s="29">
        <f>'s2'!T63</f>
        <v>0</v>
      </c>
      <c r="U63" s="29">
        <f>'s2'!U63</f>
        <v>0</v>
      </c>
      <c r="V63" s="29">
        <f>'s2'!V63</f>
        <v>0</v>
      </c>
      <c r="W63" s="29">
        <f>'s2'!W63</f>
        <v>0</v>
      </c>
      <c r="X63" s="29">
        <f>'s2'!X63</f>
        <v>0</v>
      </c>
      <c r="Y63" s="29">
        <f>'s2'!Y63</f>
        <v>0</v>
      </c>
      <c r="Z63" s="29">
        <f>'s2'!Z63</f>
        <v>0</v>
      </c>
      <c r="AA63" s="29">
        <f>'s2'!AA63</f>
        <v>0</v>
      </c>
      <c r="AB63" s="29">
        <f>'s2'!AB63</f>
        <v>0</v>
      </c>
      <c r="AC63" s="29">
        <f>'s2'!AC63</f>
        <v>0</v>
      </c>
      <c r="AD63" s="29">
        <f>'s2'!AD63</f>
        <v>0</v>
      </c>
      <c r="AE63" s="29">
        <f>'s2'!AE63</f>
        <v>0</v>
      </c>
      <c r="AF63" s="29">
        <f>'s2'!AF63</f>
        <v>0</v>
      </c>
      <c r="AG63" s="29" t="e">
        <f>'s2'!AG63</f>
        <v>#N/A</v>
      </c>
      <c r="AH63" s="29" t="e">
        <f>'s2'!AH63</f>
        <v>#N/A</v>
      </c>
      <c r="AI63" s="29" t="e">
        <f>'s2'!AI63</f>
        <v>#N/A</v>
      </c>
      <c r="AJ63" s="29" t="e">
        <f>'s2'!AJ63</f>
        <v>#N/A</v>
      </c>
      <c r="AK63" s="29" t="e">
        <f>'s2'!AK63</f>
        <v>#N/A</v>
      </c>
      <c r="AL63" s="29" t="e">
        <f>'s2'!AL63</f>
        <v>#N/A</v>
      </c>
      <c r="AM63" s="9"/>
    </row>
    <row r="64" spans="1:39" x14ac:dyDescent="0.2">
      <c r="A64" s="7"/>
      <c r="B64" s="8">
        <v>7</v>
      </c>
      <c r="C64" s="29" t="e">
        <f>'s2'!C64</f>
        <v>#N/A</v>
      </c>
      <c r="D64" s="29" t="e">
        <f>'s2'!D64</f>
        <v>#N/A</v>
      </c>
      <c r="E64" s="29" t="e">
        <f>'s2'!E64</f>
        <v>#N/A</v>
      </c>
      <c r="F64" s="29" t="e">
        <f>'s2'!F64</f>
        <v>#N/A</v>
      </c>
      <c r="G64" s="29" t="e">
        <f>'s2'!G64</f>
        <v>#N/A</v>
      </c>
      <c r="H64" s="29" t="e">
        <f>'s2'!H64</f>
        <v>#N/A</v>
      </c>
      <c r="I64" s="29" t="e">
        <f>'s2'!I64</f>
        <v>#N/A</v>
      </c>
      <c r="J64" s="29" t="e">
        <f>'s2'!J64</f>
        <v>#N/A</v>
      </c>
      <c r="K64" s="29" t="e">
        <f>'s2'!K64</f>
        <v>#N/A</v>
      </c>
      <c r="L64" s="29" t="e">
        <f>'s2'!L64</f>
        <v>#N/A</v>
      </c>
      <c r="M64" s="29" t="e">
        <f>'s2'!M64</f>
        <v>#N/A</v>
      </c>
      <c r="N64" s="29" t="e">
        <f>'s2'!N64</f>
        <v>#N/A</v>
      </c>
      <c r="O64" s="29">
        <f>'s2'!O64</f>
        <v>0</v>
      </c>
      <c r="P64" s="29">
        <f>'s2'!P64</f>
        <v>0</v>
      </c>
      <c r="Q64" s="29">
        <f>'s2'!Q64</f>
        <v>0</v>
      </c>
      <c r="R64" s="29">
        <f>'s2'!R64</f>
        <v>0</v>
      </c>
      <c r="S64" s="29">
        <f>'s2'!S64</f>
        <v>0</v>
      </c>
      <c r="T64" s="29">
        <f>'s2'!T64</f>
        <v>0</v>
      </c>
      <c r="U64" s="29">
        <f>'s2'!U64</f>
        <v>0</v>
      </c>
      <c r="V64" s="29">
        <f>'s2'!V64</f>
        <v>0</v>
      </c>
      <c r="W64" s="29">
        <f>'s2'!W64</f>
        <v>0</v>
      </c>
      <c r="X64" s="29">
        <f>'s2'!X64</f>
        <v>0</v>
      </c>
      <c r="Y64" s="29">
        <f>'s2'!Y64</f>
        <v>0</v>
      </c>
      <c r="Z64" s="29">
        <f>'s2'!Z64</f>
        <v>0</v>
      </c>
      <c r="AA64" s="29">
        <f>'s2'!AA64</f>
        <v>0</v>
      </c>
      <c r="AB64" s="29">
        <f>'s2'!AB64</f>
        <v>0</v>
      </c>
      <c r="AC64" s="29">
        <f>'s2'!AC64</f>
        <v>0</v>
      </c>
      <c r="AD64" s="29">
        <f>'s2'!AD64</f>
        <v>0</v>
      </c>
      <c r="AE64" s="29">
        <f>'s2'!AE64</f>
        <v>0</v>
      </c>
      <c r="AF64" s="29">
        <f>'s2'!AF64</f>
        <v>0</v>
      </c>
      <c r="AG64" s="29" t="e">
        <f>'s2'!AG64</f>
        <v>#N/A</v>
      </c>
      <c r="AH64" s="29" t="e">
        <f>'s2'!AH64</f>
        <v>#N/A</v>
      </c>
      <c r="AI64" s="29" t="e">
        <f>'s2'!AI64</f>
        <v>#N/A</v>
      </c>
      <c r="AJ64" s="29" t="e">
        <f>'s2'!AJ64</f>
        <v>#N/A</v>
      </c>
      <c r="AK64" s="29" t="e">
        <f>'s2'!AK64</f>
        <v>#N/A</v>
      </c>
      <c r="AL64" s="29" t="e">
        <f>'s2'!AL64</f>
        <v>#N/A</v>
      </c>
      <c r="AM64" s="9"/>
    </row>
    <row r="65" spans="1:39" x14ac:dyDescent="0.2">
      <c r="A65" s="7"/>
      <c r="B65" s="8">
        <v>8</v>
      </c>
      <c r="C65" s="29" t="e">
        <f>'s2'!C65</f>
        <v>#N/A</v>
      </c>
      <c r="D65" s="29" t="e">
        <f>'s2'!D65</f>
        <v>#N/A</v>
      </c>
      <c r="E65" s="29" t="e">
        <f>'s2'!E65</f>
        <v>#N/A</v>
      </c>
      <c r="F65" s="29" t="e">
        <f>'s2'!F65</f>
        <v>#N/A</v>
      </c>
      <c r="G65" s="29" t="e">
        <f>'s2'!G65</f>
        <v>#N/A</v>
      </c>
      <c r="H65" s="29" t="e">
        <f>'s2'!H65</f>
        <v>#N/A</v>
      </c>
      <c r="I65" s="29" t="e">
        <f>'s2'!I65</f>
        <v>#N/A</v>
      </c>
      <c r="J65" s="29" t="e">
        <f>'s2'!J65</f>
        <v>#N/A</v>
      </c>
      <c r="K65" s="29" t="e">
        <f>'s2'!K65</f>
        <v>#N/A</v>
      </c>
      <c r="L65" s="29" t="e">
        <f>'s2'!L65</f>
        <v>#N/A</v>
      </c>
      <c r="M65" s="29" t="e">
        <f>'s2'!M65</f>
        <v>#N/A</v>
      </c>
      <c r="N65" s="29" t="e">
        <f>'s2'!N65</f>
        <v>#N/A</v>
      </c>
      <c r="O65" s="29">
        <f>'s2'!O65</f>
        <v>0</v>
      </c>
      <c r="P65" s="29">
        <f>'s2'!P65</f>
        <v>0</v>
      </c>
      <c r="Q65" s="29">
        <f>'s2'!Q65</f>
        <v>0</v>
      </c>
      <c r="R65" s="29">
        <f>'s2'!R65</f>
        <v>0</v>
      </c>
      <c r="S65" s="29">
        <f>'s2'!S65</f>
        <v>0</v>
      </c>
      <c r="T65" s="29">
        <f>'s2'!T65</f>
        <v>0</v>
      </c>
      <c r="U65" s="29">
        <f>'s2'!U65</f>
        <v>0</v>
      </c>
      <c r="V65" s="29">
        <f>'s2'!V65</f>
        <v>0</v>
      </c>
      <c r="W65" s="29">
        <f>'s2'!W65</f>
        <v>0</v>
      </c>
      <c r="X65" s="29">
        <f>'s2'!X65</f>
        <v>0</v>
      </c>
      <c r="Y65" s="29">
        <f>'s2'!Y65</f>
        <v>0</v>
      </c>
      <c r="Z65" s="29">
        <f>'s2'!Z65</f>
        <v>0</v>
      </c>
      <c r="AA65" s="29">
        <f>'s2'!AA65</f>
        <v>0</v>
      </c>
      <c r="AB65" s="29">
        <f>'s2'!AB65</f>
        <v>0</v>
      </c>
      <c r="AC65" s="29">
        <f>'s2'!AC65</f>
        <v>0</v>
      </c>
      <c r="AD65" s="29">
        <f>'s2'!AD65</f>
        <v>0</v>
      </c>
      <c r="AE65" s="29">
        <f>'s2'!AE65</f>
        <v>0</v>
      </c>
      <c r="AF65" s="29">
        <f>'s2'!AF65</f>
        <v>0</v>
      </c>
      <c r="AG65" s="29" t="e">
        <f>'s2'!AG65</f>
        <v>#N/A</v>
      </c>
      <c r="AH65" s="29" t="e">
        <f>'s2'!AH65</f>
        <v>#N/A</v>
      </c>
      <c r="AI65" s="29" t="e">
        <f>'s2'!AI65</f>
        <v>#N/A</v>
      </c>
      <c r="AJ65" s="29" t="e">
        <f>'s2'!AJ65</f>
        <v>#N/A</v>
      </c>
      <c r="AK65" s="29" t="e">
        <f>'s2'!AK65</f>
        <v>#N/A</v>
      </c>
      <c r="AL65" s="29" t="e">
        <f>'s2'!AL65</f>
        <v>#N/A</v>
      </c>
      <c r="AM65" s="9"/>
    </row>
    <row r="66" spans="1:39" x14ac:dyDescent="0.2">
      <c r="A66" s="7"/>
      <c r="B66" s="8">
        <v>9</v>
      </c>
      <c r="C66" s="29" t="e">
        <f>'s2'!C66</f>
        <v>#N/A</v>
      </c>
      <c r="D66" s="29" t="e">
        <f>'s2'!D66</f>
        <v>#N/A</v>
      </c>
      <c r="E66" s="29" t="e">
        <f>'s2'!E66</f>
        <v>#N/A</v>
      </c>
      <c r="F66" s="29" t="e">
        <f>'s2'!F66</f>
        <v>#N/A</v>
      </c>
      <c r="G66" s="29" t="e">
        <f>'s2'!G66</f>
        <v>#N/A</v>
      </c>
      <c r="H66" s="29" t="e">
        <f>'s2'!H66</f>
        <v>#N/A</v>
      </c>
      <c r="I66" s="29" t="e">
        <f>'s2'!I66</f>
        <v>#N/A</v>
      </c>
      <c r="J66" s="29" t="e">
        <f>'s2'!J66</f>
        <v>#N/A</v>
      </c>
      <c r="K66" s="29" t="e">
        <f>'s2'!K66</f>
        <v>#N/A</v>
      </c>
      <c r="L66" s="29" t="e">
        <f>'s2'!L66</f>
        <v>#N/A</v>
      </c>
      <c r="M66" s="29" t="e">
        <f>'s2'!M66</f>
        <v>#N/A</v>
      </c>
      <c r="N66" s="29" t="e">
        <f>'s2'!N66</f>
        <v>#N/A</v>
      </c>
      <c r="O66" s="29">
        <f>'s2'!O66</f>
        <v>0</v>
      </c>
      <c r="P66" s="29">
        <f>'s2'!P66</f>
        <v>0</v>
      </c>
      <c r="Q66" s="29">
        <f>'s2'!Q66</f>
        <v>0</v>
      </c>
      <c r="R66" s="29">
        <f>'s2'!R66</f>
        <v>0</v>
      </c>
      <c r="S66" s="29">
        <f>'s2'!S66</f>
        <v>0</v>
      </c>
      <c r="T66" s="29">
        <f>'s2'!T66</f>
        <v>0</v>
      </c>
      <c r="U66" s="29">
        <f>'s2'!U66</f>
        <v>0</v>
      </c>
      <c r="V66" s="29">
        <f>'s2'!V66</f>
        <v>0</v>
      </c>
      <c r="W66" s="29">
        <f>'s2'!W66</f>
        <v>0</v>
      </c>
      <c r="X66" s="29">
        <f>'s2'!X66</f>
        <v>0</v>
      </c>
      <c r="Y66" s="29">
        <f>'s2'!Y66</f>
        <v>0</v>
      </c>
      <c r="Z66" s="29">
        <f>'s2'!Z66</f>
        <v>0</v>
      </c>
      <c r="AA66" s="29">
        <f>'s2'!AA66</f>
        <v>0</v>
      </c>
      <c r="AB66" s="29">
        <f>'s2'!AB66</f>
        <v>0</v>
      </c>
      <c r="AC66" s="29">
        <f>'s2'!AC66</f>
        <v>0</v>
      </c>
      <c r="AD66" s="29">
        <f>'s2'!AD66</f>
        <v>0</v>
      </c>
      <c r="AE66" s="29">
        <f>'s2'!AE66</f>
        <v>0</v>
      </c>
      <c r="AF66" s="29">
        <f>'s2'!AF66</f>
        <v>0</v>
      </c>
      <c r="AG66" s="29" t="e">
        <f>'s2'!AG66</f>
        <v>#N/A</v>
      </c>
      <c r="AH66" s="29" t="e">
        <f>'s2'!AH66</f>
        <v>#N/A</v>
      </c>
      <c r="AI66" s="29" t="e">
        <f>'s2'!AI66</f>
        <v>#N/A</v>
      </c>
      <c r="AJ66" s="29" t="e">
        <f>'s2'!AJ66</f>
        <v>#N/A</v>
      </c>
      <c r="AK66" s="29" t="e">
        <f>'s2'!AK66</f>
        <v>#N/A</v>
      </c>
      <c r="AL66" s="29" t="e">
        <f>'s2'!AL66</f>
        <v>#N/A</v>
      </c>
      <c r="AM66" s="9"/>
    </row>
    <row r="67" spans="1:39" x14ac:dyDescent="0.2">
      <c r="A67" s="7"/>
      <c r="B67" s="8">
        <v>10</v>
      </c>
      <c r="C67" s="29" t="e">
        <f>'s2'!C67</f>
        <v>#N/A</v>
      </c>
      <c r="D67" s="29" t="e">
        <f>'s2'!D67</f>
        <v>#N/A</v>
      </c>
      <c r="E67" s="29" t="e">
        <f>'s2'!E67</f>
        <v>#N/A</v>
      </c>
      <c r="F67" s="29" t="e">
        <f>'s2'!F67</f>
        <v>#N/A</v>
      </c>
      <c r="G67" s="29" t="e">
        <f>'s2'!G67</f>
        <v>#N/A</v>
      </c>
      <c r="H67" s="29" t="e">
        <f>'s2'!H67</f>
        <v>#N/A</v>
      </c>
      <c r="I67" s="29" t="e">
        <f>'s2'!I67</f>
        <v>#N/A</v>
      </c>
      <c r="J67" s="29" t="e">
        <f>'s2'!J67</f>
        <v>#N/A</v>
      </c>
      <c r="K67" s="29" t="e">
        <f>'s2'!K67</f>
        <v>#N/A</v>
      </c>
      <c r="L67" s="29" t="e">
        <f>'s2'!L67</f>
        <v>#N/A</v>
      </c>
      <c r="M67" s="29" t="e">
        <f>'s2'!M67</f>
        <v>#N/A</v>
      </c>
      <c r="N67" s="29" t="e">
        <f>'s2'!N67</f>
        <v>#N/A</v>
      </c>
      <c r="O67" s="29">
        <f>'s2'!O67</f>
        <v>0</v>
      </c>
      <c r="P67" s="29">
        <f>'s2'!P67</f>
        <v>0</v>
      </c>
      <c r="Q67" s="29">
        <f>'s2'!Q67</f>
        <v>0</v>
      </c>
      <c r="R67" s="29">
        <f>'s2'!R67</f>
        <v>0</v>
      </c>
      <c r="S67" s="29">
        <f>'s2'!S67</f>
        <v>0</v>
      </c>
      <c r="T67" s="29">
        <f>'s2'!T67</f>
        <v>0</v>
      </c>
      <c r="U67" s="29">
        <f>'s2'!U67</f>
        <v>0</v>
      </c>
      <c r="V67" s="29">
        <f>'s2'!V67</f>
        <v>0</v>
      </c>
      <c r="W67" s="29">
        <f>'s2'!W67</f>
        <v>0</v>
      </c>
      <c r="X67" s="29">
        <f>'s2'!X67</f>
        <v>0</v>
      </c>
      <c r="Y67" s="29">
        <f>'s2'!Y67</f>
        <v>0</v>
      </c>
      <c r="Z67" s="29">
        <f>'s2'!Z67</f>
        <v>0</v>
      </c>
      <c r="AA67" s="29">
        <f>'s2'!AA67</f>
        <v>0</v>
      </c>
      <c r="AB67" s="29">
        <f>'s2'!AB67</f>
        <v>0</v>
      </c>
      <c r="AC67" s="29">
        <f>'s2'!AC67</f>
        <v>0</v>
      </c>
      <c r="AD67" s="29">
        <f>'s2'!AD67</f>
        <v>0</v>
      </c>
      <c r="AE67" s="29">
        <f>'s2'!AE67</f>
        <v>0</v>
      </c>
      <c r="AF67" s="29">
        <f>'s2'!AF67</f>
        <v>0</v>
      </c>
      <c r="AG67" s="29" t="e">
        <f>'s2'!AG67</f>
        <v>#N/A</v>
      </c>
      <c r="AH67" s="29" t="e">
        <f>'s2'!AH67</f>
        <v>#N/A</v>
      </c>
      <c r="AI67" s="29" t="e">
        <f>'s2'!AI67</f>
        <v>#N/A</v>
      </c>
      <c r="AJ67" s="29" t="e">
        <f>'s2'!AJ67</f>
        <v>#N/A</v>
      </c>
      <c r="AK67" s="29" t="e">
        <f>'s2'!AK67</f>
        <v>#N/A</v>
      </c>
      <c r="AL67" s="29" t="e">
        <f>'s2'!AL67</f>
        <v>#N/A</v>
      </c>
      <c r="AM67" s="9"/>
    </row>
    <row r="68" spans="1:39" x14ac:dyDescent="0.2">
      <c r="A68" s="7"/>
      <c r="B68" s="8">
        <v>11</v>
      </c>
      <c r="C68" s="29" t="e">
        <f>'s2'!C68</f>
        <v>#N/A</v>
      </c>
      <c r="D68" s="29" t="e">
        <f>'s2'!D68</f>
        <v>#N/A</v>
      </c>
      <c r="E68" s="29" t="e">
        <f>'s2'!E68</f>
        <v>#N/A</v>
      </c>
      <c r="F68" s="29" t="e">
        <f>'s2'!F68</f>
        <v>#N/A</v>
      </c>
      <c r="G68" s="29" t="e">
        <f>'s2'!G68</f>
        <v>#N/A</v>
      </c>
      <c r="H68" s="29" t="e">
        <f>'s2'!H68</f>
        <v>#N/A</v>
      </c>
      <c r="I68" s="29" t="e">
        <f>'s2'!I68</f>
        <v>#N/A</v>
      </c>
      <c r="J68" s="29" t="e">
        <f>'s2'!J68</f>
        <v>#N/A</v>
      </c>
      <c r="K68" s="29" t="e">
        <f>'s2'!K68</f>
        <v>#N/A</v>
      </c>
      <c r="L68" s="29" t="e">
        <f>'s2'!L68</f>
        <v>#N/A</v>
      </c>
      <c r="M68" s="29" t="e">
        <f>'s2'!M68</f>
        <v>#N/A</v>
      </c>
      <c r="N68" s="29" t="e">
        <f>'s2'!N68</f>
        <v>#N/A</v>
      </c>
      <c r="O68" s="29">
        <f>'s2'!O68</f>
        <v>0</v>
      </c>
      <c r="P68" s="29">
        <f>'s2'!P68</f>
        <v>0</v>
      </c>
      <c r="Q68" s="29">
        <f>'s2'!Q68</f>
        <v>0</v>
      </c>
      <c r="R68" s="29">
        <f>'s2'!R68</f>
        <v>0</v>
      </c>
      <c r="S68" s="29">
        <f>'s2'!S68</f>
        <v>0</v>
      </c>
      <c r="T68" s="29">
        <f>'s2'!T68</f>
        <v>0</v>
      </c>
      <c r="U68" s="29">
        <f>'s2'!U68</f>
        <v>0</v>
      </c>
      <c r="V68" s="29">
        <f>'s2'!V68</f>
        <v>0</v>
      </c>
      <c r="W68" s="29">
        <f>'s2'!W68</f>
        <v>0</v>
      </c>
      <c r="X68" s="29">
        <f>'s2'!X68</f>
        <v>0</v>
      </c>
      <c r="Y68" s="29">
        <f>'s2'!Y68</f>
        <v>0</v>
      </c>
      <c r="Z68" s="29">
        <f>'s2'!Z68</f>
        <v>0</v>
      </c>
      <c r="AA68" s="29">
        <f>'s2'!AA68</f>
        <v>0</v>
      </c>
      <c r="AB68" s="29">
        <f>'s2'!AB68</f>
        <v>0</v>
      </c>
      <c r="AC68" s="29">
        <f>'s2'!AC68</f>
        <v>0</v>
      </c>
      <c r="AD68" s="29">
        <f>'s2'!AD68</f>
        <v>0</v>
      </c>
      <c r="AE68" s="29">
        <f>'s2'!AE68</f>
        <v>0</v>
      </c>
      <c r="AF68" s="29">
        <f>'s2'!AF68</f>
        <v>0</v>
      </c>
      <c r="AG68" s="29" t="e">
        <f>'s2'!AG68</f>
        <v>#N/A</v>
      </c>
      <c r="AH68" s="29" t="e">
        <f>'s2'!AH68</f>
        <v>#N/A</v>
      </c>
      <c r="AI68" s="29" t="e">
        <f>'s2'!AI68</f>
        <v>#N/A</v>
      </c>
      <c r="AJ68" s="29" t="e">
        <f>'s2'!AJ68</f>
        <v>#N/A</v>
      </c>
      <c r="AK68" s="29" t="e">
        <f>'s2'!AK68</f>
        <v>#N/A</v>
      </c>
      <c r="AL68" s="29" t="e">
        <f>'s2'!AL68</f>
        <v>#N/A</v>
      </c>
      <c r="AM68" s="9"/>
    </row>
    <row r="69" spans="1:39" x14ac:dyDescent="0.2">
      <c r="A69" s="7"/>
      <c r="B69" s="8">
        <v>12</v>
      </c>
      <c r="C69" s="29">
        <f>'s2'!C69</f>
        <v>0</v>
      </c>
      <c r="D69" s="29">
        <f>'s2'!D69</f>
        <v>0</v>
      </c>
      <c r="E69" s="29">
        <f>'s2'!E69</f>
        <v>0</v>
      </c>
      <c r="F69" s="29">
        <f>'s2'!F69</f>
        <v>0</v>
      </c>
      <c r="G69" s="29">
        <f>'s2'!G69</f>
        <v>0</v>
      </c>
      <c r="H69" s="29">
        <f>'s2'!H69</f>
        <v>0</v>
      </c>
      <c r="I69" s="29">
        <f>'s2'!I69</f>
        <v>0</v>
      </c>
      <c r="J69" s="29">
        <f>'s2'!J69</f>
        <v>0</v>
      </c>
      <c r="K69" s="29">
        <f>'s2'!K69</f>
        <v>0</v>
      </c>
      <c r="L69" s="29">
        <f>'s2'!L69</f>
        <v>0</v>
      </c>
      <c r="M69" s="29">
        <f>'s2'!M69</f>
        <v>0</v>
      </c>
      <c r="N69" s="29">
        <f>'s2'!N69</f>
        <v>0</v>
      </c>
      <c r="O69" s="29">
        <f>'s2'!O69</f>
        <v>0</v>
      </c>
      <c r="P69" s="29">
        <f>'s2'!P69</f>
        <v>0</v>
      </c>
      <c r="Q69" s="29">
        <f>'s2'!Q69</f>
        <v>0</v>
      </c>
      <c r="R69" s="29">
        <f>'s2'!R69</f>
        <v>0</v>
      </c>
      <c r="S69" s="29">
        <f>'s2'!S69</f>
        <v>0</v>
      </c>
      <c r="T69" s="29">
        <f>'s2'!T69</f>
        <v>0</v>
      </c>
      <c r="U69" s="29">
        <f>'s2'!U69</f>
        <v>0</v>
      </c>
      <c r="V69" s="29">
        <f>'s2'!V69</f>
        <v>0</v>
      </c>
      <c r="W69" s="29">
        <f>'s2'!W69</f>
        <v>0</v>
      </c>
      <c r="X69" s="29">
        <f>'s2'!X69</f>
        <v>0</v>
      </c>
      <c r="Y69" s="29">
        <f>'s2'!Y69</f>
        <v>0</v>
      </c>
      <c r="Z69" s="29">
        <f>'s2'!Z69</f>
        <v>0</v>
      </c>
      <c r="AA69" s="29">
        <f>'s2'!AA69</f>
        <v>0</v>
      </c>
      <c r="AB69" s="29">
        <f>'s2'!AB69</f>
        <v>0</v>
      </c>
      <c r="AC69" s="29">
        <f>'s2'!AC69</f>
        <v>0</v>
      </c>
      <c r="AD69" s="29">
        <f>'s2'!AD69</f>
        <v>0</v>
      </c>
      <c r="AE69" s="29">
        <f>'s2'!AE69</f>
        <v>0</v>
      </c>
      <c r="AF69" s="29">
        <f>'s2'!AF69</f>
        <v>0</v>
      </c>
      <c r="AG69" s="29">
        <f>'s2'!AG69</f>
        <v>0</v>
      </c>
      <c r="AH69" s="29">
        <f>'s2'!AH69</f>
        <v>0</v>
      </c>
      <c r="AI69" s="29">
        <f>'s2'!AI69</f>
        <v>0</v>
      </c>
      <c r="AJ69" s="29">
        <f>'s2'!AJ69</f>
        <v>0</v>
      </c>
      <c r="AK69" s="29">
        <f>'s2'!AK69</f>
        <v>0</v>
      </c>
      <c r="AL69" s="29">
        <f>'s2'!AL69</f>
        <v>0</v>
      </c>
      <c r="AM69" s="9"/>
    </row>
    <row r="70" spans="1:39" x14ac:dyDescent="0.2">
      <c r="A70" s="7"/>
      <c r="B70" s="8">
        <v>13</v>
      </c>
      <c r="C70" s="29">
        <f>'s2'!C70</f>
        <v>0</v>
      </c>
      <c r="D70" s="29">
        <f>'s2'!D70</f>
        <v>0</v>
      </c>
      <c r="E70" s="29">
        <f>'s2'!E70</f>
        <v>0</v>
      </c>
      <c r="F70" s="29">
        <f>'s2'!F70</f>
        <v>0</v>
      </c>
      <c r="G70" s="29">
        <f>'s2'!G70</f>
        <v>0</v>
      </c>
      <c r="H70" s="29">
        <f>'s2'!H70</f>
        <v>0</v>
      </c>
      <c r="I70" s="29">
        <f>'s2'!I70</f>
        <v>0</v>
      </c>
      <c r="J70" s="29">
        <f>'s2'!J70</f>
        <v>0</v>
      </c>
      <c r="K70" s="29">
        <f>'s2'!K70</f>
        <v>0</v>
      </c>
      <c r="L70" s="29">
        <f>'s2'!L70</f>
        <v>0</v>
      </c>
      <c r="M70" s="29">
        <f>'s2'!M70</f>
        <v>0</v>
      </c>
      <c r="N70" s="29">
        <f>'s2'!N70</f>
        <v>0</v>
      </c>
      <c r="O70" s="29">
        <f>'s2'!O70</f>
        <v>0</v>
      </c>
      <c r="P70" s="29">
        <f>'s2'!P70</f>
        <v>0</v>
      </c>
      <c r="Q70" s="29">
        <f>'s2'!Q70</f>
        <v>0</v>
      </c>
      <c r="R70" s="29">
        <f>'s2'!R70</f>
        <v>0</v>
      </c>
      <c r="S70" s="29">
        <f>'s2'!S70</f>
        <v>0</v>
      </c>
      <c r="T70" s="29">
        <f>'s2'!T70</f>
        <v>0</v>
      </c>
      <c r="U70" s="29">
        <f>'s2'!U70</f>
        <v>0</v>
      </c>
      <c r="V70" s="29">
        <f>'s2'!V70</f>
        <v>0</v>
      </c>
      <c r="W70" s="29">
        <f>'s2'!W70</f>
        <v>0</v>
      </c>
      <c r="X70" s="29">
        <f>'s2'!X70</f>
        <v>0</v>
      </c>
      <c r="Y70" s="29">
        <f>'s2'!Y70</f>
        <v>0</v>
      </c>
      <c r="Z70" s="29">
        <f>'s2'!Z70</f>
        <v>0</v>
      </c>
      <c r="AA70" s="29">
        <f>'s2'!AA70</f>
        <v>0</v>
      </c>
      <c r="AB70" s="29">
        <f>'s2'!AB70</f>
        <v>0</v>
      </c>
      <c r="AC70" s="29">
        <f>'s2'!AC70</f>
        <v>0</v>
      </c>
      <c r="AD70" s="29">
        <f>'s2'!AD70</f>
        <v>0</v>
      </c>
      <c r="AE70" s="29">
        <f>'s2'!AE70</f>
        <v>0</v>
      </c>
      <c r="AF70" s="29">
        <f>'s2'!AF70</f>
        <v>0</v>
      </c>
      <c r="AG70" s="29">
        <f>'s2'!AG70</f>
        <v>0</v>
      </c>
      <c r="AH70" s="29">
        <f>'s2'!AH70</f>
        <v>0</v>
      </c>
      <c r="AI70" s="29">
        <f>'s2'!AI70</f>
        <v>0</v>
      </c>
      <c r="AJ70" s="29">
        <f>'s2'!AJ70</f>
        <v>0</v>
      </c>
      <c r="AK70" s="29">
        <f>'s2'!AK70</f>
        <v>0</v>
      </c>
      <c r="AL70" s="29">
        <f>'s2'!AL70</f>
        <v>0</v>
      </c>
      <c r="AM70" s="9"/>
    </row>
    <row r="71" spans="1:39" x14ac:dyDescent="0.2">
      <c r="A71" s="7"/>
      <c r="B71" s="8">
        <v>14</v>
      </c>
      <c r="C71" s="29" t="e">
        <f>'s2'!C71</f>
        <v>#N/A</v>
      </c>
      <c r="D71" s="29" t="e">
        <f>'s2'!D71</f>
        <v>#N/A</v>
      </c>
      <c r="E71" s="29" t="e">
        <f>'s2'!E71</f>
        <v>#N/A</v>
      </c>
      <c r="F71" s="29" t="e">
        <f>'s2'!F71</f>
        <v>#N/A</v>
      </c>
      <c r="G71" s="29" t="e">
        <f>'s2'!G71</f>
        <v>#N/A</v>
      </c>
      <c r="H71" s="29" t="e">
        <f>'s2'!H71</f>
        <v>#N/A</v>
      </c>
      <c r="I71" s="29" t="e">
        <f>'s2'!I71</f>
        <v>#N/A</v>
      </c>
      <c r="J71" s="29" t="e">
        <f>'s2'!J71</f>
        <v>#N/A</v>
      </c>
      <c r="K71" s="29" t="e">
        <f>'s2'!K71</f>
        <v>#N/A</v>
      </c>
      <c r="L71" s="29" t="e">
        <f>'s2'!L71</f>
        <v>#N/A</v>
      </c>
      <c r="M71" s="29" t="e">
        <f>'s2'!M71</f>
        <v>#N/A</v>
      </c>
      <c r="N71" s="29" t="e">
        <f>'s2'!N71</f>
        <v>#N/A</v>
      </c>
      <c r="O71" s="29">
        <f>'s2'!O71</f>
        <v>0</v>
      </c>
      <c r="P71" s="29">
        <f>'s2'!P71</f>
        <v>0</v>
      </c>
      <c r="Q71" s="29">
        <f>'s2'!Q71</f>
        <v>0</v>
      </c>
      <c r="R71" s="29">
        <f>'s2'!R71</f>
        <v>0</v>
      </c>
      <c r="S71" s="29">
        <f>'s2'!S71</f>
        <v>0</v>
      </c>
      <c r="T71" s="29">
        <f>'s2'!T71</f>
        <v>0</v>
      </c>
      <c r="U71" s="29">
        <f>'s2'!U71</f>
        <v>0</v>
      </c>
      <c r="V71" s="29">
        <f>'s2'!V71</f>
        <v>0</v>
      </c>
      <c r="W71" s="29">
        <f>'s2'!W71</f>
        <v>0</v>
      </c>
      <c r="X71" s="29">
        <f>'s2'!X71</f>
        <v>0</v>
      </c>
      <c r="Y71" s="29">
        <f>'s2'!Y71</f>
        <v>0</v>
      </c>
      <c r="Z71" s="29">
        <f>'s2'!Z71</f>
        <v>0</v>
      </c>
      <c r="AA71" s="29">
        <f>'s2'!AA71</f>
        <v>0</v>
      </c>
      <c r="AB71" s="29">
        <f>'s2'!AB71</f>
        <v>0</v>
      </c>
      <c r="AC71" s="29">
        <f>'s2'!AC71</f>
        <v>0</v>
      </c>
      <c r="AD71" s="29">
        <f>'s2'!AD71</f>
        <v>0</v>
      </c>
      <c r="AE71" s="29">
        <f>'s2'!AE71</f>
        <v>0</v>
      </c>
      <c r="AF71" s="29">
        <f>'s2'!AF71</f>
        <v>0</v>
      </c>
      <c r="AG71" s="29" t="e">
        <f>'s2'!AG71</f>
        <v>#N/A</v>
      </c>
      <c r="AH71" s="29" t="e">
        <f>'s2'!AH71</f>
        <v>#N/A</v>
      </c>
      <c r="AI71" s="29" t="e">
        <f>'s2'!AI71</f>
        <v>#N/A</v>
      </c>
      <c r="AJ71" s="29" t="e">
        <f>'s2'!AJ71</f>
        <v>#N/A</v>
      </c>
      <c r="AK71" s="29" t="e">
        <f>'s2'!AK71</f>
        <v>#N/A</v>
      </c>
      <c r="AL71" s="29" t="e">
        <f>'s2'!AL71</f>
        <v>#N/A</v>
      </c>
      <c r="AM71" s="9"/>
    </row>
    <row r="72" spans="1:39" x14ac:dyDescent="0.2">
      <c r="A72" s="7"/>
      <c r="B72" s="8">
        <v>15</v>
      </c>
      <c r="C72" s="29" t="e">
        <f>'s2'!C72</f>
        <v>#N/A</v>
      </c>
      <c r="D72" s="29" t="e">
        <f>'s2'!D72</f>
        <v>#N/A</v>
      </c>
      <c r="E72" s="29" t="e">
        <f>'s2'!E72</f>
        <v>#N/A</v>
      </c>
      <c r="F72" s="29" t="e">
        <f>'s2'!F72</f>
        <v>#N/A</v>
      </c>
      <c r="G72" s="29" t="e">
        <f>'s2'!G72</f>
        <v>#N/A</v>
      </c>
      <c r="H72" s="29" t="e">
        <f>'s2'!H72</f>
        <v>#N/A</v>
      </c>
      <c r="I72" s="29" t="e">
        <f>'s2'!I72</f>
        <v>#N/A</v>
      </c>
      <c r="J72" s="29" t="e">
        <f>'s2'!J72</f>
        <v>#N/A</v>
      </c>
      <c r="K72" s="29" t="e">
        <f>'s2'!K72</f>
        <v>#N/A</v>
      </c>
      <c r="L72" s="29" t="e">
        <f>'s2'!L72</f>
        <v>#N/A</v>
      </c>
      <c r="M72" s="29" t="e">
        <f>'s2'!M72</f>
        <v>#N/A</v>
      </c>
      <c r="N72" s="29" t="e">
        <f>'s2'!N72</f>
        <v>#N/A</v>
      </c>
      <c r="O72" s="29">
        <f>'s2'!O72</f>
        <v>0</v>
      </c>
      <c r="P72" s="29">
        <f>'s2'!P72</f>
        <v>0</v>
      </c>
      <c r="Q72" s="29">
        <f>'s2'!Q72</f>
        <v>0</v>
      </c>
      <c r="R72" s="29">
        <f>'s2'!R72</f>
        <v>0</v>
      </c>
      <c r="S72" s="29">
        <f>'s2'!S72</f>
        <v>0</v>
      </c>
      <c r="T72" s="29">
        <f>'s2'!T72</f>
        <v>0</v>
      </c>
      <c r="U72" s="29">
        <f>'s2'!U72</f>
        <v>0</v>
      </c>
      <c r="V72" s="29">
        <f>'s2'!V72</f>
        <v>0</v>
      </c>
      <c r="W72" s="29">
        <f>'s2'!W72</f>
        <v>0</v>
      </c>
      <c r="X72" s="29">
        <f>'s2'!X72</f>
        <v>0</v>
      </c>
      <c r="Y72" s="29">
        <f>'s2'!Y72</f>
        <v>0</v>
      </c>
      <c r="Z72" s="29">
        <f>'s2'!Z72</f>
        <v>0</v>
      </c>
      <c r="AA72" s="29">
        <f>'s2'!AA72</f>
        <v>0</v>
      </c>
      <c r="AB72" s="29">
        <f>'s2'!AB72</f>
        <v>0</v>
      </c>
      <c r="AC72" s="29">
        <f>'s2'!AC72</f>
        <v>0</v>
      </c>
      <c r="AD72" s="29">
        <f>'s2'!AD72</f>
        <v>0</v>
      </c>
      <c r="AE72" s="29">
        <f>'s2'!AE72</f>
        <v>0</v>
      </c>
      <c r="AF72" s="29">
        <f>'s2'!AF72</f>
        <v>0</v>
      </c>
      <c r="AG72" s="29" t="e">
        <f>'s2'!AG72</f>
        <v>#N/A</v>
      </c>
      <c r="AH72" s="29" t="e">
        <f>'s2'!AH72</f>
        <v>#N/A</v>
      </c>
      <c r="AI72" s="29" t="e">
        <f>'s2'!AI72</f>
        <v>#N/A</v>
      </c>
      <c r="AJ72" s="29" t="e">
        <f>'s2'!AJ72</f>
        <v>#N/A</v>
      </c>
      <c r="AK72" s="29" t="e">
        <f>'s2'!AK72</f>
        <v>#N/A</v>
      </c>
      <c r="AL72" s="29" t="e">
        <f>'s2'!AL72</f>
        <v>#N/A</v>
      </c>
      <c r="AM72" s="9"/>
    </row>
    <row r="73" spans="1:39" x14ac:dyDescent="0.2">
      <c r="A73" s="7"/>
      <c r="B73" s="8">
        <v>16</v>
      </c>
      <c r="C73" s="29" t="e">
        <f>'s2'!C73</f>
        <v>#N/A</v>
      </c>
      <c r="D73" s="29" t="e">
        <f>'s2'!D73</f>
        <v>#N/A</v>
      </c>
      <c r="E73" s="29" t="e">
        <f>'s2'!E73</f>
        <v>#N/A</v>
      </c>
      <c r="F73" s="29" t="e">
        <f>'s2'!F73</f>
        <v>#N/A</v>
      </c>
      <c r="G73" s="29" t="e">
        <f>'s2'!G73</f>
        <v>#N/A</v>
      </c>
      <c r="H73" s="29" t="e">
        <f>'s2'!H73</f>
        <v>#N/A</v>
      </c>
      <c r="I73" s="29" t="e">
        <f>'s2'!I73</f>
        <v>#N/A</v>
      </c>
      <c r="J73" s="29" t="e">
        <f>'s2'!J73</f>
        <v>#N/A</v>
      </c>
      <c r="K73" s="29" t="e">
        <f>'s2'!K73</f>
        <v>#N/A</v>
      </c>
      <c r="L73" s="29" t="e">
        <f>'s2'!L73</f>
        <v>#N/A</v>
      </c>
      <c r="M73" s="29" t="e">
        <f>'s2'!M73</f>
        <v>#N/A</v>
      </c>
      <c r="N73" s="29" t="e">
        <f>'s2'!N73</f>
        <v>#N/A</v>
      </c>
      <c r="O73" s="29">
        <f>'s2'!O73</f>
        <v>0</v>
      </c>
      <c r="P73" s="29">
        <f>'s2'!P73</f>
        <v>0</v>
      </c>
      <c r="Q73" s="29">
        <f>'s2'!Q73</f>
        <v>0</v>
      </c>
      <c r="R73" s="29">
        <f>'s2'!R73</f>
        <v>0</v>
      </c>
      <c r="S73" s="29">
        <f>'s2'!S73</f>
        <v>0</v>
      </c>
      <c r="T73" s="29">
        <f>'s2'!T73</f>
        <v>0</v>
      </c>
      <c r="U73" s="29">
        <f>'s2'!U73</f>
        <v>0</v>
      </c>
      <c r="V73" s="29">
        <f>'s2'!V73</f>
        <v>0</v>
      </c>
      <c r="W73" s="29">
        <f>'s2'!W73</f>
        <v>0</v>
      </c>
      <c r="X73" s="29">
        <f>'s2'!X73</f>
        <v>0</v>
      </c>
      <c r="Y73" s="29">
        <f>'s2'!Y73</f>
        <v>0</v>
      </c>
      <c r="Z73" s="29">
        <f>'s2'!Z73</f>
        <v>0</v>
      </c>
      <c r="AA73" s="29">
        <f>'s2'!AA73</f>
        <v>0</v>
      </c>
      <c r="AB73" s="29">
        <f>'s2'!AB73</f>
        <v>0</v>
      </c>
      <c r="AC73" s="29">
        <f>'s2'!AC73</f>
        <v>0</v>
      </c>
      <c r="AD73" s="29">
        <f>'s2'!AD73</f>
        <v>0</v>
      </c>
      <c r="AE73" s="29">
        <f>'s2'!AE73</f>
        <v>0</v>
      </c>
      <c r="AF73" s="29">
        <f>'s2'!AF73</f>
        <v>0</v>
      </c>
      <c r="AG73" s="29" t="e">
        <f>'s2'!AG73</f>
        <v>#N/A</v>
      </c>
      <c r="AH73" s="29" t="e">
        <f>'s2'!AH73</f>
        <v>#N/A</v>
      </c>
      <c r="AI73" s="29" t="e">
        <f>'s2'!AI73</f>
        <v>#N/A</v>
      </c>
      <c r="AJ73" s="29" t="e">
        <f>'s2'!AJ73</f>
        <v>#N/A</v>
      </c>
      <c r="AK73" s="29" t="e">
        <f>'s2'!AK73</f>
        <v>#N/A</v>
      </c>
      <c r="AL73" s="29" t="e">
        <f>'s2'!AL73</f>
        <v>#N/A</v>
      </c>
      <c r="AM73" s="9"/>
    </row>
    <row r="74" spans="1:39" x14ac:dyDescent="0.2">
      <c r="A74" s="7"/>
      <c r="B74" s="8">
        <v>17</v>
      </c>
      <c r="C74" s="29" t="e">
        <f>'s2'!C74</f>
        <v>#N/A</v>
      </c>
      <c r="D74" s="29" t="e">
        <f>'s2'!D74</f>
        <v>#N/A</v>
      </c>
      <c r="E74" s="29" t="e">
        <f>'s2'!E74</f>
        <v>#N/A</v>
      </c>
      <c r="F74" s="29" t="e">
        <f>'s2'!F74</f>
        <v>#N/A</v>
      </c>
      <c r="G74" s="29" t="e">
        <f>'s2'!G74</f>
        <v>#N/A</v>
      </c>
      <c r="H74" s="29" t="e">
        <f>'s2'!H74</f>
        <v>#N/A</v>
      </c>
      <c r="I74" s="29" t="e">
        <f>'s2'!I74</f>
        <v>#N/A</v>
      </c>
      <c r="J74" s="29" t="e">
        <f>'s2'!J74</f>
        <v>#N/A</v>
      </c>
      <c r="K74" s="29" t="e">
        <f>'s2'!K74</f>
        <v>#N/A</v>
      </c>
      <c r="L74" s="29" t="e">
        <f>'s2'!L74</f>
        <v>#N/A</v>
      </c>
      <c r="M74" s="29" t="e">
        <f>'s2'!M74</f>
        <v>#N/A</v>
      </c>
      <c r="N74" s="29" t="e">
        <f>'s2'!N74</f>
        <v>#N/A</v>
      </c>
      <c r="O74" s="29">
        <f>'s2'!O74</f>
        <v>0</v>
      </c>
      <c r="P74" s="29">
        <f>'s2'!P74</f>
        <v>0</v>
      </c>
      <c r="Q74" s="29">
        <f>'s2'!Q74</f>
        <v>0</v>
      </c>
      <c r="R74" s="29">
        <f>'s2'!R74</f>
        <v>0</v>
      </c>
      <c r="S74" s="29">
        <f>'s2'!S74</f>
        <v>0</v>
      </c>
      <c r="T74" s="29">
        <f>'s2'!T74</f>
        <v>0</v>
      </c>
      <c r="U74" s="29">
        <f>'s2'!U74</f>
        <v>0</v>
      </c>
      <c r="V74" s="29">
        <f>'s2'!V74</f>
        <v>0</v>
      </c>
      <c r="W74" s="29">
        <f>'s2'!W74</f>
        <v>0</v>
      </c>
      <c r="X74" s="29">
        <f>'s2'!X74</f>
        <v>0</v>
      </c>
      <c r="Y74" s="29">
        <f>'s2'!Y74</f>
        <v>0</v>
      </c>
      <c r="Z74" s="29">
        <f>'s2'!Z74</f>
        <v>0</v>
      </c>
      <c r="AA74" s="29">
        <f>'s2'!AA74</f>
        <v>0</v>
      </c>
      <c r="AB74" s="29">
        <f>'s2'!AB74</f>
        <v>0</v>
      </c>
      <c r="AC74" s="29">
        <f>'s2'!AC74</f>
        <v>0</v>
      </c>
      <c r="AD74" s="29">
        <f>'s2'!AD74</f>
        <v>0</v>
      </c>
      <c r="AE74" s="29">
        <f>'s2'!AE74</f>
        <v>0</v>
      </c>
      <c r="AF74" s="29">
        <f>'s2'!AF74</f>
        <v>0</v>
      </c>
      <c r="AG74" s="29" t="e">
        <f>'s2'!AG74</f>
        <v>#N/A</v>
      </c>
      <c r="AH74" s="29" t="e">
        <f>'s2'!AH74</f>
        <v>#N/A</v>
      </c>
      <c r="AI74" s="29" t="e">
        <f>'s2'!AI74</f>
        <v>#N/A</v>
      </c>
      <c r="AJ74" s="29" t="e">
        <f>'s2'!AJ74</f>
        <v>#N/A</v>
      </c>
      <c r="AK74" s="29" t="e">
        <f>'s2'!AK74</f>
        <v>#N/A</v>
      </c>
      <c r="AL74" s="29" t="e">
        <f>'s2'!AL74</f>
        <v>#N/A</v>
      </c>
      <c r="AM74" s="9"/>
    </row>
    <row r="75" spans="1:39" x14ac:dyDescent="0.2">
      <c r="A75" s="7"/>
      <c r="B75" s="8">
        <v>18</v>
      </c>
      <c r="C75" s="29" t="e">
        <f>'s2'!C75</f>
        <v>#N/A</v>
      </c>
      <c r="D75" s="29" t="e">
        <f>'s2'!D75</f>
        <v>#N/A</v>
      </c>
      <c r="E75" s="29" t="e">
        <f>'s2'!E75</f>
        <v>#N/A</v>
      </c>
      <c r="F75" s="29" t="e">
        <f>'s2'!F75</f>
        <v>#N/A</v>
      </c>
      <c r="G75" s="29" t="e">
        <f>'s2'!G75</f>
        <v>#N/A</v>
      </c>
      <c r="H75" s="29" t="e">
        <f>'s2'!H75</f>
        <v>#N/A</v>
      </c>
      <c r="I75" s="29" t="e">
        <f>'s2'!I75</f>
        <v>#N/A</v>
      </c>
      <c r="J75" s="29" t="e">
        <f>'s2'!J75</f>
        <v>#N/A</v>
      </c>
      <c r="K75" s="29" t="e">
        <f>'s2'!K75</f>
        <v>#N/A</v>
      </c>
      <c r="L75" s="29" t="e">
        <f>'s2'!L75</f>
        <v>#N/A</v>
      </c>
      <c r="M75" s="29" t="e">
        <f>'s2'!M75</f>
        <v>#N/A</v>
      </c>
      <c r="N75" s="29" t="e">
        <f>'s2'!N75</f>
        <v>#N/A</v>
      </c>
      <c r="O75" s="29">
        <f>'s2'!O75</f>
        <v>0</v>
      </c>
      <c r="P75" s="29">
        <f>'s2'!P75</f>
        <v>0</v>
      </c>
      <c r="Q75" s="29">
        <f>'s2'!Q75</f>
        <v>0</v>
      </c>
      <c r="R75" s="29">
        <f>'s2'!R75</f>
        <v>0</v>
      </c>
      <c r="S75" s="29">
        <f>'s2'!S75</f>
        <v>0</v>
      </c>
      <c r="T75" s="29">
        <f>'s2'!T75</f>
        <v>0</v>
      </c>
      <c r="U75" s="29">
        <f>'s2'!U75</f>
        <v>0</v>
      </c>
      <c r="V75" s="29">
        <f>'s2'!V75</f>
        <v>0</v>
      </c>
      <c r="W75" s="29">
        <f>'s2'!W75</f>
        <v>0</v>
      </c>
      <c r="X75" s="29">
        <f>'s2'!X75</f>
        <v>0</v>
      </c>
      <c r="Y75" s="29">
        <f>'s2'!Y75</f>
        <v>0</v>
      </c>
      <c r="Z75" s="29">
        <f>'s2'!Z75</f>
        <v>0</v>
      </c>
      <c r="AA75" s="29">
        <f>'s2'!AA75</f>
        <v>0</v>
      </c>
      <c r="AB75" s="29">
        <f>'s2'!AB75</f>
        <v>0</v>
      </c>
      <c r="AC75" s="29">
        <f>'s2'!AC75</f>
        <v>0</v>
      </c>
      <c r="AD75" s="29">
        <f>'s2'!AD75</f>
        <v>0</v>
      </c>
      <c r="AE75" s="29">
        <f>'s2'!AE75</f>
        <v>0</v>
      </c>
      <c r="AF75" s="29">
        <f>'s2'!AF75</f>
        <v>0</v>
      </c>
      <c r="AG75" s="29" t="e">
        <f>'s2'!AG75</f>
        <v>#N/A</v>
      </c>
      <c r="AH75" s="29" t="e">
        <f>'s2'!AH75</f>
        <v>#N/A</v>
      </c>
      <c r="AI75" s="29" t="e">
        <f>'s2'!AI75</f>
        <v>#N/A</v>
      </c>
      <c r="AJ75" s="29" t="e">
        <f>'s2'!AJ75</f>
        <v>#N/A</v>
      </c>
      <c r="AK75" s="29" t="e">
        <f>'s2'!AK75</f>
        <v>#N/A</v>
      </c>
      <c r="AL75" s="29" t="e">
        <f>'s2'!AL75</f>
        <v>#N/A</v>
      </c>
      <c r="AM75" s="9"/>
    </row>
    <row r="76" spans="1:39" x14ac:dyDescent="0.2">
      <c r="A76" s="7"/>
      <c r="B76" s="8">
        <v>19</v>
      </c>
      <c r="C76" s="29" t="e">
        <f>'s2'!C76</f>
        <v>#N/A</v>
      </c>
      <c r="D76" s="29" t="e">
        <f>'s2'!D76</f>
        <v>#N/A</v>
      </c>
      <c r="E76" s="29" t="e">
        <f>'s2'!E76</f>
        <v>#N/A</v>
      </c>
      <c r="F76" s="29" t="e">
        <f>'s2'!F76</f>
        <v>#N/A</v>
      </c>
      <c r="G76" s="29" t="e">
        <f>'s2'!G76</f>
        <v>#N/A</v>
      </c>
      <c r="H76" s="29" t="e">
        <f>'s2'!H76</f>
        <v>#N/A</v>
      </c>
      <c r="I76" s="29" t="e">
        <f>'s2'!I76</f>
        <v>#N/A</v>
      </c>
      <c r="J76" s="29" t="e">
        <f>'s2'!J76</f>
        <v>#N/A</v>
      </c>
      <c r="K76" s="29" t="e">
        <f>'s2'!K76</f>
        <v>#N/A</v>
      </c>
      <c r="L76" s="29" t="e">
        <f>'s2'!L76</f>
        <v>#N/A</v>
      </c>
      <c r="M76" s="29" t="e">
        <f>'s2'!M76</f>
        <v>#N/A</v>
      </c>
      <c r="N76" s="29" t="e">
        <f>'s2'!N76</f>
        <v>#N/A</v>
      </c>
      <c r="O76" s="29">
        <f>'s2'!O76</f>
        <v>0</v>
      </c>
      <c r="P76" s="29">
        <f>'s2'!P76</f>
        <v>0</v>
      </c>
      <c r="Q76" s="29">
        <f>'s2'!Q76</f>
        <v>0</v>
      </c>
      <c r="R76" s="29">
        <f>'s2'!R76</f>
        <v>0</v>
      </c>
      <c r="S76" s="29">
        <f>'s2'!S76</f>
        <v>0</v>
      </c>
      <c r="T76" s="29">
        <f>'s2'!T76</f>
        <v>0</v>
      </c>
      <c r="U76" s="29">
        <f>'s2'!U76</f>
        <v>0</v>
      </c>
      <c r="V76" s="29">
        <f>'s2'!V76</f>
        <v>0</v>
      </c>
      <c r="W76" s="29">
        <f>'s2'!W76</f>
        <v>0</v>
      </c>
      <c r="X76" s="29">
        <f>'s2'!X76</f>
        <v>0</v>
      </c>
      <c r="Y76" s="29">
        <f>'s2'!Y76</f>
        <v>0</v>
      </c>
      <c r="Z76" s="29">
        <f>'s2'!Z76</f>
        <v>0</v>
      </c>
      <c r="AA76" s="29">
        <f>'s2'!AA76</f>
        <v>0</v>
      </c>
      <c r="AB76" s="29">
        <f>'s2'!AB76</f>
        <v>0</v>
      </c>
      <c r="AC76" s="29">
        <f>'s2'!AC76</f>
        <v>0</v>
      </c>
      <c r="AD76" s="29">
        <f>'s2'!AD76</f>
        <v>0</v>
      </c>
      <c r="AE76" s="29">
        <f>'s2'!AE76</f>
        <v>0</v>
      </c>
      <c r="AF76" s="29">
        <f>'s2'!AF76</f>
        <v>0</v>
      </c>
      <c r="AG76" s="29" t="e">
        <f>'s2'!AG76</f>
        <v>#N/A</v>
      </c>
      <c r="AH76" s="29" t="e">
        <f>'s2'!AH76</f>
        <v>#N/A</v>
      </c>
      <c r="AI76" s="29" t="e">
        <f>'s2'!AI76</f>
        <v>#N/A</v>
      </c>
      <c r="AJ76" s="29" t="e">
        <f>'s2'!AJ76</f>
        <v>#N/A</v>
      </c>
      <c r="AK76" s="29" t="e">
        <f>'s2'!AK76</f>
        <v>#N/A</v>
      </c>
      <c r="AL76" s="29" t="e">
        <f>'s2'!AL76</f>
        <v>#N/A</v>
      </c>
      <c r="AM76" s="9"/>
    </row>
    <row r="77" spans="1:39" x14ac:dyDescent="0.2">
      <c r="A77" s="7"/>
      <c r="B77" s="8">
        <v>20</v>
      </c>
      <c r="C77" s="29" t="e">
        <f>'s2'!C77</f>
        <v>#N/A</v>
      </c>
      <c r="D77" s="29" t="e">
        <f>'s2'!D77</f>
        <v>#N/A</v>
      </c>
      <c r="E77" s="29" t="e">
        <f>'s2'!E77</f>
        <v>#N/A</v>
      </c>
      <c r="F77" s="29" t="e">
        <f>'s2'!F77</f>
        <v>#N/A</v>
      </c>
      <c r="G77" s="29" t="e">
        <f>'s2'!G77</f>
        <v>#N/A</v>
      </c>
      <c r="H77" s="29" t="e">
        <f>'s2'!H77</f>
        <v>#N/A</v>
      </c>
      <c r="I77" s="29" t="e">
        <f>'s2'!I77</f>
        <v>#N/A</v>
      </c>
      <c r="J77" s="29" t="e">
        <f>'s2'!J77</f>
        <v>#N/A</v>
      </c>
      <c r="K77" s="29" t="e">
        <f>'s2'!K77</f>
        <v>#N/A</v>
      </c>
      <c r="L77" s="29" t="e">
        <f>'s2'!L77</f>
        <v>#N/A</v>
      </c>
      <c r="M77" s="29" t="e">
        <f>'s2'!M77</f>
        <v>#N/A</v>
      </c>
      <c r="N77" s="29" t="e">
        <f>'s2'!N77</f>
        <v>#N/A</v>
      </c>
      <c r="O77" s="29">
        <f>'s2'!O77</f>
        <v>0</v>
      </c>
      <c r="P77" s="29">
        <f>'s2'!P77</f>
        <v>0</v>
      </c>
      <c r="Q77" s="29">
        <f>'s2'!Q77</f>
        <v>0</v>
      </c>
      <c r="R77" s="29">
        <f>'s2'!R77</f>
        <v>0</v>
      </c>
      <c r="S77" s="29">
        <f>'s2'!S77</f>
        <v>0</v>
      </c>
      <c r="T77" s="29">
        <f>'s2'!T77</f>
        <v>0</v>
      </c>
      <c r="U77" s="29">
        <f>'s2'!U77</f>
        <v>0</v>
      </c>
      <c r="V77" s="29">
        <f>'s2'!V77</f>
        <v>0</v>
      </c>
      <c r="W77" s="29">
        <f>'s2'!W77</f>
        <v>0</v>
      </c>
      <c r="X77" s="29">
        <f>'s2'!X77</f>
        <v>0</v>
      </c>
      <c r="Y77" s="29">
        <f>'s2'!Y77</f>
        <v>0</v>
      </c>
      <c r="Z77" s="29">
        <f>'s2'!Z77</f>
        <v>0</v>
      </c>
      <c r="AA77" s="29">
        <f>'s2'!AA77</f>
        <v>0</v>
      </c>
      <c r="AB77" s="29">
        <f>'s2'!AB77</f>
        <v>0</v>
      </c>
      <c r="AC77" s="29">
        <f>'s2'!AC77</f>
        <v>0</v>
      </c>
      <c r="AD77" s="29">
        <f>'s2'!AD77</f>
        <v>0</v>
      </c>
      <c r="AE77" s="29">
        <f>'s2'!AE77</f>
        <v>0</v>
      </c>
      <c r="AF77" s="29">
        <f>'s2'!AF77</f>
        <v>0</v>
      </c>
      <c r="AG77" s="29" t="e">
        <f>'s2'!AG77</f>
        <v>#N/A</v>
      </c>
      <c r="AH77" s="29" t="e">
        <f>'s2'!AH77</f>
        <v>#N/A</v>
      </c>
      <c r="AI77" s="29" t="e">
        <f>'s2'!AI77</f>
        <v>#N/A</v>
      </c>
      <c r="AJ77" s="29" t="e">
        <f>'s2'!AJ77</f>
        <v>#N/A</v>
      </c>
      <c r="AK77" s="29" t="e">
        <f>'s2'!AK77</f>
        <v>#N/A</v>
      </c>
      <c r="AL77" s="29" t="e">
        <f>'s2'!AL77</f>
        <v>#N/A</v>
      </c>
      <c r="AM77" s="9"/>
    </row>
    <row r="78" spans="1:39" x14ac:dyDescent="0.2">
      <c r="A78" s="7"/>
      <c r="B78" s="8">
        <v>21</v>
      </c>
      <c r="C78" s="29" t="e">
        <f>'s2'!C78</f>
        <v>#N/A</v>
      </c>
      <c r="D78" s="29" t="e">
        <f>'s2'!D78</f>
        <v>#N/A</v>
      </c>
      <c r="E78" s="29" t="e">
        <f>'s2'!E78</f>
        <v>#N/A</v>
      </c>
      <c r="F78" s="29" t="e">
        <f>'s2'!F78</f>
        <v>#N/A</v>
      </c>
      <c r="G78" s="29" t="e">
        <f>'s2'!G78</f>
        <v>#N/A</v>
      </c>
      <c r="H78" s="29" t="e">
        <f>'s2'!H78</f>
        <v>#N/A</v>
      </c>
      <c r="I78" s="29" t="e">
        <f>'s2'!I78</f>
        <v>#N/A</v>
      </c>
      <c r="J78" s="29" t="e">
        <f>'s2'!J78</f>
        <v>#N/A</v>
      </c>
      <c r="K78" s="29" t="e">
        <f>'s2'!K78</f>
        <v>#N/A</v>
      </c>
      <c r="L78" s="29" t="e">
        <f>'s2'!L78</f>
        <v>#N/A</v>
      </c>
      <c r="M78" s="29" t="e">
        <f>'s2'!M78</f>
        <v>#N/A</v>
      </c>
      <c r="N78" s="29" t="e">
        <f>'s2'!N78</f>
        <v>#N/A</v>
      </c>
      <c r="O78" s="29">
        <f>'s2'!O78</f>
        <v>0</v>
      </c>
      <c r="P78" s="29">
        <f>'s2'!P78</f>
        <v>0</v>
      </c>
      <c r="Q78" s="29">
        <f>'s2'!Q78</f>
        <v>0</v>
      </c>
      <c r="R78" s="29">
        <f>'s2'!R78</f>
        <v>0</v>
      </c>
      <c r="S78" s="29">
        <f>'s2'!S78</f>
        <v>0</v>
      </c>
      <c r="T78" s="29">
        <f>'s2'!T78</f>
        <v>0</v>
      </c>
      <c r="U78" s="29">
        <f>'s2'!U78</f>
        <v>0</v>
      </c>
      <c r="V78" s="29">
        <f>'s2'!V78</f>
        <v>0</v>
      </c>
      <c r="W78" s="29">
        <f>'s2'!W78</f>
        <v>0</v>
      </c>
      <c r="X78" s="29">
        <f>'s2'!X78</f>
        <v>0</v>
      </c>
      <c r="Y78" s="29">
        <f>'s2'!Y78</f>
        <v>0</v>
      </c>
      <c r="Z78" s="29">
        <f>'s2'!Z78</f>
        <v>0</v>
      </c>
      <c r="AA78" s="29">
        <f>'s2'!AA78</f>
        <v>0</v>
      </c>
      <c r="AB78" s="29">
        <f>'s2'!AB78</f>
        <v>0</v>
      </c>
      <c r="AC78" s="29">
        <f>'s2'!AC78</f>
        <v>0</v>
      </c>
      <c r="AD78" s="29">
        <f>'s2'!AD78</f>
        <v>0</v>
      </c>
      <c r="AE78" s="29">
        <f>'s2'!AE78</f>
        <v>0</v>
      </c>
      <c r="AF78" s="29">
        <f>'s2'!AF78</f>
        <v>0</v>
      </c>
      <c r="AG78" s="29" t="e">
        <f>'s2'!AG78</f>
        <v>#N/A</v>
      </c>
      <c r="AH78" s="29" t="e">
        <f>'s2'!AH78</f>
        <v>#N/A</v>
      </c>
      <c r="AI78" s="29" t="e">
        <f>'s2'!AI78</f>
        <v>#N/A</v>
      </c>
      <c r="AJ78" s="29" t="e">
        <f>'s2'!AJ78</f>
        <v>#N/A</v>
      </c>
      <c r="AK78" s="29" t="e">
        <f>'s2'!AK78</f>
        <v>#N/A</v>
      </c>
      <c r="AL78" s="29" t="e">
        <f>'s2'!AL78</f>
        <v>#N/A</v>
      </c>
      <c r="AM78" s="9"/>
    </row>
    <row r="79" spans="1:39" x14ac:dyDescent="0.2">
      <c r="A79" s="7"/>
      <c r="B79" s="8">
        <v>22</v>
      </c>
      <c r="C79" s="29" t="e">
        <f>'s2'!C79</f>
        <v>#N/A</v>
      </c>
      <c r="D79" s="29" t="e">
        <f>'s2'!D79</f>
        <v>#N/A</v>
      </c>
      <c r="E79" s="29" t="e">
        <f>'s2'!E79</f>
        <v>#N/A</v>
      </c>
      <c r="F79" s="29" t="e">
        <f>'s2'!F79</f>
        <v>#N/A</v>
      </c>
      <c r="G79" s="29" t="e">
        <f>'s2'!G79</f>
        <v>#N/A</v>
      </c>
      <c r="H79" s="29" t="e">
        <f>'s2'!H79</f>
        <v>#N/A</v>
      </c>
      <c r="I79" s="29" t="e">
        <f>'s2'!I79</f>
        <v>#N/A</v>
      </c>
      <c r="J79" s="29" t="e">
        <f>'s2'!J79</f>
        <v>#N/A</v>
      </c>
      <c r="K79" s="29" t="e">
        <f>'s2'!K79</f>
        <v>#N/A</v>
      </c>
      <c r="L79" s="29" t="e">
        <f>'s2'!L79</f>
        <v>#N/A</v>
      </c>
      <c r="M79" s="29" t="e">
        <f>'s2'!M79</f>
        <v>#N/A</v>
      </c>
      <c r="N79" s="29" t="e">
        <f>'s2'!N79</f>
        <v>#N/A</v>
      </c>
      <c r="O79" s="29">
        <f>'s2'!O79</f>
        <v>0</v>
      </c>
      <c r="P79" s="29">
        <f>'s2'!P79</f>
        <v>0</v>
      </c>
      <c r="Q79" s="29">
        <f>'s2'!Q79</f>
        <v>0</v>
      </c>
      <c r="R79" s="29">
        <f>'s2'!R79</f>
        <v>0</v>
      </c>
      <c r="S79" s="29">
        <f>'s2'!S79</f>
        <v>0</v>
      </c>
      <c r="T79" s="29">
        <f>'s2'!T79</f>
        <v>0</v>
      </c>
      <c r="U79" s="29">
        <f>'s2'!U79</f>
        <v>0</v>
      </c>
      <c r="V79" s="29">
        <f>'s2'!V79</f>
        <v>0</v>
      </c>
      <c r="W79" s="29">
        <f>'s2'!W79</f>
        <v>0</v>
      </c>
      <c r="X79" s="29">
        <f>'s2'!X79</f>
        <v>0</v>
      </c>
      <c r="Y79" s="29">
        <f>'s2'!Y79</f>
        <v>0</v>
      </c>
      <c r="Z79" s="29">
        <f>'s2'!Z79</f>
        <v>0</v>
      </c>
      <c r="AA79" s="29">
        <f>'s2'!AA79</f>
        <v>0</v>
      </c>
      <c r="AB79" s="29">
        <f>'s2'!AB79</f>
        <v>0</v>
      </c>
      <c r="AC79" s="29">
        <f>'s2'!AC79</f>
        <v>0</v>
      </c>
      <c r="AD79" s="29">
        <f>'s2'!AD79</f>
        <v>0</v>
      </c>
      <c r="AE79" s="29">
        <f>'s2'!AE79</f>
        <v>0</v>
      </c>
      <c r="AF79" s="29">
        <f>'s2'!AF79</f>
        <v>0</v>
      </c>
      <c r="AG79" s="29" t="e">
        <f>'s2'!AG79</f>
        <v>#N/A</v>
      </c>
      <c r="AH79" s="29" t="e">
        <f>'s2'!AH79</f>
        <v>#N/A</v>
      </c>
      <c r="AI79" s="29" t="e">
        <f>'s2'!AI79</f>
        <v>#N/A</v>
      </c>
      <c r="AJ79" s="29" t="e">
        <f>'s2'!AJ79</f>
        <v>#N/A</v>
      </c>
      <c r="AK79" s="29" t="e">
        <f>'s2'!AK79</f>
        <v>#N/A</v>
      </c>
      <c r="AL79" s="29" t="e">
        <f>'s2'!AL79</f>
        <v>#N/A</v>
      </c>
      <c r="AM79" s="9"/>
    </row>
    <row r="80" spans="1:39" x14ac:dyDescent="0.2">
      <c r="A80" s="7"/>
      <c r="B80" s="8">
        <v>23</v>
      </c>
      <c r="C80" s="29" t="e">
        <f>'s2'!C80</f>
        <v>#N/A</v>
      </c>
      <c r="D80" s="29" t="e">
        <f>'s2'!D80</f>
        <v>#N/A</v>
      </c>
      <c r="E80" s="29" t="e">
        <f>'s2'!E80</f>
        <v>#N/A</v>
      </c>
      <c r="F80" s="29" t="e">
        <f>'s2'!F80</f>
        <v>#N/A</v>
      </c>
      <c r="G80" s="29" t="e">
        <f>'s2'!G80</f>
        <v>#N/A</v>
      </c>
      <c r="H80" s="29" t="e">
        <f>'s2'!H80</f>
        <v>#N/A</v>
      </c>
      <c r="I80" s="29" t="e">
        <f>'s2'!I80</f>
        <v>#N/A</v>
      </c>
      <c r="J80" s="29" t="e">
        <f>'s2'!J80</f>
        <v>#N/A</v>
      </c>
      <c r="K80" s="29" t="e">
        <f>'s2'!K80</f>
        <v>#N/A</v>
      </c>
      <c r="L80" s="29" t="e">
        <f>'s2'!L80</f>
        <v>#N/A</v>
      </c>
      <c r="M80" s="29" t="e">
        <f>'s2'!M80</f>
        <v>#N/A</v>
      </c>
      <c r="N80" s="29" t="e">
        <f>'s2'!N80</f>
        <v>#N/A</v>
      </c>
      <c r="O80" s="29">
        <f>'s2'!O80</f>
        <v>0</v>
      </c>
      <c r="P80" s="29">
        <f>'s2'!P80</f>
        <v>0</v>
      </c>
      <c r="Q80" s="29">
        <f>'s2'!Q80</f>
        <v>0</v>
      </c>
      <c r="R80" s="29">
        <f>'s2'!R80</f>
        <v>0</v>
      </c>
      <c r="S80" s="29">
        <f>'s2'!S80</f>
        <v>0</v>
      </c>
      <c r="T80" s="29">
        <f>'s2'!T80</f>
        <v>0</v>
      </c>
      <c r="U80" s="29">
        <f>'s2'!U80</f>
        <v>0</v>
      </c>
      <c r="V80" s="29">
        <f>'s2'!V80</f>
        <v>0</v>
      </c>
      <c r="W80" s="29">
        <f>'s2'!W80</f>
        <v>0</v>
      </c>
      <c r="X80" s="29">
        <f>'s2'!X80</f>
        <v>0</v>
      </c>
      <c r="Y80" s="29">
        <f>'s2'!Y80</f>
        <v>0</v>
      </c>
      <c r="Z80" s="29">
        <f>'s2'!Z80</f>
        <v>0</v>
      </c>
      <c r="AA80" s="29">
        <f>'s2'!AA80</f>
        <v>0</v>
      </c>
      <c r="AB80" s="29">
        <f>'s2'!AB80</f>
        <v>0</v>
      </c>
      <c r="AC80" s="29">
        <f>'s2'!AC80</f>
        <v>0</v>
      </c>
      <c r="AD80" s="29">
        <f>'s2'!AD80</f>
        <v>0</v>
      </c>
      <c r="AE80" s="29">
        <f>'s2'!AE80</f>
        <v>0</v>
      </c>
      <c r="AF80" s="29">
        <f>'s2'!AF80</f>
        <v>0</v>
      </c>
      <c r="AG80" s="29" t="e">
        <f>'s2'!AG80</f>
        <v>#N/A</v>
      </c>
      <c r="AH80" s="29" t="e">
        <f>'s2'!AH80</f>
        <v>#N/A</v>
      </c>
      <c r="AI80" s="29" t="e">
        <f>'s2'!AI80</f>
        <v>#N/A</v>
      </c>
      <c r="AJ80" s="29" t="e">
        <f>'s2'!AJ80</f>
        <v>#N/A</v>
      </c>
      <c r="AK80" s="29" t="e">
        <f>'s2'!AK80</f>
        <v>#N/A</v>
      </c>
      <c r="AL80" s="29" t="e">
        <f>'s2'!AL80</f>
        <v>#N/A</v>
      </c>
      <c r="AM80" s="9"/>
    </row>
    <row r="81" spans="1:39" x14ac:dyDescent="0.2">
      <c r="A81" s="7"/>
      <c r="B81" s="8">
        <v>24</v>
      </c>
      <c r="C81" s="29" t="e">
        <f>'s2'!C81</f>
        <v>#N/A</v>
      </c>
      <c r="D81" s="29" t="e">
        <f>'s2'!D81</f>
        <v>#N/A</v>
      </c>
      <c r="E81" s="29" t="e">
        <f>'s2'!E81</f>
        <v>#N/A</v>
      </c>
      <c r="F81" s="29" t="e">
        <f>'s2'!F81</f>
        <v>#N/A</v>
      </c>
      <c r="G81" s="29" t="e">
        <f>'s2'!G81</f>
        <v>#N/A</v>
      </c>
      <c r="H81" s="29" t="e">
        <f>'s2'!H81</f>
        <v>#N/A</v>
      </c>
      <c r="I81" s="29" t="e">
        <f>'s2'!I81</f>
        <v>#N/A</v>
      </c>
      <c r="J81" s="29" t="e">
        <f>'s2'!J81</f>
        <v>#N/A</v>
      </c>
      <c r="K81" s="29" t="e">
        <f>'s2'!K81</f>
        <v>#N/A</v>
      </c>
      <c r="L81" s="29" t="e">
        <f>'s2'!L81</f>
        <v>#N/A</v>
      </c>
      <c r="M81" s="29" t="e">
        <f>'s2'!M81</f>
        <v>#N/A</v>
      </c>
      <c r="N81" s="29" t="e">
        <f>'s2'!N81</f>
        <v>#N/A</v>
      </c>
      <c r="O81" s="29">
        <f>'s2'!O81</f>
        <v>0</v>
      </c>
      <c r="P81" s="29">
        <f>'s2'!P81</f>
        <v>0</v>
      </c>
      <c r="Q81" s="29">
        <f>'s2'!Q81</f>
        <v>0</v>
      </c>
      <c r="R81" s="29">
        <f>'s2'!R81</f>
        <v>0</v>
      </c>
      <c r="S81" s="29">
        <f>'s2'!S81</f>
        <v>0</v>
      </c>
      <c r="T81" s="29">
        <f>'s2'!T81</f>
        <v>0</v>
      </c>
      <c r="U81" s="29">
        <f>'s2'!U81</f>
        <v>0</v>
      </c>
      <c r="V81" s="29">
        <f>'s2'!V81</f>
        <v>0</v>
      </c>
      <c r="W81" s="29">
        <f>'s2'!W81</f>
        <v>0</v>
      </c>
      <c r="X81" s="29">
        <f>'s2'!X81</f>
        <v>0</v>
      </c>
      <c r="Y81" s="29">
        <f>'s2'!Y81</f>
        <v>0</v>
      </c>
      <c r="Z81" s="29">
        <f>'s2'!Z81</f>
        <v>0</v>
      </c>
      <c r="AA81" s="29">
        <f>'s2'!AA81</f>
        <v>0</v>
      </c>
      <c r="AB81" s="29">
        <f>'s2'!AB81</f>
        <v>0</v>
      </c>
      <c r="AC81" s="29">
        <f>'s2'!AC81</f>
        <v>0</v>
      </c>
      <c r="AD81" s="29">
        <f>'s2'!AD81</f>
        <v>0</v>
      </c>
      <c r="AE81" s="29">
        <f>'s2'!AE81</f>
        <v>0</v>
      </c>
      <c r="AF81" s="29">
        <f>'s2'!AF81</f>
        <v>0</v>
      </c>
      <c r="AG81" s="29" t="e">
        <f>'s2'!AG81</f>
        <v>#N/A</v>
      </c>
      <c r="AH81" s="29" t="e">
        <f>'s2'!AH81</f>
        <v>#N/A</v>
      </c>
      <c r="AI81" s="29" t="e">
        <f>'s2'!AI81</f>
        <v>#N/A</v>
      </c>
      <c r="AJ81" s="29" t="e">
        <f>'s2'!AJ81</f>
        <v>#N/A</v>
      </c>
      <c r="AK81" s="29" t="e">
        <f>'s2'!AK81</f>
        <v>#N/A</v>
      </c>
      <c r="AL81" s="29" t="e">
        <f>'s2'!AL81</f>
        <v>#N/A</v>
      </c>
      <c r="AM81" s="9"/>
    </row>
    <row r="82" spans="1:39" x14ac:dyDescent="0.2">
      <c r="A82" s="20"/>
      <c r="B82" s="33" t="s">
        <v>401</v>
      </c>
      <c r="C82" s="34" t="e">
        <f>SUM(C58:C81)</f>
        <v>#N/A</v>
      </c>
      <c r="D82" s="34" t="e">
        <f t="shared" ref="D82:AL82" si="6">SUM(D58:D81)</f>
        <v>#N/A</v>
      </c>
      <c r="E82" s="34" t="e">
        <f t="shared" si="6"/>
        <v>#N/A</v>
      </c>
      <c r="F82" s="34" t="e">
        <f t="shared" si="6"/>
        <v>#N/A</v>
      </c>
      <c r="G82" s="34" t="e">
        <f t="shared" si="6"/>
        <v>#N/A</v>
      </c>
      <c r="H82" s="34" t="e">
        <f t="shared" si="6"/>
        <v>#N/A</v>
      </c>
      <c r="I82" s="34" t="e">
        <f t="shared" si="6"/>
        <v>#N/A</v>
      </c>
      <c r="J82" s="34" t="e">
        <f t="shared" si="6"/>
        <v>#N/A</v>
      </c>
      <c r="K82" s="34" t="e">
        <f t="shared" si="6"/>
        <v>#N/A</v>
      </c>
      <c r="L82" s="34" t="e">
        <f t="shared" si="6"/>
        <v>#N/A</v>
      </c>
      <c r="M82" s="34" t="e">
        <f t="shared" si="6"/>
        <v>#N/A</v>
      </c>
      <c r="N82" s="34" t="e">
        <f t="shared" si="6"/>
        <v>#N/A</v>
      </c>
      <c r="O82" s="34">
        <f t="shared" si="6"/>
        <v>0</v>
      </c>
      <c r="P82" s="34">
        <f t="shared" si="6"/>
        <v>0</v>
      </c>
      <c r="Q82" s="34">
        <f t="shared" si="6"/>
        <v>0</v>
      </c>
      <c r="R82" s="34">
        <f t="shared" si="6"/>
        <v>0</v>
      </c>
      <c r="S82" s="34">
        <f t="shared" si="6"/>
        <v>0</v>
      </c>
      <c r="T82" s="34">
        <f t="shared" si="6"/>
        <v>0</v>
      </c>
      <c r="U82" s="34">
        <f t="shared" si="6"/>
        <v>0</v>
      </c>
      <c r="V82" s="34">
        <f t="shared" si="6"/>
        <v>0</v>
      </c>
      <c r="W82" s="34">
        <f t="shared" si="6"/>
        <v>0</v>
      </c>
      <c r="X82" s="34">
        <f t="shared" si="6"/>
        <v>0</v>
      </c>
      <c r="Y82" s="34">
        <f t="shared" si="6"/>
        <v>0</v>
      </c>
      <c r="Z82" s="34">
        <f t="shared" si="6"/>
        <v>0</v>
      </c>
      <c r="AA82" s="34">
        <f t="shared" si="6"/>
        <v>0</v>
      </c>
      <c r="AB82" s="34">
        <f t="shared" si="6"/>
        <v>0</v>
      </c>
      <c r="AC82" s="34">
        <f t="shared" si="6"/>
        <v>0</v>
      </c>
      <c r="AD82" s="34">
        <f t="shared" si="6"/>
        <v>0</v>
      </c>
      <c r="AE82" s="34">
        <f t="shared" si="6"/>
        <v>0</v>
      </c>
      <c r="AF82" s="34">
        <f t="shared" si="6"/>
        <v>0</v>
      </c>
      <c r="AG82" s="34" t="e">
        <f t="shared" si="6"/>
        <v>#N/A</v>
      </c>
      <c r="AH82" s="34" t="e">
        <f t="shared" si="6"/>
        <v>#N/A</v>
      </c>
      <c r="AI82" s="34" t="e">
        <f t="shared" si="6"/>
        <v>#N/A</v>
      </c>
      <c r="AJ82" s="34" t="e">
        <f t="shared" si="6"/>
        <v>#N/A</v>
      </c>
      <c r="AK82" s="34" t="e">
        <f t="shared" si="6"/>
        <v>#N/A</v>
      </c>
      <c r="AL82" s="34" t="e">
        <f t="shared" si="6"/>
        <v>#N/A</v>
      </c>
      <c r="AM82" s="9"/>
    </row>
    <row r="83" spans="1:39" x14ac:dyDescent="0.2">
      <c r="A83" s="20"/>
      <c r="B83" s="9"/>
      <c r="C83" s="9"/>
      <c r="D83" s="9"/>
      <c r="E83" s="9"/>
      <c r="F83" s="9"/>
      <c r="G83" s="9"/>
      <c r="H83" s="9"/>
      <c r="I83" s="9"/>
      <c r="J83" s="9"/>
      <c r="K83" s="9"/>
      <c r="L83" s="9"/>
      <c r="M83" s="9"/>
      <c r="N83" s="9"/>
      <c r="O83" s="9"/>
      <c r="P83" s="9"/>
      <c r="Q83" s="9"/>
      <c r="R83" s="9"/>
      <c r="S83" s="9"/>
      <c r="T83" s="9"/>
      <c r="U83" s="9"/>
      <c r="V83" s="9"/>
      <c r="W83" s="9"/>
      <c r="X83" s="9"/>
      <c r="Y83" s="9"/>
      <c r="Z83" s="9"/>
      <c r="AA83" s="9"/>
      <c r="AB83" s="9"/>
      <c r="AC83" s="9"/>
      <c r="AD83" s="9"/>
      <c r="AE83" s="9"/>
      <c r="AF83" s="9"/>
      <c r="AG83" s="9"/>
      <c r="AH83" s="9"/>
      <c r="AI83" s="9"/>
      <c r="AJ83" s="9"/>
      <c r="AK83" s="9"/>
      <c r="AL83" s="9"/>
      <c r="AM83" s="9"/>
    </row>
    <row r="84" spans="1:39" x14ac:dyDescent="0.2">
      <c r="A84" s="20"/>
      <c r="B84" s="9"/>
      <c r="C84" s="9"/>
      <c r="D84" s="9"/>
      <c r="E84" s="9"/>
      <c r="F84" s="9"/>
      <c r="G84" s="9"/>
      <c r="H84" s="9"/>
      <c r="I84" s="9"/>
      <c r="J84" s="9"/>
      <c r="K84" s="9"/>
      <c r="L84" s="9"/>
      <c r="M84" s="9"/>
      <c r="N84" s="9"/>
      <c r="O84" s="9"/>
      <c r="P84" s="9"/>
      <c r="Q84" s="9"/>
      <c r="R84" s="9"/>
      <c r="S84" s="9"/>
      <c r="T84" s="9"/>
      <c r="U84" s="9"/>
      <c r="V84" s="9"/>
      <c r="W84" s="9"/>
      <c r="X84" s="9"/>
      <c r="Y84" s="9"/>
      <c r="Z84" s="9"/>
      <c r="AA84" s="9"/>
      <c r="AB84" s="9"/>
      <c r="AC84" s="9"/>
      <c r="AD84" s="9"/>
      <c r="AE84" s="9"/>
      <c r="AF84" s="9"/>
      <c r="AG84" s="9"/>
      <c r="AH84" s="9"/>
      <c r="AI84" s="9"/>
      <c r="AJ84" s="9"/>
      <c r="AK84" s="9"/>
      <c r="AL84" s="9"/>
      <c r="AM84" s="9"/>
    </row>
    <row r="85" spans="1:39" x14ac:dyDescent="0.2">
      <c r="A85" s="20" t="s">
        <v>7</v>
      </c>
      <c r="B85" s="33" t="s">
        <v>457</v>
      </c>
      <c r="C85" s="45" t="e">
        <f>'w2'!J68</f>
        <v>#N/A</v>
      </c>
      <c r="D85" s="45" t="e">
        <f>C85</f>
        <v>#N/A</v>
      </c>
      <c r="E85" s="45" t="e">
        <f>D85</f>
        <v>#N/A</v>
      </c>
      <c r="F85" s="45" t="e">
        <f>E85</f>
        <v>#N/A</v>
      </c>
      <c r="G85" s="45" t="e">
        <f>F85</f>
        <v>#N/A</v>
      </c>
      <c r="H85" s="45" t="e">
        <f>G85</f>
        <v>#N/A</v>
      </c>
      <c r="I85" s="45"/>
      <c r="J85" s="45"/>
      <c r="K85" s="45"/>
      <c r="L85" s="45"/>
      <c r="M85" s="45"/>
      <c r="N85" s="45"/>
      <c r="O85" s="45"/>
      <c r="P85" s="45"/>
      <c r="Q85" s="45"/>
      <c r="R85" s="45"/>
      <c r="S85" s="45"/>
      <c r="T85" s="45"/>
      <c r="U85" s="45"/>
      <c r="V85" s="45"/>
      <c r="W85" s="45"/>
      <c r="X85" s="45"/>
      <c r="Y85" s="45"/>
      <c r="Z85" s="45"/>
      <c r="AA85" s="45"/>
      <c r="AB85" s="45"/>
      <c r="AC85" s="45"/>
      <c r="AD85" s="45"/>
      <c r="AE85" s="45"/>
      <c r="AF85" s="45"/>
      <c r="AG85" s="45"/>
      <c r="AH85" s="45"/>
      <c r="AI85" s="45"/>
      <c r="AJ85" s="45" t="e">
        <f>H85</f>
        <v>#N/A</v>
      </c>
      <c r="AK85" s="45" t="e">
        <f>AJ85</f>
        <v>#N/A</v>
      </c>
      <c r="AL85" s="45" t="e">
        <f>AK85</f>
        <v>#N/A</v>
      </c>
      <c r="AM85" s="9"/>
    </row>
    <row r="86" spans="1:39" x14ac:dyDescent="0.2">
      <c r="A86" s="46" t="s">
        <v>459</v>
      </c>
      <c r="B86" s="33" t="s">
        <v>458</v>
      </c>
      <c r="C86" s="45"/>
      <c r="D86" s="45"/>
      <c r="E86" s="45"/>
      <c r="F86" s="45"/>
      <c r="G86" s="45"/>
      <c r="H86" s="45"/>
      <c r="I86" s="45" t="e">
        <f>'w2'!J69</f>
        <v>#N/A</v>
      </c>
      <c r="J86" s="45" t="e">
        <f t="shared" ref="J86:AI86" si="7">I86</f>
        <v>#N/A</v>
      </c>
      <c r="K86" s="45" t="e">
        <f t="shared" si="7"/>
        <v>#N/A</v>
      </c>
      <c r="L86" s="45" t="e">
        <f t="shared" si="7"/>
        <v>#N/A</v>
      </c>
      <c r="M86" s="45" t="e">
        <f t="shared" si="7"/>
        <v>#N/A</v>
      </c>
      <c r="N86" s="45" t="e">
        <f t="shared" si="7"/>
        <v>#N/A</v>
      </c>
      <c r="O86" s="45" t="e">
        <f t="shared" si="7"/>
        <v>#N/A</v>
      </c>
      <c r="P86" s="45" t="e">
        <f t="shared" si="7"/>
        <v>#N/A</v>
      </c>
      <c r="Q86" s="45" t="e">
        <f t="shared" si="7"/>
        <v>#N/A</v>
      </c>
      <c r="R86" s="45" t="e">
        <f t="shared" si="7"/>
        <v>#N/A</v>
      </c>
      <c r="S86" s="45" t="e">
        <f t="shared" si="7"/>
        <v>#N/A</v>
      </c>
      <c r="T86" s="45" t="e">
        <f t="shared" si="7"/>
        <v>#N/A</v>
      </c>
      <c r="U86" s="45" t="e">
        <f t="shared" si="7"/>
        <v>#N/A</v>
      </c>
      <c r="V86" s="45" t="e">
        <f t="shared" si="7"/>
        <v>#N/A</v>
      </c>
      <c r="W86" s="45" t="e">
        <f t="shared" si="7"/>
        <v>#N/A</v>
      </c>
      <c r="X86" s="45" t="e">
        <f t="shared" si="7"/>
        <v>#N/A</v>
      </c>
      <c r="Y86" s="45" t="e">
        <f t="shared" si="7"/>
        <v>#N/A</v>
      </c>
      <c r="Z86" s="45" t="e">
        <f t="shared" si="7"/>
        <v>#N/A</v>
      </c>
      <c r="AA86" s="45" t="e">
        <f t="shared" si="7"/>
        <v>#N/A</v>
      </c>
      <c r="AB86" s="45" t="e">
        <f t="shared" si="7"/>
        <v>#N/A</v>
      </c>
      <c r="AC86" s="45" t="e">
        <f t="shared" si="7"/>
        <v>#N/A</v>
      </c>
      <c r="AD86" s="45" t="e">
        <f t="shared" si="7"/>
        <v>#N/A</v>
      </c>
      <c r="AE86" s="45" t="e">
        <f t="shared" si="7"/>
        <v>#N/A</v>
      </c>
      <c r="AF86" s="45" t="e">
        <f t="shared" si="7"/>
        <v>#N/A</v>
      </c>
      <c r="AG86" s="45" t="e">
        <f t="shared" si="7"/>
        <v>#N/A</v>
      </c>
      <c r="AH86" s="45" t="e">
        <f t="shared" si="7"/>
        <v>#N/A</v>
      </c>
      <c r="AI86" s="45" t="e">
        <f t="shared" si="7"/>
        <v>#N/A</v>
      </c>
      <c r="AJ86" s="45"/>
      <c r="AK86" s="45"/>
      <c r="AL86" s="45"/>
      <c r="AM86" s="9"/>
    </row>
    <row r="87" spans="1:39" x14ac:dyDescent="0.2">
      <c r="A87" s="20" t="s">
        <v>460</v>
      </c>
      <c r="B87" s="9">
        <v>1</v>
      </c>
      <c r="C87" s="31" t="e">
        <f t="shared" ref="C87:H88" si="8">C$85*10/120*C$20</f>
        <v>#N/A</v>
      </c>
      <c r="D87" s="31" t="e">
        <f t="shared" si="8"/>
        <v>#N/A</v>
      </c>
      <c r="E87" s="31" t="e">
        <f t="shared" si="8"/>
        <v>#N/A</v>
      </c>
      <c r="F87" s="31" t="e">
        <f t="shared" si="8"/>
        <v>#N/A</v>
      </c>
      <c r="G87" s="31" t="e">
        <f t="shared" si="8"/>
        <v>#N/A</v>
      </c>
      <c r="H87" s="31" t="e">
        <f t="shared" si="8"/>
        <v>#N/A</v>
      </c>
      <c r="I87" s="31" t="e">
        <f t="shared" ref="I87:X88" si="9">I$86*10/120*I$20</f>
        <v>#N/A</v>
      </c>
      <c r="J87" s="31" t="e">
        <f t="shared" si="9"/>
        <v>#N/A</v>
      </c>
      <c r="K87" s="31" t="e">
        <f t="shared" si="9"/>
        <v>#N/A</v>
      </c>
      <c r="L87" s="31" t="e">
        <f t="shared" si="9"/>
        <v>#N/A</v>
      </c>
      <c r="M87" s="31" t="e">
        <f t="shared" si="9"/>
        <v>#N/A</v>
      </c>
      <c r="N87" s="31" t="e">
        <f t="shared" si="9"/>
        <v>#N/A</v>
      </c>
      <c r="O87" s="31" t="e">
        <f t="shared" si="9"/>
        <v>#N/A</v>
      </c>
      <c r="P87" s="31" t="e">
        <f t="shared" si="9"/>
        <v>#N/A</v>
      </c>
      <c r="Q87" s="31" t="e">
        <f t="shared" si="9"/>
        <v>#N/A</v>
      </c>
      <c r="R87" s="31" t="e">
        <f t="shared" si="9"/>
        <v>#N/A</v>
      </c>
      <c r="S87" s="31" t="e">
        <f t="shared" si="9"/>
        <v>#N/A</v>
      </c>
      <c r="T87" s="31" t="e">
        <f t="shared" si="9"/>
        <v>#N/A</v>
      </c>
      <c r="U87" s="31" t="e">
        <f t="shared" si="9"/>
        <v>#N/A</v>
      </c>
      <c r="V87" s="31" t="e">
        <f t="shared" si="9"/>
        <v>#N/A</v>
      </c>
      <c r="W87" s="31" t="e">
        <f t="shared" si="9"/>
        <v>#N/A</v>
      </c>
      <c r="X87" s="31" t="e">
        <f t="shared" si="9"/>
        <v>#N/A</v>
      </c>
      <c r="Y87" s="31" t="e">
        <f t="shared" ref="Y87:AI88" si="10">Y$86*10/120*Y$20</f>
        <v>#N/A</v>
      </c>
      <c r="Z87" s="31" t="e">
        <f t="shared" si="10"/>
        <v>#N/A</v>
      </c>
      <c r="AA87" s="31" t="e">
        <f t="shared" si="10"/>
        <v>#N/A</v>
      </c>
      <c r="AB87" s="31" t="e">
        <f t="shared" si="10"/>
        <v>#N/A</v>
      </c>
      <c r="AC87" s="31" t="e">
        <f t="shared" si="10"/>
        <v>#N/A</v>
      </c>
      <c r="AD87" s="31" t="e">
        <f t="shared" si="10"/>
        <v>#N/A</v>
      </c>
      <c r="AE87" s="31" t="e">
        <f t="shared" si="10"/>
        <v>#N/A</v>
      </c>
      <c r="AF87" s="31" t="e">
        <f t="shared" si="10"/>
        <v>#N/A</v>
      </c>
      <c r="AG87" s="31" t="e">
        <f t="shared" si="10"/>
        <v>#N/A</v>
      </c>
      <c r="AH87" s="31" t="e">
        <f t="shared" si="10"/>
        <v>#N/A</v>
      </c>
      <c r="AI87" s="31" t="e">
        <f t="shared" si="10"/>
        <v>#N/A</v>
      </c>
      <c r="AJ87" s="31" t="e">
        <f t="shared" ref="AJ87:AL88" si="11">AJ$85*10/120*AJ$20</f>
        <v>#N/A</v>
      </c>
      <c r="AK87" s="31" t="e">
        <f t="shared" si="11"/>
        <v>#N/A</v>
      </c>
      <c r="AL87" s="31" t="e">
        <f t="shared" si="11"/>
        <v>#N/A</v>
      </c>
      <c r="AM87" s="9"/>
    </row>
    <row r="88" spans="1:39" x14ac:dyDescent="0.2">
      <c r="A88" s="20" t="s">
        <v>403</v>
      </c>
      <c r="B88" s="9">
        <v>2</v>
      </c>
      <c r="C88" s="31" t="e">
        <f t="shared" si="8"/>
        <v>#N/A</v>
      </c>
      <c r="D88" s="31" t="e">
        <f t="shared" si="8"/>
        <v>#N/A</v>
      </c>
      <c r="E88" s="31" t="e">
        <f t="shared" si="8"/>
        <v>#N/A</v>
      </c>
      <c r="F88" s="31" t="e">
        <f t="shared" si="8"/>
        <v>#N/A</v>
      </c>
      <c r="G88" s="31" t="e">
        <f t="shared" si="8"/>
        <v>#N/A</v>
      </c>
      <c r="H88" s="31" t="e">
        <f t="shared" si="8"/>
        <v>#N/A</v>
      </c>
      <c r="I88" s="31" t="e">
        <f t="shared" si="9"/>
        <v>#N/A</v>
      </c>
      <c r="J88" s="31" t="e">
        <f t="shared" si="9"/>
        <v>#N/A</v>
      </c>
      <c r="K88" s="31" t="e">
        <f t="shared" si="9"/>
        <v>#N/A</v>
      </c>
      <c r="L88" s="31" t="e">
        <f t="shared" si="9"/>
        <v>#N/A</v>
      </c>
      <c r="M88" s="31" t="e">
        <f t="shared" si="9"/>
        <v>#N/A</v>
      </c>
      <c r="N88" s="31" t="e">
        <f t="shared" si="9"/>
        <v>#N/A</v>
      </c>
      <c r="O88" s="31" t="e">
        <f t="shared" si="9"/>
        <v>#N/A</v>
      </c>
      <c r="P88" s="31" t="e">
        <f t="shared" si="9"/>
        <v>#N/A</v>
      </c>
      <c r="Q88" s="31" t="e">
        <f t="shared" si="9"/>
        <v>#N/A</v>
      </c>
      <c r="R88" s="31" t="e">
        <f t="shared" si="9"/>
        <v>#N/A</v>
      </c>
      <c r="S88" s="31" t="e">
        <f t="shared" si="9"/>
        <v>#N/A</v>
      </c>
      <c r="T88" s="31" t="e">
        <f t="shared" si="9"/>
        <v>#N/A</v>
      </c>
      <c r="U88" s="31" t="e">
        <f t="shared" si="9"/>
        <v>#N/A</v>
      </c>
      <c r="V88" s="31" t="e">
        <f t="shared" si="9"/>
        <v>#N/A</v>
      </c>
      <c r="W88" s="31" t="e">
        <f t="shared" si="9"/>
        <v>#N/A</v>
      </c>
      <c r="X88" s="31" t="e">
        <f t="shared" si="9"/>
        <v>#N/A</v>
      </c>
      <c r="Y88" s="31" t="e">
        <f t="shared" si="10"/>
        <v>#N/A</v>
      </c>
      <c r="Z88" s="31" t="e">
        <f t="shared" si="10"/>
        <v>#N/A</v>
      </c>
      <c r="AA88" s="31" t="e">
        <f t="shared" si="10"/>
        <v>#N/A</v>
      </c>
      <c r="AB88" s="31" t="e">
        <f t="shared" si="10"/>
        <v>#N/A</v>
      </c>
      <c r="AC88" s="31" t="e">
        <f t="shared" si="10"/>
        <v>#N/A</v>
      </c>
      <c r="AD88" s="31" t="e">
        <f t="shared" si="10"/>
        <v>#N/A</v>
      </c>
      <c r="AE88" s="31" t="e">
        <f t="shared" si="10"/>
        <v>#N/A</v>
      </c>
      <c r="AF88" s="31" t="e">
        <f t="shared" si="10"/>
        <v>#N/A</v>
      </c>
      <c r="AG88" s="31" t="e">
        <f t="shared" si="10"/>
        <v>#N/A</v>
      </c>
      <c r="AH88" s="31" t="e">
        <f t="shared" si="10"/>
        <v>#N/A</v>
      </c>
      <c r="AI88" s="31" t="e">
        <f t="shared" si="10"/>
        <v>#N/A</v>
      </c>
      <c r="AJ88" s="31" t="e">
        <f t="shared" si="11"/>
        <v>#N/A</v>
      </c>
      <c r="AK88" s="31" t="e">
        <f t="shared" si="11"/>
        <v>#N/A</v>
      </c>
      <c r="AL88" s="31" t="e">
        <f t="shared" si="11"/>
        <v>#N/A</v>
      </c>
      <c r="AM88" s="9"/>
    </row>
    <row r="89" spans="1:39" x14ac:dyDescent="0.2">
      <c r="A89" s="20"/>
      <c r="B89" s="9">
        <v>3</v>
      </c>
      <c r="C89" s="31" t="e">
        <f t="shared" ref="C89:H90" si="12">C$85*9/120*C$20</f>
        <v>#N/A</v>
      </c>
      <c r="D89" s="31" t="e">
        <f t="shared" si="12"/>
        <v>#N/A</v>
      </c>
      <c r="E89" s="31" t="e">
        <f t="shared" si="12"/>
        <v>#N/A</v>
      </c>
      <c r="F89" s="31" t="e">
        <f t="shared" si="12"/>
        <v>#N/A</v>
      </c>
      <c r="G89" s="31" t="e">
        <f t="shared" si="12"/>
        <v>#N/A</v>
      </c>
      <c r="H89" s="31" t="e">
        <f t="shared" si="12"/>
        <v>#N/A</v>
      </c>
      <c r="I89" s="31" t="e">
        <f t="shared" ref="I89:X90" si="13">I$86*9/120*I$20</f>
        <v>#N/A</v>
      </c>
      <c r="J89" s="31" t="e">
        <f t="shared" si="13"/>
        <v>#N/A</v>
      </c>
      <c r="K89" s="31" t="e">
        <f t="shared" si="13"/>
        <v>#N/A</v>
      </c>
      <c r="L89" s="31" t="e">
        <f t="shared" si="13"/>
        <v>#N/A</v>
      </c>
      <c r="M89" s="31" t="e">
        <f t="shared" si="13"/>
        <v>#N/A</v>
      </c>
      <c r="N89" s="31" t="e">
        <f t="shared" si="13"/>
        <v>#N/A</v>
      </c>
      <c r="O89" s="31" t="e">
        <f t="shared" si="13"/>
        <v>#N/A</v>
      </c>
      <c r="P89" s="31" t="e">
        <f t="shared" si="13"/>
        <v>#N/A</v>
      </c>
      <c r="Q89" s="31" t="e">
        <f t="shared" si="13"/>
        <v>#N/A</v>
      </c>
      <c r="R89" s="31" t="e">
        <f t="shared" si="13"/>
        <v>#N/A</v>
      </c>
      <c r="S89" s="31" t="e">
        <f t="shared" si="13"/>
        <v>#N/A</v>
      </c>
      <c r="T89" s="31" t="e">
        <f t="shared" si="13"/>
        <v>#N/A</v>
      </c>
      <c r="U89" s="31" t="e">
        <f t="shared" si="13"/>
        <v>#N/A</v>
      </c>
      <c r="V89" s="31" t="e">
        <f t="shared" si="13"/>
        <v>#N/A</v>
      </c>
      <c r="W89" s="31" t="e">
        <f t="shared" si="13"/>
        <v>#N/A</v>
      </c>
      <c r="X89" s="31" t="e">
        <f t="shared" si="13"/>
        <v>#N/A</v>
      </c>
      <c r="Y89" s="31" t="e">
        <f t="shared" ref="Y89:AI90" si="14">Y$86*9/120*Y$20</f>
        <v>#N/A</v>
      </c>
      <c r="Z89" s="31" t="e">
        <f t="shared" si="14"/>
        <v>#N/A</v>
      </c>
      <c r="AA89" s="31" t="e">
        <f t="shared" si="14"/>
        <v>#N/A</v>
      </c>
      <c r="AB89" s="31" t="e">
        <f t="shared" si="14"/>
        <v>#N/A</v>
      </c>
      <c r="AC89" s="31" t="e">
        <f t="shared" si="14"/>
        <v>#N/A</v>
      </c>
      <c r="AD89" s="31" t="e">
        <f t="shared" si="14"/>
        <v>#N/A</v>
      </c>
      <c r="AE89" s="31" t="e">
        <f t="shared" si="14"/>
        <v>#N/A</v>
      </c>
      <c r="AF89" s="31" t="e">
        <f t="shared" si="14"/>
        <v>#N/A</v>
      </c>
      <c r="AG89" s="31" t="e">
        <f t="shared" si="14"/>
        <v>#N/A</v>
      </c>
      <c r="AH89" s="31" t="e">
        <f t="shared" si="14"/>
        <v>#N/A</v>
      </c>
      <c r="AI89" s="31" t="e">
        <f t="shared" si="14"/>
        <v>#N/A</v>
      </c>
      <c r="AJ89" s="31" t="e">
        <f t="shared" ref="AJ89:AL90" si="15">AJ$85*9/120*AJ$20</f>
        <v>#N/A</v>
      </c>
      <c r="AK89" s="31" t="e">
        <f t="shared" si="15"/>
        <v>#N/A</v>
      </c>
      <c r="AL89" s="31" t="e">
        <f t="shared" si="15"/>
        <v>#N/A</v>
      </c>
      <c r="AM89" s="9"/>
    </row>
    <row r="90" spans="1:39" x14ac:dyDescent="0.2">
      <c r="A90" s="20"/>
      <c r="B90" s="9">
        <v>4</v>
      </c>
      <c r="C90" s="31" t="e">
        <f t="shared" si="12"/>
        <v>#N/A</v>
      </c>
      <c r="D90" s="31" t="e">
        <f t="shared" si="12"/>
        <v>#N/A</v>
      </c>
      <c r="E90" s="31" t="e">
        <f t="shared" si="12"/>
        <v>#N/A</v>
      </c>
      <c r="F90" s="31" t="e">
        <f t="shared" si="12"/>
        <v>#N/A</v>
      </c>
      <c r="G90" s="31" t="e">
        <f t="shared" si="12"/>
        <v>#N/A</v>
      </c>
      <c r="H90" s="31" t="e">
        <f t="shared" si="12"/>
        <v>#N/A</v>
      </c>
      <c r="I90" s="31" t="e">
        <f t="shared" si="13"/>
        <v>#N/A</v>
      </c>
      <c r="J90" s="31" t="e">
        <f t="shared" si="13"/>
        <v>#N/A</v>
      </c>
      <c r="K90" s="31" t="e">
        <f t="shared" si="13"/>
        <v>#N/A</v>
      </c>
      <c r="L90" s="31" t="e">
        <f t="shared" si="13"/>
        <v>#N/A</v>
      </c>
      <c r="M90" s="31" t="e">
        <f t="shared" si="13"/>
        <v>#N/A</v>
      </c>
      <c r="N90" s="31" t="e">
        <f t="shared" si="13"/>
        <v>#N/A</v>
      </c>
      <c r="O90" s="31" t="e">
        <f t="shared" si="13"/>
        <v>#N/A</v>
      </c>
      <c r="P90" s="31" t="e">
        <f t="shared" si="13"/>
        <v>#N/A</v>
      </c>
      <c r="Q90" s="31" t="e">
        <f t="shared" si="13"/>
        <v>#N/A</v>
      </c>
      <c r="R90" s="31" t="e">
        <f t="shared" si="13"/>
        <v>#N/A</v>
      </c>
      <c r="S90" s="31" t="e">
        <f t="shared" si="13"/>
        <v>#N/A</v>
      </c>
      <c r="T90" s="31" t="e">
        <f t="shared" si="13"/>
        <v>#N/A</v>
      </c>
      <c r="U90" s="31" t="e">
        <f t="shared" si="13"/>
        <v>#N/A</v>
      </c>
      <c r="V90" s="31" t="e">
        <f t="shared" si="13"/>
        <v>#N/A</v>
      </c>
      <c r="W90" s="31" t="e">
        <f t="shared" si="13"/>
        <v>#N/A</v>
      </c>
      <c r="X90" s="31" t="e">
        <f t="shared" si="13"/>
        <v>#N/A</v>
      </c>
      <c r="Y90" s="31" t="e">
        <f t="shared" si="14"/>
        <v>#N/A</v>
      </c>
      <c r="Z90" s="31" t="e">
        <f t="shared" si="14"/>
        <v>#N/A</v>
      </c>
      <c r="AA90" s="31" t="e">
        <f t="shared" si="14"/>
        <v>#N/A</v>
      </c>
      <c r="AB90" s="31" t="e">
        <f t="shared" si="14"/>
        <v>#N/A</v>
      </c>
      <c r="AC90" s="31" t="e">
        <f t="shared" si="14"/>
        <v>#N/A</v>
      </c>
      <c r="AD90" s="31" t="e">
        <f t="shared" si="14"/>
        <v>#N/A</v>
      </c>
      <c r="AE90" s="31" t="e">
        <f t="shared" si="14"/>
        <v>#N/A</v>
      </c>
      <c r="AF90" s="31" t="e">
        <f t="shared" si="14"/>
        <v>#N/A</v>
      </c>
      <c r="AG90" s="31" t="e">
        <f t="shared" si="14"/>
        <v>#N/A</v>
      </c>
      <c r="AH90" s="31" t="e">
        <f t="shared" si="14"/>
        <v>#N/A</v>
      </c>
      <c r="AI90" s="31" t="e">
        <f t="shared" si="14"/>
        <v>#N/A</v>
      </c>
      <c r="AJ90" s="31" t="e">
        <f t="shared" si="15"/>
        <v>#N/A</v>
      </c>
      <c r="AK90" s="31" t="e">
        <f t="shared" si="15"/>
        <v>#N/A</v>
      </c>
      <c r="AL90" s="31" t="e">
        <f t="shared" si="15"/>
        <v>#N/A</v>
      </c>
      <c r="AM90" s="9"/>
    </row>
    <row r="91" spans="1:39" x14ac:dyDescent="0.2">
      <c r="A91" s="20"/>
      <c r="B91" s="9">
        <v>5</v>
      </c>
      <c r="C91" s="31" t="e">
        <f t="shared" ref="C91:H92" si="16">C$85*8/120*C$20</f>
        <v>#N/A</v>
      </c>
      <c r="D91" s="31" t="e">
        <f t="shared" si="16"/>
        <v>#N/A</v>
      </c>
      <c r="E91" s="31" t="e">
        <f t="shared" si="16"/>
        <v>#N/A</v>
      </c>
      <c r="F91" s="31" t="e">
        <f t="shared" si="16"/>
        <v>#N/A</v>
      </c>
      <c r="G91" s="31" t="e">
        <f t="shared" si="16"/>
        <v>#N/A</v>
      </c>
      <c r="H91" s="31" t="e">
        <f t="shared" si="16"/>
        <v>#N/A</v>
      </c>
      <c r="I91" s="31" t="e">
        <f t="shared" ref="I91:X92" si="17">I$86*8/120*I$20</f>
        <v>#N/A</v>
      </c>
      <c r="J91" s="31" t="e">
        <f t="shared" si="17"/>
        <v>#N/A</v>
      </c>
      <c r="K91" s="31" t="e">
        <f t="shared" si="17"/>
        <v>#N/A</v>
      </c>
      <c r="L91" s="31" t="e">
        <f t="shared" si="17"/>
        <v>#N/A</v>
      </c>
      <c r="M91" s="31" t="e">
        <f t="shared" si="17"/>
        <v>#N/A</v>
      </c>
      <c r="N91" s="31" t="e">
        <f t="shared" si="17"/>
        <v>#N/A</v>
      </c>
      <c r="O91" s="31" t="e">
        <f t="shared" si="17"/>
        <v>#N/A</v>
      </c>
      <c r="P91" s="31" t="e">
        <f t="shared" si="17"/>
        <v>#N/A</v>
      </c>
      <c r="Q91" s="31" t="e">
        <f t="shared" si="17"/>
        <v>#N/A</v>
      </c>
      <c r="R91" s="31" t="e">
        <f t="shared" si="17"/>
        <v>#N/A</v>
      </c>
      <c r="S91" s="31" t="e">
        <f t="shared" si="17"/>
        <v>#N/A</v>
      </c>
      <c r="T91" s="31" t="e">
        <f t="shared" si="17"/>
        <v>#N/A</v>
      </c>
      <c r="U91" s="31" t="e">
        <f t="shared" si="17"/>
        <v>#N/A</v>
      </c>
      <c r="V91" s="31" t="e">
        <f t="shared" si="17"/>
        <v>#N/A</v>
      </c>
      <c r="W91" s="31" t="e">
        <f t="shared" si="17"/>
        <v>#N/A</v>
      </c>
      <c r="X91" s="31" t="e">
        <f t="shared" si="17"/>
        <v>#N/A</v>
      </c>
      <c r="Y91" s="31" t="e">
        <f t="shared" ref="Y91:AI92" si="18">Y$86*8/120*Y$20</f>
        <v>#N/A</v>
      </c>
      <c r="Z91" s="31" t="e">
        <f t="shared" si="18"/>
        <v>#N/A</v>
      </c>
      <c r="AA91" s="31" t="e">
        <f t="shared" si="18"/>
        <v>#N/A</v>
      </c>
      <c r="AB91" s="31" t="e">
        <f t="shared" si="18"/>
        <v>#N/A</v>
      </c>
      <c r="AC91" s="31" t="e">
        <f t="shared" si="18"/>
        <v>#N/A</v>
      </c>
      <c r="AD91" s="31" t="e">
        <f t="shared" si="18"/>
        <v>#N/A</v>
      </c>
      <c r="AE91" s="31" t="e">
        <f t="shared" si="18"/>
        <v>#N/A</v>
      </c>
      <c r="AF91" s="31" t="e">
        <f t="shared" si="18"/>
        <v>#N/A</v>
      </c>
      <c r="AG91" s="31" t="e">
        <f t="shared" si="18"/>
        <v>#N/A</v>
      </c>
      <c r="AH91" s="31" t="e">
        <f t="shared" si="18"/>
        <v>#N/A</v>
      </c>
      <c r="AI91" s="31" t="e">
        <f t="shared" si="18"/>
        <v>#N/A</v>
      </c>
      <c r="AJ91" s="31" t="e">
        <f t="shared" ref="AJ91:AL92" si="19">AJ$85*8/120*AJ$20</f>
        <v>#N/A</v>
      </c>
      <c r="AK91" s="31" t="e">
        <f t="shared" si="19"/>
        <v>#N/A</v>
      </c>
      <c r="AL91" s="31" t="e">
        <f t="shared" si="19"/>
        <v>#N/A</v>
      </c>
      <c r="AM91" s="9"/>
    </row>
    <row r="92" spans="1:39" x14ac:dyDescent="0.2">
      <c r="A92" s="20"/>
      <c r="B92" s="9">
        <v>6</v>
      </c>
      <c r="C92" s="31" t="e">
        <f t="shared" si="16"/>
        <v>#N/A</v>
      </c>
      <c r="D92" s="31" t="e">
        <f t="shared" si="16"/>
        <v>#N/A</v>
      </c>
      <c r="E92" s="31" t="e">
        <f t="shared" si="16"/>
        <v>#N/A</v>
      </c>
      <c r="F92" s="31" t="e">
        <f t="shared" si="16"/>
        <v>#N/A</v>
      </c>
      <c r="G92" s="31" t="e">
        <f t="shared" si="16"/>
        <v>#N/A</v>
      </c>
      <c r="H92" s="31" t="e">
        <f t="shared" si="16"/>
        <v>#N/A</v>
      </c>
      <c r="I92" s="31" t="e">
        <f t="shared" si="17"/>
        <v>#N/A</v>
      </c>
      <c r="J92" s="31" t="e">
        <f t="shared" si="17"/>
        <v>#N/A</v>
      </c>
      <c r="K92" s="31" t="e">
        <f t="shared" si="17"/>
        <v>#N/A</v>
      </c>
      <c r="L92" s="31" t="e">
        <f t="shared" si="17"/>
        <v>#N/A</v>
      </c>
      <c r="M92" s="31" t="e">
        <f t="shared" si="17"/>
        <v>#N/A</v>
      </c>
      <c r="N92" s="31" t="e">
        <f t="shared" si="17"/>
        <v>#N/A</v>
      </c>
      <c r="O92" s="31" t="e">
        <f t="shared" si="17"/>
        <v>#N/A</v>
      </c>
      <c r="P92" s="31" t="e">
        <f t="shared" si="17"/>
        <v>#N/A</v>
      </c>
      <c r="Q92" s="31" t="e">
        <f t="shared" si="17"/>
        <v>#N/A</v>
      </c>
      <c r="R92" s="31" t="e">
        <f t="shared" si="17"/>
        <v>#N/A</v>
      </c>
      <c r="S92" s="31" t="e">
        <f t="shared" si="17"/>
        <v>#N/A</v>
      </c>
      <c r="T92" s="31" t="e">
        <f t="shared" si="17"/>
        <v>#N/A</v>
      </c>
      <c r="U92" s="31" t="e">
        <f t="shared" si="17"/>
        <v>#N/A</v>
      </c>
      <c r="V92" s="31" t="e">
        <f t="shared" si="17"/>
        <v>#N/A</v>
      </c>
      <c r="W92" s="31" t="e">
        <f t="shared" si="17"/>
        <v>#N/A</v>
      </c>
      <c r="X92" s="31" t="e">
        <f t="shared" si="17"/>
        <v>#N/A</v>
      </c>
      <c r="Y92" s="31" t="e">
        <f t="shared" si="18"/>
        <v>#N/A</v>
      </c>
      <c r="Z92" s="31" t="e">
        <f t="shared" si="18"/>
        <v>#N/A</v>
      </c>
      <c r="AA92" s="31" t="e">
        <f t="shared" si="18"/>
        <v>#N/A</v>
      </c>
      <c r="AB92" s="31" t="e">
        <f t="shared" si="18"/>
        <v>#N/A</v>
      </c>
      <c r="AC92" s="31" t="e">
        <f t="shared" si="18"/>
        <v>#N/A</v>
      </c>
      <c r="AD92" s="31" t="e">
        <f t="shared" si="18"/>
        <v>#N/A</v>
      </c>
      <c r="AE92" s="31" t="e">
        <f t="shared" si="18"/>
        <v>#N/A</v>
      </c>
      <c r="AF92" s="31" t="e">
        <f t="shared" si="18"/>
        <v>#N/A</v>
      </c>
      <c r="AG92" s="31" t="e">
        <f t="shared" si="18"/>
        <v>#N/A</v>
      </c>
      <c r="AH92" s="31" t="e">
        <f t="shared" si="18"/>
        <v>#N/A</v>
      </c>
      <c r="AI92" s="31" t="e">
        <f t="shared" si="18"/>
        <v>#N/A</v>
      </c>
      <c r="AJ92" s="31" t="e">
        <f t="shared" si="19"/>
        <v>#N/A</v>
      </c>
      <c r="AK92" s="31" t="e">
        <f t="shared" si="19"/>
        <v>#N/A</v>
      </c>
      <c r="AL92" s="31" t="e">
        <f t="shared" si="19"/>
        <v>#N/A</v>
      </c>
      <c r="AM92" s="9"/>
    </row>
    <row r="93" spans="1:39" x14ac:dyDescent="0.2">
      <c r="A93" s="20"/>
      <c r="B93" s="9">
        <v>7</v>
      </c>
      <c r="C93" s="31">
        <v>0</v>
      </c>
      <c r="D93" s="31">
        <v>0</v>
      </c>
      <c r="E93" s="31">
        <v>0</v>
      </c>
      <c r="F93" s="31">
        <v>0</v>
      </c>
      <c r="G93" s="31">
        <v>0</v>
      </c>
      <c r="H93" s="31">
        <v>0</v>
      </c>
      <c r="I93" s="31">
        <v>0</v>
      </c>
      <c r="J93" s="31">
        <v>0</v>
      </c>
      <c r="K93" s="31">
        <v>0</v>
      </c>
      <c r="L93" s="31">
        <v>0</v>
      </c>
      <c r="M93" s="31">
        <v>0</v>
      </c>
      <c r="N93" s="31">
        <v>0</v>
      </c>
      <c r="O93" s="31">
        <v>0</v>
      </c>
      <c r="P93" s="31">
        <v>0</v>
      </c>
      <c r="Q93" s="31">
        <v>0</v>
      </c>
      <c r="R93" s="31">
        <v>0</v>
      </c>
      <c r="S93" s="31">
        <v>0</v>
      </c>
      <c r="T93" s="31">
        <v>0</v>
      </c>
      <c r="U93" s="31">
        <v>0</v>
      </c>
      <c r="V93" s="31">
        <v>0</v>
      </c>
      <c r="W93" s="31">
        <v>0</v>
      </c>
      <c r="X93" s="31">
        <v>0</v>
      </c>
      <c r="Y93" s="31">
        <v>0</v>
      </c>
      <c r="Z93" s="31">
        <v>0</v>
      </c>
      <c r="AA93" s="31">
        <v>0</v>
      </c>
      <c r="AB93" s="31">
        <v>0</v>
      </c>
      <c r="AC93" s="31">
        <v>0</v>
      </c>
      <c r="AD93" s="31">
        <v>0</v>
      </c>
      <c r="AE93" s="31">
        <v>0</v>
      </c>
      <c r="AF93" s="31">
        <v>0</v>
      </c>
      <c r="AG93" s="31">
        <v>0</v>
      </c>
      <c r="AH93" s="31">
        <v>0</v>
      </c>
      <c r="AI93" s="31">
        <v>0</v>
      </c>
      <c r="AJ93" s="31">
        <v>0</v>
      </c>
      <c r="AK93" s="31">
        <v>0</v>
      </c>
      <c r="AL93" s="31">
        <v>0</v>
      </c>
      <c r="AM93" s="9"/>
    </row>
    <row r="94" spans="1:39" x14ac:dyDescent="0.2">
      <c r="A94" s="20"/>
      <c r="B94" s="9">
        <v>8</v>
      </c>
      <c r="C94" s="31">
        <v>0</v>
      </c>
      <c r="D94" s="31">
        <v>0</v>
      </c>
      <c r="E94" s="31">
        <v>0</v>
      </c>
      <c r="F94" s="31">
        <v>0</v>
      </c>
      <c r="G94" s="31">
        <v>0</v>
      </c>
      <c r="H94" s="31">
        <v>0</v>
      </c>
      <c r="I94" s="31">
        <v>0</v>
      </c>
      <c r="J94" s="31">
        <v>0</v>
      </c>
      <c r="K94" s="31">
        <v>0</v>
      </c>
      <c r="L94" s="31">
        <v>0</v>
      </c>
      <c r="M94" s="31">
        <v>0</v>
      </c>
      <c r="N94" s="31">
        <v>0</v>
      </c>
      <c r="O94" s="31">
        <v>0</v>
      </c>
      <c r="P94" s="31">
        <v>0</v>
      </c>
      <c r="Q94" s="31">
        <v>0</v>
      </c>
      <c r="R94" s="31">
        <v>0</v>
      </c>
      <c r="S94" s="31">
        <v>0</v>
      </c>
      <c r="T94" s="31">
        <v>0</v>
      </c>
      <c r="U94" s="31">
        <v>0</v>
      </c>
      <c r="V94" s="31">
        <v>0</v>
      </c>
      <c r="W94" s="31">
        <v>0</v>
      </c>
      <c r="X94" s="31">
        <v>0</v>
      </c>
      <c r="Y94" s="31">
        <v>0</v>
      </c>
      <c r="Z94" s="31">
        <v>0</v>
      </c>
      <c r="AA94" s="31">
        <v>0</v>
      </c>
      <c r="AB94" s="31">
        <v>0</v>
      </c>
      <c r="AC94" s="31">
        <v>0</v>
      </c>
      <c r="AD94" s="31">
        <v>0</v>
      </c>
      <c r="AE94" s="31">
        <v>0</v>
      </c>
      <c r="AF94" s="31">
        <v>0</v>
      </c>
      <c r="AG94" s="31">
        <v>0</v>
      </c>
      <c r="AH94" s="31">
        <v>0</v>
      </c>
      <c r="AI94" s="31">
        <v>0</v>
      </c>
      <c r="AJ94" s="31">
        <v>0</v>
      </c>
      <c r="AK94" s="31">
        <v>0</v>
      </c>
      <c r="AL94" s="31">
        <v>0</v>
      </c>
      <c r="AM94" s="9"/>
    </row>
    <row r="95" spans="1:39" x14ac:dyDescent="0.2">
      <c r="A95" s="20"/>
      <c r="B95" s="9">
        <v>9</v>
      </c>
      <c r="C95" s="31">
        <v>0</v>
      </c>
      <c r="D95" s="31">
        <v>0</v>
      </c>
      <c r="E95" s="31">
        <v>0</v>
      </c>
      <c r="F95" s="31">
        <v>0</v>
      </c>
      <c r="G95" s="31">
        <v>0</v>
      </c>
      <c r="H95" s="31">
        <v>0</v>
      </c>
      <c r="I95" s="31">
        <v>0</v>
      </c>
      <c r="J95" s="31">
        <v>0</v>
      </c>
      <c r="K95" s="31">
        <v>0</v>
      </c>
      <c r="L95" s="31">
        <v>0</v>
      </c>
      <c r="M95" s="31">
        <v>0</v>
      </c>
      <c r="N95" s="31">
        <v>0</v>
      </c>
      <c r="O95" s="31">
        <v>0</v>
      </c>
      <c r="P95" s="31">
        <v>0</v>
      </c>
      <c r="Q95" s="31">
        <v>0</v>
      </c>
      <c r="R95" s="31">
        <v>0</v>
      </c>
      <c r="S95" s="31">
        <v>0</v>
      </c>
      <c r="T95" s="31">
        <v>0</v>
      </c>
      <c r="U95" s="31">
        <v>0</v>
      </c>
      <c r="V95" s="31">
        <v>0</v>
      </c>
      <c r="W95" s="31">
        <v>0</v>
      </c>
      <c r="X95" s="31">
        <v>0</v>
      </c>
      <c r="Y95" s="31">
        <v>0</v>
      </c>
      <c r="Z95" s="31">
        <v>0</v>
      </c>
      <c r="AA95" s="31">
        <v>0</v>
      </c>
      <c r="AB95" s="31">
        <v>0</v>
      </c>
      <c r="AC95" s="31">
        <v>0</v>
      </c>
      <c r="AD95" s="31">
        <v>0</v>
      </c>
      <c r="AE95" s="31">
        <v>0</v>
      </c>
      <c r="AF95" s="31">
        <v>0</v>
      </c>
      <c r="AG95" s="31">
        <v>0</v>
      </c>
      <c r="AH95" s="31">
        <v>0</v>
      </c>
      <c r="AI95" s="31">
        <v>0</v>
      </c>
      <c r="AJ95" s="31">
        <v>0</v>
      </c>
      <c r="AK95" s="31">
        <v>0</v>
      </c>
      <c r="AL95" s="31">
        <v>0</v>
      </c>
      <c r="AM95" s="9"/>
    </row>
    <row r="96" spans="1:39" x14ac:dyDescent="0.2">
      <c r="A96" s="20"/>
      <c r="B96" s="9">
        <v>10</v>
      </c>
      <c r="C96" s="31">
        <v>0</v>
      </c>
      <c r="D96" s="31">
        <v>0</v>
      </c>
      <c r="E96" s="31">
        <v>0</v>
      </c>
      <c r="F96" s="31">
        <v>0</v>
      </c>
      <c r="G96" s="31">
        <v>0</v>
      </c>
      <c r="H96" s="31">
        <v>0</v>
      </c>
      <c r="I96" s="31">
        <v>0</v>
      </c>
      <c r="J96" s="31">
        <v>0</v>
      </c>
      <c r="K96" s="31">
        <v>0</v>
      </c>
      <c r="L96" s="31">
        <v>0</v>
      </c>
      <c r="M96" s="31">
        <v>0</v>
      </c>
      <c r="N96" s="31">
        <v>0</v>
      </c>
      <c r="O96" s="31">
        <v>0</v>
      </c>
      <c r="P96" s="31">
        <v>0</v>
      </c>
      <c r="Q96" s="31">
        <v>0</v>
      </c>
      <c r="R96" s="31">
        <v>0</v>
      </c>
      <c r="S96" s="31">
        <v>0</v>
      </c>
      <c r="T96" s="31">
        <v>0</v>
      </c>
      <c r="U96" s="31">
        <v>0</v>
      </c>
      <c r="V96" s="31">
        <v>0</v>
      </c>
      <c r="W96" s="31">
        <v>0</v>
      </c>
      <c r="X96" s="31">
        <v>0</v>
      </c>
      <c r="Y96" s="31">
        <v>0</v>
      </c>
      <c r="Z96" s="31">
        <v>0</v>
      </c>
      <c r="AA96" s="31">
        <v>0</v>
      </c>
      <c r="AB96" s="31">
        <v>0</v>
      </c>
      <c r="AC96" s="31">
        <v>0</v>
      </c>
      <c r="AD96" s="31">
        <v>0</v>
      </c>
      <c r="AE96" s="31">
        <v>0</v>
      </c>
      <c r="AF96" s="31">
        <v>0</v>
      </c>
      <c r="AG96" s="31">
        <v>0</v>
      </c>
      <c r="AH96" s="31">
        <v>0</v>
      </c>
      <c r="AI96" s="31">
        <v>0</v>
      </c>
      <c r="AJ96" s="31">
        <v>0</v>
      </c>
      <c r="AK96" s="31">
        <v>0</v>
      </c>
      <c r="AL96" s="31">
        <v>0</v>
      </c>
      <c r="AM96" s="9"/>
    </row>
    <row r="97" spans="1:39" x14ac:dyDescent="0.2">
      <c r="A97" s="20"/>
      <c r="B97" s="9">
        <v>11</v>
      </c>
      <c r="C97" s="31">
        <v>0</v>
      </c>
      <c r="D97" s="31">
        <v>0</v>
      </c>
      <c r="E97" s="31">
        <v>0</v>
      </c>
      <c r="F97" s="31">
        <v>0</v>
      </c>
      <c r="G97" s="31">
        <v>0</v>
      </c>
      <c r="H97" s="31">
        <v>0</v>
      </c>
      <c r="I97" s="31">
        <v>0</v>
      </c>
      <c r="J97" s="31">
        <v>0</v>
      </c>
      <c r="K97" s="31">
        <v>0</v>
      </c>
      <c r="L97" s="31">
        <v>0</v>
      </c>
      <c r="M97" s="31">
        <v>0</v>
      </c>
      <c r="N97" s="31">
        <v>0</v>
      </c>
      <c r="O97" s="31">
        <v>0</v>
      </c>
      <c r="P97" s="31">
        <v>0</v>
      </c>
      <c r="Q97" s="31">
        <v>0</v>
      </c>
      <c r="R97" s="31">
        <v>0</v>
      </c>
      <c r="S97" s="31">
        <v>0</v>
      </c>
      <c r="T97" s="31">
        <v>0</v>
      </c>
      <c r="U97" s="31">
        <v>0</v>
      </c>
      <c r="V97" s="31">
        <v>0</v>
      </c>
      <c r="W97" s="31">
        <v>0</v>
      </c>
      <c r="X97" s="31">
        <v>0</v>
      </c>
      <c r="Y97" s="31">
        <v>0</v>
      </c>
      <c r="Z97" s="31">
        <v>0</v>
      </c>
      <c r="AA97" s="31">
        <v>0</v>
      </c>
      <c r="AB97" s="31">
        <v>0</v>
      </c>
      <c r="AC97" s="31">
        <v>0</v>
      </c>
      <c r="AD97" s="31">
        <v>0</v>
      </c>
      <c r="AE97" s="31">
        <v>0</v>
      </c>
      <c r="AF97" s="31">
        <v>0</v>
      </c>
      <c r="AG97" s="31">
        <v>0</v>
      </c>
      <c r="AH97" s="31">
        <v>0</v>
      </c>
      <c r="AI97" s="31">
        <v>0</v>
      </c>
      <c r="AJ97" s="31">
        <v>0</v>
      </c>
      <c r="AK97" s="31">
        <v>0</v>
      </c>
      <c r="AL97" s="31">
        <v>0</v>
      </c>
      <c r="AM97" s="9"/>
    </row>
    <row r="98" spans="1:39" x14ac:dyDescent="0.2">
      <c r="A98" s="20"/>
      <c r="B98" s="9">
        <v>12</v>
      </c>
      <c r="C98" s="31">
        <v>0</v>
      </c>
      <c r="D98" s="31">
        <v>0</v>
      </c>
      <c r="E98" s="31">
        <v>0</v>
      </c>
      <c r="F98" s="31">
        <v>0</v>
      </c>
      <c r="G98" s="31">
        <v>0</v>
      </c>
      <c r="H98" s="31">
        <v>0</v>
      </c>
      <c r="I98" s="31">
        <v>0</v>
      </c>
      <c r="J98" s="31">
        <v>0</v>
      </c>
      <c r="K98" s="31">
        <v>0</v>
      </c>
      <c r="L98" s="31">
        <v>0</v>
      </c>
      <c r="M98" s="31">
        <v>0</v>
      </c>
      <c r="N98" s="31">
        <v>0</v>
      </c>
      <c r="O98" s="31">
        <v>0</v>
      </c>
      <c r="P98" s="31">
        <v>0</v>
      </c>
      <c r="Q98" s="31">
        <v>0</v>
      </c>
      <c r="R98" s="31">
        <v>0</v>
      </c>
      <c r="S98" s="31">
        <v>0</v>
      </c>
      <c r="T98" s="31">
        <v>0</v>
      </c>
      <c r="U98" s="31">
        <v>0</v>
      </c>
      <c r="V98" s="31">
        <v>0</v>
      </c>
      <c r="W98" s="31">
        <v>0</v>
      </c>
      <c r="X98" s="31">
        <v>0</v>
      </c>
      <c r="Y98" s="31">
        <v>0</v>
      </c>
      <c r="Z98" s="31">
        <v>0</v>
      </c>
      <c r="AA98" s="31">
        <v>0</v>
      </c>
      <c r="AB98" s="31">
        <v>0</v>
      </c>
      <c r="AC98" s="31">
        <v>0</v>
      </c>
      <c r="AD98" s="31">
        <v>0</v>
      </c>
      <c r="AE98" s="31">
        <v>0</v>
      </c>
      <c r="AF98" s="31">
        <v>0</v>
      </c>
      <c r="AG98" s="31">
        <v>0</v>
      </c>
      <c r="AH98" s="31">
        <v>0</v>
      </c>
      <c r="AI98" s="31">
        <v>0</v>
      </c>
      <c r="AJ98" s="31">
        <v>0</v>
      </c>
      <c r="AK98" s="31">
        <v>0</v>
      </c>
      <c r="AL98" s="31">
        <v>0</v>
      </c>
      <c r="AM98" s="9"/>
    </row>
    <row r="99" spans="1:39" x14ac:dyDescent="0.2">
      <c r="A99" s="20"/>
      <c r="B99" s="9">
        <v>13</v>
      </c>
      <c r="C99" s="31">
        <v>0</v>
      </c>
      <c r="D99" s="31">
        <v>0</v>
      </c>
      <c r="E99" s="31">
        <v>0</v>
      </c>
      <c r="F99" s="31">
        <v>0</v>
      </c>
      <c r="G99" s="31">
        <v>0</v>
      </c>
      <c r="H99" s="31">
        <v>0</v>
      </c>
      <c r="I99" s="31">
        <v>0</v>
      </c>
      <c r="J99" s="31">
        <v>0</v>
      </c>
      <c r="K99" s="31">
        <v>0</v>
      </c>
      <c r="L99" s="31">
        <v>0</v>
      </c>
      <c r="M99" s="31">
        <v>0</v>
      </c>
      <c r="N99" s="31">
        <v>0</v>
      </c>
      <c r="O99" s="31">
        <v>0</v>
      </c>
      <c r="P99" s="31">
        <v>0</v>
      </c>
      <c r="Q99" s="31">
        <v>0</v>
      </c>
      <c r="R99" s="31">
        <v>0</v>
      </c>
      <c r="S99" s="31">
        <v>0</v>
      </c>
      <c r="T99" s="31">
        <v>0</v>
      </c>
      <c r="U99" s="31">
        <v>0</v>
      </c>
      <c r="V99" s="31">
        <v>0</v>
      </c>
      <c r="W99" s="31">
        <v>0</v>
      </c>
      <c r="X99" s="31">
        <v>0</v>
      </c>
      <c r="Y99" s="31">
        <v>0</v>
      </c>
      <c r="Z99" s="31">
        <v>0</v>
      </c>
      <c r="AA99" s="31">
        <v>0</v>
      </c>
      <c r="AB99" s="31">
        <v>0</v>
      </c>
      <c r="AC99" s="31">
        <v>0</v>
      </c>
      <c r="AD99" s="31">
        <v>0</v>
      </c>
      <c r="AE99" s="31">
        <v>0</v>
      </c>
      <c r="AF99" s="31">
        <v>0</v>
      </c>
      <c r="AG99" s="31">
        <v>0</v>
      </c>
      <c r="AH99" s="31">
        <v>0</v>
      </c>
      <c r="AI99" s="31">
        <v>0</v>
      </c>
      <c r="AJ99" s="31">
        <v>0</v>
      </c>
      <c r="AK99" s="31">
        <v>0</v>
      </c>
      <c r="AL99" s="31">
        <v>0</v>
      </c>
      <c r="AM99" s="9"/>
    </row>
    <row r="100" spans="1:39" x14ac:dyDescent="0.2">
      <c r="A100" s="20"/>
      <c r="B100" s="9">
        <v>14</v>
      </c>
      <c r="C100" s="31">
        <v>0</v>
      </c>
      <c r="D100" s="31">
        <v>0</v>
      </c>
      <c r="E100" s="31">
        <v>0</v>
      </c>
      <c r="F100" s="31">
        <v>0</v>
      </c>
      <c r="G100" s="31">
        <v>0</v>
      </c>
      <c r="H100" s="31">
        <v>0</v>
      </c>
      <c r="I100" s="31">
        <v>0</v>
      </c>
      <c r="J100" s="31">
        <v>0</v>
      </c>
      <c r="K100" s="31">
        <v>0</v>
      </c>
      <c r="L100" s="31">
        <v>0</v>
      </c>
      <c r="M100" s="31">
        <v>0</v>
      </c>
      <c r="N100" s="31">
        <v>0</v>
      </c>
      <c r="O100" s="31">
        <v>0</v>
      </c>
      <c r="P100" s="31">
        <v>0</v>
      </c>
      <c r="Q100" s="31">
        <v>0</v>
      </c>
      <c r="R100" s="31">
        <v>0</v>
      </c>
      <c r="S100" s="31">
        <v>0</v>
      </c>
      <c r="T100" s="31">
        <v>0</v>
      </c>
      <c r="U100" s="31">
        <v>0</v>
      </c>
      <c r="V100" s="31">
        <v>0</v>
      </c>
      <c r="W100" s="31">
        <v>0</v>
      </c>
      <c r="X100" s="31">
        <v>0</v>
      </c>
      <c r="Y100" s="31">
        <v>0</v>
      </c>
      <c r="Z100" s="31">
        <v>0</v>
      </c>
      <c r="AA100" s="31">
        <v>0</v>
      </c>
      <c r="AB100" s="31">
        <v>0</v>
      </c>
      <c r="AC100" s="31">
        <v>0</v>
      </c>
      <c r="AD100" s="31">
        <v>0</v>
      </c>
      <c r="AE100" s="31">
        <v>0</v>
      </c>
      <c r="AF100" s="31">
        <v>0</v>
      </c>
      <c r="AG100" s="31">
        <v>0</v>
      </c>
      <c r="AH100" s="31">
        <v>0</v>
      </c>
      <c r="AI100" s="31">
        <v>0</v>
      </c>
      <c r="AJ100" s="31">
        <v>0</v>
      </c>
      <c r="AK100" s="31">
        <v>0</v>
      </c>
      <c r="AL100" s="31">
        <v>0</v>
      </c>
      <c r="AM100" s="9"/>
    </row>
    <row r="101" spans="1:39" x14ac:dyDescent="0.2">
      <c r="A101" s="20"/>
      <c r="B101" s="9">
        <v>15</v>
      </c>
      <c r="C101" s="31">
        <v>0</v>
      </c>
      <c r="D101" s="31">
        <v>0</v>
      </c>
      <c r="E101" s="31">
        <v>0</v>
      </c>
      <c r="F101" s="31">
        <v>0</v>
      </c>
      <c r="G101" s="31">
        <v>0</v>
      </c>
      <c r="H101" s="31">
        <v>0</v>
      </c>
      <c r="I101" s="31">
        <v>0</v>
      </c>
      <c r="J101" s="31">
        <v>0</v>
      </c>
      <c r="K101" s="31">
        <v>0</v>
      </c>
      <c r="L101" s="31">
        <v>0</v>
      </c>
      <c r="M101" s="31">
        <v>0</v>
      </c>
      <c r="N101" s="31">
        <v>0</v>
      </c>
      <c r="O101" s="31">
        <v>0</v>
      </c>
      <c r="P101" s="31">
        <v>0</v>
      </c>
      <c r="Q101" s="31">
        <v>0</v>
      </c>
      <c r="R101" s="31">
        <v>0</v>
      </c>
      <c r="S101" s="31">
        <v>0</v>
      </c>
      <c r="T101" s="31">
        <v>0</v>
      </c>
      <c r="U101" s="31">
        <v>0</v>
      </c>
      <c r="V101" s="31">
        <v>0</v>
      </c>
      <c r="W101" s="31">
        <v>0</v>
      </c>
      <c r="X101" s="31">
        <v>0</v>
      </c>
      <c r="Y101" s="31">
        <v>0</v>
      </c>
      <c r="Z101" s="31">
        <v>0</v>
      </c>
      <c r="AA101" s="31">
        <v>0</v>
      </c>
      <c r="AB101" s="31">
        <v>0</v>
      </c>
      <c r="AC101" s="31">
        <v>0</v>
      </c>
      <c r="AD101" s="31">
        <v>0</v>
      </c>
      <c r="AE101" s="31">
        <v>0</v>
      </c>
      <c r="AF101" s="31">
        <v>0</v>
      </c>
      <c r="AG101" s="31">
        <v>0</v>
      </c>
      <c r="AH101" s="31">
        <v>0</v>
      </c>
      <c r="AI101" s="31">
        <v>0</v>
      </c>
      <c r="AJ101" s="31">
        <v>0</v>
      </c>
      <c r="AK101" s="31">
        <v>0</v>
      </c>
      <c r="AL101" s="31">
        <v>0</v>
      </c>
      <c r="AM101" s="9"/>
    </row>
    <row r="102" spans="1:39" x14ac:dyDescent="0.2">
      <c r="A102" s="20"/>
      <c r="B102" s="9">
        <v>16</v>
      </c>
      <c r="C102" s="31">
        <v>0</v>
      </c>
      <c r="D102" s="31">
        <v>0</v>
      </c>
      <c r="E102" s="31">
        <v>0</v>
      </c>
      <c r="F102" s="31">
        <v>0</v>
      </c>
      <c r="G102" s="31">
        <v>0</v>
      </c>
      <c r="H102" s="31">
        <v>0</v>
      </c>
      <c r="I102" s="31">
        <v>0</v>
      </c>
      <c r="J102" s="31">
        <v>0</v>
      </c>
      <c r="K102" s="31">
        <v>0</v>
      </c>
      <c r="L102" s="31">
        <v>0</v>
      </c>
      <c r="M102" s="31">
        <v>0</v>
      </c>
      <c r="N102" s="31">
        <v>0</v>
      </c>
      <c r="O102" s="31">
        <v>0</v>
      </c>
      <c r="P102" s="31">
        <v>0</v>
      </c>
      <c r="Q102" s="31">
        <v>0</v>
      </c>
      <c r="R102" s="31">
        <v>0</v>
      </c>
      <c r="S102" s="31">
        <v>0</v>
      </c>
      <c r="T102" s="31">
        <v>0</v>
      </c>
      <c r="U102" s="31">
        <v>0</v>
      </c>
      <c r="V102" s="31">
        <v>0</v>
      </c>
      <c r="W102" s="31">
        <v>0</v>
      </c>
      <c r="X102" s="31">
        <v>0</v>
      </c>
      <c r="Y102" s="31">
        <v>0</v>
      </c>
      <c r="Z102" s="31">
        <v>0</v>
      </c>
      <c r="AA102" s="31">
        <v>0</v>
      </c>
      <c r="AB102" s="31">
        <v>0</v>
      </c>
      <c r="AC102" s="31">
        <v>0</v>
      </c>
      <c r="AD102" s="31">
        <v>0</v>
      </c>
      <c r="AE102" s="31">
        <v>0</v>
      </c>
      <c r="AF102" s="31">
        <v>0</v>
      </c>
      <c r="AG102" s="31">
        <v>0</v>
      </c>
      <c r="AH102" s="31">
        <v>0</v>
      </c>
      <c r="AI102" s="31">
        <v>0</v>
      </c>
      <c r="AJ102" s="31">
        <v>0</v>
      </c>
      <c r="AK102" s="31">
        <v>0</v>
      </c>
      <c r="AL102" s="31">
        <v>0</v>
      </c>
      <c r="AM102" s="9"/>
    </row>
    <row r="103" spans="1:39" x14ac:dyDescent="0.2">
      <c r="A103" s="20"/>
      <c r="B103" s="9">
        <v>17</v>
      </c>
      <c r="C103" s="31">
        <v>0</v>
      </c>
      <c r="D103" s="31">
        <v>0</v>
      </c>
      <c r="E103" s="31">
        <v>0</v>
      </c>
      <c r="F103" s="31">
        <v>0</v>
      </c>
      <c r="G103" s="31">
        <v>0</v>
      </c>
      <c r="H103" s="31">
        <v>0</v>
      </c>
      <c r="I103" s="31">
        <v>0</v>
      </c>
      <c r="J103" s="31">
        <v>0</v>
      </c>
      <c r="K103" s="31">
        <v>0</v>
      </c>
      <c r="L103" s="31">
        <v>0</v>
      </c>
      <c r="M103" s="31">
        <v>0</v>
      </c>
      <c r="N103" s="31">
        <v>0</v>
      </c>
      <c r="O103" s="31">
        <v>0</v>
      </c>
      <c r="P103" s="31">
        <v>0</v>
      </c>
      <c r="Q103" s="31">
        <v>0</v>
      </c>
      <c r="R103" s="31">
        <v>0</v>
      </c>
      <c r="S103" s="31">
        <v>0</v>
      </c>
      <c r="T103" s="31">
        <v>0</v>
      </c>
      <c r="U103" s="31">
        <v>0</v>
      </c>
      <c r="V103" s="31">
        <v>0</v>
      </c>
      <c r="W103" s="31">
        <v>0</v>
      </c>
      <c r="X103" s="31">
        <v>0</v>
      </c>
      <c r="Y103" s="31">
        <v>0</v>
      </c>
      <c r="Z103" s="31">
        <v>0</v>
      </c>
      <c r="AA103" s="31">
        <v>0</v>
      </c>
      <c r="AB103" s="31">
        <v>0</v>
      </c>
      <c r="AC103" s="31">
        <v>0</v>
      </c>
      <c r="AD103" s="31">
        <v>0</v>
      </c>
      <c r="AE103" s="31">
        <v>0</v>
      </c>
      <c r="AF103" s="31">
        <v>0</v>
      </c>
      <c r="AG103" s="31">
        <v>0</v>
      </c>
      <c r="AH103" s="31">
        <v>0</v>
      </c>
      <c r="AI103" s="31">
        <v>0</v>
      </c>
      <c r="AJ103" s="31">
        <v>0</v>
      </c>
      <c r="AK103" s="31">
        <v>0</v>
      </c>
      <c r="AL103" s="31">
        <v>0</v>
      </c>
      <c r="AM103" s="9"/>
    </row>
    <row r="104" spans="1:39" x14ac:dyDescent="0.2">
      <c r="A104" s="20"/>
      <c r="B104" s="9">
        <v>18</v>
      </c>
      <c r="C104" s="31">
        <v>0</v>
      </c>
      <c r="D104" s="31">
        <v>0</v>
      </c>
      <c r="E104" s="31">
        <v>0</v>
      </c>
      <c r="F104" s="31">
        <v>0</v>
      </c>
      <c r="G104" s="31">
        <v>0</v>
      </c>
      <c r="H104" s="31">
        <v>0</v>
      </c>
      <c r="I104" s="31">
        <v>0</v>
      </c>
      <c r="J104" s="31">
        <v>0</v>
      </c>
      <c r="K104" s="31">
        <v>0</v>
      </c>
      <c r="L104" s="31">
        <v>0</v>
      </c>
      <c r="M104" s="31">
        <v>0</v>
      </c>
      <c r="N104" s="31">
        <v>0</v>
      </c>
      <c r="O104" s="31">
        <v>0</v>
      </c>
      <c r="P104" s="31">
        <v>0</v>
      </c>
      <c r="Q104" s="31">
        <v>0</v>
      </c>
      <c r="R104" s="31">
        <v>0</v>
      </c>
      <c r="S104" s="31">
        <v>0</v>
      </c>
      <c r="T104" s="31">
        <v>0</v>
      </c>
      <c r="U104" s="31">
        <v>0</v>
      </c>
      <c r="V104" s="31">
        <v>0</v>
      </c>
      <c r="W104" s="31">
        <v>0</v>
      </c>
      <c r="X104" s="31">
        <v>0</v>
      </c>
      <c r="Y104" s="31">
        <v>0</v>
      </c>
      <c r="Z104" s="31">
        <v>0</v>
      </c>
      <c r="AA104" s="31">
        <v>0</v>
      </c>
      <c r="AB104" s="31">
        <v>0</v>
      </c>
      <c r="AC104" s="31">
        <v>0</v>
      </c>
      <c r="AD104" s="31">
        <v>0</v>
      </c>
      <c r="AE104" s="31">
        <v>0</v>
      </c>
      <c r="AF104" s="31">
        <v>0</v>
      </c>
      <c r="AG104" s="31">
        <v>0</v>
      </c>
      <c r="AH104" s="31">
        <v>0</v>
      </c>
      <c r="AI104" s="31">
        <v>0</v>
      </c>
      <c r="AJ104" s="31">
        <v>0</v>
      </c>
      <c r="AK104" s="31">
        <v>0</v>
      </c>
      <c r="AL104" s="31">
        <v>0</v>
      </c>
      <c r="AM104" s="9"/>
    </row>
    <row r="105" spans="1:39" x14ac:dyDescent="0.2">
      <c r="A105" s="20"/>
      <c r="B105" s="9">
        <v>19</v>
      </c>
      <c r="C105" s="31" t="e">
        <f>C$85*12/120*C$20</f>
        <v>#N/A</v>
      </c>
      <c r="D105" s="31" t="e">
        <f t="shared" ref="D105:H110" si="20">D$85/12*D$20</f>
        <v>#N/A</v>
      </c>
      <c r="E105" s="31" t="e">
        <f t="shared" si="20"/>
        <v>#N/A</v>
      </c>
      <c r="F105" s="31" t="e">
        <f t="shared" si="20"/>
        <v>#N/A</v>
      </c>
      <c r="G105" s="31" t="e">
        <f t="shared" si="20"/>
        <v>#N/A</v>
      </c>
      <c r="H105" s="31" t="e">
        <f t="shared" si="20"/>
        <v>#N/A</v>
      </c>
      <c r="I105" s="31" t="e">
        <f t="shared" ref="I105:X106" si="21">I$86*12/120*I$20</f>
        <v>#N/A</v>
      </c>
      <c r="J105" s="31" t="e">
        <f t="shared" si="21"/>
        <v>#N/A</v>
      </c>
      <c r="K105" s="31" t="e">
        <f t="shared" si="21"/>
        <v>#N/A</v>
      </c>
      <c r="L105" s="31" t="e">
        <f t="shared" si="21"/>
        <v>#N/A</v>
      </c>
      <c r="M105" s="31" t="e">
        <f t="shared" si="21"/>
        <v>#N/A</v>
      </c>
      <c r="N105" s="31" t="e">
        <f t="shared" si="21"/>
        <v>#N/A</v>
      </c>
      <c r="O105" s="31" t="e">
        <f t="shared" si="21"/>
        <v>#N/A</v>
      </c>
      <c r="P105" s="31" t="e">
        <f t="shared" si="21"/>
        <v>#N/A</v>
      </c>
      <c r="Q105" s="31" t="e">
        <f t="shared" si="21"/>
        <v>#N/A</v>
      </c>
      <c r="R105" s="31" t="e">
        <f t="shared" si="21"/>
        <v>#N/A</v>
      </c>
      <c r="S105" s="31" t="e">
        <f t="shared" si="21"/>
        <v>#N/A</v>
      </c>
      <c r="T105" s="31" t="e">
        <f t="shared" si="21"/>
        <v>#N/A</v>
      </c>
      <c r="U105" s="31" t="e">
        <f t="shared" si="21"/>
        <v>#N/A</v>
      </c>
      <c r="V105" s="31" t="e">
        <f t="shared" si="21"/>
        <v>#N/A</v>
      </c>
      <c r="W105" s="31" t="e">
        <f t="shared" si="21"/>
        <v>#N/A</v>
      </c>
      <c r="X105" s="31" t="e">
        <f t="shared" si="21"/>
        <v>#N/A</v>
      </c>
      <c r="Y105" s="31" t="e">
        <f t="shared" ref="Y105:AI106" si="22">Y$86*12/120*Y$20</f>
        <v>#N/A</v>
      </c>
      <c r="Z105" s="31" t="e">
        <f t="shared" si="22"/>
        <v>#N/A</v>
      </c>
      <c r="AA105" s="31" t="e">
        <f t="shared" si="22"/>
        <v>#N/A</v>
      </c>
      <c r="AB105" s="31" t="e">
        <f t="shared" si="22"/>
        <v>#N/A</v>
      </c>
      <c r="AC105" s="31" t="e">
        <f t="shared" si="22"/>
        <v>#N/A</v>
      </c>
      <c r="AD105" s="31" t="e">
        <f t="shared" si="22"/>
        <v>#N/A</v>
      </c>
      <c r="AE105" s="31" t="e">
        <f t="shared" si="22"/>
        <v>#N/A</v>
      </c>
      <c r="AF105" s="31" t="e">
        <f t="shared" si="22"/>
        <v>#N/A</v>
      </c>
      <c r="AG105" s="31" t="e">
        <f t="shared" si="22"/>
        <v>#N/A</v>
      </c>
      <c r="AH105" s="31" t="e">
        <f t="shared" si="22"/>
        <v>#N/A</v>
      </c>
      <c r="AI105" s="31" t="e">
        <f t="shared" si="22"/>
        <v>#N/A</v>
      </c>
      <c r="AJ105" s="31" t="e">
        <f t="shared" ref="AJ105:AL110" si="23">AJ$85/12*AJ$20</f>
        <v>#N/A</v>
      </c>
      <c r="AK105" s="31" t="e">
        <f t="shared" si="23"/>
        <v>#N/A</v>
      </c>
      <c r="AL105" s="31" t="e">
        <f t="shared" si="23"/>
        <v>#N/A</v>
      </c>
      <c r="AM105" s="9"/>
    </row>
    <row r="106" spans="1:39" x14ac:dyDescent="0.2">
      <c r="A106" s="20"/>
      <c r="B106" s="9">
        <v>20</v>
      </c>
      <c r="C106" s="31" t="e">
        <f>C$85*12/120*C$20</f>
        <v>#N/A</v>
      </c>
      <c r="D106" s="31" t="e">
        <f t="shared" si="20"/>
        <v>#N/A</v>
      </c>
      <c r="E106" s="31" t="e">
        <f t="shared" si="20"/>
        <v>#N/A</v>
      </c>
      <c r="F106" s="31" t="e">
        <f t="shared" si="20"/>
        <v>#N/A</v>
      </c>
      <c r="G106" s="31" t="e">
        <f t="shared" si="20"/>
        <v>#N/A</v>
      </c>
      <c r="H106" s="31" t="e">
        <f t="shared" si="20"/>
        <v>#N/A</v>
      </c>
      <c r="I106" s="31" t="e">
        <f t="shared" si="21"/>
        <v>#N/A</v>
      </c>
      <c r="J106" s="31" t="e">
        <f t="shared" si="21"/>
        <v>#N/A</v>
      </c>
      <c r="K106" s="31" t="e">
        <f t="shared" si="21"/>
        <v>#N/A</v>
      </c>
      <c r="L106" s="31" t="e">
        <f t="shared" si="21"/>
        <v>#N/A</v>
      </c>
      <c r="M106" s="31" t="e">
        <f t="shared" si="21"/>
        <v>#N/A</v>
      </c>
      <c r="N106" s="31" t="e">
        <f t="shared" si="21"/>
        <v>#N/A</v>
      </c>
      <c r="O106" s="31" t="e">
        <f t="shared" si="21"/>
        <v>#N/A</v>
      </c>
      <c r="P106" s="31" t="e">
        <f t="shared" si="21"/>
        <v>#N/A</v>
      </c>
      <c r="Q106" s="31" t="e">
        <f t="shared" si="21"/>
        <v>#N/A</v>
      </c>
      <c r="R106" s="31" t="e">
        <f t="shared" si="21"/>
        <v>#N/A</v>
      </c>
      <c r="S106" s="31" t="e">
        <f t="shared" si="21"/>
        <v>#N/A</v>
      </c>
      <c r="T106" s="31" t="e">
        <f t="shared" si="21"/>
        <v>#N/A</v>
      </c>
      <c r="U106" s="31" t="e">
        <f t="shared" si="21"/>
        <v>#N/A</v>
      </c>
      <c r="V106" s="31" t="e">
        <f t="shared" si="21"/>
        <v>#N/A</v>
      </c>
      <c r="W106" s="31" t="e">
        <f t="shared" si="21"/>
        <v>#N/A</v>
      </c>
      <c r="X106" s="31" t="e">
        <f t="shared" si="21"/>
        <v>#N/A</v>
      </c>
      <c r="Y106" s="31" t="e">
        <f t="shared" si="22"/>
        <v>#N/A</v>
      </c>
      <c r="Z106" s="31" t="e">
        <f t="shared" si="22"/>
        <v>#N/A</v>
      </c>
      <c r="AA106" s="31" t="e">
        <f t="shared" si="22"/>
        <v>#N/A</v>
      </c>
      <c r="AB106" s="31" t="e">
        <f t="shared" si="22"/>
        <v>#N/A</v>
      </c>
      <c r="AC106" s="31" t="e">
        <f t="shared" si="22"/>
        <v>#N/A</v>
      </c>
      <c r="AD106" s="31" t="e">
        <f t="shared" si="22"/>
        <v>#N/A</v>
      </c>
      <c r="AE106" s="31" t="e">
        <f t="shared" si="22"/>
        <v>#N/A</v>
      </c>
      <c r="AF106" s="31" t="e">
        <f t="shared" si="22"/>
        <v>#N/A</v>
      </c>
      <c r="AG106" s="31" t="e">
        <f t="shared" si="22"/>
        <v>#N/A</v>
      </c>
      <c r="AH106" s="31" t="e">
        <f t="shared" si="22"/>
        <v>#N/A</v>
      </c>
      <c r="AI106" s="31" t="e">
        <f t="shared" si="22"/>
        <v>#N/A</v>
      </c>
      <c r="AJ106" s="31" t="e">
        <f t="shared" si="23"/>
        <v>#N/A</v>
      </c>
      <c r="AK106" s="31" t="e">
        <f t="shared" si="23"/>
        <v>#N/A</v>
      </c>
      <c r="AL106" s="31" t="e">
        <f t="shared" si="23"/>
        <v>#N/A</v>
      </c>
      <c r="AM106" s="9"/>
    </row>
    <row r="107" spans="1:39" x14ac:dyDescent="0.2">
      <c r="A107" s="20"/>
      <c r="B107" s="9">
        <v>21</v>
      </c>
      <c r="C107" s="31" t="e">
        <f>C$85*11/120*C$20</f>
        <v>#N/A</v>
      </c>
      <c r="D107" s="31" t="e">
        <f t="shared" si="20"/>
        <v>#N/A</v>
      </c>
      <c r="E107" s="31" t="e">
        <f t="shared" si="20"/>
        <v>#N/A</v>
      </c>
      <c r="F107" s="31" t="e">
        <f t="shared" si="20"/>
        <v>#N/A</v>
      </c>
      <c r="G107" s="31" t="e">
        <f t="shared" si="20"/>
        <v>#N/A</v>
      </c>
      <c r="H107" s="31" t="e">
        <f t="shared" si="20"/>
        <v>#N/A</v>
      </c>
      <c r="I107" s="31" t="e">
        <f t="shared" ref="I107:X108" si="24">I$86*11/120*I$20</f>
        <v>#N/A</v>
      </c>
      <c r="J107" s="31" t="e">
        <f t="shared" si="24"/>
        <v>#N/A</v>
      </c>
      <c r="K107" s="31" t="e">
        <f t="shared" si="24"/>
        <v>#N/A</v>
      </c>
      <c r="L107" s="31" t="e">
        <f t="shared" si="24"/>
        <v>#N/A</v>
      </c>
      <c r="M107" s="31" t="e">
        <f t="shared" si="24"/>
        <v>#N/A</v>
      </c>
      <c r="N107" s="31" t="e">
        <f t="shared" si="24"/>
        <v>#N/A</v>
      </c>
      <c r="O107" s="31" t="e">
        <f t="shared" si="24"/>
        <v>#N/A</v>
      </c>
      <c r="P107" s="31" t="e">
        <f t="shared" si="24"/>
        <v>#N/A</v>
      </c>
      <c r="Q107" s="31" t="e">
        <f t="shared" si="24"/>
        <v>#N/A</v>
      </c>
      <c r="R107" s="31" t="e">
        <f t="shared" si="24"/>
        <v>#N/A</v>
      </c>
      <c r="S107" s="31" t="e">
        <f t="shared" si="24"/>
        <v>#N/A</v>
      </c>
      <c r="T107" s="31" t="e">
        <f t="shared" si="24"/>
        <v>#N/A</v>
      </c>
      <c r="U107" s="31" t="e">
        <f t="shared" si="24"/>
        <v>#N/A</v>
      </c>
      <c r="V107" s="31" t="e">
        <f t="shared" si="24"/>
        <v>#N/A</v>
      </c>
      <c r="W107" s="31" t="e">
        <f t="shared" si="24"/>
        <v>#N/A</v>
      </c>
      <c r="X107" s="31" t="e">
        <f t="shared" si="24"/>
        <v>#N/A</v>
      </c>
      <c r="Y107" s="31" t="e">
        <f t="shared" ref="Y107:AI108" si="25">Y$86*11/120*Y$20</f>
        <v>#N/A</v>
      </c>
      <c r="Z107" s="31" t="e">
        <f t="shared" si="25"/>
        <v>#N/A</v>
      </c>
      <c r="AA107" s="31" t="e">
        <f t="shared" si="25"/>
        <v>#N/A</v>
      </c>
      <c r="AB107" s="31" t="e">
        <f t="shared" si="25"/>
        <v>#N/A</v>
      </c>
      <c r="AC107" s="31" t="e">
        <f t="shared" si="25"/>
        <v>#N/A</v>
      </c>
      <c r="AD107" s="31" t="e">
        <f t="shared" si="25"/>
        <v>#N/A</v>
      </c>
      <c r="AE107" s="31" t="e">
        <f t="shared" si="25"/>
        <v>#N/A</v>
      </c>
      <c r="AF107" s="31" t="e">
        <f t="shared" si="25"/>
        <v>#N/A</v>
      </c>
      <c r="AG107" s="31" t="e">
        <f t="shared" si="25"/>
        <v>#N/A</v>
      </c>
      <c r="AH107" s="31" t="e">
        <f t="shared" si="25"/>
        <v>#N/A</v>
      </c>
      <c r="AI107" s="31" t="e">
        <f t="shared" si="25"/>
        <v>#N/A</v>
      </c>
      <c r="AJ107" s="31" t="e">
        <f t="shared" si="23"/>
        <v>#N/A</v>
      </c>
      <c r="AK107" s="31" t="e">
        <f t="shared" si="23"/>
        <v>#N/A</v>
      </c>
      <c r="AL107" s="31" t="e">
        <f t="shared" si="23"/>
        <v>#N/A</v>
      </c>
      <c r="AM107" s="9"/>
    </row>
    <row r="108" spans="1:39" x14ac:dyDescent="0.2">
      <c r="A108" s="20"/>
      <c r="B108" s="9">
        <v>22</v>
      </c>
      <c r="C108" s="31" t="e">
        <f>C$85*11/120*C$20</f>
        <v>#N/A</v>
      </c>
      <c r="D108" s="31" t="e">
        <f t="shared" si="20"/>
        <v>#N/A</v>
      </c>
      <c r="E108" s="31" t="e">
        <f t="shared" si="20"/>
        <v>#N/A</v>
      </c>
      <c r="F108" s="31" t="e">
        <f t="shared" si="20"/>
        <v>#N/A</v>
      </c>
      <c r="G108" s="31" t="e">
        <f t="shared" si="20"/>
        <v>#N/A</v>
      </c>
      <c r="H108" s="31" t="e">
        <f t="shared" si="20"/>
        <v>#N/A</v>
      </c>
      <c r="I108" s="31" t="e">
        <f t="shared" si="24"/>
        <v>#N/A</v>
      </c>
      <c r="J108" s="31" t="e">
        <f t="shared" si="24"/>
        <v>#N/A</v>
      </c>
      <c r="K108" s="31" t="e">
        <f t="shared" si="24"/>
        <v>#N/A</v>
      </c>
      <c r="L108" s="31" t="e">
        <f t="shared" si="24"/>
        <v>#N/A</v>
      </c>
      <c r="M108" s="31" t="e">
        <f t="shared" si="24"/>
        <v>#N/A</v>
      </c>
      <c r="N108" s="31" t="e">
        <f t="shared" si="24"/>
        <v>#N/A</v>
      </c>
      <c r="O108" s="31" t="e">
        <f t="shared" si="24"/>
        <v>#N/A</v>
      </c>
      <c r="P108" s="31" t="e">
        <f t="shared" si="24"/>
        <v>#N/A</v>
      </c>
      <c r="Q108" s="31" t="e">
        <f t="shared" si="24"/>
        <v>#N/A</v>
      </c>
      <c r="R108" s="31" t="e">
        <f t="shared" si="24"/>
        <v>#N/A</v>
      </c>
      <c r="S108" s="31" t="e">
        <f t="shared" si="24"/>
        <v>#N/A</v>
      </c>
      <c r="T108" s="31" t="e">
        <f t="shared" si="24"/>
        <v>#N/A</v>
      </c>
      <c r="U108" s="31" t="e">
        <f t="shared" si="24"/>
        <v>#N/A</v>
      </c>
      <c r="V108" s="31" t="e">
        <f t="shared" si="24"/>
        <v>#N/A</v>
      </c>
      <c r="W108" s="31" t="e">
        <f t="shared" si="24"/>
        <v>#N/A</v>
      </c>
      <c r="X108" s="31" t="e">
        <f t="shared" si="24"/>
        <v>#N/A</v>
      </c>
      <c r="Y108" s="31" t="e">
        <f t="shared" si="25"/>
        <v>#N/A</v>
      </c>
      <c r="Z108" s="31" t="e">
        <f t="shared" si="25"/>
        <v>#N/A</v>
      </c>
      <c r="AA108" s="31" t="e">
        <f t="shared" si="25"/>
        <v>#N/A</v>
      </c>
      <c r="AB108" s="31" t="e">
        <f t="shared" si="25"/>
        <v>#N/A</v>
      </c>
      <c r="AC108" s="31" t="e">
        <f t="shared" si="25"/>
        <v>#N/A</v>
      </c>
      <c r="AD108" s="31" t="e">
        <f t="shared" si="25"/>
        <v>#N/A</v>
      </c>
      <c r="AE108" s="31" t="e">
        <f t="shared" si="25"/>
        <v>#N/A</v>
      </c>
      <c r="AF108" s="31" t="e">
        <f t="shared" si="25"/>
        <v>#N/A</v>
      </c>
      <c r="AG108" s="31" t="e">
        <f t="shared" si="25"/>
        <v>#N/A</v>
      </c>
      <c r="AH108" s="31" t="e">
        <f t="shared" si="25"/>
        <v>#N/A</v>
      </c>
      <c r="AI108" s="31" t="e">
        <f t="shared" si="25"/>
        <v>#N/A</v>
      </c>
      <c r="AJ108" s="31" t="e">
        <f t="shared" si="23"/>
        <v>#N/A</v>
      </c>
      <c r="AK108" s="31" t="e">
        <f t="shared" si="23"/>
        <v>#N/A</v>
      </c>
      <c r="AL108" s="31" t="e">
        <f t="shared" si="23"/>
        <v>#N/A</v>
      </c>
      <c r="AM108" s="9"/>
    </row>
    <row r="109" spans="1:39" x14ac:dyDescent="0.2">
      <c r="A109" s="20"/>
      <c r="B109" s="9">
        <v>23</v>
      </c>
      <c r="C109" s="31" t="e">
        <f>C$85*10/120*C$20</f>
        <v>#N/A</v>
      </c>
      <c r="D109" s="31" t="e">
        <f t="shared" si="20"/>
        <v>#N/A</v>
      </c>
      <c r="E109" s="31" t="e">
        <f t="shared" si="20"/>
        <v>#N/A</v>
      </c>
      <c r="F109" s="31" t="e">
        <f t="shared" si="20"/>
        <v>#N/A</v>
      </c>
      <c r="G109" s="31" t="e">
        <f t="shared" si="20"/>
        <v>#N/A</v>
      </c>
      <c r="H109" s="31" t="e">
        <f t="shared" si="20"/>
        <v>#N/A</v>
      </c>
      <c r="I109" s="31" t="e">
        <f t="shared" ref="I109:X110" si="26">I$86*10/120*I$20</f>
        <v>#N/A</v>
      </c>
      <c r="J109" s="31" t="e">
        <f t="shared" si="26"/>
        <v>#N/A</v>
      </c>
      <c r="K109" s="31" t="e">
        <f t="shared" si="26"/>
        <v>#N/A</v>
      </c>
      <c r="L109" s="31" t="e">
        <f t="shared" si="26"/>
        <v>#N/A</v>
      </c>
      <c r="M109" s="31" t="e">
        <f t="shared" si="26"/>
        <v>#N/A</v>
      </c>
      <c r="N109" s="31" t="e">
        <f t="shared" si="26"/>
        <v>#N/A</v>
      </c>
      <c r="O109" s="31" t="e">
        <f t="shared" si="26"/>
        <v>#N/A</v>
      </c>
      <c r="P109" s="31" t="e">
        <f t="shared" si="26"/>
        <v>#N/A</v>
      </c>
      <c r="Q109" s="31" t="e">
        <f t="shared" si="26"/>
        <v>#N/A</v>
      </c>
      <c r="R109" s="31" t="e">
        <f t="shared" si="26"/>
        <v>#N/A</v>
      </c>
      <c r="S109" s="31" t="e">
        <f t="shared" si="26"/>
        <v>#N/A</v>
      </c>
      <c r="T109" s="31" t="e">
        <f t="shared" si="26"/>
        <v>#N/A</v>
      </c>
      <c r="U109" s="31" t="e">
        <f t="shared" si="26"/>
        <v>#N/A</v>
      </c>
      <c r="V109" s="31" t="e">
        <f t="shared" si="26"/>
        <v>#N/A</v>
      </c>
      <c r="W109" s="31" t="e">
        <f t="shared" si="26"/>
        <v>#N/A</v>
      </c>
      <c r="X109" s="31" t="e">
        <f t="shared" si="26"/>
        <v>#N/A</v>
      </c>
      <c r="Y109" s="31" t="e">
        <f t="shared" ref="Y109:AI110" si="27">Y$86*10/120*Y$20</f>
        <v>#N/A</v>
      </c>
      <c r="Z109" s="31" t="e">
        <f t="shared" si="27"/>
        <v>#N/A</v>
      </c>
      <c r="AA109" s="31" t="e">
        <f t="shared" si="27"/>
        <v>#N/A</v>
      </c>
      <c r="AB109" s="31" t="e">
        <f t="shared" si="27"/>
        <v>#N/A</v>
      </c>
      <c r="AC109" s="31" t="e">
        <f t="shared" si="27"/>
        <v>#N/A</v>
      </c>
      <c r="AD109" s="31" t="e">
        <f t="shared" si="27"/>
        <v>#N/A</v>
      </c>
      <c r="AE109" s="31" t="e">
        <f t="shared" si="27"/>
        <v>#N/A</v>
      </c>
      <c r="AF109" s="31" t="e">
        <f t="shared" si="27"/>
        <v>#N/A</v>
      </c>
      <c r="AG109" s="31" t="e">
        <f t="shared" si="27"/>
        <v>#N/A</v>
      </c>
      <c r="AH109" s="31" t="e">
        <f t="shared" si="27"/>
        <v>#N/A</v>
      </c>
      <c r="AI109" s="31" t="e">
        <f t="shared" si="27"/>
        <v>#N/A</v>
      </c>
      <c r="AJ109" s="31" t="e">
        <f t="shared" si="23"/>
        <v>#N/A</v>
      </c>
      <c r="AK109" s="31" t="e">
        <f t="shared" si="23"/>
        <v>#N/A</v>
      </c>
      <c r="AL109" s="31" t="e">
        <f t="shared" si="23"/>
        <v>#N/A</v>
      </c>
      <c r="AM109" s="9"/>
    </row>
    <row r="110" spans="1:39" x14ac:dyDescent="0.2">
      <c r="A110" s="20"/>
      <c r="B110" s="9">
        <v>24</v>
      </c>
      <c r="C110" s="31" t="e">
        <f>C$85*10/120*C$20</f>
        <v>#N/A</v>
      </c>
      <c r="D110" s="31" t="e">
        <f t="shared" si="20"/>
        <v>#N/A</v>
      </c>
      <c r="E110" s="31" t="e">
        <f t="shared" si="20"/>
        <v>#N/A</v>
      </c>
      <c r="F110" s="31" t="e">
        <f t="shared" si="20"/>
        <v>#N/A</v>
      </c>
      <c r="G110" s="31" t="e">
        <f t="shared" si="20"/>
        <v>#N/A</v>
      </c>
      <c r="H110" s="31" t="e">
        <f t="shared" si="20"/>
        <v>#N/A</v>
      </c>
      <c r="I110" s="31" t="e">
        <f t="shared" si="26"/>
        <v>#N/A</v>
      </c>
      <c r="J110" s="31" t="e">
        <f t="shared" si="26"/>
        <v>#N/A</v>
      </c>
      <c r="K110" s="31" t="e">
        <f t="shared" si="26"/>
        <v>#N/A</v>
      </c>
      <c r="L110" s="31" t="e">
        <f t="shared" si="26"/>
        <v>#N/A</v>
      </c>
      <c r="M110" s="31" t="e">
        <f t="shared" si="26"/>
        <v>#N/A</v>
      </c>
      <c r="N110" s="31" t="e">
        <f t="shared" si="26"/>
        <v>#N/A</v>
      </c>
      <c r="O110" s="31" t="e">
        <f t="shared" si="26"/>
        <v>#N/A</v>
      </c>
      <c r="P110" s="31" t="e">
        <f t="shared" si="26"/>
        <v>#N/A</v>
      </c>
      <c r="Q110" s="31" t="e">
        <f t="shared" si="26"/>
        <v>#N/A</v>
      </c>
      <c r="R110" s="31" t="e">
        <f t="shared" si="26"/>
        <v>#N/A</v>
      </c>
      <c r="S110" s="31" t="e">
        <f t="shared" si="26"/>
        <v>#N/A</v>
      </c>
      <c r="T110" s="31" t="e">
        <f t="shared" si="26"/>
        <v>#N/A</v>
      </c>
      <c r="U110" s="31" t="e">
        <f t="shared" si="26"/>
        <v>#N/A</v>
      </c>
      <c r="V110" s="31" t="e">
        <f t="shared" si="26"/>
        <v>#N/A</v>
      </c>
      <c r="W110" s="31" t="e">
        <f t="shared" si="26"/>
        <v>#N/A</v>
      </c>
      <c r="X110" s="31" t="e">
        <f t="shared" si="26"/>
        <v>#N/A</v>
      </c>
      <c r="Y110" s="31" t="e">
        <f t="shared" si="27"/>
        <v>#N/A</v>
      </c>
      <c r="Z110" s="31" t="e">
        <f t="shared" si="27"/>
        <v>#N/A</v>
      </c>
      <c r="AA110" s="31" t="e">
        <f t="shared" si="27"/>
        <v>#N/A</v>
      </c>
      <c r="AB110" s="31" t="e">
        <f t="shared" si="27"/>
        <v>#N/A</v>
      </c>
      <c r="AC110" s="31" t="e">
        <f t="shared" si="27"/>
        <v>#N/A</v>
      </c>
      <c r="AD110" s="31" t="e">
        <f t="shared" si="27"/>
        <v>#N/A</v>
      </c>
      <c r="AE110" s="31" t="e">
        <f t="shared" si="27"/>
        <v>#N/A</v>
      </c>
      <c r="AF110" s="31" t="e">
        <f t="shared" si="27"/>
        <v>#N/A</v>
      </c>
      <c r="AG110" s="31" t="e">
        <f t="shared" si="27"/>
        <v>#N/A</v>
      </c>
      <c r="AH110" s="31" t="e">
        <f t="shared" si="27"/>
        <v>#N/A</v>
      </c>
      <c r="AI110" s="31" t="e">
        <f t="shared" si="27"/>
        <v>#N/A</v>
      </c>
      <c r="AJ110" s="31" t="e">
        <f t="shared" si="23"/>
        <v>#N/A</v>
      </c>
      <c r="AK110" s="31" t="e">
        <f t="shared" si="23"/>
        <v>#N/A</v>
      </c>
      <c r="AL110" s="31" t="e">
        <f t="shared" si="23"/>
        <v>#N/A</v>
      </c>
      <c r="AM110" s="9"/>
    </row>
    <row r="111" spans="1:39" x14ac:dyDescent="0.2">
      <c r="A111" s="20"/>
      <c r="B111" s="33" t="s">
        <v>401</v>
      </c>
      <c r="C111" s="34" t="e">
        <f>SUM(C87:C110)</f>
        <v>#N/A</v>
      </c>
      <c r="D111" s="34" t="e">
        <f>SUM(D87:D110)</f>
        <v>#N/A</v>
      </c>
      <c r="E111" s="34" t="e">
        <f t="shared" ref="E111:AL111" si="28">SUM(E87:E110)</f>
        <v>#N/A</v>
      </c>
      <c r="F111" s="34" t="e">
        <f t="shared" si="28"/>
        <v>#N/A</v>
      </c>
      <c r="G111" s="34" t="e">
        <f t="shared" si="28"/>
        <v>#N/A</v>
      </c>
      <c r="H111" s="34" t="e">
        <f t="shared" si="28"/>
        <v>#N/A</v>
      </c>
      <c r="I111" s="34" t="e">
        <f t="shared" si="28"/>
        <v>#N/A</v>
      </c>
      <c r="J111" s="34" t="e">
        <f t="shared" si="28"/>
        <v>#N/A</v>
      </c>
      <c r="K111" s="34" t="e">
        <f t="shared" si="28"/>
        <v>#N/A</v>
      </c>
      <c r="L111" s="34" t="e">
        <f t="shared" si="28"/>
        <v>#N/A</v>
      </c>
      <c r="M111" s="34" t="e">
        <f t="shared" si="28"/>
        <v>#N/A</v>
      </c>
      <c r="N111" s="34" t="e">
        <f t="shared" si="28"/>
        <v>#N/A</v>
      </c>
      <c r="O111" s="34" t="e">
        <f t="shared" si="28"/>
        <v>#N/A</v>
      </c>
      <c r="P111" s="34" t="e">
        <f t="shared" si="28"/>
        <v>#N/A</v>
      </c>
      <c r="Q111" s="34" t="e">
        <f t="shared" si="28"/>
        <v>#N/A</v>
      </c>
      <c r="R111" s="34" t="e">
        <f t="shared" si="28"/>
        <v>#N/A</v>
      </c>
      <c r="S111" s="34" t="e">
        <f t="shared" si="28"/>
        <v>#N/A</v>
      </c>
      <c r="T111" s="34" t="e">
        <f t="shared" si="28"/>
        <v>#N/A</v>
      </c>
      <c r="U111" s="34" t="e">
        <f t="shared" si="28"/>
        <v>#N/A</v>
      </c>
      <c r="V111" s="34" t="e">
        <f t="shared" si="28"/>
        <v>#N/A</v>
      </c>
      <c r="W111" s="34" t="e">
        <f t="shared" si="28"/>
        <v>#N/A</v>
      </c>
      <c r="X111" s="34" t="e">
        <f t="shared" si="28"/>
        <v>#N/A</v>
      </c>
      <c r="Y111" s="34" t="e">
        <f t="shared" si="28"/>
        <v>#N/A</v>
      </c>
      <c r="Z111" s="34" t="e">
        <f t="shared" si="28"/>
        <v>#N/A</v>
      </c>
      <c r="AA111" s="34" t="e">
        <f t="shared" si="28"/>
        <v>#N/A</v>
      </c>
      <c r="AB111" s="34" t="e">
        <f t="shared" si="28"/>
        <v>#N/A</v>
      </c>
      <c r="AC111" s="34" t="e">
        <f t="shared" si="28"/>
        <v>#N/A</v>
      </c>
      <c r="AD111" s="34" t="e">
        <f t="shared" si="28"/>
        <v>#N/A</v>
      </c>
      <c r="AE111" s="34" t="e">
        <f t="shared" si="28"/>
        <v>#N/A</v>
      </c>
      <c r="AF111" s="34" t="e">
        <f t="shared" si="28"/>
        <v>#N/A</v>
      </c>
      <c r="AG111" s="34" t="e">
        <f t="shared" si="28"/>
        <v>#N/A</v>
      </c>
      <c r="AH111" s="34" t="e">
        <f t="shared" si="28"/>
        <v>#N/A</v>
      </c>
      <c r="AI111" s="34" t="e">
        <f t="shared" si="28"/>
        <v>#N/A</v>
      </c>
      <c r="AJ111" s="34" t="e">
        <f t="shared" si="28"/>
        <v>#N/A</v>
      </c>
      <c r="AK111" s="34" t="e">
        <f t="shared" si="28"/>
        <v>#N/A</v>
      </c>
      <c r="AL111" s="34" t="e">
        <f t="shared" si="28"/>
        <v>#N/A</v>
      </c>
      <c r="AM111" s="34" t="e">
        <f>SUM(C111:AL111)</f>
        <v>#N/A</v>
      </c>
    </row>
    <row r="112" spans="1:39" x14ac:dyDescent="0.2">
      <c r="A112" s="20"/>
      <c r="B112" s="9"/>
      <c r="C112" s="9"/>
      <c r="D112" s="9"/>
      <c r="E112" s="9"/>
      <c r="F112" s="9"/>
      <c r="G112" s="9"/>
      <c r="H112" s="9"/>
      <c r="I112" s="9"/>
      <c r="J112" s="9"/>
      <c r="K112" s="9"/>
      <c r="L112" s="9"/>
      <c r="M112" s="9"/>
      <c r="N112" s="9"/>
      <c r="O112" s="9"/>
      <c r="P112" s="9"/>
      <c r="Q112" s="9"/>
      <c r="R112" s="9"/>
      <c r="S112" s="9"/>
      <c r="T112" s="9"/>
      <c r="U112" s="9"/>
      <c r="V112" s="9"/>
      <c r="W112" s="9"/>
      <c r="X112" s="9"/>
      <c r="Y112" s="9"/>
      <c r="Z112" s="9"/>
      <c r="AA112" s="9"/>
      <c r="AB112" s="9"/>
      <c r="AC112" s="9"/>
      <c r="AD112" s="9"/>
      <c r="AE112" s="9"/>
      <c r="AF112" s="9"/>
      <c r="AG112" s="9"/>
      <c r="AH112" s="9"/>
      <c r="AI112" s="9"/>
      <c r="AJ112" s="9"/>
      <c r="AK112" s="9"/>
      <c r="AL112" s="9"/>
      <c r="AM112" s="9"/>
    </row>
    <row r="113" spans="1:39" x14ac:dyDescent="0.2">
      <c r="A113" s="20"/>
      <c r="B113" s="9"/>
      <c r="C113" s="9"/>
      <c r="D113" s="9"/>
      <c r="E113" s="9"/>
      <c r="F113" s="9"/>
      <c r="G113" s="9"/>
      <c r="H113" s="9"/>
      <c r="I113" s="9"/>
      <c r="J113" s="9"/>
      <c r="K113" s="9"/>
      <c r="L113" s="9"/>
      <c r="M113" s="9"/>
      <c r="N113" s="9"/>
      <c r="O113" s="9"/>
      <c r="P113" s="9"/>
      <c r="Q113" s="9"/>
      <c r="R113" s="9"/>
      <c r="S113" s="9"/>
      <c r="T113" s="9"/>
      <c r="U113" s="9"/>
      <c r="V113" s="9"/>
      <c r="W113" s="9"/>
      <c r="X113" s="9"/>
      <c r="Y113" s="9"/>
      <c r="Z113" s="9"/>
      <c r="AA113" s="9"/>
      <c r="AB113" s="9"/>
      <c r="AC113" s="9"/>
      <c r="AD113" s="9"/>
      <c r="AE113" s="9"/>
      <c r="AF113" s="9"/>
      <c r="AG113" s="9"/>
      <c r="AH113" s="9"/>
      <c r="AI113" s="9"/>
      <c r="AJ113" s="9"/>
      <c r="AK113" s="9"/>
      <c r="AL113" s="9"/>
      <c r="AM113" s="9"/>
    </row>
    <row r="114" spans="1:39" x14ac:dyDescent="0.2">
      <c r="A114" s="20" t="s">
        <v>398</v>
      </c>
      <c r="B114" s="9">
        <v>1</v>
      </c>
      <c r="C114" s="31" t="e">
        <f t="shared" ref="C114:AL121" si="29">IF(C58+C87&lt;0,0,C58+C87)</f>
        <v>#N/A</v>
      </c>
      <c r="D114" s="31" t="e">
        <f t="shared" si="29"/>
        <v>#N/A</v>
      </c>
      <c r="E114" s="31" t="e">
        <f t="shared" si="29"/>
        <v>#N/A</v>
      </c>
      <c r="F114" s="31" t="e">
        <f t="shared" si="29"/>
        <v>#N/A</v>
      </c>
      <c r="G114" s="31" t="e">
        <f t="shared" si="29"/>
        <v>#N/A</v>
      </c>
      <c r="H114" s="31" t="e">
        <f t="shared" si="29"/>
        <v>#N/A</v>
      </c>
      <c r="I114" s="31" t="e">
        <f t="shared" si="29"/>
        <v>#N/A</v>
      </c>
      <c r="J114" s="31" t="e">
        <f t="shared" si="29"/>
        <v>#N/A</v>
      </c>
      <c r="K114" s="31" t="e">
        <f t="shared" si="29"/>
        <v>#N/A</v>
      </c>
      <c r="L114" s="31" t="e">
        <f t="shared" si="29"/>
        <v>#N/A</v>
      </c>
      <c r="M114" s="31" t="e">
        <f t="shared" si="29"/>
        <v>#N/A</v>
      </c>
      <c r="N114" s="31" t="e">
        <f t="shared" si="29"/>
        <v>#N/A</v>
      </c>
      <c r="O114" s="31" t="e">
        <f t="shared" si="29"/>
        <v>#N/A</v>
      </c>
      <c r="P114" s="31" t="e">
        <f t="shared" si="29"/>
        <v>#N/A</v>
      </c>
      <c r="Q114" s="31" t="e">
        <f t="shared" si="29"/>
        <v>#N/A</v>
      </c>
      <c r="R114" s="31" t="e">
        <f t="shared" si="29"/>
        <v>#N/A</v>
      </c>
      <c r="S114" s="31" t="e">
        <f t="shared" si="29"/>
        <v>#N/A</v>
      </c>
      <c r="T114" s="31" t="e">
        <f t="shared" si="29"/>
        <v>#N/A</v>
      </c>
      <c r="U114" s="31" t="e">
        <f t="shared" si="29"/>
        <v>#N/A</v>
      </c>
      <c r="V114" s="31" t="e">
        <f t="shared" si="29"/>
        <v>#N/A</v>
      </c>
      <c r="W114" s="31" t="e">
        <f t="shared" si="29"/>
        <v>#N/A</v>
      </c>
      <c r="X114" s="31" t="e">
        <f t="shared" si="29"/>
        <v>#N/A</v>
      </c>
      <c r="Y114" s="31" t="e">
        <f t="shared" si="29"/>
        <v>#N/A</v>
      </c>
      <c r="Z114" s="31" t="e">
        <f t="shared" si="29"/>
        <v>#N/A</v>
      </c>
      <c r="AA114" s="31" t="e">
        <f t="shared" si="29"/>
        <v>#N/A</v>
      </c>
      <c r="AB114" s="31" t="e">
        <f t="shared" si="29"/>
        <v>#N/A</v>
      </c>
      <c r="AC114" s="31" t="e">
        <f t="shared" si="29"/>
        <v>#N/A</v>
      </c>
      <c r="AD114" s="31" t="e">
        <f t="shared" si="29"/>
        <v>#N/A</v>
      </c>
      <c r="AE114" s="31" t="e">
        <f t="shared" si="29"/>
        <v>#N/A</v>
      </c>
      <c r="AF114" s="31" t="e">
        <f t="shared" si="29"/>
        <v>#N/A</v>
      </c>
      <c r="AG114" s="31" t="e">
        <f t="shared" si="29"/>
        <v>#N/A</v>
      </c>
      <c r="AH114" s="31" t="e">
        <f t="shared" si="29"/>
        <v>#N/A</v>
      </c>
      <c r="AI114" s="31" t="e">
        <f t="shared" si="29"/>
        <v>#N/A</v>
      </c>
      <c r="AJ114" s="31" t="e">
        <f t="shared" si="29"/>
        <v>#N/A</v>
      </c>
      <c r="AK114" s="31" t="e">
        <f t="shared" si="29"/>
        <v>#N/A</v>
      </c>
      <c r="AL114" s="31" t="e">
        <f t="shared" si="29"/>
        <v>#N/A</v>
      </c>
      <c r="AM114" s="9"/>
    </row>
    <row r="115" spans="1:39" x14ac:dyDescent="0.2">
      <c r="A115" s="20" t="s">
        <v>435</v>
      </c>
      <c r="B115" s="9">
        <v>2</v>
      </c>
      <c r="C115" s="31" t="e">
        <f t="shared" si="29"/>
        <v>#N/A</v>
      </c>
      <c r="D115" s="31" t="e">
        <f t="shared" si="29"/>
        <v>#N/A</v>
      </c>
      <c r="E115" s="31" t="e">
        <f t="shared" si="29"/>
        <v>#N/A</v>
      </c>
      <c r="F115" s="31" t="e">
        <f t="shared" si="29"/>
        <v>#N/A</v>
      </c>
      <c r="G115" s="31" t="e">
        <f t="shared" si="29"/>
        <v>#N/A</v>
      </c>
      <c r="H115" s="31" t="e">
        <f t="shared" si="29"/>
        <v>#N/A</v>
      </c>
      <c r="I115" s="31" t="e">
        <f t="shared" si="29"/>
        <v>#N/A</v>
      </c>
      <c r="J115" s="31" t="e">
        <f t="shared" si="29"/>
        <v>#N/A</v>
      </c>
      <c r="K115" s="31" t="e">
        <f t="shared" si="29"/>
        <v>#N/A</v>
      </c>
      <c r="L115" s="31" t="e">
        <f t="shared" si="29"/>
        <v>#N/A</v>
      </c>
      <c r="M115" s="31" t="e">
        <f t="shared" si="29"/>
        <v>#N/A</v>
      </c>
      <c r="N115" s="31" t="e">
        <f t="shared" si="29"/>
        <v>#N/A</v>
      </c>
      <c r="O115" s="31" t="e">
        <f t="shared" si="29"/>
        <v>#N/A</v>
      </c>
      <c r="P115" s="31" t="e">
        <f t="shared" si="29"/>
        <v>#N/A</v>
      </c>
      <c r="Q115" s="31" t="e">
        <f t="shared" si="29"/>
        <v>#N/A</v>
      </c>
      <c r="R115" s="31" t="e">
        <f t="shared" si="29"/>
        <v>#N/A</v>
      </c>
      <c r="S115" s="31" t="e">
        <f t="shared" si="29"/>
        <v>#N/A</v>
      </c>
      <c r="T115" s="31" t="e">
        <f t="shared" si="29"/>
        <v>#N/A</v>
      </c>
      <c r="U115" s="31" t="e">
        <f t="shared" si="29"/>
        <v>#N/A</v>
      </c>
      <c r="V115" s="31" t="e">
        <f t="shared" si="29"/>
        <v>#N/A</v>
      </c>
      <c r="W115" s="31" t="e">
        <f t="shared" si="29"/>
        <v>#N/A</v>
      </c>
      <c r="X115" s="31" t="e">
        <f t="shared" si="29"/>
        <v>#N/A</v>
      </c>
      <c r="Y115" s="31" t="e">
        <f t="shared" si="29"/>
        <v>#N/A</v>
      </c>
      <c r="Z115" s="31" t="e">
        <f t="shared" si="29"/>
        <v>#N/A</v>
      </c>
      <c r="AA115" s="31" t="e">
        <f t="shared" si="29"/>
        <v>#N/A</v>
      </c>
      <c r="AB115" s="31" t="e">
        <f t="shared" si="29"/>
        <v>#N/A</v>
      </c>
      <c r="AC115" s="31" t="e">
        <f t="shared" si="29"/>
        <v>#N/A</v>
      </c>
      <c r="AD115" s="31" t="e">
        <f t="shared" si="29"/>
        <v>#N/A</v>
      </c>
      <c r="AE115" s="31" t="e">
        <f t="shared" si="29"/>
        <v>#N/A</v>
      </c>
      <c r="AF115" s="31" t="e">
        <f t="shared" si="29"/>
        <v>#N/A</v>
      </c>
      <c r="AG115" s="31" t="e">
        <f t="shared" si="29"/>
        <v>#N/A</v>
      </c>
      <c r="AH115" s="31" t="e">
        <f t="shared" si="29"/>
        <v>#N/A</v>
      </c>
      <c r="AI115" s="31" t="e">
        <f t="shared" si="29"/>
        <v>#N/A</v>
      </c>
      <c r="AJ115" s="31" t="e">
        <f t="shared" si="29"/>
        <v>#N/A</v>
      </c>
      <c r="AK115" s="31" t="e">
        <f t="shared" si="29"/>
        <v>#N/A</v>
      </c>
      <c r="AL115" s="31" t="e">
        <f t="shared" si="29"/>
        <v>#N/A</v>
      </c>
      <c r="AM115" s="9"/>
    </row>
    <row r="116" spans="1:39" x14ac:dyDescent="0.2">
      <c r="A116" s="20" t="s">
        <v>403</v>
      </c>
      <c r="B116" s="9">
        <v>3</v>
      </c>
      <c r="C116" s="31" t="e">
        <f t="shared" si="29"/>
        <v>#N/A</v>
      </c>
      <c r="D116" s="31" t="e">
        <f t="shared" si="29"/>
        <v>#N/A</v>
      </c>
      <c r="E116" s="31" t="e">
        <f t="shared" si="29"/>
        <v>#N/A</v>
      </c>
      <c r="F116" s="31" t="e">
        <f t="shared" si="29"/>
        <v>#N/A</v>
      </c>
      <c r="G116" s="31" t="e">
        <f t="shared" si="29"/>
        <v>#N/A</v>
      </c>
      <c r="H116" s="31" t="e">
        <f t="shared" si="29"/>
        <v>#N/A</v>
      </c>
      <c r="I116" s="31" t="e">
        <f t="shared" si="29"/>
        <v>#N/A</v>
      </c>
      <c r="J116" s="31" t="e">
        <f t="shared" si="29"/>
        <v>#N/A</v>
      </c>
      <c r="K116" s="31" t="e">
        <f t="shared" si="29"/>
        <v>#N/A</v>
      </c>
      <c r="L116" s="31" t="e">
        <f t="shared" si="29"/>
        <v>#N/A</v>
      </c>
      <c r="M116" s="31" t="e">
        <f t="shared" si="29"/>
        <v>#N/A</v>
      </c>
      <c r="N116" s="31" t="e">
        <f t="shared" si="29"/>
        <v>#N/A</v>
      </c>
      <c r="O116" s="31" t="e">
        <f t="shared" si="29"/>
        <v>#N/A</v>
      </c>
      <c r="P116" s="31" t="e">
        <f t="shared" si="29"/>
        <v>#N/A</v>
      </c>
      <c r="Q116" s="31" t="e">
        <f t="shared" si="29"/>
        <v>#N/A</v>
      </c>
      <c r="R116" s="31" t="e">
        <f t="shared" si="29"/>
        <v>#N/A</v>
      </c>
      <c r="S116" s="31" t="e">
        <f t="shared" si="29"/>
        <v>#N/A</v>
      </c>
      <c r="T116" s="31" t="e">
        <f t="shared" si="29"/>
        <v>#N/A</v>
      </c>
      <c r="U116" s="31" t="e">
        <f t="shared" si="29"/>
        <v>#N/A</v>
      </c>
      <c r="V116" s="31" t="e">
        <f t="shared" si="29"/>
        <v>#N/A</v>
      </c>
      <c r="W116" s="31" t="e">
        <f t="shared" si="29"/>
        <v>#N/A</v>
      </c>
      <c r="X116" s="31" t="e">
        <f t="shared" si="29"/>
        <v>#N/A</v>
      </c>
      <c r="Y116" s="31" t="e">
        <f t="shared" si="29"/>
        <v>#N/A</v>
      </c>
      <c r="Z116" s="31" t="e">
        <f t="shared" si="29"/>
        <v>#N/A</v>
      </c>
      <c r="AA116" s="31" t="e">
        <f t="shared" si="29"/>
        <v>#N/A</v>
      </c>
      <c r="AB116" s="31" t="e">
        <f t="shared" si="29"/>
        <v>#N/A</v>
      </c>
      <c r="AC116" s="31" t="e">
        <f t="shared" si="29"/>
        <v>#N/A</v>
      </c>
      <c r="AD116" s="31" t="e">
        <f t="shared" si="29"/>
        <v>#N/A</v>
      </c>
      <c r="AE116" s="31" t="e">
        <f t="shared" si="29"/>
        <v>#N/A</v>
      </c>
      <c r="AF116" s="31" t="e">
        <f t="shared" si="29"/>
        <v>#N/A</v>
      </c>
      <c r="AG116" s="31" t="e">
        <f t="shared" si="29"/>
        <v>#N/A</v>
      </c>
      <c r="AH116" s="31" t="e">
        <f t="shared" si="29"/>
        <v>#N/A</v>
      </c>
      <c r="AI116" s="31" t="e">
        <f t="shared" si="29"/>
        <v>#N/A</v>
      </c>
      <c r="AJ116" s="31" t="e">
        <f t="shared" si="29"/>
        <v>#N/A</v>
      </c>
      <c r="AK116" s="31" t="e">
        <f t="shared" si="29"/>
        <v>#N/A</v>
      </c>
      <c r="AL116" s="31" t="e">
        <f t="shared" si="29"/>
        <v>#N/A</v>
      </c>
      <c r="AM116" s="9"/>
    </row>
    <row r="117" spans="1:39" x14ac:dyDescent="0.2">
      <c r="A117" s="20"/>
      <c r="B117" s="9">
        <v>4</v>
      </c>
      <c r="C117" s="31" t="e">
        <f t="shared" si="29"/>
        <v>#N/A</v>
      </c>
      <c r="D117" s="31" t="e">
        <f t="shared" si="29"/>
        <v>#N/A</v>
      </c>
      <c r="E117" s="31" t="e">
        <f t="shared" si="29"/>
        <v>#N/A</v>
      </c>
      <c r="F117" s="31" t="e">
        <f t="shared" si="29"/>
        <v>#N/A</v>
      </c>
      <c r="G117" s="31" t="e">
        <f t="shared" si="29"/>
        <v>#N/A</v>
      </c>
      <c r="H117" s="31" t="e">
        <f t="shared" si="29"/>
        <v>#N/A</v>
      </c>
      <c r="I117" s="31" t="e">
        <f t="shared" si="29"/>
        <v>#N/A</v>
      </c>
      <c r="J117" s="31" t="e">
        <f t="shared" si="29"/>
        <v>#N/A</v>
      </c>
      <c r="K117" s="31" t="e">
        <f t="shared" si="29"/>
        <v>#N/A</v>
      </c>
      <c r="L117" s="31" t="e">
        <f t="shared" si="29"/>
        <v>#N/A</v>
      </c>
      <c r="M117" s="31" t="e">
        <f t="shared" si="29"/>
        <v>#N/A</v>
      </c>
      <c r="N117" s="31" t="e">
        <f t="shared" si="29"/>
        <v>#N/A</v>
      </c>
      <c r="O117" s="31" t="e">
        <f t="shared" si="29"/>
        <v>#N/A</v>
      </c>
      <c r="P117" s="31" t="e">
        <f t="shared" si="29"/>
        <v>#N/A</v>
      </c>
      <c r="Q117" s="31" t="e">
        <f t="shared" si="29"/>
        <v>#N/A</v>
      </c>
      <c r="R117" s="31" t="e">
        <f t="shared" si="29"/>
        <v>#N/A</v>
      </c>
      <c r="S117" s="31" t="e">
        <f t="shared" si="29"/>
        <v>#N/A</v>
      </c>
      <c r="T117" s="31" t="e">
        <f t="shared" si="29"/>
        <v>#N/A</v>
      </c>
      <c r="U117" s="31" t="e">
        <f t="shared" si="29"/>
        <v>#N/A</v>
      </c>
      <c r="V117" s="31" t="e">
        <f t="shared" si="29"/>
        <v>#N/A</v>
      </c>
      <c r="W117" s="31" t="e">
        <f t="shared" si="29"/>
        <v>#N/A</v>
      </c>
      <c r="X117" s="31" t="e">
        <f t="shared" si="29"/>
        <v>#N/A</v>
      </c>
      <c r="Y117" s="31" t="e">
        <f t="shared" si="29"/>
        <v>#N/A</v>
      </c>
      <c r="Z117" s="31" t="e">
        <f t="shared" si="29"/>
        <v>#N/A</v>
      </c>
      <c r="AA117" s="31" t="e">
        <f t="shared" si="29"/>
        <v>#N/A</v>
      </c>
      <c r="AB117" s="31" t="e">
        <f t="shared" si="29"/>
        <v>#N/A</v>
      </c>
      <c r="AC117" s="31" t="e">
        <f t="shared" si="29"/>
        <v>#N/A</v>
      </c>
      <c r="AD117" s="31" t="e">
        <f t="shared" si="29"/>
        <v>#N/A</v>
      </c>
      <c r="AE117" s="31" t="e">
        <f t="shared" si="29"/>
        <v>#N/A</v>
      </c>
      <c r="AF117" s="31" t="e">
        <f t="shared" si="29"/>
        <v>#N/A</v>
      </c>
      <c r="AG117" s="31" t="e">
        <f t="shared" si="29"/>
        <v>#N/A</v>
      </c>
      <c r="AH117" s="31" t="e">
        <f t="shared" si="29"/>
        <v>#N/A</v>
      </c>
      <c r="AI117" s="31" t="e">
        <f t="shared" si="29"/>
        <v>#N/A</v>
      </c>
      <c r="AJ117" s="31" t="e">
        <f t="shared" si="29"/>
        <v>#N/A</v>
      </c>
      <c r="AK117" s="31" t="e">
        <f t="shared" si="29"/>
        <v>#N/A</v>
      </c>
      <c r="AL117" s="31" t="e">
        <f t="shared" si="29"/>
        <v>#N/A</v>
      </c>
      <c r="AM117" s="9"/>
    </row>
    <row r="118" spans="1:39" x14ac:dyDescent="0.2">
      <c r="A118" s="20"/>
      <c r="B118" s="9">
        <v>5</v>
      </c>
      <c r="C118" s="31" t="e">
        <f t="shared" si="29"/>
        <v>#N/A</v>
      </c>
      <c r="D118" s="31" t="e">
        <f t="shared" si="29"/>
        <v>#N/A</v>
      </c>
      <c r="E118" s="31" t="e">
        <f t="shared" si="29"/>
        <v>#N/A</v>
      </c>
      <c r="F118" s="31" t="e">
        <f t="shared" si="29"/>
        <v>#N/A</v>
      </c>
      <c r="G118" s="31" t="e">
        <f t="shared" si="29"/>
        <v>#N/A</v>
      </c>
      <c r="H118" s="31" t="e">
        <f t="shared" si="29"/>
        <v>#N/A</v>
      </c>
      <c r="I118" s="31" t="e">
        <f t="shared" si="29"/>
        <v>#N/A</v>
      </c>
      <c r="J118" s="31" t="e">
        <f t="shared" si="29"/>
        <v>#N/A</v>
      </c>
      <c r="K118" s="31" t="e">
        <f t="shared" si="29"/>
        <v>#N/A</v>
      </c>
      <c r="L118" s="31" t="e">
        <f t="shared" si="29"/>
        <v>#N/A</v>
      </c>
      <c r="M118" s="31" t="e">
        <f t="shared" si="29"/>
        <v>#N/A</v>
      </c>
      <c r="N118" s="31" t="e">
        <f t="shared" si="29"/>
        <v>#N/A</v>
      </c>
      <c r="O118" s="31" t="e">
        <f t="shared" si="29"/>
        <v>#N/A</v>
      </c>
      <c r="P118" s="31" t="e">
        <f t="shared" si="29"/>
        <v>#N/A</v>
      </c>
      <c r="Q118" s="31" t="e">
        <f t="shared" si="29"/>
        <v>#N/A</v>
      </c>
      <c r="R118" s="31" t="e">
        <f t="shared" si="29"/>
        <v>#N/A</v>
      </c>
      <c r="S118" s="31" t="e">
        <f t="shared" si="29"/>
        <v>#N/A</v>
      </c>
      <c r="T118" s="31" t="e">
        <f t="shared" si="29"/>
        <v>#N/A</v>
      </c>
      <c r="U118" s="31" t="e">
        <f t="shared" si="29"/>
        <v>#N/A</v>
      </c>
      <c r="V118" s="31" t="e">
        <f t="shared" si="29"/>
        <v>#N/A</v>
      </c>
      <c r="W118" s="31" t="e">
        <f t="shared" si="29"/>
        <v>#N/A</v>
      </c>
      <c r="X118" s="31" t="e">
        <f t="shared" si="29"/>
        <v>#N/A</v>
      </c>
      <c r="Y118" s="31" t="e">
        <f t="shared" si="29"/>
        <v>#N/A</v>
      </c>
      <c r="Z118" s="31" t="e">
        <f t="shared" si="29"/>
        <v>#N/A</v>
      </c>
      <c r="AA118" s="31" t="e">
        <f t="shared" si="29"/>
        <v>#N/A</v>
      </c>
      <c r="AB118" s="31" t="e">
        <f t="shared" si="29"/>
        <v>#N/A</v>
      </c>
      <c r="AC118" s="31" t="e">
        <f t="shared" si="29"/>
        <v>#N/A</v>
      </c>
      <c r="AD118" s="31" t="e">
        <f t="shared" si="29"/>
        <v>#N/A</v>
      </c>
      <c r="AE118" s="31" t="e">
        <f t="shared" si="29"/>
        <v>#N/A</v>
      </c>
      <c r="AF118" s="31" t="e">
        <f t="shared" si="29"/>
        <v>#N/A</v>
      </c>
      <c r="AG118" s="31" t="e">
        <f t="shared" si="29"/>
        <v>#N/A</v>
      </c>
      <c r="AH118" s="31" t="e">
        <f t="shared" si="29"/>
        <v>#N/A</v>
      </c>
      <c r="AI118" s="31" t="e">
        <f t="shared" si="29"/>
        <v>#N/A</v>
      </c>
      <c r="AJ118" s="31" t="e">
        <f t="shared" si="29"/>
        <v>#N/A</v>
      </c>
      <c r="AK118" s="31" t="e">
        <f t="shared" si="29"/>
        <v>#N/A</v>
      </c>
      <c r="AL118" s="31" t="e">
        <f t="shared" si="29"/>
        <v>#N/A</v>
      </c>
      <c r="AM118" s="9"/>
    </row>
    <row r="119" spans="1:39" x14ac:dyDescent="0.2">
      <c r="A119" s="20"/>
      <c r="B119" s="9">
        <v>6</v>
      </c>
      <c r="C119" s="31" t="e">
        <f t="shared" si="29"/>
        <v>#N/A</v>
      </c>
      <c r="D119" s="31" t="e">
        <f t="shared" si="29"/>
        <v>#N/A</v>
      </c>
      <c r="E119" s="31" t="e">
        <f t="shared" si="29"/>
        <v>#N/A</v>
      </c>
      <c r="F119" s="31" t="e">
        <f t="shared" si="29"/>
        <v>#N/A</v>
      </c>
      <c r="G119" s="31" t="e">
        <f t="shared" si="29"/>
        <v>#N/A</v>
      </c>
      <c r="H119" s="31" t="e">
        <f t="shared" si="29"/>
        <v>#N/A</v>
      </c>
      <c r="I119" s="31" t="e">
        <f t="shared" si="29"/>
        <v>#N/A</v>
      </c>
      <c r="J119" s="31" t="e">
        <f t="shared" si="29"/>
        <v>#N/A</v>
      </c>
      <c r="K119" s="31" t="e">
        <f t="shared" si="29"/>
        <v>#N/A</v>
      </c>
      <c r="L119" s="31" t="e">
        <f t="shared" si="29"/>
        <v>#N/A</v>
      </c>
      <c r="M119" s="31" t="e">
        <f t="shared" si="29"/>
        <v>#N/A</v>
      </c>
      <c r="N119" s="31" t="e">
        <f t="shared" si="29"/>
        <v>#N/A</v>
      </c>
      <c r="O119" s="31" t="e">
        <f t="shared" si="29"/>
        <v>#N/A</v>
      </c>
      <c r="P119" s="31" t="e">
        <f t="shared" si="29"/>
        <v>#N/A</v>
      </c>
      <c r="Q119" s="31" t="e">
        <f t="shared" si="29"/>
        <v>#N/A</v>
      </c>
      <c r="R119" s="31" t="e">
        <f t="shared" si="29"/>
        <v>#N/A</v>
      </c>
      <c r="S119" s="31" t="e">
        <f t="shared" si="29"/>
        <v>#N/A</v>
      </c>
      <c r="T119" s="31" t="e">
        <f t="shared" si="29"/>
        <v>#N/A</v>
      </c>
      <c r="U119" s="31" t="e">
        <f t="shared" si="29"/>
        <v>#N/A</v>
      </c>
      <c r="V119" s="31" t="e">
        <f t="shared" si="29"/>
        <v>#N/A</v>
      </c>
      <c r="W119" s="31" t="e">
        <f t="shared" si="29"/>
        <v>#N/A</v>
      </c>
      <c r="X119" s="31" t="e">
        <f t="shared" si="29"/>
        <v>#N/A</v>
      </c>
      <c r="Y119" s="31" t="e">
        <f t="shared" si="29"/>
        <v>#N/A</v>
      </c>
      <c r="Z119" s="31" t="e">
        <f t="shared" si="29"/>
        <v>#N/A</v>
      </c>
      <c r="AA119" s="31" t="e">
        <f t="shared" si="29"/>
        <v>#N/A</v>
      </c>
      <c r="AB119" s="31" t="e">
        <f t="shared" si="29"/>
        <v>#N/A</v>
      </c>
      <c r="AC119" s="31" t="e">
        <f t="shared" si="29"/>
        <v>#N/A</v>
      </c>
      <c r="AD119" s="31" t="e">
        <f t="shared" si="29"/>
        <v>#N/A</v>
      </c>
      <c r="AE119" s="31" t="e">
        <f t="shared" si="29"/>
        <v>#N/A</v>
      </c>
      <c r="AF119" s="31" t="e">
        <f t="shared" si="29"/>
        <v>#N/A</v>
      </c>
      <c r="AG119" s="31" t="e">
        <f t="shared" si="29"/>
        <v>#N/A</v>
      </c>
      <c r="AH119" s="31" t="e">
        <f t="shared" si="29"/>
        <v>#N/A</v>
      </c>
      <c r="AI119" s="31" t="e">
        <f t="shared" si="29"/>
        <v>#N/A</v>
      </c>
      <c r="AJ119" s="31" t="e">
        <f t="shared" si="29"/>
        <v>#N/A</v>
      </c>
      <c r="AK119" s="31" t="e">
        <f t="shared" si="29"/>
        <v>#N/A</v>
      </c>
      <c r="AL119" s="31" t="e">
        <f t="shared" si="29"/>
        <v>#N/A</v>
      </c>
      <c r="AM119" s="9"/>
    </row>
    <row r="120" spans="1:39" x14ac:dyDescent="0.2">
      <c r="A120" s="20"/>
      <c r="B120" s="9">
        <v>7</v>
      </c>
      <c r="C120" s="31" t="e">
        <f t="shared" si="29"/>
        <v>#N/A</v>
      </c>
      <c r="D120" s="31" t="e">
        <f t="shared" si="29"/>
        <v>#N/A</v>
      </c>
      <c r="E120" s="31" t="e">
        <f t="shared" si="29"/>
        <v>#N/A</v>
      </c>
      <c r="F120" s="31" t="e">
        <f t="shared" si="29"/>
        <v>#N/A</v>
      </c>
      <c r="G120" s="31" t="e">
        <f t="shared" si="29"/>
        <v>#N/A</v>
      </c>
      <c r="H120" s="31" t="e">
        <f t="shared" si="29"/>
        <v>#N/A</v>
      </c>
      <c r="I120" s="31" t="e">
        <f t="shared" si="29"/>
        <v>#N/A</v>
      </c>
      <c r="J120" s="31" t="e">
        <f t="shared" si="29"/>
        <v>#N/A</v>
      </c>
      <c r="K120" s="31" t="e">
        <f t="shared" si="29"/>
        <v>#N/A</v>
      </c>
      <c r="L120" s="31" t="e">
        <f t="shared" si="29"/>
        <v>#N/A</v>
      </c>
      <c r="M120" s="31" t="e">
        <f t="shared" si="29"/>
        <v>#N/A</v>
      </c>
      <c r="N120" s="31" t="e">
        <f t="shared" si="29"/>
        <v>#N/A</v>
      </c>
      <c r="O120" s="31">
        <f t="shared" si="29"/>
        <v>0</v>
      </c>
      <c r="P120" s="31">
        <f t="shared" si="29"/>
        <v>0</v>
      </c>
      <c r="Q120" s="31">
        <f t="shared" si="29"/>
        <v>0</v>
      </c>
      <c r="R120" s="31">
        <f t="shared" si="29"/>
        <v>0</v>
      </c>
      <c r="S120" s="31">
        <f t="shared" si="29"/>
        <v>0</v>
      </c>
      <c r="T120" s="31">
        <f t="shared" si="29"/>
        <v>0</v>
      </c>
      <c r="U120" s="31">
        <f t="shared" si="29"/>
        <v>0</v>
      </c>
      <c r="V120" s="31">
        <f t="shared" si="29"/>
        <v>0</v>
      </c>
      <c r="W120" s="31">
        <f t="shared" si="29"/>
        <v>0</v>
      </c>
      <c r="X120" s="31">
        <f t="shared" si="29"/>
        <v>0</v>
      </c>
      <c r="Y120" s="31">
        <f t="shared" si="29"/>
        <v>0</v>
      </c>
      <c r="Z120" s="31">
        <f t="shared" si="29"/>
        <v>0</v>
      </c>
      <c r="AA120" s="31">
        <f t="shared" si="29"/>
        <v>0</v>
      </c>
      <c r="AB120" s="31">
        <f t="shared" si="29"/>
        <v>0</v>
      </c>
      <c r="AC120" s="31">
        <f t="shared" si="29"/>
        <v>0</v>
      </c>
      <c r="AD120" s="31">
        <f t="shared" si="29"/>
        <v>0</v>
      </c>
      <c r="AE120" s="31">
        <f t="shared" si="29"/>
        <v>0</v>
      </c>
      <c r="AF120" s="31">
        <f t="shared" si="29"/>
        <v>0</v>
      </c>
      <c r="AG120" s="31" t="e">
        <f t="shared" si="29"/>
        <v>#N/A</v>
      </c>
      <c r="AH120" s="31" t="e">
        <f t="shared" si="29"/>
        <v>#N/A</v>
      </c>
      <c r="AI120" s="31" t="e">
        <f t="shared" si="29"/>
        <v>#N/A</v>
      </c>
      <c r="AJ120" s="31" t="e">
        <f t="shared" si="29"/>
        <v>#N/A</v>
      </c>
      <c r="AK120" s="31" t="e">
        <f t="shared" si="29"/>
        <v>#N/A</v>
      </c>
      <c r="AL120" s="31" t="e">
        <f t="shared" si="29"/>
        <v>#N/A</v>
      </c>
      <c r="AM120" s="9"/>
    </row>
    <row r="121" spans="1:39" x14ac:dyDescent="0.2">
      <c r="A121" s="20"/>
      <c r="B121" s="9">
        <v>8</v>
      </c>
      <c r="C121" s="31" t="e">
        <f t="shared" si="29"/>
        <v>#N/A</v>
      </c>
      <c r="D121" s="31" t="e">
        <f t="shared" si="29"/>
        <v>#N/A</v>
      </c>
      <c r="E121" s="31" t="e">
        <f t="shared" si="29"/>
        <v>#N/A</v>
      </c>
      <c r="F121" s="31" t="e">
        <f t="shared" ref="F121:AL121" si="30">IF(F65+F94&lt;0,0,F65+F94)</f>
        <v>#N/A</v>
      </c>
      <c r="G121" s="31" t="e">
        <f t="shared" si="30"/>
        <v>#N/A</v>
      </c>
      <c r="H121" s="31" t="e">
        <f t="shared" si="30"/>
        <v>#N/A</v>
      </c>
      <c r="I121" s="31" t="e">
        <f t="shared" si="30"/>
        <v>#N/A</v>
      </c>
      <c r="J121" s="31" t="e">
        <f t="shared" si="30"/>
        <v>#N/A</v>
      </c>
      <c r="K121" s="31" t="e">
        <f t="shared" si="30"/>
        <v>#N/A</v>
      </c>
      <c r="L121" s="31" t="e">
        <f t="shared" si="30"/>
        <v>#N/A</v>
      </c>
      <c r="M121" s="31" t="e">
        <f t="shared" si="30"/>
        <v>#N/A</v>
      </c>
      <c r="N121" s="31" t="e">
        <f t="shared" si="30"/>
        <v>#N/A</v>
      </c>
      <c r="O121" s="31">
        <f t="shared" si="30"/>
        <v>0</v>
      </c>
      <c r="P121" s="31">
        <f t="shared" si="30"/>
        <v>0</v>
      </c>
      <c r="Q121" s="31">
        <f t="shared" si="30"/>
        <v>0</v>
      </c>
      <c r="R121" s="31">
        <f t="shared" si="30"/>
        <v>0</v>
      </c>
      <c r="S121" s="31">
        <f t="shared" si="30"/>
        <v>0</v>
      </c>
      <c r="T121" s="31">
        <f t="shared" si="30"/>
        <v>0</v>
      </c>
      <c r="U121" s="31">
        <f t="shared" si="30"/>
        <v>0</v>
      </c>
      <c r="V121" s="31">
        <f t="shared" si="30"/>
        <v>0</v>
      </c>
      <c r="W121" s="31">
        <f t="shared" si="30"/>
        <v>0</v>
      </c>
      <c r="X121" s="31">
        <f t="shared" si="30"/>
        <v>0</v>
      </c>
      <c r="Y121" s="31">
        <f t="shared" si="30"/>
        <v>0</v>
      </c>
      <c r="Z121" s="31">
        <f t="shared" si="30"/>
        <v>0</v>
      </c>
      <c r="AA121" s="31">
        <f t="shared" si="30"/>
        <v>0</v>
      </c>
      <c r="AB121" s="31">
        <f t="shared" si="30"/>
        <v>0</v>
      </c>
      <c r="AC121" s="31">
        <f t="shared" si="30"/>
        <v>0</v>
      </c>
      <c r="AD121" s="31">
        <f t="shared" si="30"/>
        <v>0</v>
      </c>
      <c r="AE121" s="31">
        <f t="shared" si="30"/>
        <v>0</v>
      </c>
      <c r="AF121" s="31">
        <f t="shared" si="30"/>
        <v>0</v>
      </c>
      <c r="AG121" s="31" t="e">
        <f t="shared" si="30"/>
        <v>#N/A</v>
      </c>
      <c r="AH121" s="31" t="e">
        <f t="shared" si="30"/>
        <v>#N/A</v>
      </c>
      <c r="AI121" s="31" t="e">
        <f t="shared" si="30"/>
        <v>#N/A</v>
      </c>
      <c r="AJ121" s="31" t="e">
        <f t="shared" si="30"/>
        <v>#N/A</v>
      </c>
      <c r="AK121" s="31" t="e">
        <f t="shared" si="30"/>
        <v>#N/A</v>
      </c>
      <c r="AL121" s="31" t="e">
        <f t="shared" si="30"/>
        <v>#N/A</v>
      </c>
      <c r="AM121" s="9"/>
    </row>
    <row r="122" spans="1:39" x14ac:dyDescent="0.2">
      <c r="A122" s="20"/>
      <c r="B122" s="9">
        <v>9</v>
      </c>
      <c r="C122" s="31" t="e">
        <f t="shared" ref="C122:AL129" si="31">IF(C66+C95&lt;0,0,C66+C95)</f>
        <v>#N/A</v>
      </c>
      <c r="D122" s="31" t="e">
        <f t="shared" si="31"/>
        <v>#N/A</v>
      </c>
      <c r="E122" s="31" t="e">
        <f t="shared" si="31"/>
        <v>#N/A</v>
      </c>
      <c r="F122" s="31" t="e">
        <f t="shared" si="31"/>
        <v>#N/A</v>
      </c>
      <c r="G122" s="31" t="e">
        <f t="shared" si="31"/>
        <v>#N/A</v>
      </c>
      <c r="H122" s="31" t="e">
        <f t="shared" si="31"/>
        <v>#N/A</v>
      </c>
      <c r="I122" s="31" t="e">
        <f t="shared" si="31"/>
        <v>#N/A</v>
      </c>
      <c r="J122" s="31" t="e">
        <f t="shared" si="31"/>
        <v>#N/A</v>
      </c>
      <c r="K122" s="31" t="e">
        <f t="shared" si="31"/>
        <v>#N/A</v>
      </c>
      <c r="L122" s="31" t="e">
        <f t="shared" si="31"/>
        <v>#N/A</v>
      </c>
      <c r="M122" s="31" t="e">
        <f t="shared" si="31"/>
        <v>#N/A</v>
      </c>
      <c r="N122" s="31" t="e">
        <f t="shared" si="31"/>
        <v>#N/A</v>
      </c>
      <c r="O122" s="31">
        <f t="shared" si="31"/>
        <v>0</v>
      </c>
      <c r="P122" s="31">
        <f t="shared" si="31"/>
        <v>0</v>
      </c>
      <c r="Q122" s="31">
        <f t="shared" si="31"/>
        <v>0</v>
      </c>
      <c r="R122" s="31">
        <f t="shared" si="31"/>
        <v>0</v>
      </c>
      <c r="S122" s="31">
        <f t="shared" si="31"/>
        <v>0</v>
      </c>
      <c r="T122" s="31">
        <f t="shared" si="31"/>
        <v>0</v>
      </c>
      <c r="U122" s="31">
        <f t="shared" si="31"/>
        <v>0</v>
      </c>
      <c r="V122" s="31">
        <f t="shared" si="31"/>
        <v>0</v>
      </c>
      <c r="W122" s="31">
        <f t="shared" si="31"/>
        <v>0</v>
      </c>
      <c r="X122" s="31">
        <f t="shared" si="31"/>
        <v>0</v>
      </c>
      <c r="Y122" s="31">
        <f t="shared" si="31"/>
        <v>0</v>
      </c>
      <c r="Z122" s="31">
        <f t="shared" si="31"/>
        <v>0</v>
      </c>
      <c r="AA122" s="31">
        <f t="shared" si="31"/>
        <v>0</v>
      </c>
      <c r="AB122" s="31">
        <f t="shared" si="31"/>
        <v>0</v>
      </c>
      <c r="AC122" s="31">
        <f t="shared" si="31"/>
        <v>0</v>
      </c>
      <c r="AD122" s="31">
        <f t="shared" si="31"/>
        <v>0</v>
      </c>
      <c r="AE122" s="31">
        <f t="shared" si="31"/>
        <v>0</v>
      </c>
      <c r="AF122" s="31">
        <f t="shared" si="31"/>
        <v>0</v>
      </c>
      <c r="AG122" s="31" t="e">
        <f t="shared" si="31"/>
        <v>#N/A</v>
      </c>
      <c r="AH122" s="31" t="e">
        <f t="shared" si="31"/>
        <v>#N/A</v>
      </c>
      <c r="AI122" s="31" t="e">
        <f t="shared" si="31"/>
        <v>#N/A</v>
      </c>
      <c r="AJ122" s="31" t="e">
        <f t="shared" si="31"/>
        <v>#N/A</v>
      </c>
      <c r="AK122" s="31" t="e">
        <f t="shared" si="31"/>
        <v>#N/A</v>
      </c>
      <c r="AL122" s="31" t="e">
        <f t="shared" si="31"/>
        <v>#N/A</v>
      </c>
      <c r="AM122" s="9"/>
    </row>
    <row r="123" spans="1:39" x14ac:dyDescent="0.2">
      <c r="A123" s="20"/>
      <c r="B123" s="9">
        <v>10</v>
      </c>
      <c r="C123" s="31" t="e">
        <f t="shared" si="31"/>
        <v>#N/A</v>
      </c>
      <c r="D123" s="31" t="e">
        <f t="shared" si="31"/>
        <v>#N/A</v>
      </c>
      <c r="E123" s="31" t="e">
        <f t="shared" si="31"/>
        <v>#N/A</v>
      </c>
      <c r="F123" s="31" t="e">
        <f t="shared" si="31"/>
        <v>#N/A</v>
      </c>
      <c r="G123" s="31" t="e">
        <f t="shared" si="31"/>
        <v>#N/A</v>
      </c>
      <c r="H123" s="31" t="e">
        <f t="shared" si="31"/>
        <v>#N/A</v>
      </c>
      <c r="I123" s="31" t="e">
        <f t="shared" si="31"/>
        <v>#N/A</v>
      </c>
      <c r="J123" s="31" t="e">
        <f t="shared" si="31"/>
        <v>#N/A</v>
      </c>
      <c r="K123" s="31" t="e">
        <f t="shared" si="31"/>
        <v>#N/A</v>
      </c>
      <c r="L123" s="31" t="e">
        <f t="shared" si="31"/>
        <v>#N/A</v>
      </c>
      <c r="M123" s="31" t="e">
        <f t="shared" si="31"/>
        <v>#N/A</v>
      </c>
      <c r="N123" s="31" t="e">
        <f t="shared" si="31"/>
        <v>#N/A</v>
      </c>
      <c r="O123" s="31">
        <f t="shared" si="31"/>
        <v>0</v>
      </c>
      <c r="P123" s="31">
        <f t="shared" si="31"/>
        <v>0</v>
      </c>
      <c r="Q123" s="31">
        <f t="shared" si="31"/>
        <v>0</v>
      </c>
      <c r="R123" s="31">
        <f t="shared" si="31"/>
        <v>0</v>
      </c>
      <c r="S123" s="31">
        <f t="shared" si="31"/>
        <v>0</v>
      </c>
      <c r="T123" s="31">
        <f t="shared" si="31"/>
        <v>0</v>
      </c>
      <c r="U123" s="31">
        <f t="shared" si="31"/>
        <v>0</v>
      </c>
      <c r="V123" s="31">
        <f t="shared" si="31"/>
        <v>0</v>
      </c>
      <c r="W123" s="31">
        <f t="shared" si="31"/>
        <v>0</v>
      </c>
      <c r="X123" s="31">
        <f t="shared" si="31"/>
        <v>0</v>
      </c>
      <c r="Y123" s="31">
        <f t="shared" si="31"/>
        <v>0</v>
      </c>
      <c r="Z123" s="31">
        <f t="shared" si="31"/>
        <v>0</v>
      </c>
      <c r="AA123" s="31">
        <f t="shared" si="31"/>
        <v>0</v>
      </c>
      <c r="AB123" s="31">
        <f t="shared" si="31"/>
        <v>0</v>
      </c>
      <c r="AC123" s="31">
        <f t="shared" si="31"/>
        <v>0</v>
      </c>
      <c r="AD123" s="31">
        <f t="shared" si="31"/>
        <v>0</v>
      </c>
      <c r="AE123" s="31">
        <f t="shared" si="31"/>
        <v>0</v>
      </c>
      <c r="AF123" s="31">
        <f t="shared" si="31"/>
        <v>0</v>
      </c>
      <c r="AG123" s="31" t="e">
        <f t="shared" si="31"/>
        <v>#N/A</v>
      </c>
      <c r="AH123" s="31" t="e">
        <f t="shared" si="31"/>
        <v>#N/A</v>
      </c>
      <c r="AI123" s="31" t="e">
        <f t="shared" si="31"/>
        <v>#N/A</v>
      </c>
      <c r="AJ123" s="31" t="e">
        <f t="shared" si="31"/>
        <v>#N/A</v>
      </c>
      <c r="AK123" s="31" t="e">
        <f t="shared" si="31"/>
        <v>#N/A</v>
      </c>
      <c r="AL123" s="31" t="e">
        <f t="shared" si="31"/>
        <v>#N/A</v>
      </c>
      <c r="AM123" s="9"/>
    </row>
    <row r="124" spans="1:39" x14ac:dyDescent="0.2">
      <c r="A124" s="20"/>
      <c r="B124" s="9">
        <v>11</v>
      </c>
      <c r="C124" s="31" t="e">
        <f t="shared" si="31"/>
        <v>#N/A</v>
      </c>
      <c r="D124" s="31" t="e">
        <f t="shared" si="31"/>
        <v>#N/A</v>
      </c>
      <c r="E124" s="31" t="e">
        <f t="shared" si="31"/>
        <v>#N/A</v>
      </c>
      <c r="F124" s="31" t="e">
        <f t="shared" si="31"/>
        <v>#N/A</v>
      </c>
      <c r="G124" s="31" t="e">
        <f t="shared" si="31"/>
        <v>#N/A</v>
      </c>
      <c r="H124" s="31" t="e">
        <f t="shared" si="31"/>
        <v>#N/A</v>
      </c>
      <c r="I124" s="31" t="e">
        <f t="shared" si="31"/>
        <v>#N/A</v>
      </c>
      <c r="J124" s="31" t="e">
        <f t="shared" si="31"/>
        <v>#N/A</v>
      </c>
      <c r="K124" s="31" t="e">
        <f t="shared" si="31"/>
        <v>#N/A</v>
      </c>
      <c r="L124" s="31" t="e">
        <f t="shared" si="31"/>
        <v>#N/A</v>
      </c>
      <c r="M124" s="31" t="e">
        <f t="shared" si="31"/>
        <v>#N/A</v>
      </c>
      <c r="N124" s="31" t="e">
        <f t="shared" si="31"/>
        <v>#N/A</v>
      </c>
      <c r="O124" s="31">
        <f t="shared" si="31"/>
        <v>0</v>
      </c>
      <c r="P124" s="31">
        <f t="shared" si="31"/>
        <v>0</v>
      </c>
      <c r="Q124" s="31">
        <f t="shared" si="31"/>
        <v>0</v>
      </c>
      <c r="R124" s="31">
        <f t="shared" si="31"/>
        <v>0</v>
      </c>
      <c r="S124" s="31">
        <f t="shared" si="31"/>
        <v>0</v>
      </c>
      <c r="T124" s="31">
        <f t="shared" si="31"/>
        <v>0</v>
      </c>
      <c r="U124" s="31">
        <f t="shared" si="31"/>
        <v>0</v>
      </c>
      <c r="V124" s="31">
        <f t="shared" si="31"/>
        <v>0</v>
      </c>
      <c r="W124" s="31">
        <f t="shared" si="31"/>
        <v>0</v>
      </c>
      <c r="X124" s="31">
        <f t="shared" si="31"/>
        <v>0</v>
      </c>
      <c r="Y124" s="31">
        <f t="shared" si="31"/>
        <v>0</v>
      </c>
      <c r="Z124" s="31">
        <f t="shared" si="31"/>
        <v>0</v>
      </c>
      <c r="AA124" s="31">
        <f t="shared" si="31"/>
        <v>0</v>
      </c>
      <c r="AB124" s="31">
        <f t="shared" si="31"/>
        <v>0</v>
      </c>
      <c r="AC124" s="31">
        <f t="shared" si="31"/>
        <v>0</v>
      </c>
      <c r="AD124" s="31">
        <f t="shared" si="31"/>
        <v>0</v>
      </c>
      <c r="AE124" s="31">
        <f t="shared" si="31"/>
        <v>0</v>
      </c>
      <c r="AF124" s="31">
        <f t="shared" si="31"/>
        <v>0</v>
      </c>
      <c r="AG124" s="31" t="e">
        <f t="shared" si="31"/>
        <v>#N/A</v>
      </c>
      <c r="AH124" s="31" t="e">
        <f t="shared" si="31"/>
        <v>#N/A</v>
      </c>
      <c r="AI124" s="31" t="e">
        <f t="shared" si="31"/>
        <v>#N/A</v>
      </c>
      <c r="AJ124" s="31" t="e">
        <f t="shared" si="31"/>
        <v>#N/A</v>
      </c>
      <c r="AK124" s="31" t="e">
        <f t="shared" si="31"/>
        <v>#N/A</v>
      </c>
      <c r="AL124" s="31" t="e">
        <f t="shared" si="31"/>
        <v>#N/A</v>
      </c>
      <c r="AM124" s="9"/>
    </row>
    <row r="125" spans="1:39" x14ac:dyDescent="0.2">
      <c r="A125" s="20"/>
      <c r="B125" s="9">
        <v>12</v>
      </c>
      <c r="C125" s="31">
        <f t="shared" si="31"/>
        <v>0</v>
      </c>
      <c r="D125" s="31">
        <f t="shared" si="31"/>
        <v>0</v>
      </c>
      <c r="E125" s="31">
        <f t="shared" si="31"/>
        <v>0</v>
      </c>
      <c r="F125" s="31">
        <f t="shared" si="31"/>
        <v>0</v>
      </c>
      <c r="G125" s="31">
        <f t="shared" si="31"/>
        <v>0</v>
      </c>
      <c r="H125" s="31">
        <f t="shared" si="31"/>
        <v>0</v>
      </c>
      <c r="I125" s="31">
        <f t="shared" si="31"/>
        <v>0</v>
      </c>
      <c r="J125" s="31">
        <f t="shared" si="31"/>
        <v>0</v>
      </c>
      <c r="K125" s="31">
        <f t="shared" si="31"/>
        <v>0</v>
      </c>
      <c r="L125" s="31">
        <f t="shared" si="31"/>
        <v>0</v>
      </c>
      <c r="M125" s="31">
        <f t="shared" si="31"/>
        <v>0</v>
      </c>
      <c r="N125" s="31">
        <f t="shared" si="31"/>
        <v>0</v>
      </c>
      <c r="O125" s="31">
        <f t="shared" si="31"/>
        <v>0</v>
      </c>
      <c r="P125" s="31">
        <f t="shared" si="31"/>
        <v>0</v>
      </c>
      <c r="Q125" s="31">
        <f t="shared" si="31"/>
        <v>0</v>
      </c>
      <c r="R125" s="31">
        <f t="shared" si="31"/>
        <v>0</v>
      </c>
      <c r="S125" s="31">
        <f t="shared" si="31"/>
        <v>0</v>
      </c>
      <c r="T125" s="31">
        <f t="shared" si="31"/>
        <v>0</v>
      </c>
      <c r="U125" s="31">
        <f t="shared" si="31"/>
        <v>0</v>
      </c>
      <c r="V125" s="31">
        <f t="shared" si="31"/>
        <v>0</v>
      </c>
      <c r="W125" s="31">
        <f t="shared" si="31"/>
        <v>0</v>
      </c>
      <c r="X125" s="31">
        <f t="shared" si="31"/>
        <v>0</v>
      </c>
      <c r="Y125" s="31">
        <f t="shared" si="31"/>
        <v>0</v>
      </c>
      <c r="Z125" s="31">
        <f t="shared" si="31"/>
        <v>0</v>
      </c>
      <c r="AA125" s="31">
        <f t="shared" si="31"/>
        <v>0</v>
      </c>
      <c r="AB125" s="31">
        <f t="shared" si="31"/>
        <v>0</v>
      </c>
      <c r="AC125" s="31">
        <f t="shared" si="31"/>
        <v>0</v>
      </c>
      <c r="AD125" s="31">
        <f t="shared" si="31"/>
        <v>0</v>
      </c>
      <c r="AE125" s="31">
        <f t="shared" si="31"/>
        <v>0</v>
      </c>
      <c r="AF125" s="31">
        <f t="shared" si="31"/>
        <v>0</v>
      </c>
      <c r="AG125" s="31">
        <f t="shared" si="31"/>
        <v>0</v>
      </c>
      <c r="AH125" s="31">
        <f t="shared" si="31"/>
        <v>0</v>
      </c>
      <c r="AI125" s="31">
        <f t="shared" si="31"/>
        <v>0</v>
      </c>
      <c r="AJ125" s="31">
        <f t="shared" si="31"/>
        <v>0</v>
      </c>
      <c r="AK125" s="31">
        <f t="shared" si="31"/>
        <v>0</v>
      </c>
      <c r="AL125" s="31">
        <f t="shared" si="31"/>
        <v>0</v>
      </c>
      <c r="AM125" s="9"/>
    </row>
    <row r="126" spans="1:39" x14ac:dyDescent="0.2">
      <c r="A126" s="20"/>
      <c r="B126" s="9">
        <v>13</v>
      </c>
      <c r="C126" s="31">
        <f t="shared" si="31"/>
        <v>0</v>
      </c>
      <c r="D126" s="31">
        <f t="shared" si="31"/>
        <v>0</v>
      </c>
      <c r="E126" s="31">
        <f t="shared" si="31"/>
        <v>0</v>
      </c>
      <c r="F126" s="31">
        <f t="shared" si="31"/>
        <v>0</v>
      </c>
      <c r="G126" s="31">
        <f t="shared" si="31"/>
        <v>0</v>
      </c>
      <c r="H126" s="31">
        <f t="shared" si="31"/>
        <v>0</v>
      </c>
      <c r="I126" s="31">
        <f t="shared" si="31"/>
        <v>0</v>
      </c>
      <c r="J126" s="31">
        <f t="shared" si="31"/>
        <v>0</v>
      </c>
      <c r="K126" s="31">
        <f t="shared" si="31"/>
        <v>0</v>
      </c>
      <c r="L126" s="31">
        <f t="shared" si="31"/>
        <v>0</v>
      </c>
      <c r="M126" s="31">
        <f t="shared" si="31"/>
        <v>0</v>
      </c>
      <c r="N126" s="31">
        <f t="shared" si="31"/>
        <v>0</v>
      </c>
      <c r="O126" s="31">
        <f t="shared" si="31"/>
        <v>0</v>
      </c>
      <c r="P126" s="31">
        <f t="shared" si="31"/>
        <v>0</v>
      </c>
      <c r="Q126" s="31">
        <f t="shared" si="31"/>
        <v>0</v>
      </c>
      <c r="R126" s="31">
        <f t="shared" si="31"/>
        <v>0</v>
      </c>
      <c r="S126" s="31">
        <f t="shared" si="31"/>
        <v>0</v>
      </c>
      <c r="T126" s="31">
        <f t="shared" si="31"/>
        <v>0</v>
      </c>
      <c r="U126" s="31">
        <f t="shared" si="31"/>
        <v>0</v>
      </c>
      <c r="V126" s="31">
        <f t="shared" si="31"/>
        <v>0</v>
      </c>
      <c r="W126" s="31">
        <f t="shared" si="31"/>
        <v>0</v>
      </c>
      <c r="X126" s="31">
        <f t="shared" si="31"/>
        <v>0</v>
      </c>
      <c r="Y126" s="31">
        <f t="shared" si="31"/>
        <v>0</v>
      </c>
      <c r="Z126" s="31">
        <f t="shared" si="31"/>
        <v>0</v>
      </c>
      <c r="AA126" s="31">
        <f t="shared" si="31"/>
        <v>0</v>
      </c>
      <c r="AB126" s="31">
        <f t="shared" si="31"/>
        <v>0</v>
      </c>
      <c r="AC126" s="31">
        <f t="shared" si="31"/>
        <v>0</v>
      </c>
      <c r="AD126" s="31">
        <f t="shared" si="31"/>
        <v>0</v>
      </c>
      <c r="AE126" s="31">
        <f t="shared" si="31"/>
        <v>0</v>
      </c>
      <c r="AF126" s="31">
        <f t="shared" si="31"/>
        <v>0</v>
      </c>
      <c r="AG126" s="31">
        <f t="shared" si="31"/>
        <v>0</v>
      </c>
      <c r="AH126" s="31">
        <f t="shared" si="31"/>
        <v>0</v>
      </c>
      <c r="AI126" s="31">
        <f t="shared" si="31"/>
        <v>0</v>
      </c>
      <c r="AJ126" s="31">
        <f t="shared" si="31"/>
        <v>0</v>
      </c>
      <c r="AK126" s="31">
        <f t="shared" si="31"/>
        <v>0</v>
      </c>
      <c r="AL126" s="31">
        <f t="shared" si="31"/>
        <v>0</v>
      </c>
      <c r="AM126" s="9"/>
    </row>
    <row r="127" spans="1:39" x14ac:dyDescent="0.2">
      <c r="A127" s="20"/>
      <c r="B127" s="9">
        <v>14</v>
      </c>
      <c r="C127" s="31" t="e">
        <f t="shared" si="31"/>
        <v>#N/A</v>
      </c>
      <c r="D127" s="31" t="e">
        <f t="shared" si="31"/>
        <v>#N/A</v>
      </c>
      <c r="E127" s="31" t="e">
        <f t="shared" si="31"/>
        <v>#N/A</v>
      </c>
      <c r="F127" s="31" t="e">
        <f t="shared" si="31"/>
        <v>#N/A</v>
      </c>
      <c r="G127" s="31" t="e">
        <f t="shared" si="31"/>
        <v>#N/A</v>
      </c>
      <c r="H127" s="31" t="e">
        <f t="shared" si="31"/>
        <v>#N/A</v>
      </c>
      <c r="I127" s="31" t="e">
        <f t="shared" si="31"/>
        <v>#N/A</v>
      </c>
      <c r="J127" s="31" t="e">
        <f t="shared" si="31"/>
        <v>#N/A</v>
      </c>
      <c r="K127" s="31" t="e">
        <f t="shared" si="31"/>
        <v>#N/A</v>
      </c>
      <c r="L127" s="31" t="e">
        <f t="shared" si="31"/>
        <v>#N/A</v>
      </c>
      <c r="M127" s="31" t="e">
        <f t="shared" si="31"/>
        <v>#N/A</v>
      </c>
      <c r="N127" s="31" t="e">
        <f t="shared" si="31"/>
        <v>#N/A</v>
      </c>
      <c r="O127" s="31">
        <f t="shared" si="31"/>
        <v>0</v>
      </c>
      <c r="P127" s="31">
        <f t="shared" si="31"/>
        <v>0</v>
      </c>
      <c r="Q127" s="31">
        <f t="shared" si="31"/>
        <v>0</v>
      </c>
      <c r="R127" s="31">
        <f t="shared" si="31"/>
        <v>0</v>
      </c>
      <c r="S127" s="31">
        <f t="shared" si="31"/>
        <v>0</v>
      </c>
      <c r="T127" s="31">
        <f t="shared" si="31"/>
        <v>0</v>
      </c>
      <c r="U127" s="31">
        <f t="shared" si="31"/>
        <v>0</v>
      </c>
      <c r="V127" s="31">
        <f t="shared" si="31"/>
        <v>0</v>
      </c>
      <c r="W127" s="31">
        <f t="shared" si="31"/>
        <v>0</v>
      </c>
      <c r="X127" s="31">
        <f t="shared" si="31"/>
        <v>0</v>
      </c>
      <c r="Y127" s="31">
        <f t="shared" si="31"/>
        <v>0</v>
      </c>
      <c r="Z127" s="31">
        <f t="shared" si="31"/>
        <v>0</v>
      </c>
      <c r="AA127" s="31">
        <f t="shared" si="31"/>
        <v>0</v>
      </c>
      <c r="AB127" s="31">
        <f t="shared" si="31"/>
        <v>0</v>
      </c>
      <c r="AC127" s="31">
        <f t="shared" si="31"/>
        <v>0</v>
      </c>
      <c r="AD127" s="31">
        <f t="shared" si="31"/>
        <v>0</v>
      </c>
      <c r="AE127" s="31">
        <f t="shared" si="31"/>
        <v>0</v>
      </c>
      <c r="AF127" s="31">
        <f t="shared" si="31"/>
        <v>0</v>
      </c>
      <c r="AG127" s="31" t="e">
        <f t="shared" si="31"/>
        <v>#N/A</v>
      </c>
      <c r="AH127" s="31" t="e">
        <f t="shared" si="31"/>
        <v>#N/A</v>
      </c>
      <c r="AI127" s="31" t="e">
        <f t="shared" si="31"/>
        <v>#N/A</v>
      </c>
      <c r="AJ127" s="31" t="e">
        <f t="shared" si="31"/>
        <v>#N/A</v>
      </c>
      <c r="AK127" s="31" t="e">
        <f t="shared" si="31"/>
        <v>#N/A</v>
      </c>
      <c r="AL127" s="31" t="e">
        <f t="shared" si="31"/>
        <v>#N/A</v>
      </c>
      <c r="AM127" s="9"/>
    </row>
    <row r="128" spans="1:39" x14ac:dyDescent="0.2">
      <c r="A128" s="20"/>
      <c r="B128" s="9">
        <v>15</v>
      </c>
      <c r="C128" s="31" t="e">
        <f t="shared" si="31"/>
        <v>#N/A</v>
      </c>
      <c r="D128" s="31" t="e">
        <f t="shared" si="31"/>
        <v>#N/A</v>
      </c>
      <c r="E128" s="31" t="e">
        <f t="shared" si="31"/>
        <v>#N/A</v>
      </c>
      <c r="F128" s="31" t="e">
        <f t="shared" si="31"/>
        <v>#N/A</v>
      </c>
      <c r="G128" s="31" t="e">
        <f t="shared" si="31"/>
        <v>#N/A</v>
      </c>
      <c r="H128" s="31" t="e">
        <f t="shared" si="31"/>
        <v>#N/A</v>
      </c>
      <c r="I128" s="31" t="e">
        <f t="shared" si="31"/>
        <v>#N/A</v>
      </c>
      <c r="J128" s="31" t="e">
        <f t="shared" si="31"/>
        <v>#N/A</v>
      </c>
      <c r="K128" s="31" t="e">
        <f t="shared" si="31"/>
        <v>#N/A</v>
      </c>
      <c r="L128" s="31" t="e">
        <f t="shared" si="31"/>
        <v>#N/A</v>
      </c>
      <c r="M128" s="31" t="e">
        <f t="shared" si="31"/>
        <v>#N/A</v>
      </c>
      <c r="N128" s="31" t="e">
        <f t="shared" si="31"/>
        <v>#N/A</v>
      </c>
      <c r="O128" s="31">
        <f t="shared" si="31"/>
        <v>0</v>
      </c>
      <c r="P128" s="31">
        <f t="shared" si="31"/>
        <v>0</v>
      </c>
      <c r="Q128" s="31">
        <f t="shared" si="31"/>
        <v>0</v>
      </c>
      <c r="R128" s="31">
        <f t="shared" si="31"/>
        <v>0</v>
      </c>
      <c r="S128" s="31">
        <f t="shared" si="31"/>
        <v>0</v>
      </c>
      <c r="T128" s="31">
        <f t="shared" si="31"/>
        <v>0</v>
      </c>
      <c r="U128" s="31">
        <f t="shared" si="31"/>
        <v>0</v>
      </c>
      <c r="V128" s="31">
        <f t="shared" si="31"/>
        <v>0</v>
      </c>
      <c r="W128" s="31">
        <f t="shared" si="31"/>
        <v>0</v>
      </c>
      <c r="X128" s="31">
        <f t="shared" si="31"/>
        <v>0</v>
      </c>
      <c r="Y128" s="31">
        <f t="shared" si="31"/>
        <v>0</v>
      </c>
      <c r="Z128" s="31">
        <f t="shared" si="31"/>
        <v>0</v>
      </c>
      <c r="AA128" s="31">
        <f t="shared" si="31"/>
        <v>0</v>
      </c>
      <c r="AB128" s="31">
        <f t="shared" si="31"/>
        <v>0</v>
      </c>
      <c r="AC128" s="31">
        <f t="shared" si="31"/>
        <v>0</v>
      </c>
      <c r="AD128" s="31">
        <f t="shared" si="31"/>
        <v>0</v>
      </c>
      <c r="AE128" s="31">
        <f t="shared" si="31"/>
        <v>0</v>
      </c>
      <c r="AF128" s="31">
        <f t="shared" si="31"/>
        <v>0</v>
      </c>
      <c r="AG128" s="31" t="e">
        <f t="shared" si="31"/>
        <v>#N/A</v>
      </c>
      <c r="AH128" s="31" t="e">
        <f t="shared" si="31"/>
        <v>#N/A</v>
      </c>
      <c r="AI128" s="31" t="e">
        <f t="shared" si="31"/>
        <v>#N/A</v>
      </c>
      <c r="AJ128" s="31" t="e">
        <f t="shared" si="31"/>
        <v>#N/A</v>
      </c>
      <c r="AK128" s="31" t="e">
        <f t="shared" si="31"/>
        <v>#N/A</v>
      </c>
      <c r="AL128" s="31" t="e">
        <f t="shared" si="31"/>
        <v>#N/A</v>
      </c>
      <c r="AM128" s="9"/>
    </row>
    <row r="129" spans="1:39" x14ac:dyDescent="0.2">
      <c r="A129" s="20"/>
      <c r="B129" s="9">
        <v>16</v>
      </c>
      <c r="C129" s="31" t="e">
        <f t="shared" si="31"/>
        <v>#N/A</v>
      </c>
      <c r="D129" s="31" t="e">
        <f t="shared" si="31"/>
        <v>#N/A</v>
      </c>
      <c r="E129" s="31" t="e">
        <f t="shared" si="31"/>
        <v>#N/A</v>
      </c>
      <c r="F129" s="31" t="e">
        <f t="shared" ref="F129:AL129" si="32">IF(F73+F102&lt;0,0,F73+F102)</f>
        <v>#N/A</v>
      </c>
      <c r="G129" s="31" t="e">
        <f t="shared" si="32"/>
        <v>#N/A</v>
      </c>
      <c r="H129" s="31" t="e">
        <f t="shared" si="32"/>
        <v>#N/A</v>
      </c>
      <c r="I129" s="31" t="e">
        <f t="shared" si="32"/>
        <v>#N/A</v>
      </c>
      <c r="J129" s="31" t="e">
        <f t="shared" si="32"/>
        <v>#N/A</v>
      </c>
      <c r="K129" s="31" t="e">
        <f t="shared" si="32"/>
        <v>#N/A</v>
      </c>
      <c r="L129" s="31" t="e">
        <f t="shared" si="32"/>
        <v>#N/A</v>
      </c>
      <c r="M129" s="31" t="e">
        <f t="shared" si="32"/>
        <v>#N/A</v>
      </c>
      <c r="N129" s="31" t="e">
        <f t="shared" si="32"/>
        <v>#N/A</v>
      </c>
      <c r="O129" s="31">
        <f t="shared" si="32"/>
        <v>0</v>
      </c>
      <c r="P129" s="31">
        <f t="shared" si="32"/>
        <v>0</v>
      </c>
      <c r="Q129" s="31">
        <f t="shared" si="32"/>
        <v>0</v>
      </c>
      <c r="R129" s="31">
        <f t="shared" si="32"/>
        <v>0</v>
      </c>
      <c r="S129" s="31">
        <f t="shared" si="32"/>
        <v>0</v>
      </c>
      <c r="T129" s="31">
        <f t="shared" si="32"/>
        <v>0</v>
      </c>
      <c r="U129" s="31">
        <f t="shared" si="32"/>
        <v>0</v>
      </c>
      <c r="V129" s="31">
        <f t="shared" si="32"/>
        <v>0</v>
      </c>
      <c r="W129" s="31">
        <f t="shared" si="32"/>
        <v>0</v>
      </c>
      <c r="X129" s="31">
        <f t="shared" si="32"/>
        <v>0</v>
      </c>
      <c r="Y129" s="31">
        <f t="shared" si="32"/>
        <v>0</v>
      </c>
      <c r="Z129" s="31">
        <f t="shared" si="32"/>
        <v>0</v>
      </c>
      <c r="AA129" s="31">
        <f t="shared" si="32"/>
        <v>0</v>
      </c>
      <c r="AB129" s="31">
        <f t="shared" si="32"/>
        <v>0</v>
      </c>
      <c r="AC129" s="31">
        <f t="shared" si="32"/>
        <v>0</v>
      </c>
      <c r="AD129" s="31">
        <f t="shared" si="32"/>
        <v>0</v>
      </c>
      <c r="AE129" s="31">
        <f t="shared" si="32"/>
        <v>0</v>
      </c>
      <c r="AF129" s="31">
        <f t="shared" si="32"/>
        <v>0</v>
      </c>
      <c r="AG129" s="31" t="e">
        <f t="shared" si="32"/>
        <v>#N/A</v>
      </c>
      <c r="AH129" s="31" t="e">
        <f t="shared" si="32"/>
        <v>#N/A</v>
      </c>
      <c r="AI129" s="31" t="e">
        <f t="shared" si="32"/>
        <v>#N/A</v>
      </c>
      <c r="AJ129" s="31" t="e">
        <f t="shared" si="32"/>
        <v>#N/A</v>
      </c>
      <c r="AK129" s="31" t="e">
        <f t="shared" si="32"/>
        <v>#N/A</v>
      </c>
      <c r="AL129" s="31" t="e">
        <f t="shared" si="32"/>
        <v>#N/A</v>
      </c>
      <c r="AM129" s="9"/>
    </row>
    <row r="130" spans="1:39" x14ac:dyDescent="0.2">
      <c r="A130" s="20"/>
      <c r="B130" s="9">
        <v>17</v>
      </c>
      <c r="C130" s="31" t="e">
        <f t="shared" ref="C130:AL137" si="33">IF(C74+C103&lt;0,0,C74+C103)</f>
        <v>#N/A</v>
      </c>
      <c r="D130" s="31" t="e">
        <f t="shared" si="33"/>
        <v>#N/A</v>
      </c>
      <c r="E130" s="31" t="e">
        <f t="shared" si="33"/>
        <v>#N/A</v>
      </c>
      <c r="F130" s="31" t="e">
        <f t="shared" si="33"/>
        <v>#N/A</v>
      </c>
      <c r="G130" s="31" t="e">
        <f t="shared" si="33"/>
        <v>#N/A</v>
      </c>
      <c r="H130" s="31" t="e">
        <f t="shared" si="33"/>
        <v>#N/A</v>
      </c>
      <c r="I130" s="31" t="e">
        <f t="shared" si="33"/>
        <v>#N/A</v>
      </c>
      <c r="J130" s="31" t="e">
        <f t="shared" si="33"/>
        <v>#N/A</v>
      </c>
      <c r="K130" s="31" t="e">
        <f t="shared" si="33"/>
        <v>#N/A</v>
      </c>
      <c r="L130" s="31" t="e">
        <f t="shared" si="33"/>
        <v>#N/A</v>
      </c>
      <c r="M130" s="31" t="e">
        <f t="shared" si="33"/>
        <v>#N/A</v>
      </c>
      <c r="N130" s="31" t="e">
        <f t="shared" si="33"/>
        <v>#N/A</v>
      </c>
      <c r="O130" s="31">
        <f t="shared" si="33"/>
        <v>0</v>
      </c>
      <c r="P130" s="31">
        <f t="shared" si="33"/>
        <v>0</v>
      </c>
      <c r="Q130" s="31">
        <f t="shared" si="33"/>
        <v>0</v>
      </c>
      <c r="R130" s="31">
        <f t="shared" si="33"/>
        <v>0</v>
      </c>
      <c r="S130" s="31">
        <f t="shared" si="33"/>
        <v>0</v>
      </c>
      <c r="T130" s="31">
        <f t="shared" si="33"/>
        <v>0</v>
      </c>
      <c r="U130" s="31">
        <f t="shared" si="33"/>
        <v>0</v>
      </c>
      <c r="V130" s="31">
        <f t="shared" si="33"/>
        <v>0</v>
      </c>
      <c r="W130" s="31">
        <f t="shared" si="33"/>
        <v>0</v>
      </c>
      <c r="X130" s="31">
        <f t="shared" si="33"/>
        <v>0</v>
      </c>
      <c r="Y130" s="31">
        <f t="shared" si="33"/>
        <v>0</v>
      </c>
      <c r="Z130" s="31">
        <f t="shared" si="33"/>
        <v>0</v>
      </c>
      <c r="AA130" s="31">
        <f t="shared" si="33"/>
        <v>0</v>
      </c>
      <c r="AB130" s="31">
        <f t="shared" si="33"/>
        <v>0</v>
      </c>
      <c r="AC130" s="31">
        <f t="shared" si="33"/>
        <v>0</v>
      </c>
      <c r="AD130" s="31">
        <f t="shared" si="33"/>
        <v>0</v>
      </c>
      <c r="AE130" s="31">
        <f t="shared" si="33"/>
        <v>0</v>
      </c>
      <c r="AF130" s="31">
        <f t="shared" si="33"/>
        <v>0</v>
      </c>
      <c r="AG130" s="31" t="e">
        <f t="shared" si="33"/>
        <v>#N/A</v>
      </c>
      <c r="AH130" s="31" t="e">
        <f t="shared" si="33"/>
        <v>#N/A</v>
      </c>
      <c r="AI130" s="31" t="e">
        <f t="shared" si="33"/>
        <v>#N/A</v>
      </c>
      <c r="AJ130" s="31" t="e">
        <f t="shared" si="33"/>
        <v>#N/A</v>
      </c>
      <c r="AK130" s="31" t="e">
        <f t="shared" si="33"/>
        <v>#N/A</v>
      </c>
      <c r="AL130" s="31" t="e">
        <f t="shared" si="33"/>
        <v>#N/A</v>
      </c>
      <c r="AM130" s="9"/>
    </row>
    <row r="131" spans="1:39" x14ac:dyDescent="0.2">
      <c r="A131" s="20"/>
      <c r="B131" s="9">
        <v>18</v>
      </c>
      <c r="C131" s="31" t="e">
        <f t="shared" si="33"/>
        <v>#N/A</v>
      </c>
      <c r="D131" s="31" t="e">
        <f t="shared" si="33"/>
        <v>#N/A</v>
      </c>
      <c r="E131" s="31" t="e">
        <f t="shared" si="33"/>
        <v>#N/A</v>
      </c>
      <c r="F131" s="31" t="e">
        <f t="shared" si="33"/>
        <v>#N/A</v>
      </c>
      <c r="G131" s="31" t="e">
        <f t="shared" si="33"/>
        <v>#N/A</v>
      </c>
      <c r="H131" s="31" t="e">
        <f t="shared" si="33"/>
        <v>#N/A</v>
      </c>
      <c r="I131" s="31" t="e">
        <f t="shared" si="33"/>
        <v>#N/A</v>
      </c>
      <c r="J131" s="31" t="e">
        <f t="shared" si="33"/>
        <v>#N/A</v>
      </c>
      <c r="K131" s="31" t="e">
        <f t="shared" si="33"/>
        <v>#N/A</v>
      </c>
      <c r="L131" s="31" t="e">
        <f t="shared" si="33"/>
        <v>#N/A</v>
      </c>
      <c r="M131" s="31" t="e">
        <f t="shared" si="33"/>
        <v>#N/A</v>
      </c>
      <c r="N131" s="31" t="e">
        <f t="shared" si="33"/>
        <v>#N/A</v>
      </c>
      <c r="O131" s="31">
        <f t="shared" si="33"/>
        <v>0</v>
      </c>
      <c r="P131" s="31">
        <f t="shared" si="33"/>
        <v>0</v>
      </c>
      <c r="Q131" s="31">
        <f t="shared" si="33"/>
        <v>0</v>
      </c>
      <c r="R131" s="31">
        <f t="shared" si="33"/>
        <v>0</v>
      </c>
      <c r="S131" s="31">
        <f t="shared" si="33"/>
        <v>0</v>
      </c>
      <c r="T131" s="31">
        <f t="shared" si="33"/>
        <v>0</v>
      </c>
      <c r="U131" s="31">
        <f t="shared" si="33"/>
        <v>0</v>
      </c>
      <c r="V131" s="31">
        <f t="shared" si="33"/>
        <v>0</v>
      </c>
      <c r="W131" s="31">
        <f t="shared" si="33"/>
        <v>0</v>
      </c>
      <c r="X131" s="31">
        <f t="shared" si="33"/>
        <v>0</v>
      </c>
      <c r="Y131" s="31">
        <f t="shared" si="33"/>
        <v>0</v>
      </c>
      <c r="Z131" s="31">
        <f t="shared" si="33"/>
        <v>0</v>
      </c>
      <c r="AA131" s="31">
        <f t="shared" si="33"/>
        <v>0</v>
      </c>
      <c r="AB131" s="31">
        <f t="shared" si="33"/>
        <v>0</v>
      </c>
      <c r="AC131" s="31">
        <f t="shared" si="33"/>
        <v>0</v>
      </c>
      <c r="AD131" s="31">
        <f t="shared" si="33"/>
        <v>0</v>
      </c>
      <c r="AE131" s="31">
        <f t="shared" si="33"/>
        <v>0</v>
      </c>
      <c r="AF131" s="31">
        <f t="shared" si="33"/>
        <v>0</v>
      </c>
      <c r="AG131" s="31" t="e">
        <f t="shared" si="33"/>
        <v>#N/A</v>
      </c>
      <c r="AH131" s="31" t="e">
        <f t="shared" si="33"/>
        <v>#N/A</v>
      </c>
      <c r="AI131" s="31" t="e">
        <f t="shared" si="33"/>
        <v>#N/A</v>
      </c>
      <c r="AJ131" s="31" t="e">
        <f t="shared" si="33"/>
        <v>#N/A</v>
      </c>
      <c r="AK131" s="31" t="e">
        <f t="shared" si="33"/>
        <v>#N/A</v>
      </c>
      <c r="AL131" s="31" t="e">
        <f t="shared" si="33"/>
        <v>#N/A</v>
      </c>
      <c r="AM131" s="9"/>
    </row>
    <row r="132" spans="1:39" x14ac:dyDescent="0.2">
      <c r="A132" s="20"/>
      <c r="B132" s="9">
        <v>19</v>
      </c>
      <c r="C132" s="31" t="e">
        <f t="shared" si="33"/>
        <v>#N/A</v>
      </c>
      <c r="D132" s="31" t="e">
        <f t="shared" si="33"/>
        <v>#N/A</v>
      </c>
      <c r="E132" s="31" t="e">
        <f t="shared" si="33"/>
        <v>#N/A</v>
      </c>
      <c r="F132" s="31" t="e">
        <f t="shared" si="33"/>
        <v>#N/A</v>
      </c>
      <c r="G132" s="31" t="e">
        <f t="shared" si="33"/>
        <v>#N/A</v>
      </c>
      <c r="H132" s="31" t="e">
        <f t="shared" si="33"/>
        <v>#N/A</v>
      </c>
      <c r="I132" s="31" t="e">
        <f t="shared" si="33"/>
        <v>#N/A</v>
      </c>
      <c r="J132" s="31" t="e">
        <f t="shared" si="33"/>
        <v>#N/A</v>
      </c>
      <c r="K132" s="31" t="e">
        <f t="shared" si="33"/>
        <v>#N/A</v>
      </c>
      <c r="L132" s="31" t="e">
        <f t="shared" si="33"/>
        <v>#N/A</v>
      </c>
      <c r="M132" s="31" t="e">
        <f t="shared" si="33"/>
        <v>#N/A</v>
      </c>
      <c r="N132" s="31" t="e">
        <f t="shared" si="33"/>
        <v>#N/A</v>
      </c>
      <c r="O132" s="31" t="e">
        <f t="shared" si="33"/>
        <v>#N/A</v>
      </c>
      <c r="P132" s="31" t="e">
        <f t="shared" si="33"/>
        <v>#N/A</v>
      </c>
      <c r="Q132" s="31" t="e">
        <f t="shared" si="33"/>
        <v>#N/A</v>
      </c>
      <c r="R132" s="31" t="e">
        <f t="shared" si="33"/>
        <v>#N/A</v>
      </c>
      <c r="S132" s="31" t="e">
        <f t="shared" si="33"/>
        <v>#N/A</v>
      </c>
      <c r="T132" s="31" t="e">
        <f t="shared" si="33"/>
        <v>#N/A</v>
      </c>
      <c r="U132" s="31" t="e">
        <f t="shared" si="33"/>
        <v>#N/A</v>
      </c>
      <c r="V132" s="31" t="e">
        <f t="shared" si="33"/>
        <v>#N/A</v>
      </c>
      <c r="W132" s="31" t="e">
        <f t="shared" si="33"/>
        <v>#N/A</v>
      </c>
      <c r="X132" s="31" t="e">
        <f t="shared" si="33"/>
        <v>#N/A</v>
      </c>
      <c r="Y132" s="31" t="e">
        <f t="shared" si="33"/>
        <v>#N/A</v>
      </c>
      <c r="Z132" s="31" t="e">
        <f t="shared" si="33"/>
        <v>#N/A</v>
      </c>
      <c r="AA132" s="31" t="e">
        <f t="shared" si="33"/>
        <v>#N/A</v>
      </c>
      <c r="AB132" s="31" t="e">
        <f t="shared" si="33"/>
        <v>#N/A</v>
      </c>
      <c r="AC132" s="31" t="e">
        <f t="shared" si="33"/>
        <v>#N/A</v>
      </c>
      <c r="AD132" s="31" t="e">
        <f t="shared" si="33"/>
        <v>#N/A</v>
      </c>
      <c r="AE132" s="31" t="e">
        <f t="shared" si="33"/>
        <v>#N/A</v>
      </c>
      <c r="AF132" s="31" t="e">
        <f t="shared" si="33"/>
        <v>#N/A</v>
      </c>
      <c r="AG132" s="31" t="e">
        <f t="shared" si="33"/>
        <v>#N/A</v>
      </c>
      <c r="AH132" s="31" t="e">
        <f t="shared" si="33"/>
        <v>#N/A</v>
      </c>
      <c r="AI132" s="31" t="e">
        <f t="shared" si="33"/>
        <v>#N/A</v>
      </c>
      <c r="AJ132" s="31" t="e">
        <f t="shared" si="33"/>
        <v>#N/A</v>
      </c>
      <c r="AK132" s="31" t="e">
        <f t="shared" si="33"/>
        <v>#N/A</v>
      </c>
      <c r="AL132" s="31" t="e">
        <f t="shared" si="33"/>
        <v>#N/A</v>
      </c>
      <c r="AM132" s="9"/>
    </row>
    <row r="133" spans="1:39" x14ac:dyDescent="0.2">
      <c r="A133" s="20"/>
      <c r="B133" s="9">
        <v>20</v>
      </c>
      <c r="C133" s="31" t="e">
        <f t="shared" si="33"/>
        <v>#N/A</v>
      </c>
      <c r="D133" s="31" t="e">
        <f t="shared" si="33"/>
        <v>#N/A</v>
      </c>
      <c r="E133" s="31" t="e">
        <f t="shared" si="33"/>
        <v>#N/A</v>
      </c>
      <c r="F133" s="31" t="e">
        <f t="shared" si="33"/>
        <v>#N/A</v>
      </c>
      <c r="G133" s="31" t="e">
        <f t="shared" si="33"/>
        <v>#N/A</v>
      </c>
      <c r="H133" s="31" t="e">
        <f t="shared" si="33"/>
        <v>#N/A</v>
      </c>
      <c r="I133" s="31" t="e">
        <f t="shared" si="33"/>
        <v>#N/A</v>
      </c>
      <c r="J133" s="31" t="e">
        <f t="shared" si="33"/>
        <v>#N/A</v>
      </c>
      <c r="K133" s="31" t="e">
        <f t="shared" si="33"/>
        <v>#N/A</v>
      </c>
      <c r="L133" s="31" t="e">
        <f t="shared" si="33"/>
        <v>#N/A</v>
      </c>
      <c r="M133" s="31" t="e">
        <f t="shared" si="33"/>
        <v>#N/A</v>
      </c>
      <c r="N133" s="31" t="e">
        <f t="shared" si="33"/>
        <v>#N/A</v>
      </c>
      <c r="O133" s="31" t="e">
        <f t="shared" si="33"/>
        <v>#N/A</v>
      </c>
      <c r="P133" s="31" t="e">
        <f t="shared" si="33"/>
        <v>#N/A</v>
      </c>
      <c r="Q133" s="31" t="e">
        <f t="shared" si="33"/>
        <v>#N/A</v>
      </c>
      <c r="R133" s="31" t="e">
        <f t="shared" si="33"/>
        <v>#N/A</v>
      </c>
      <c r="S133" s="31" t="e">
        <f t="shared" si="33"/>
        <v>#N/A</v>
      </c>
      <c r="T133" s="31" t="e">
        <f t="shared" si="33"/>
        <v>#N/A</v>
      </c>
      <c r="U133" s="31" t="e">
        <f t="shared" si="33"/>
        <v>#N/A</v>
      </c>
      <c r="V133" s="31" t="e">
        <f t="shared" si="33"/>
        <v>#N/A</v>
      </c>
      <c r="W133" s="31" t="e">
        <f t="shared" si="33"/>
        <v>#N/A</v>
      </c>
      <c r="X133" s="31" t="e">
        <f t="shared" si="33"/>
        <v>#N/A</v>
      </c>
      <c r="Y133" s="31" t="e">
        <f t="shared" si="33"/>
        <v>#N/A</v>
      </c>
      <c r="Z133" s="31" t="e">
        <f t="shared" si="33"/>
        <v>#N/A</v>
      </c>
      <c r="AA133" s="31" t="e">
        <f t="shared" si="33"/>
        <v>#N/A</v>
      </c>
      <c r="AB133" s="31" t="e">
        <f t="shared" si="33"/>
        <v>#N/A</v>
      </c>
      <c r="AC133" s="31" t="e">
        <f t="shared" si="33"/>
        <v>#N/A</v>
      </c>
      <c r="AD133" s="31" t="e">
        <f t="shared" si="33"/>
        <v>#N/A</v>
      </c>
      <c r="AE133" s="31" t="e">
        <f t="shared" si="33"/>
        <v>#N/A</v>
      </c>
      <c r="AF133" s="31" t="e">
        <f t="shared" si="33"/>
        <v>#N/A</v>
      </c>
      <c r="AG133" s="31" t="e">
        <f t="shared" si="33"/>
        <v>#N/A</v>
      </c>
      <c r="AH133" s="31" t="e">
        <f t="shared" si="33"/>
        <v>#N/A</v>
      </c>
      <c r="AI133" s="31" t="e">
        <f t="shared" si="33"/>
        <v>#N/A</v>
      </c>
      <c r="AJ133" s="31" t="e">
        <f t="shared" si="33"/>
        <v>#N/A</v>
      </c>
      <c r="AK133" s="31" t="e">
        <f t="shared" si="33"/>
        <v>#N/A</v>
      </c>
      <c r="AL133" s="31" t="e">
        <f t="shared" si="33"/>
        <v>#N/A</v>
      </c>
      <c r="AM133" s="9"/>
    </row>
    <row r="134" spans="1:39" x14ac:dyDescent="0.2">
      <c r="A134" s="20"/>
      <c r="B134" s="9">
        <v>21</v>
      </c>
      <c r="C134" s="31" t="e">
        <f t="shared" si="33"/>
        <v>#N/A</v>
      </c>
      <c r="D134" s="31" t="e">
        <f t="shared" si="33"/>
        <v>#N/A</v>
      </c>
      <c r="E134" s="31" t="e">
        <f t="shared" si="33"/>
        <v>#N/A</v>
      </c>
      <c r="F134" s="31" t="e">
        <f t="shared" si="33"/>
        <v>#N/A</v>
      </c>
      <c r="G134" s="31" t="e">
        <f t="shared" si="33"/>
        <v>#N/A</v>
      </c>
      <c r="H134" s="31" t="e">
        <f t="shared" si="33"/>
        <v>#N/A</v>
      </c>
      <c r="I134" s="31" t="e">
        <f t="shared" si="33"/>
        <v>#N/A</v>
      </c>
      <c r="J134" s="31" t="e">
        <f t="shared" si="33"/>
        <v>#N/A</v>
      </c>
      <c r="K134" s="31" t="e">
        <f t="shared" si="33"/>
        <v>#N/A</v>
      </c>
      <c r="L134" s="31" t="e">
        <f t="shared" si="33"/>
        <v>#N/A</v>
      </c>
      <c r="M134" s="31" t="e">
        <f t="shared" si="33"/>
        <v>#N/A</v>
      </c>
      <c r="N134" s="31" t="e">
        <f t="shared" si="33"/>
        <v>#N/A</v>
      </c>
      <c r="O134" s="31" t="e">
        <f t="shared" si="33"/>
        <v>#N/A</v>
      </c>
      <c r="P134" s="31" t="e">
        <f t="shared" si="33"/>
        <v>#N/A</v>
      </c>
      <c r="Q134" s="31" t="e">
        <f t="shared" si="33"/>
        <v>#N/A</v>
      </c>
      <c r="R134" s="31" t="e">
        <f t="shared" si="33"/>
        <v>#N/A</v>
      </c>
      <c r="S134" s="31" t="e">
        <f t="shared" si="33"/>
        <v>#N/A</v>
      </c>
      <c r="T134" s="31" t="e">
        <f t="shared" si="33"/>
        <v>#N/A</v>
      </c>
      <c r="U134" s="31" t="e">
        <f t="shared" si="33"/>
        <v>#N/A</v>
      </c>
      <c r="V134" s="31" t="e">
        <f t="shared" si="33"/>
        <v>#N/A</v>
      </c>
      <c r="W134" s="31" t="e">
        <f t="shared" si="33"/>
        <v>#N/A</v>
      </c>
      <c r="X134" s="31" t="e">
        <f t="shared" si="33"/>
        <v>#N/A</v>
      </c>
      <c r="Y134" s="31" t="e">
        <f t="shared" si="33"/>
        <v>#N/A</v>
      </c>
      <c r="Z134" s="31" t="e">
        <f t="shared" si="33"/>
        <v>#N/A</v>
      </c>
      <c r="AA134" s="31" t="e">
        <f t="shared" si="33"/>
        <v>#N/A</v>
      </c>
      <c r="AB134" s="31" t="e">
        <f t="shared" si="33"/>
        <v>#N/A</v>
      </c>
      <c r="AC134" s="31" t="e">
        <f t="shared" si="33"/>
        <v>#N/A</v>
      </c>
      <c r="AD134" s="31" t="e">
        <f t="shared" si="33"/>
        <v>#N/A</v>
      </c>
      <c r="AE134" s="31" t="e">
        <f t="shared" si="33"/>
        <v>#N/A</v>
      </c>
      <c r="AF134" s="31" t="e">
        <f t="shared" si="33"/>
        <v>#N/A</v>
      </c>
      <c r="AG134" s="31" t="e">
        <f t="shared" si="33"/>
        <v>#N/A</v>
      </c>
      <c r="AH134" s="31" t="e">
        <f t="shared" si="33"/>
        <v>#N/A</v>
      </c>
      <c r="AI134" s="31" t="e">
        <f t="shared" si="33"/>
        <v>#N/A</v>
      </c>
      <c r="AJ134" s="31" t="e">
        <f t="shared" si="33"/>
        <v>#N/A</v>
      </c>
      <c r="AK134" s="31" t="e">
        <f t="shared" si="33"/>
        <v>#N/A</v>
      </c>
      <c r="AL134" s="31" t="e">
        <f t="shared" si="33"/>
        <v>#N/A</v>
      </c>
      <c r="AM134" s="9"/>
    </row>
    <row r="135" spans="1:39" x14ac:dyDescent="0.2">
      <c r="A135" s="20"/>
      <c r="B135" s="9">
        <v>22</v>
      </c>
      <c r="C135" s="31" t="e">
        <f t="shared" si="33"/>
        <v>#N/A</v>
      </c>
      <c r="D135" s="31" t="e">
        <f t="shared" si="33"/>
        <v>#N/A</v>
      </c>
      <c r="E135" s="31" t="e">
        <f t="shared" si="33"/>
        <v>#N/A</v>
      </c>
      <c r="F135" s="31" t="e">
        <f t="shared" si="33"/>
        <v>#N/A</v>
      </c>
      <c r="G135" s="31" t="e">
        <f t="shared" si="33"/>
        <v>#N/A</v>
      </c>
      <c r="H135" s="31" t="e">
        <f t="shared" si="33"/>
        <v>#N/A</v>
      </c>
      <c r="I135" s="31" t="e">
        <f t="shared" si="33"/>
        <v>#N/A</v>
      </c>
      <c r="J135" s="31" t="e">
        <f t="shared" si="33"/>
        <v>#N/A</v>
      </c>
      <c r="K135" s="31" t="e">
        <f t="shared" si="33"/>
        <v>#N/A</v>
      </c>
      <c r="L135" s="31" t="e">
        <f t="shared" si="33"/>
        <v>#N/A</v>
      </c>
      <c r="M135" s="31" t="e">
        <f t="shared" si="33"/>
        <v>#N/A</v>
      </c>
      <c r="N135" s="31" t="e">
        <f t="shared" si="33"/>
        <v>#N/A</v>
      </c>
      <c r="O135" s="31" t="e">
        <f t="shared" si="33"/>
        <v>#N/A</v>
      </c>
      <c r="P135" s="31" t="e">
        <f t="shared" si="33"/>
        <v>#N/A</v>
      </c>
      <c r="Q135" s="31" t="e">
        <f t="shared" si="33"/>
        <v>#N/A</v>
      </c>
      <c r="R135" s="31" t="e">
        <f t="shared" si="33"/>
        <v>#N/A</v>
      </c>
      <c r="S135" s="31" t="e">
        <f t="shared" si="33"/>
        <v>#N/A</v>
      </c>
      <c r="T135" s="31" t="e">
        <f t="shared" si="33"/>
        <v>#N/A</v>
      </c>
      <c r="U135" s="31" t="e">
        <f t="shared" si="33"/>
        <v>#N/A</v>
      </c>
      <c r="V135" s="31" t="e">
        <f t="shared" si="33"/>
        <v>#N/A</v>
      </c>
      <c r="W135" s="31" t="e">
        <f t="shared" si="33"/>
        <v>#N/A</v>
      </c>
      <c r="X135" s="31" t="e">
        <f t="shared" si="33"/>
        <v>#N/A</v>
      </c>
      <c r="Y135" s="31" t="e">
        <f t="shared" si="33"/>
        <v>#N/A</v>
      </c>
      <c r="Z135" s="31" t="e">
        <f t="shared" si="33"/>
        <v>#N/A</v>
      </c>
      <c r="AA135" s="31" t="e">
        <f t="shared" si="33"/>
        <v>#N/A</v>
      </c>
      <c r="AB135" s="31" t="e">
        <f t="shared" si="33"/>
        <v>#N/A</v>
      </c>
      <c r="AC135" s="31" t="e">
        <f t="shared" si="33"/>
        <v>#N/A</v>
      </c>
      <c r="AD135" s="31" t="e">
        <f t="shared" si="33"/>
        <v>#N/A</v>
      </c>
      <c r="AE135" s="31" t="e">
        <f t="shared" si="33"/>
        <v>#N/A</v>
      </c>
      <c r="AF135" s="31" t="e">
        <f t="shared" si="33"/>
        <v>#N/A</v>
      </c>
      <c r="AG135" s="31" t="e">
        <f t="shared" si="33"/>
        <v>#N/A</v>
      </c>
      <c r="AH135" s="31" t="e">
        <f t="shared" si="33"/>
        <v>#N/A</v>
      </c>
      <c r="AI135" s="31" t="e">
        <f t="shared" si="33"/>
        <v>#N/A</v>
      </c>
      <c r="AJ135" s="31" t="e">
        <f t="shared" si="33"/>
        <v>#N/A</v>
      </c>
      <c r="AK135" s="31" t="e">
        <f t="shared" si="33"/>
        <v>#N/A</v>
      </c>
      <c r="AL135" s="31" t="e">
        <f t="shared" si="33"/>
        <v>#N/A</v>
      </c>
      <c r="AM135" s="9"/>
    </row>
    <row r="136" spans="1:39" x14ac:dyDescent="0.2">
      <c r="A136" s="20"/>
      <c r="B136" s="9">
        <v>23</v>
      </c>
      <c r="C136" s="31" t="e">
        <f t="shared" si="33"/>
        <v>#N/A</v>
      </c>
      <c r="D136" s="31" t="e">
        <f t="shared" si="33"/>
        <v>#N/A</v>
      </c>
      <c r="E136" s="31" t="e">
        <f t="shared" si="33"/>
        <v>#N/A</v>
      </c>
      <c r="F136" s="31" t="e">
        <f t="shared" si="33"/>
        <v>#N/A</v>
      </c>
      <c r="G136" s="31" t="e">
        <f t="shared" si="33"/>
        <v>#N/A</v>
      </c>
      <c r="H136" s="31" t="e">
        <f t="shared" si="33"/>
        <v>#N/A</v>
      </c>
      <c r="I136" s="31" t="e">
        <f t="shared" si="33"/>
        <v>#N/A</v>
      </c>
      <c r="J136" s="31" t="e">
        <f t="shared" si="33"/>
        <v>#N/A</v>
      </c>
      <c r="K136" s="31" t="e">
        <f t="shared" si="33"/>
        <v>#N/A</v>
      </c>
      <c r="L136" s="31" t="e">
        <f t="shared" si="33"/>
        <v>#N/A</v>
      </c>
      <c r="M136" s="31" t="e">
        <f t="shared" si="33"/>
        <v>#N/A</v>
      </c>
      <c r="N136" s="31" t="e">
        <f t="shared" si="33"/>
        <v>#N/A</v>
      </c>
      <c r="O136" s="31" t="e">
        <f t="shared" si="33"/>
        <v>#N/A</v>
      </c>
      <c r="P136" s="31" t="e">
        <f t="shared" si="33"/>
        <v>#N/A</v>
      </c>
      <c r="Q136" s="31" t="e">
        <f t="shared" si="33"/>
        <v>#N/A</v>
      </c>
      <c r="R136" s="31" t="e">
        <f t="shared" si="33"/>
        <v>#N/A</v>
      </c>
      <c r="S136" s="31" t="e">
        <f t="shared" si="33"/>
        <v>#N/A</v>
      </c>
      <c r="T136" s="31" t="e">
        <f t="shared" si="33"/>
        <v>#N/A</v>
      </c>
      <c r="U136" s="31" t="e">
        <f t="shared" si="33"/>
        <v>#N/A</v>
      </c>
      <c r="V136" s="31" t="e">
        <f t="shared" si="33"/>
        <v>#N/A</v>
      </c>
      <c r="W136" s="31" t="e">
        <f t="shared" si="33"/>
        <v>#N/A</v>
      </c>
      <c r="X136" s="31" t="e">
        <f t="shared" si="33"/>
        <v>#N/A</v>
      </c>
      <c r="Y136" s="31" t="e">
        <f t="shared" si="33"/>
        <v>#N/A</v>
      </c>
      <c r="Z136" s="31" t="e">
        <f t="shared" si="33"/>
        <v>#N/A</v>
      </c>
      <c r="AA136" s="31" t="e">
        <f t="shared" si="33"/>
        <v>#N/A</v>
      </c>
      <c r="AB136" s="31" t="e">
        <f t="shared" si="33"/>
        <v>#N/A</v>
      </c>
      <c r="AC136" s="31" t="e">
        <f t="shared" si="33"/>
        <v>#N/A</v>
      </c>
      <c r="AD136" s="31" t="e">
        <f t="shared" si="33"/>
        <v>#N/A</v>
      </c>
      <c r="AE136" s="31" t="e">
        <f t="shared" si="33"/>
        <v>#N/A</v>
      </c>
      <c r="AF136" s="31" t="e">
        <f t="shared" si="33"/>
        <v>#N/A</v>
      </c>
      <c r="AG136" s="31" t="e">
        <f t="shared" si="33"/>
        <v>#N/A</v>
      </c>
      <c r="AH136" s="31" t="e">
        <f t="shared" si="33"/>
        <v>#N/A</v>
      </c>
      <c r="AI136" s="31" t="e">
        <f t="shared" si="33"/>
        <v>#N/A</v>
      </c>
      <c r="AJ136" s="31" t="e">
        <f t="shared" si="33"/>
        <v>#N/A</v>
      </c>
      <c r="AK136" s="31" t="e">
        <f t="shared" si="33"/>
        <v>#N/A</v>
      </c>
      <c r="AL136" s="31" t="e">
        <f t="shared" si="33"/>
        <v>#N/A</v>
      </c>
      <c r="AM136" s="9"/>
    </row>
    <row r="137" spans="1:39" x14ac:dyDescent="0.2">
      <c r="A137" s="20"/>
      <c r="B137" s="9">
        <v>24</v>
      </c>
      <c r="C137" s="31" t="e">
        <f t="shared" si="33"/>
        <v>#N/A</v>
      </c>
      <c r="D137" s="31" t="e">
        <f t="shared" si="33"/>
        <v>#N/A</v>
      </c>
      <c r="E137" s="31" t="e">
        <f t="shared" si="33"/>
        <v>#N/A</v>
      </c>
      <c r="F137" s="31" t="e">
        <f t="shared" ref="F137:AL137" si="34">IF(F81+F110&lt;0,0,F81+F110)</f>
        <v>#N/A</v>
      </c>
      <c r="G137" s="31" t="e">
        <f t="shared" si="34"/>
        <v>#N/A</v>
      </c>
      <c r="H137" s="31" t="e">
        <f t="shared" si="34"/>
        <v>#N/A</v>
      </c>
      <c r="I137" s="31" t="e">
        <f t="shared" si="34"/>
        <v>#N/A</v>
      </c>
      <c r="J137" s="31" t="e">
        <f t="shared" si="34"/>
        <v>#N/A</v>
      </c>
      <c r="K137" s="31" t="e">
        <f t="shared" si="34"/>
        <v>#N/A</v>
      </c>
      <c r="L137" s="31" t="e">
        <f t="shared" si="34"/>
        <v>#N/A</v>
      </c>
      <c r="M137" s="31" t="e">
        <f t="shared" si="34"/>
        <v>#N/A</v>
      </c>
      <c r="N137" s="31" t="e">
        <f t="shared" si="34"/>
        <v>#N/A</v>
      </c>
      <c r="O137" s="31" t="e">
        <f t="shared" si="34"/>
        <v>#N/A</v>
      </c>
      <c r="P137" s="31" t="e">
        <f t="shared" si="34"/>
        <v>#N/A</v>
      </c>
      <c r="Q137" s="31" t="e">
        <f t="shared" si="34"/>
        <v>#N/A</v>
      </c>
      <c r="R137" s="31" t="e">
        <f t="shared" si="34"/>
        <v>#N/A</v>
      </c>
      <c r="S137" s="31" t="e">
        <f t="shared" si="34"/>
        <v>#N/A</v>
      </c>
      <c r="T137" s="31" t="e">
        <f t="shared" si="34"/>
        <v>#N/A</v>
      </c>
      <c r="U137" s="31" t="e">
        <f t="shared" si="34"/>
        <v>#N/A</v>
      </c>
      <c r="V137" s="31" t="e">
        <f t="shared" si="34"/>
        <v>#N/A</v>
      </c>
      <c r="W137" s="31" t="e">
        <f t="shared" si="34"/>
        <v>#N/A</v>
      </c>
      <c r="X137" s="31" t="e">
        <f t="shared" si="34"/>
        <v>#N/A</v>
      </c>
      <c r="Y137" s="31" t="e">
        <f t="shared" si="34"/>
        <v>#N/A</v>
      </c>
      <c r="Z137" s="31" t="e">
        <f t="shared" si="34"/>
        <v>#N/A</v>
      </c>
      <c r="AA137" s="31" t="e">
        <f t="shared" si="34"/>
        <v>#N/A</v>
      </c>
      <c r="AB137" s="31" t="e">
        <f t="shared" si="34"/>
        <v>#N/A</v>
      </c>
      <c r="AC137" s="31" t="e">
        <f t="shared" si="34"/>
        <v>#N/A</v>
      </c>
      <c r="AD137" s="31" t="e">
        <f t="shared" si="34"/>
        <v>#N/A</v>
      </c>
      <c r="AE137" s="31" t="e">
        <f t="shared" si="34"/>
        <v>#N/A</v>
      </c>
      <c r="AF137" s="31" t="e">
        <f t="shared" si="34"/>
        <v>#N/A</v>
      </c>
      <c r="AG137" s="31" t="e">
        <f t="shared" si="34"/>
        <v>#N/A</v>
      </c>
      <c r="AH137" s="31" t="e">
        <f t="shared" si="34"/>
        <v>#N/A</v>
      </c>
      <c r="AI137" s="31" t="e">
        <f t="shared" si="34"/>
        <v>#N/A</v>
      </c>
      <c r="AJ137" s="31" t="e">
        <f t="shared" si="34"/>
        <v>#N/A</v>
      </c>
      <c r="AK137" s="31" t="e">
        <f t="shared" si="34"/>
        <v>#N/A</v>
      </c>
      <c r="AL137" s="31" t="e">
        <f t="shared" si="34"/>
        <v>#N/A</v>
      </c>
      <c r="AM137" s="9"/>
    </row>
    <row r="138" spans="1:39" x14ac:dyDescent="0.2">
      <c r="A138" s="20"/>
      <c r="B138" s="33" t="s">
        <v>401</v>
      </c>
      <c r="C138" s="34" t="e">
        <f>SUM(C114:C137)</f>
        <v>#N/A</v>
      </c>
      <c r="D138" s="34" t="e">
        <f>SUM(D114:D137)</f>
        <v>#N/A</v>
      </c>
      <c r="E138" s="34" t="e">
        <f t="shared" ref="E138:AL138" si="35">SUM(E114:E137)</f>
        <v>#N/A</v>
      </c>
      <c r="F138" s="34" t="e">
        <f t="shared" si="35"/>
        <v>#N/A</v>
      </c>
      <c r="G138" s="34" t="e">
        <f t="shared" si="35"/>
        <v>#N/A</v>
      </c>
      <c r="H138" s="34" t="e">
        <f t="shared" si="35"/>
        <v>#N/A</v>
      </c>
      <c r="I138" s="34" t="e">
        <f t="shared" si="35"/>
        <v>#N/A</v>
      </c>
      <c r="J138" s="34" t="e">
        <f t="shared" si="35"/>
        <v>#N/A</v>
      </c>
      <c r="K138" s="34" t="e">
        <f t="shared" si="35"/>
        <v>#N/A</v>
      </c>
      <c r="L138" s="34" t="e">
        <f t="shared" si="35"/>
        <v>#N/A</v>
      </c>
      <c r="M138" s="34" t="e">
        <f t="shared" si="35"/>
        <v>#N/A</v>
      </c>
      <c r="N138" s="34" t="e">
        <f t="shared" si="35"/>
        <v>#N/A</v>
      </c>
      <c r="O138" s="34" t="e">
        <f t="shared" si="35"/>
        <v>#N/A</v>
      </c>
      <c r="P138" s="34" t="e">
        <f t="shared" si="35"/>
        <v>#N/A</v>
      </c>
      <c r="Q138" s="34" t="e">
        <f t="shared" si="35"/>
        <v>#N/A</v>
      </c>
      <c r="R138" s="34" t="e">
        <f t="shared" si="35"/>
        <v>#N/A</v>
      </c>
      <c r="S138" s="34" t="e">
        <f t="shared" si="35"/>
        <v>#N/A</v>
      </c>
      <c r="T138" s="34" t="e">
        <f t="shared" si="35"/>
        <v>#N/A</v>
      </c>
      <c r="U138" s="34" t="e">
        <f t="shared" si="35"/>
        <v>#N/A</v>
      </c>
      <c r="V138" s="34" t="e">
        <f t="shared" si="35"/>
        <v>#N/A</v>
      </c>
      <c r="W138" s="34" t="e">
        <f t="shared" si="35"/>
        <v>#N/A</v>
      </c>
      <c r="X138" s="34" t="e">
        <f t="shared" si="35"/>
        <v>#N/A</v>
      </c>
      <c r="Y138" s="34" t="e">
        <f t="shared" si="35"/>
        <v>#N/A</v>
      </c>
      <c r="Z138" s="34" t="e">
        <f t="shared" si="35"/>
        <v>#N/A</v>
      </c>
      <c r="AA138" s="34" t="e">
        <f t="shared" si="35"/>
        <v>#N/A</v>
      </c>
      <c r="AB138" s="34" t="e">
        <f t="shared" si="35"/>
        <v>#N/A</v>
      </c>
      <c r="AC138" s="34" t="e">
        <f t="shared" si="35"/>
        <v>#N/A</v>
      </c>
      <c r="AD138" s="34" t="e">
        <f t="shared" si="35"/>
        <v>#N/A</v>
      </c>
      <c r="AE138" s="34" t="e">
        <f t="shared" si="35"/>
        <v>#N/A</v>
      </c>
      <c r="AF138" s="34" t="e">
        <f t="shared" si="35"/>
        <v>#N/A</v>
      </c>
      <c r="AG138" s="34" t="e">
        <f t="shared" si="35"/>
        <v>#N/A</v>
      </c>
      <c r="AH138" s="34" t="e">
        <f t="shared" si="35"/>
        <v>#N/A</v>
      </c>
      <c r="AI138" s="34" t="e">
        <f t="shared" si="35"/>
        <v>#N/A</v>
      </c>
      <c r="AJ138" s="34" t="e">
        <f t="shared" si="35"/>
        <v>#N/A</v>
      </c>
      <c r="AK138" s="34" t="e">
        <f t="shared" si="35"/>
        <v>#N/A</v>
      </c>
      <c r="AL138" s="34" t="e">
        <f t="shared" si="35"/>
        <v>#N/A</v>
      </c>
      <c r="AM138" s="34" t="e">
        <f>SUM(C138:AL138)</f>
        <v>#N/A</v>
      </c>
    </row>
    <row r="139" spans="1:39" x14ac:dyDescent="0.2">
      <c r="A139" s="20"/>
      <c r="B139" s="9"/>
      <c r="C139" s="32"/>
      <c r="D139" s="32"/>
      <c r="E139" s="32"/>
      <c r="F139" s="32"/>
      <c r="G139" s="32"/>
      <c r="H139" s="32"/>
      <c r="I139" s="32"/>
      <c r="J139" s="32"/>
      <c r="K139" s="32"/>
      <c r="L139" s="32"/>
      <c r="M139" s="32"/>
      <c r="N139" s="32"/>
      <c r="O139" s="32"/>
      <c r="P139" s="32"/>
      <c r="Q139" s="32"/>
      <c r="R139" s="32"/>
      <c r="S139" s="32"/>
      <c r="T139" s="32"/>
      <c r="U139" s="32"/>
      <c r="V139" s="32"/>
      <c r="W139" s="32"/>
      <c r="X139" s="32"/>
      <c r="Y139" s="32"/>
      <c r="Z139" s="32"/>
      <c r="AA139" s="32"/>
      <c r="AB139" s="32"/>
      <c r="AC139" s="32"/>
      <c r="AD139" s="32"/>
      <c r="AE139" s="32"/>
      <c r="AF139" s="32"/>
      <c r="AG139" s="32"/>
      <c r="AH139" s="32"/>
      <c r="AI139" s="32"/>
      <c r="AJ139" s="32"/>
      <c r="AK139" s="32"/>
      <c r="AL139" s="32"/>
      <c r="AM139" s="32"/>
    </row>
    <row r="140" spans="1:39" x14ac:dyDescent="0.2">
      <c r="A140" s="20"/>
      <c r="B140" s="9"/>
      <c r="C140" s="9"/>
      <c r="D140" s="9"/>
      <c r="E140" s="9"/>
      <c r="F140" s="9"/>
      <c r="G140" s="9"/>
      <c r="H140" s="9"/>
      <c r="I140" s="9"/>
      <c r="J140" s="9"/>
      <c r="K140" s="9"/>
      <c r="L140" s="9"/>
      <c r="M140" s="9"/>
      <c r="N140" s="9"/>
      <c r="O140" s="9"/>
      <c r="P140" s="9"/>
      <c r="Q140" s="9"/>
      <c r="R140" s="9"/>
      <c r="S140" s="9"/>
      <c r="T140" s="9"/>
      <c r="U140" s="9"/>
      <c r="V140" s="9"/>
      <c r="W140" s="9"/>
      <c r="X140" s="9"/>
      <c r="Y140" s="9"/>
      <c r="Z140" s="9"/>
      <c r="AA140" s="9"/>
      <c r="AB140" s="9"/>
      <c r="AC140" s="9"/>
      <c r="AD140" s="9"/>
      <c r="AE140" s="9"/>
      <c r="AF140" s="9"/>
      <c r="AG140" s="9"/>
      <c r="AH140" s="9"/>
      <c r="AI140" s="9"/>
      <c r="AJ140" s="9"/>
      <c r="AK140" s="9"/>
      <c r="AL140" s="9"/>
      <c r="AM140" s="9"/>
    </row>
    <row r="141" spans="1:39" x14ac:dyDescent="0.2">
      <c r="A141" s="20" t="s">
        <v>305</v>
      </c>
      <c r="B141" s="9">
        <v>1</v>
      </c>
      <c r="C141" s="31" t="e">
        <f t="shared" ref="C141:AL148" si="36">C114-C58</f>
        <v>#N/A</v>
      </c>
      <c r="D141" s="31" t="e">
        <f t="shared" si="36"/>
        <v>#N/A</v>
      </c>
      <c r="E141" s="31" t="e">
        <f t="shared" si="36"/>
        <v>#N/A</v>
      </c>
      <c r="F141" s="31" t="e">
        <f t="shared" si="36"/>
        <v>#N/A</v>
      </c>
      <c r="G141" s="31" t="e">
        <f t="shared" si="36"/>
        <v>#N/A</v>
      </c>
      <c r="H141" s="31" t="e">
        <f t="shared" si="36"/>
        <v>#N/A</v>
      </c>
      <c r="I141" s="31" t="e">
        <f t="shared" si="36"/>
        <v>#N/A</v>
      </c>
      <c r="J141" s="31" t="e">
        <f t="shared" si="36"/>
        <v>#N/A</v>
      </c>
      <c r="K141" s="31" t="e">
        <f t="shared" si="36"/>
        <v>#N/A</v>
      </c>
      <c r="L141" s="31" t="e">
        <f t="shared" si="36"/>
        <v>#N/A</v>
      </c>
      <c r="M141" s="31" t="e">
        <f t="shared" si="36"/>
        <v>#N/A</v>
      </c>
      <c r="N141" s="31" t="e">
        <f t="shared" si="36"/>
        <v>#N/A</v>
      </c>
      <c r="O141" s="31" t="e">
        <f t="shared" si="36"/>
        <v>#N/A</v>
      </c>
      <c r="P141" s="31" t="e">
        <f t="shared" si="36"/>
        <v>#N/A</v>
      </c>
      <c r="Q141" s="31" t="e">
        <f t="shared" si="36"/>
        <v>#N/A</v>
      </c>
      <c r="R141" s="31" t="e">
        <f t="shared" si="36"/>
        <v>#N/A</v>
      </c>
      <c r="S141" s="31" t="e">
        <f t="shared" si="36"/>
        <v>#N/A</v>
      </c>
      <c r="T141" s="31" t="e">
        <f t="shared" si="36"/>
        <v>#N/A</v>
      </c>
      <c r="U141" s="31" t="e">
        <f t="shared" si="36"/>
        <v>#N/A</v>
      </c>
      <c r="V141" s="31" t="e">
        <f t="shared" si="36"/>
        <v>#N/A</v>
      </c>
      <c r="W141" s="31" t="e">
        <f t="shared" si="36"/>
        <v>#N/A</v>
      </c>
      <c r="X141" s="31" t="e">
        <f t="shared" si="36"/>
        <v>#N/A</v>
      </c>
      <c r="Y141" s="31" t="e">
        <f t="shared" si="36"/>
        <v>#N/A</v>
      </c>
      <c r="Z141" s="31" t="e">
        <f t="shared" si="36"/>
        <v>#N/A</v>
      </c>
      <c r="AA141" s="31" t="e">
        <f t="shared" si="36"/>
        <v>#N/A</v>
      </c>
      <c r="AB141" s="31" t="e">
        <f t="shared" si="36"/>
        <v>#N/A</v>
      </c>
      <c r="AC141" s="31" t="e">
        <f t="shared" si="36"/>
        <v>#N/A</v>
      </c>
      <c r="AD141" s="31" t="e">
        <f t="shared" si="36"/>
        <v>#N/A</v>
      </c>
      <c r="AE141" s="31" t="e">
        <f t="shared" si="36"/>
        <v>#N/A</v>
      </c>
      <c r="AF141" s="31" t="e">
        <f t="shared" si="36"/>
        <v>#N/A</v>
      </c>
      <c r="AG141" s="31" t="e">
        <f t="shared" si="36"/>
        <v>#N/A</v>
      </c>
      <c r="AH141" s="31" t="e">
        <f t="shared" si="36"/>
        <v>#N/A</v>
      </c>
      <c r="AI141" s="31" t="e">
        <f t="shared" si="36"/>
        <v>#N/A</v>
      </c>
      <c r="AJ141" s="31" t="e">
        <f t="shared" si="36"/>
        <v>#N/A</v>
      </c>
      <c r="AK141" s="31" t="e">
        <f t="shared" si="36"/>
        <v>#N/A</v>
      </c>
      <c r="AL141" s="31" t="e">
        <f t="shared" si="36"/>
        <v>#N/A</v>
      </c>
      <c r="AM141" s="9"/>
    </row>
    <row r="142" spans="1:39" x14ac:dyDescent="0.2">
      <c r="A142" s="20" t="s">
        <v>403</v>
      </c>
      <c r="B142" s="9">
        <v>2</v>
      </c>
      <c r="C142" s="31" t="e">
        <f t="shared" si="36"/>
        <v>#N/A</v>
      </c>
      <c r="D142" s="31" t="e">
        <f t="shared" si="36"/>
        <v>#N/A</v>
      </c>
      <c r="E142" s="31" t="e">
        <f t="shared" si="36"/>
        <v>#N/A</v>
      </c>
      <c r="F142" s="31" t="e">
        <f t="shared" si="36"/>
        <v>#N/A</v>
      </c>
      <c r="G142" s="31" t="e">
        <f t="shared" si="36"/>
        <v>#N/A</v>
      </c>
      <c r="H142" s="31" t="e">
        <f t="shared" si="36"/>
        <v>#N/A</v>
      </c>
      <c r="I142" s="31" t="e">
        <f t="shared" si="36"/>
        <v>#N/A</v>
      </c>
      <c r="J142" s="31" t="e">
        <f t="shared" si="36"/>
        <v>#N/A</v>
      </c>
      <c r="K142" s="31" t="e">
        <f t="shared" si="36"/>
        <v>#N/A</v>
      </c>
      <c r="L142" s="31" t="e">
        <f t="shared" si="36"/>
        <v>#N/A</v>
      </c>
      <c r="M142" s="31" t="e">
        <f t="shared" si="36"/>
        <v>#N/A</v>
      </c>
      <c r="N142" s="31" t="e">
        <f t="shared" si="36"/>
        <v>#N/A</v>
      </c>
      <c r="O142" s="31" t="e">
        <f t="shared" si="36"/>
        <v>#N/A</v>
      </c>
      <c r="P142" s="31" t="e">
        <f t="shared" si="36"/>
        <v>#N/A</v>
      </c>
      <c r="Q142" s="31" t="e">
        <f t="shared" si="36"/>
        <v>#N/A</v>
      </c>
      <c r="R142" s="31" t="e">
        <f t="shared" si="36"/>
        <v>#N/A</v>
      </c>
      <c r="S142" s="31" t="e">
        <f t="shared" si="36"/>
        <v>#N/A</v>
      </c>
      <c r="T142" s="31" t="e">
        <f t="shared" si="36"/>
        <v>#N/A</v>
      </c>
      <c r="U142" s="31" t="e">
        <f t="shared" si="36"/>
        <v>#N/A</v>
      </c>
      <c r="V142" s="31" t="e">
        <f t="shared" si="36"/>
        <v>#N/A</v>
      </c>
      <c r="W142" s="31" t="e">
        <f t="shared" si="36"/>
        <v>#N/A</v>
      </c>
      <c r="X142" s="31" t="e">
        <f t="shared" si="36"/>
        <v>#N/A</v>
      </c>
      <c r="Y142" s="31" t="e">
        <f t="shared" si="36"/>
        <v>#N/A</v>
      </c>
      <c r="Z142" s="31" t="e">
        <f t="shared" si="36"/>
        <v>#N/A</v>
      </c>
      <c r="AA142" s="31" t="e">
        <f t="shared" si="36"/>
        <v>#N/A</v>
      </c>
      <c r="AB142" s="31" t="e">
        <f t="shared" si="36"/>
        <v>#N/A</v>
      </c>
      <c r="AC142" s="31" t="e">
        <f t="shared" si="36"/>
        <v>#N/A</v>
      </c>
      <c r="AD142" s="31" t="e">
        <f t="shared" si="36"/>
        <v>#N/A</v>
      </c>
      <c r="AE142" s="31" t="e">
        <f t="shared" si="36"/>
        <v>#N/A</v>
      </c>
      <c r="AF142" s="31" t="e">
        <f t="shared" si="36"/>
        <v>#N/A</v>
      </c>
      <c r="AG142" s="31" t="e">
        <f t="shared" si="36"/>
        <v>#N/A</v>
      </c>
      <c r="AH142" s="31" t="e">
        <f t="shared" si="36"/>
        <v>#N/A</v>
      </c>
      <c r="AI142" s="31" t="e">
        <f t="shared" si="36"/>
        <v>#N/A</v>
      </c>
      <c r="AJ142" s="31" t="e">
        <f t="shared" si="36"/>
        <v>#N/A</v>
      </c>
      <c r="AK142" s="31" t="e">
        <f t="shared" si="36"/>
        <v>#N/A</v>
      </c>
      <c r="AL142" s="31" t="e">
        <f t="shared" si="36"/>
        <v>#N/A</v>
      </c>
      <c r="AM142" s="9"/>
    </row>
    <row r="143" spans="1:39" x14ac:dyDescent="0.2">
      <c r="A143" s="20"/>
      <c r="B143" s="9">
        <v>3</v>
      </c>
      <c r="C143" s="31" t="e">
        <f t="shared" si="36"/>
        <v>#N/A</v>
      </c>
      <c r="D143" s="31" t="e">
        <f t="shared" si="36"/>
        <v>#N/A</v>
      </c>
      <c r="E143" s="31" t="e">
        <f t="shared" si="36"/>
        <v>#N/A</v>
      </c>
      <c r="F143" s="31" t="e">
        <f t="shared" si="36"/>
        <v>#N/A</v>
      </c>
      <c r="G143" s="31" t="e">
        <f t="shared" si="36"/>
        <v>#N/A</v>
      </c>
      <c r="H143" s="31" t="e">
        <f t="shared" si="36"/>
        <v>#N/A</v>
      </c>
      <c r="I143" s="31" t="e">
        <f t="shared" si="36"/>
        <v>#N/A</v>
      </c>
      <c r="J143" s="31" t="e">
        <f t="shared" si="36"/>
        <v>#N/A</v>
      </c>
      <c r="K143" s="31" t="e">
        <f t="shared" si="36"/>
        <v>#N/A</v>
      </c>
      <c r="L143" s="31" t="e">
        <f t="shared" si="36"/>
        <v>#N/A</v>
      </c>
      <c r="M143" s="31" t="e">
        <f t="shared" si="36"/>
        <v>#N/A</v>
      </c>
      <c r="N143" s="31" t="e">
        <f t="shared" si="36"/>
        <v>#N/A</v>
      </c>
      <c r="O143" s="31" t="e">
        <f t="shared" si="36"/>
        <v>#N/A</v>
      </c>
      <c r="P143" s="31" t="e">
        <f t="shared" si="36"/>
        <v>#N/A</v>
      </c>
      <c r="Q143" s="31" t="e">
        <f t="shared" si="36"/>
        <v>#N/A</v>
      </c>
      <c r="R143" s="31" t="e">
        <f t="shared" si="36"/>
        <v>#N/A</v>
      </c>
      <c r="S143" s="31" t="e">
        <f t="shared" si="36"/>
        <v>#N/A</v>
      </c>
      <c r="T143" s="31" t="e">
        <f t="shared" si="36"/>
        <v>#N/A</v>
      </c>
      <c r="U143" s="31" t="e">
        <f t="shared" si="36"/>
        <v>#N/A</v>
      </c>
      <c r="V143" s="31" t="e">
        <f t="shared" si="36"/>
        <v>#N/A</v>
      </c>
      <c r="W143" s="31" t="e">
        <f t="shared" si="36"/>
        <v>#N/A</v>
      </c>
      <c r="X143" s="31" t="e">
        <f t="shared" si="36"/>
        <v>#N/A</v>
      </c>
      <c r="Y143" s="31" t="e">
        <f t="shared" si="36"/>
        <v>#N/A</v>
      </c>
      <c r="Z143" s="31" t="e">
        <f t="shared" si="36"/>
        <v>#N/A</v>
      </c>
      <c r="AA143" s="31" t="e">
        <f t="shared" si="36"/>
        <v>#N/A</v>
      </c>
      <c r="AB143" s="31" t="e">
        <f t="shared" si="36"/>
        <v>#N/A</v>
      </c>
      <c r="AC143" s="31" t="e">
        <f t="shared" si="36"/>
        <v>#N/A</v>
      </c>
      <c r="AD143" s="31" t="e">
        <f t="shared" si="36"/>
        <v>#N/A</v>
      </c>
      <c r="AE143" s="31" t="e">
        <f t="shared" si="36"/>
        <v>#N/A</v>
      </c>
      <c r="AF143" s="31" t="e">
        <f t="shared" si="36"/>
        <v>#N/A</v>
      </c>
      <c r="AG143" s="31" t="e">
        <f t="shared" si="36"/>
        <v>#N/A</v>
      </c>
      <c r="AH143" s="31" t="e">
        <f t="shared" si="36"/>
        <v>#N/A</v>
      </c>
      <c r="AI143" s="31" t="e">
        <f t="shared" si="36"/>
        <v>#N/A</v>
      </c>
      <c r="AJ143" s="31" t="e">
        <f t="shared" si="36"/>
        <v>#N/A</v>
      </c>
      <c r="AK143" s="31" t="e">
        <f t="shared" si="36"/>
        <v>#N/A</v>
      </c>
      <c r="AL143" s="31" t="e">
        <f t="shared" si="36"/>
        <v>#N/A</v>
      </c>
      <c r="AM143" s="9"/>
    </row>
    <row r="144" spans="1:39" x14ac:dyDescent="0.2">
      <c r="A144" s="9"/>
      <c r="B144" s="9">
        <v>4</v>
      </c>
      <c r="C144" s="31" t="e">
        <f t="shared" si="36"/>
        <v>#N/A</v>
      </c>
      <c r="D144" s="31" t="e">
        <f t="shared" si="36"/>
        <v>#N/A</v>
      </c>
      <c r="E144" s="31" t="e">
        <f t="shared" si="36"/>
        <v>#N/A</v>
      </c>
      <c r="F144" s="31" t="e">
        <f t="shared" si="36"/>
        <v>#N/A</v>
      </c>
      <c r="G144" s="31" t="e">
        <f t="shared" si="36"/>
        <v>#N/A</v>
      </c>
      <c r="H144" s="31" t="e">
        <f t="shared" si="36"/>
        <v>#N/A</v>
      </c>
      <c r="I144" s="31" t="e">
        <f t="shared" si="36"/>
        <v>#N/A</v>
      </c>
      <c r="J144" s="31" t="e">
        <f t="shared" si="36"/>
        <v>#N/A</v>
      </c>
      <c r="K144" s="31" t="e">
        <f t="shared" si="36"/>
        <v>#N/A</v>
      </c>
      <c r="L144" s="31" t="e">
        <f t="shared" si="36"/>
        <v>#N/A</v>
      </c>
      <c r="M144" s="31" t="e">
        <f t="shared" si="36"/>
        <v>#N/A</v>
      </c>
      <c r="N144" s="31" t="e">
        <f t="shared" si="36"/>
        <v>#N/A</v>
      </c>
      <c r="O144" s="31" t="e">
        <f t="shared" si="36"/>
        <v>#N/A</v>
      </c>
      <c r="P144" s="31" t="e">
        <f t="shared" si="36"/>
        <v>#N/A</v>
      </c>
      <c r="Q144" s="31" t="e">
        <f t="shared" si="36"/>
        <v>#N/A</v>
      </c>
      <c r="R144" s="31" t="e">
        <f t="shared" si="36"/>
        <v>#N/A</v>
      </c>
      <c r="S144" s="31" t="e">
        <f t="shared" si="36"/>
        <v>#N/A</v>
      </c>
      <c r="T144" s="31" t="e">
        <f t="shared" si="36"/>
        <v>#N/A</v>
      </c>
      <c r="U144" s="31" t="e">
        <f t="shared" si="36"/>
        <v>#N/A</v>
      </c>
      <c r="V144" s="31" t="e">
        <f t="shared" si="36"/>
        <v>#N/A</v>
      </c>
      <c r="W144" s="31" t="e">
        <f t="shared" si="36"/>
        <v>#N/A</v>
      </c>
      <c r="X144" s="31" t="e">
        <f t="shared" si="36"/>
        <v>#N/A</v>
      </c>
      <c r="Y144" s="31" t="e">
        <f t="shared" si="36"/>
        <v>#N/A</v>
      </c>
      <c r="Z144" s="31" t="e">
        <f t="shared" si="36"/>
        <v>#N/A</v>
      </c>
      <c r="AA144" s="31" t="e">
        <f t="shared" si="36"/>
        <v>#N/A</v>
      </c>
      <c r="AB144" s="31" t="e">
        <f t="shared" si="36"/>
        <v>#N/A</v>
      </c>
      <c r="AC144" s="31" t="e">
        <f t="shared" si="36"/>
        <v>#N/A</v>
      </c>
      <c r="AD144" s="31" t="e">
        <f t="shared" si="36"/>
        <v>#N/A</v>
      </c>
      <c r="AE144" s="31" t="e">
        <f t="shared" si="36"/>
        <v>#N/A</v>
      </c>
      <c r="AF144" s="31" t="e">
        <f t="shared" si="36"/>
        <v>#N/A</v>
      </c>
      <c r="AG144" s="31" t="e">
        <f t="shared" si="36"/>
        <v>#N/A</v>
      </c>
      <c r="AH144" s="31" t="e">
        <f t="shared" si="36"/>
        <v>#N/A</v>
      </c>
      <c r="AI144" s="31" t="e">
        <f t="shared" si="36"/>
        <v>#N/A</v>
      </c>
      <c r="AJ144" s="31" t="e">
        <f t="shared" si="36"/>
        <v>#N/A</v>
      </c>
      <c r="AK144" s="31" t="e">
        <f t="shared" si="36"/>
        <v>#N/A</v>
      </c>
      <c r="AL144" s="31" t="e">
        <f t="shared" si="36"/>
        <v>#N/A</v>
      </c>
      <c r="AM144" s="9"/>
    </row>
    <row r="145" spans="1:39" x14ac:dyDescent="0.2">
      <c r="A145" s="20"/>
      <c r="B145" s="9">
        <v>5</v>
      </c>
      <c r="C145" s="31" t="e">
        <f t="shared" si="36"/>
        <v>#N/A</v>
      </c>
      <c r="D145" s="31" t="e">
        <f t="shared" si="36"/>
        <v>#N/A</v>
      </c>
      <c r="E145" s="31" t="e">
        <f t="shared" si="36"/>
        <v>#N/A</v>
      </c>
      <c r="F145" s="31" t="e">
        <f t="shared" si="36"/>
        <v>#N/A</v>
      </c>
      <c r="G145" s="31" t="e">
        <f t="shared" si="36"/>
        <v>#N/A</v>
      </c>
      <c r="H145" s="31" t="e">
        <f t="shared" si="36"/>
        <v>#N/A</v>
      </c>
      <c r="I145" s="31" t="e">
        <f t="shared" si="36"/>
        <v>#N/A</v>
      </c>
      <c r="J145" s="31" t="e">
        <f t="shared" si="36"/>
        <v>#N/A</v>
      </c>
      <c r="K145" s="31" t="e">
        <f t="shared" si="36"/>
        <v>#N/A</v>
      </c>
      <c r="L145" s="31" t="e">
        <f t="shared" si="36"/>
        <v>#N/A</v>
      </c>
      <c r="M145" s="31" t="e">
        <f t="shared" si="36"/>
        <v>#N/A</v>
      </c>
      <c r="N145" s="31" t="e">
        <f t="shared" si="36"/>
        <v>#N/A</v>
      </c>
      <c r="O145" s="31" t="e">
        <f t="shared" si="36"/>
        <v>#N/A</v>
      </c>
      <c r="P145" s="31" t="e">
        <f t="shared" si="36"/>
        <v>#N/A</v>
      </c>
      <c r="Q145" s="31" t="e">
        <f t="shared" si="36"/>
        <v>#N/A</v>
      </c>
      <c r="R145" s="31" t="e">
        <f t="shared" si="36"/>
        <v>#N/A</v>
      </c>
      <c r="S145" s="31" t="e">
        <f t="shared" si="36"/>
        <v>#N/A</v>
      </c>
      <c r="T145" s="31" t="e">
        <f t="shared" si="36"/>
        <v>#N/A</v>
      </c>
      <c r="U145" s="31" t="e">
        <f t="shared" si="36"/>
        <v>#N/A</v>
      </c>
      <c r="V145" s="31" t="e">
        <f t="shared" si="36"/>
        <v>#N/A</v>
      </c>
      <c r="W145" s="31" t="e">
        <f t="shared" si="36"/>
        <v>#N/A</v>
      </c>
      <c r="X145" s="31" t="e">
        <f t="shared" si="36"/>
        <v>#N/A</v>
      </c>
      <c r="Y145" s="31" t="e">
        <f t="shared" si="36"/>
        <v>#N/A</v>
      </c>
      <c r="Z145" s="31" t="e">
        <f t="shared" si="36"/>
        <v>#N/A</v>
      </c>
      <c r="AA145" s="31" t="e">
        <f t="shared" si="36"/>
        <v>#N/A</v>
      </c>
      <c r="AB145" s="31" t="e">
        <f t="shared" si="36"/>
        <v>#N/A</v>
      </c>
      <c r="AC145" s="31" t="e">
        <f t="shared" si="36"/>
        <v>#N/A</v>
      </c>
      <c r="AD145" s="31" t="e">
        <f t="shared" si="36"/>
        <v>#N/A</v>
      </c>
      <c r="AE145" s="31" t="e">
        <f t="shared" si="36"/>
        <v>#N/A</v>
      </c>
      <c r="AF145" s="31" t="e">
        <f t="shared" si="36"/>
        <v>#N/A</v>
      </c>
      <c r="AG145" s="31" t="e">
        <f t="shared" si="36"/>
        <v>#N/A</v>
      </c>
      <c r="AH145" s="31" t="e">
        <f t="shared" si="36"/>
        <v>#N/A</v>
      </c>
      <c r="AI145" s="31" t="e">
        <f t="shared" si="36"/>
        <v>#N/A</v>
      </c>
      <c r="AJ145" s="31" t="e">
        <f t="shared" si="36"/>
        <v>#N/A</v>
      </c>
      <c r="AK145" s="31" t="e">
        <f t="shared" si="36"/>
        <v>#N/A</v>
      </c>
      <c r="AL145" s="31" t="e">
        <f t="shared" si="36"/>
        <v>#N/A</v>
      </c>
      <c r="AM145" s="9"/>
    </row>
    <row r="146" spans="1:39" x14ac:dyDescent="0.2">
      <c r="A146" s="20"/>
      <c r="B146" s="9">
        <v>6</v>
      </c>
      <c r="C146" s="31" t="e">
        <f t="shared" si="36"/>
        <v>#N/A</v>
      </c>
      <c r="D146" s="31" t="e">
        <f t="shared" si="36"/>
        <v>#N/A</v>
      </c>
      <c r="E146" s="31" t="e">
        <f t="shared" si="36"/>
        <v>#N/A</v>
      </c>
      <c r="F146" s="31" t="e">
        <f t="shared" si="36"/>
        <v>#N/A</v>
      </c>
      <c r="G146" s="31" t="e">
        <f t="shared" si="36"/>
        <v>#N/A</v>
      </c>
      <c r="H146" s="31" t="e">
        <f t="shared" si="36"/>
        <v>#N/A</v>
      </c>
      <c r="I146" s="31" t="e">
        <f t="shared" si="36"/>
        <v>#N/A</v>
      </c>
      <c r="J146" s="31" t="e">
        <f t="shared" si="36"/>
        <v>#N/A</v>
      </c>
      <c r="K146" s="31" t="e">
        <f t="shared" si="36"/>
        <v>#N/A</v>
      </c>
      <c r="L146" s="31" t="e">
        <f t="shared" si="36"/>
        <v>#N/A</v>
      </c>
      <c r="M146" s="31" t="e">
        <f t="shared" si="36"/>
        <v>#N/A</v>
      </c>
      <c r="N146" s="31" t="e">
        <f t="shared" si="36"/>
        <v>#N/A</v>
      </c>
      <c r="O146" s="31" t="e">
        <f t="shared" si="36"/>
        <v>#N/A</v>
      </c>
      <c r="P146" s="31" t="e">
        <f t="shared" si="36"/>
        <v>#N/A</v>
      </c>
      <c r="Q146" s="31" t="e">
        <f t="shared" si="36"/>
        <v>#N/A</v>
      </c>
      <c r="R146" s="31" t="e">
        <f t="shared" si="36"/>
        <v>#N/A</v>
      </c>
      <c r="S146" s="31" t="e">
        <f t="shared" si="36"/>
        <v>#N/A</v>
      </c>
      <c r="T146" s="31" t="e">
        <f t="shared" si="36"/>
        <v>#N/A</v>
      </c>
      <c r="U146" s="31" t="e">
        <f t="shared" si="36"/>
        <v>#N/A</v>
      </c>
      <c r="V146" s="31" t="e">
        <f t="shared" si="36"/>
        <v>#N/A</v>
      </c>
      <c r="W146" s="31" t="e">
        <f t="shared" si="36"/>
        <v>#N/A</v>
      </c>
      <c r="X146" s="31" t="e">
        <f t="shared" si="36"/>
        <v>#N/A</v>
      </c>
      <c r="Y146" s="31" t="e">
        <f t="shared" si="36"/>
        <v>#N/A</v>
      </c>
      <c r="Z146" s="31" t="e">
        <f t="shared" si="36"/>
        <v>#N/A</v>
      </c>
      <c r="AA146" s="31" t="e">
        <f t="shared" si="36"/>
        <v>#N/A</v>
      </c>
      <c r="AB146" s="31" t="e">
        <f t="shared" si="36"/>
        <v>#N/A</v>
      </c>
      <c r="AC146" s="31" t="e">
        <f t="shared" si="36"/>
        <v>#N/A</v>
      </c>
      <c r="AD146" s="31" t="e">
        <f t="shared" si="36"/>
        <v>#N/A</v>
      </c>
      <c r="AE146" s="31" t="e">
        <f t="shared" si="36"/>
        <v>#N/A</v>
      </c>
      <c r="AF146" s="31" t="e">
        <f t="shared" si="36"/>
        <v>#N/A</v>
      </c>
      <c r="AG146" s="31" t="e">
        <f t="shared" si="36"/>
        <v>#N/A</v>
      </c>
      <c r="AH146" s="31" t="e">
        <f t="shared" si="36"/>
        <v>#N/A</v>
      </c>
      <c r="AI146" s="31" t="e">
        <f t="shared" si="36"/>
        <v>#N/A</v>
      </c>
      <c r="AJ146" s="31" t="e">
        <f t="shared" si="36"/>
        <v>#N/A</v>
      </c>
      <c r="AK146" s="31" t="e">
        <f t="shared" si="36"/>
        <v>#N/A</v>
      </c>
      <c r="AL146" s="31" t="e">
        <f t="shared" si="36"/>
        <v>#N/A</v>
      </c>
      <c r="AM146" s="9"/>
    </row>
    <row r="147" spans="1:39" x14ac:dyDescent="0.2">
      <c r="A147" s="20"/>
      <c r="B147" s="9">
        <v>7</v>
      </c>
      <c r="C147" s="31" t="e">
        <f t="shared" si="36"/>
        <v>#N/A</v>
      </c>
      <c r="D147" s="31" t="e">
        <f t="shared" si="36"/>
        <v>#N/A</v>
      </c>
      <c r="E147" s="31" t="e">
        <f t="shared" si="36"/>
        <v>#N/A</v>
      </c>
      <c r="F147" s="31" t="e">
        <f t="shared" si="36"/>
        <v>#N/A</v>
      </c>
      <c r="G147" s="31" t="e">
        <f t="shared" si="36"/>
        <v>#N/A</v>
      </c>
      <c r="H147" s="31" t="e">
        <f t="shared" si="36"/>
        <v>#N/A</v>
      </c>
      <c r="I147" s="31" t="e">
        <f t="shared" si="36"/>
        <v>#N/A</v>
      </c>
      <c r="J147" s="31" t="e">
        <f t="shared" si="36"/>
        <v>#N/A</v>
      </c>
      <c r="K147" s="31" t="e">
        <f t="shared" si="36"/>
        <v>#N/A</v>
      </c>
      <c r="L147" s="31" t="e">
        <f t="shared" si="36"/>
        <v>#N/A</v>
      </c>
      <c r="M147" s="31" t="e">
        <f t="shared" si="36"/>
        <v>#N/A</v>
      </c>
      <c r="N147" s="31" t="e">
        <f t="shared" si="36"/>
        <v>#N/A</v>
      </c>
      <c r="O147" s="31">
        <f t="shared" si="36"/>
        <v>0</v>
      </c>
      <c r="P147" s="31">
        <f t="shared" si="36"/>
        <v>0</v>
      </c>
      <c r="Q147" s="31">
        <f t="shared" si="36"/>
        <v>0</v>
      </c>
      <c r="R147" s="31">
        <f t="shared" si="36"/>
        <v>0</v>
      </c>
      <c r="S147" s="31">
        <f t="shared" si="36"/>
        <v>0</v>
      </c>
      <c r="T147" s="31">
        <f t="shared" si="36"/>
        <v>0</v>
      </c>
      <c r="U147" s="31">
        <f t="shared" si="36"/>
        <v>0</v>
      </c>
      <c r="V147" s="31">
        <f t="shared" si="36"/>
        <v>0</v>
      </c>
      <c r="W147" s="31">
        <f t="shared" si="36"/>
        <v>0</v>
      </c>
      <c r="X147" s="31">
        <f t="shared" si="36"/>
        <v>0</v>
      </c>
      <c r="Y147" s="31">
        <f t="shared" si="36"/>
        <v>0</v>
      </c>
      <c r="Z147" s="31">
        <f t="shared" si="36"/>
        <v>0</v>
      </c>
      <c r="AA147" s="31">
        <f t="shared" si="36"/>
        <v>0</v>
      </c>
      <c r="AB147" s="31">
        <f t="shared" si="36"/>
        <v>0</v>
      </c>
      <c r="AC147" s="31">
        <f t="shared" si="36"/>
        <v>0</v>
      </c>
      <c r="AD147" s="31">
        <f t="shared" si="36"/>
        <v>0</v>
      </c>
      <c r="AE147" s="31">
        <f t="shared" si="36"/>
        <v>0</v>
      </c>
      <c r="AF147" s="31">
        <f t="shared" si="36"/>
        <v>0</v>
      </c>
      <c r="AG147" s="31" t="e">
        <f t="shared" si="36"/>
        <v>#N/A</v>
      </c>
      <c r="AH147" s="31" t="e">
        <f t="shared" si="36"/>
        <v>#N/A</v>
      </c>
      <c r="AI147" s="31" t="e">
        <f t="shared" si="36"/>
        <v>#N/A</v>
      </c>
      <c r="AJ147" s="31" t="e">
        <f t="shared" si="36"/>
        <v>#N/A</v>
      </c>
      <c r="AK147" s="31" t="e">
        <f t="shared" si="36"/>
        <v>#N/A</v>
      </c>
      <c r="AL147" s="31" t="e">
        <f t="shared" si="36"/>
        <v>#N/A</v>
      </c>
      <c r="AM147" s="9"/>
    </row>
    <row r="148" spans="1:39" x14ac:dyDescent="0.2">
      <c r="A148" s="20"/>
      <c r="B148" s="9">
        <v>8</v>
      </c>
      <c r="C148" s="31" t="e">
        <f t="shared" si="36"/>
        <v>#N/A</v>
      </c>
      <c r="D148" s="31" t="e">
        <f t="shared" si="36"/>
        <v>#N/A</v>
      </c>
      <c r="E148" s="31" t="e">
        <f t="shared" si="36"/>
        <v>#N/A</v>
      </c>
      <c r="F148" s="31" t="e">
        <f t="shared" ref="F148:AL148" si="37">F121-F65</f>
        <v>#N/A</v>
      </c>
      <c r="G148" s="31" t="e">
        <f t="shared" si="37"/>
        <v>#N/A</v>
      </c>
      <c r="H148" s="31" t="e">
        <f t="shared" si="37"/>
        <v>#N/A</v>
      </c>
      <c r="I148" s="31" t="e">
        <f t="shared" si="37"/>
        <v>#N/A</v>
      </c>
      <c r="J148" s="31" t="e">
        <f t="shared" si="37"/>
        <v>#N/A</v>
      </c>
      <c r="K148" s="31" t="e">
        <f t="shared" si="37"/>
        <v>#N/A</v>
      </c>
      <c r="L148" s="31" t="e">
        <f t="shared" si="37"/>
        <v>#N/A</v>
      </c>
      <c r="M148" s="31" t="e">
        <f t="shared" si="37"/>
        <v>#N/A</v>
      </c>
      <c r="N148" s="31" t="e">
        <f t="shared" si="37"/>
        <v>#N/A</v>
      </c>
      <c r="O148" s="31">
        <f t="shared" si="37"/>
        <v>0</v>
      </c>
      <c r="P148" s="31">
        <f t="shared" si="37"/>
        <v>0</v>
      </c>
      <c r="Q148" s="31">
        <f t="shared" si="37"/>
        <v>0</v>
      </c>
      <c r="R148" s="31">
        <f t="shared" si="37"/>
        <v>0</v>
      </c>
      <c r="S148" s="31">
        <f t="shared" si="37"/>
        <v>0</v>
      </c>
      <c r="T148" s="31">
        <f t="shared" si="37"/>
        <v>0</v>
      </c>
      <c r="U148" s="31">
        <f t="shared" si="37"/>
        <v>0</v>
      </c>
      <c r="V148" s="31">
        <f t="shared" si="37"/>
        <v>0</v>
      </c>
      <c r="W148" s="31">
        <f t="shared" si="37"/>
        <v>0</v>
      </c>
      <c r="X148" s="31">
        <f t="shared" si="37"/>
        <v>0</v>
      </c>
      <c r="Y148" s="31">
        <f t="shared" si="37"/>
        <v>0</v>
      </c>
      <c r="Z148" s="31">
        <f t="shared" si="37"/>
        <v>0</v>
      </c>
      <c r="AA148" s="31">
        <f t="shared" si="37"/>
        <v>0</v>
      </c>
      <c r="AB148" s="31">
        <f t="shared" si="37"/>
        <v>0</v>
      </c>
      <c r="AC148" s="31">
        <f t="shared" si="37"/>
        <v>0</v>
      </c>
      <c r="AD148" s="31">
        <f t="shared" si="37"/>
        <v>0</v>
      </c>
      <c r="AE148" s="31">
        <f t="shared" si="37"/>
        <v>0</v>
      </c>
      <c r="AF148" s="31">
        <f t="shared" si="37"/>
        <v>0</v>
      </c>
      <c r="AG148" s="31" t="e">
        <f t="shared" si="37"/>
        <v>#N/A</v>
      </c>
      <c r="AH148" s="31" t="e">
        <f t="shared" si="37"/>
        <v>#N/A</v>
      </c>
      <c r="AI148" s="31" t="e">
        <f t="shared" si="37"/>
        <v>#N/A</v>
      </c>
      <c r="AJ148" s="31" t="e">
        <f t="shared" si="37"/>
        <v>#N/A</v>
      </c>
      <c r="AK148" s="31" t="e">
        <f t="shared" si="37"/>
        <v>#N/A</v>
      </c>
      <c r="AL148" s="31" t="e">
        <f t="shared" si="37"/>
        <v>#N/A</v>
      </c>
      <c r="AM148" s="9"/>
    </row>
    <row r="149" spans="1:39" x14ac:dyDescent="0.2">
      <c r="A149" s="20"/>
      <c r="B149" s="9">
        <v>9</v>
      </c>
      <c r="C149" s="31" t="e">
        <f t="shared" ref="C149:AL156" si="38">C122-C66</f>
        <v>#N/A</v>
      </c>
      <c r="D149" s="31" t="e">
        <f t="shared" si="38"/>
        <v>#N/A</v>
      </c>
      <c r="E149" s="31" t="e">
        <f t="shared" si="38"/>
        <v>#N/A</v>
      </c>
      <c r="F149" s="31" t="e">
        <f t="shared" si="38"/>
        <v>#N/A</v>
      </c>
      <c r="G149" s="31" t="e">
        <f t="shared" si="38"/>
        <v>#N/A</v>
      </c>
      <c r="H149" s="31" t="e">
        <f t="shared" si="38"/>
        <v>#N/A</v>
      </c>
      <c r="I149" s="31" t="e">
        <f t="shared" si="38"/>
        <v>#N/A</v>
      </c>
      <c r="J149" s="31" t="e">
        <f t="shared" si="38"/>
        <v>#N/A</v>
      </c>
      <c r="K149" s="31" t="e">
        <f t="shared" si="38"/>
        <v>#N/A</v>
      </c>
      <c r="L149" s="31" t="e">
        <f t="shared" si="38"/>
        <v>#N/A</v>
      </c>
      <c r="M149" s="31" t="e">
        <f t="shared" si="38"/>
        <v>#N/A</v>
      </c>
      <c r="N149" s="31" t="e">
        <f t="shared" si="38"/>
        <v>#N/A</v>
      </c>
      <c r="O149" s="31">
        <f t="shared" si="38"/>
        <v>0</v>
      </c>
      <c r="P149" s="31">
        <f t="shared" si="38"/>
        <v>0</v>
      </c>
      <c r="Q149" s="31">
        <f t="shared" si="38"/>
        <v>0</v>
      </c>
      <c r="R149" s="31">
        <f t="shared" si="38"/>
        <v>0</v>
      </c>
      <c r="S149" s="31">
        <f t="shared" si="38"/>
        <v>0</v>
      </c>
      <c r="T149" s="31">
        <f t="shared" si="38"/>
        <v>0</v>
      </c>
      <c r="U149" s="31">
        <f t="shared" si="38"/>
        <v>0</v>
      </c>
      <c r="V149" s="31">
        <f t="shared" si="38"/>
        <v>0</v>
      </c>
      <c r="W149" s="31">
        <f t="shared" si="38"/>
        <v>0</v>
      </c>
      <c r="X149" s="31">
        <f t="shared" si="38"/>
        <v>0</v>
      </c>
      <c r="Y149" s="31">
        <f t="shared" si="38"/>
        <v>0</v>
      </c>
      <c r="Z149" s="31">
        <f t="shared" si="38"/>
        <v>0</v>
      </c>
      <c r="AA149" s="31">
        <f t="shared" si="38"/>
        <v>0</v>
      </c>
      <c r="AB149" s="31">
        <f t="shared" si="38"/>
        <v>0</v>
      </c>
      <c r="AC149" s="31">
        <f t="shared" si="38"/>
        <v>0</v>
      </c>
      <c r="AD149" s="31">
        <f t="shared" si="38"/>
        <v>0</v>
      </c>
      <c r="AE149" s="31">
        <f t="shared" si="38"/>
        <v>0</v>
      </c>
      <c r="AF149" s="31">
        <f t="shared" si="38"/>
        <v>0</v>
      </c>
      <c r="AG149" s="31" t="e">
        <f t="shared" si="38"/>
        <v>#N/A</v>
      </c>
      <c r="AH149" s="31" t="e">
        <f t="shared" si="38"/>
        <v>#N/A</v>
      </c>
      <c r="AI149" s="31" t="e">
        <f t="shared" si="38"/>
        <v>#N/A</v>
      </c>
      <c r="AJ149" s="31" t="e">
        <f t="shared" si="38"/>
        <v>#N/A</v>
      </c>
      <c r="AK149" s="31" t="e">
        <f t="shared" si="38"/>
        <v>#N/A</v>
      </c>
      <c r="AL149" s="31" t="e">
        <f t="shared" si="38"/>
        <v>#N/A</v>
      </c>
      <c r="AM149" s="9"/>
    </row>
    <row r="150" spans="1:39" x14ac:dyDescent="0.2">
      <c r="A150" s="20"/>
      <c r="B150" s="9">
        <v>10</v>
      </c>
      <c r="C150" s="31" t="e">
        <f t="shared" si="38"/>
        <v>#N/A</v>
      </c>
      <c r="D150" s="31" t="e">
        <f t="shared" si="38"/>
        <v>#N/A</v>
      </c>
      <c r="E150" s="31" t="e">
        <f t="shared" si="38"/>
        <v>#N/A</v>
      </c>
      <c r="F150" s="31" t="e">
        <f t="shared" si="38"/>
        <v>#N/A</v>
      </c>
      <c r="G150" s="31" t="e">
        <f t="shared" si="38"/>
        <v>#N/A</v>
      </c>
      <c r="H150" s="31" t="e">
        <f t="shared" si="38"/>
        <v>#N/A</v>
      </c>
      <c r="I150" s="31" t="e">
        <f t="shared" si="38"/>
        <v>#N/A</v>
      </c>
      <c r="J150" s="31" t="e">
        <f t="shared" si="38"/>
        <v>#N/A</v>
      </c>
      <c r="K150" s="31" t="e">
        <f t="shared" si="38"/>
        <v>#N/A</v>
      </c>
      <c r="L150" s="31" t="e">
        <f t="shared" si="38"/>
        <v>#N/A</v>
      </c>
      <c r="M150" s="31" t="e">
        <f t="shared" si="38"/>
        <v>#N/A</v>
      </c>
      <c r="N150" s="31" t="e">
        <f t="shared" si="38"/>
        <v>#N/A</v>
      </c>
      <c r="O150" s="31">
        <f t="shared" si="38"/>
        <v>0</v>
      </c>
      <c r="P150" s="31">
        <f t="shared" si="38"/>
        <v>0</v>
      </c>
      <c r="Q150" s="31">
        <f t="shared" si="38"/>
        <v>0</v>
      </c>
      <c r="R150" s="31">
        <f t="shared" si="38"/>
        <v>0</v>
      </c>
      <c r="S150" s="31">
        <f t="shared" si="38"/>
        <v>0</v>
      </c>
      <c r="T150" s="31">
        <f t="shared" si="38"/>
        <v>0</v>
      </c>
      <c r="U150" s="31">
        <f t="shared" si="38"/>
        <v>0</v>
      </c>
      <c r="V150" s="31">
        <f t="shared" si="38"/>
        <v>0</v>
      </c>
      <c r="W150" s="31">
        <f t="shared" si="38"/>
        <v>0</v>
      </c>
      <c r="X150" s="31">
        <f t="shared" si="38"/>
        <v>0</v>
      </c>
      <c r="Y150" s="31">
        <f t="shared" si="38"/>
        <v>0</v>
      </c>
      <c r="Z150" s="31">
        <f t="shared" si="38"/>
        <v>0</v>
      </c>
      <c r="AA150" s="31">
        <f t="shared" si="38"/>
        <v>0</v>
      </c>
      <c r="AB150" s="31">
        <f t="shared" si="38"/>
        <v>0</v>
      </c>
      <c r="AC150" s="31">
        <f t="shared" si="38"/>
        <v>0</v>
      </c>
      <c r="AD150" s="31">
        <f t="shared" si="38"/>
        <v>0</v>
      </c>
      <c r="AE150" s="31">
        <f t="shared" si="38"/>
        <v>0</v>
      </c>
      <c r="AF150" s="31">
        <f t="shared" si="38"/>
        <v>0</v>
      </c>
      <c r="AG150" s="31" t="e">
        <f t="shared" si="38"/>
        <v>#N/A</v>
      </c>
      <c r="AH150" s="31" t="e">
        <f t="shared" si="38"/>
        <v>#N/A</v>
      </c>
      <c r="AI150" s="31" t="e">
        <f t="shared" si="38"/>
        <v>#N/A</v>
      </c>
      <c r="AJ150" s="31" t="e">
        <f t="shared" si="38"/>
        <v>#N/A</v>
      </c>
      <c r="AK150" s="31" t="e">
        <f t="shared" si="38"/>
        <v>#N/A</v>
      </c>
      <c r="AL150" s="31" t="e">
        <f t="shared" si="38"/>
        <v>#N/A</v>
      </c>
      <c r="AM150" s="9"/>
    </row>
    <row r="151" spans="1:39" x14ac:dyDescent="0.2">
      <c r="A151" s="20"/>
      <c r="B151" s="9">
        <v>11</v>
      </c>
      <c r="C151" s="31" t="e">
        <f t="shared" si="38"/>
        <v>#N/A</v>
      </c>
      <c r="D151" s="31" t="e">
        <f t="shared" si="38"/>
        <v>#N/A</v>
      </c>
      <c r="E151" s="31" t="e">
        <f t="shared" si="38"/>
        <v>#N/A</v>
      </c>
      <c r="F151" s="31" t="e">
        <f t="shared" si="38"/>
        <v>#N/A</v>
      </c>
      <c r="G151" s="31" t="e">
        <f t="shared" si="38"/>
        <v>#N/A</v>
      </c>
      <c r="H151" s="31" t="e">
        <f t="shared" si="38"/>
        <v>#N/A</v>
      </c>
      <c r="I151" s="31" t="e">
        <f t="shared" si="38"/>
        <v>#N/A</v>
      </c>
      <c r="J151" s="31" t="e">
        <f t="shared" si="38"/>
        <v>#N/A</v>
      </c>
      <c r="K151" s="31" t="e">
        <f t="shared" si="38"/>
        <v>#N/A</v>
      </c>
      <c r="L151" s="31" t="e">
        <f t="shared" si="38"/>
        <v>#N/A</v>
      </c>
      <c r="M151" s="31" t="e">
        <f t="shared" si="38"/>
        <v>#N/A</v>
      </c>
      <c r="N151" s="31" t="e">
        <f t="shared" si="38"/>
        <v>#N/A</v>
      </c>
      <c r="O151" s="31">
        <f t="shared" si="38"/>
        <v>0</v>
      </c>
      <c r="P151" s="31">
        <f t="shared" si="38"/>
        <v>0</v>
      </c>
      <c r="Q151" s="31">
        <f t="shared" si="38"/>
        <v>0</v>
      </c>
      <c r="R151" s="31">
        <f t="shared" si="38"/>
        <v>0</v>
      </c>
      <c r="S151" s="31">
        <f t="shared" si="38"/>
        <v>0</v>
      </c>
      <c r="T151" s="31">
        <f t="shared" si="38"/>
        <v>0</v>
      </c>
      <c r="U151" s="31">
        <f t="shared" si="38"/>
        <v>0</v>
      </c>
      <c r="V151" s="31">
        <f t="shared" si="38"/>
        <v>0</v>
      </c>
      <c r="W151" s="31">
        <f t="shared" si="38"/>
        <v>0</v>
      </c>
      <c r="X151" s="31">
        <f t="shared" si="38"/>
        <v>0</v>
      </c>
      <c r="Y151" s="31">
        <f t="shared" si="38"/>
        <v>0</v>
      </c>
      <c r="Z151" s="31">
        <f t="shared" si="38"/>
        <v>0</v>
      </c>
      <c r="AA151" s="31">
        <f t="shared" si="38"/>
        <v>0</v>
      </c>
      <c r="AB151" s="31">
        <f t="shared" si="38"/>
        <v>0</v>
      </c>
      <c r="AC151" s="31">
        <f t="shared" si="38"/>
        <v>0</v>
      </c>
      <c r="AD151" s="31">
        <f t="shared" si="38"/>
        <v>0</v>
      </c>
      <c r="AE151" s="31">
        <f t="shared" si="38"/>
        <v>0</v>
      </c>
      <c r="AF151" s="31">
        <f t="shared" si="38"/>
        <v>0</v>
      </c>
      <c r="AG151" s="31" t="e">
        <f t="shared" si="38"/>
        <v>#N/A</v>
      </c>
      <c r="AH151" s="31" t="e">
        <f t="shared" si="38"/>
        <v>#N/A</v>
      </c>
      <c r="AI151" s="31" t="e">
        <f t="shared" si="38"/>
        <v>#N/A</v>
      </c>
      <c r="AJ151" s="31" t="e">
        <f t="shared" si="38"/>
        <v>#N/A</v>
      </c>
      <c r="AK151" s="31" t="e">
        <f t="shared" si="38"/>
        <v>#N/A</v>
      </c>
      <c r="AL151" s="31" t="e">
        <f t="shared" si="38"/>
        <v>#N/A</v>
      </c>
      <c r="AM151" s="9"/>
    </row>
    <row r="152" spans="1:39" x14ac:dyDescent="0.2">
      <c r="A152" s="20"/>
      <c r="B152" s="9">
        <v>12</v>
      </c>
      <c r="C152" s="31">
        <f t="shared" si="38"/>
        <v>0</v>
      </c>
      <c r="D152" s="31">
        <f t="shared" si="38"/>
        <v>0</v>
      </c>
      <c r="E152" s="31">
        <f t="shared" si="38"/>
        <v>0</v>
      </c>
      <c r="F152" s="31">
        <f t="shared" si="38"/>
        <v>0</v>
      </c>
      <c r="G152" s="31">
        <f t="shared" si="38"/>
        <v>0</v>
      </c>
      <c r="H152" s="31">
        <f t="shared" si="38"/>
        <v>0</v>
      </c>
      <c r="I152" s="31">
        <f t="shared" si="38"/>
        <v>0</v>
      </c>
      <c r="J152" s="31">
        <f t="shared" si="38"/>
        <v>0</v>
      </c>
      <c r="K152" s="31">
        <f t="shared" si="38"/>
        <v>0</v>
      </c>
      <c r="L152" s="31">
        <f t="shared" si="38"/>
        <v>0</v>
      </c>
      <c r="M152" s="31">
        <f t="shared" si="38"/>
        <v>0</v>
      </c>
      <c r="N152" s="31">
        <f t="shared" si="38"/>
        <v>0</v>
      </c>
      <c r="O152" s="31">
        <f t="shared" si="38"/>
        <v>0</v>
      </c>
      <c r="P152" s="31">
        <f t="shared" si="38"/>
        <v>0</v>
      </c>
      <c r="Q152" s="31">
        <f t="shared" si="38"/>
        <v>0</v>
      </c>
      <c r="R152" s="31">
        <f t="shared" si="38"/>
        <v>0</v>
      </c>
      <c r="S152" s="31">
        <f t="shared" si="38"/>
        <v>0</v>
      </c>
      <c r="T152" s="31">
        <f t="shared" si="38"/>
        <v>0</v>
      </c>
      <c r="U152" s="31">
        <f t="shared" si="38"/>
        <v>0</v>
      </c>
      <c r="V152" s="31">
        <f t="shared" si="38"/>
        <v>0</v>
      </c>
      <c r="W152" s="31">
        <f t="shared" si="38"/>
        <v>0</v>
      </c>
      <c r="X152" s="31">
        <f t="shared" si="38"/>
        <v>0</v>
      </c>
      <c r="Y152" s="31">
        <f t="shared" si="38"/>
        <v>0</v>
      </c>
      <c r="Z152" s="31">
        <f t="shared" si="38"/>
        <v>0</v>
      </c>
      <c r="AA152" s="31">
        <f t="shared" si="38"/>
        <v>0</v>
      </c>
      <c r="AB152" s="31">
        <f t="shared" si="38"/>
        <v>0</v>
      </c>
      <c r="AC152" s="31">
        <f t="shared" si="38"/>
        <v>0</v>
      </c>
      <c r="AD152" s="31">
        <f t="shared" si="38"/>
        <v>0</v>
      </c>
      <c r="AE152" s="31">
        <f t="shared" si="38"/>
        <v>0</v>
      </c>
      <c r="AF152" s="31">
        <f t="shared" si="38"/>
        <v>0</v>
      </c>
      <c r="AG152" s="31">
        <f t="shared" si="38"/>
        <v>0</v>
      </c>
      <c r="AH152" s="31">
        <f t="shared" si="38"/>
        <v>0</v>
      </c>
      <c r="AI152" s="31">
        <f t="shared" si="38"/>
        <v>0</v>
      </c>
      <c r="AJ152" s="31">
        <f t="shared" si="38"/>
        <v>0</v>
      </c>
      <c r="AK152" s="31">
        <f t="shared" si="38"/>
        <v>0</v>
      </c>
      <c r="AL152" s="31">
        <f t="shared" si="38"/>
        <v>0</v>
      </c>
      <c r="AM152" s="9"/>
    </row>
    <row r="153" spans="1:39" x14ac:dyDescent="0.2">
      <c r="A153" s="20"/>
      <c r="B153" s="9">
        <v>13</v>
      </c>
      <c r="C153" s="31">
        <f t="shared" si="38"/>
        <v>0</v>
      </c>
      <c r="D153" s="31">
        <f t="shared" si="38"/>
        <v>0</v>
      </c>
      <c r="E153" s="31">
        <f t="shared" si="38"/>
        <v>0</v>
      </c>
      <c r="F153" s="31">
        <f t="shared" si="38"/>
        <v>0</v>
      </c>
      <c r="G153" s="31">
        <f t="shared" si="38"/>
        <v>0</v>
      </c>
      <c r="H153" s="31">
        <f t="shared" si="38"/>
        <v>0</v>
      </c>
      <c r="I153" s="31">
        <f t="shared" si="38"/>
        <v>0</v>
      </c>
      <c r="J153" s="31">
        <f t="shared" si="38"/>
        <v>0</v>
      </c>
      <c r="K153" s="31">
        <f t="shared" si="38"/>
        <v>0</v>
      </c>
      <c r="L153" s="31">
        <f t="shared" si="38"/>
        <v>0</v>
      </c>
      <c r="M153" s="31">
        <f t="shared" si="38"/>
        <v>0</v>
      </c>
      <c r="N153" s="31">
        <f t="shared" si="38"/>
        <v>0</v>
      </c>
      <c r="O153" s="31">
        <f t="shared" si="38"/>
        <v>0</v>
      </c>
      <c r="P153" s="31">
        <f t="shared" si="38"/>
        <v>0</v>
      </c>
      <c r="Q153" s="31">
        <f t="shared" si="38"/>
        <v>0</v>
      </c>
      <c r="R153" s="31">
        <f t="shared" si="38"/>
        <v>0</v>
      </c>
      <c r="S153" s="31">
        <f t="shared" si="38"/>
        <v>0</v>
      </c>
      <c r="T153" s="31">
        <f t="shared" si="38"/>
        <v>0</v>
      </c>
      <c r="U153" s="31">
        <f t="shared" si="38"/>
        <v>0</v>
      </c>
      <c r="V153" s="31">
        <f t="shared" si="38"/>
        <v>0</v>
      </c>
      <c r="W153" s="31">
        <f t="shared" si="38"/>
        <v>0</v>
      </c>
      <c r="X153" s="31">
        <f t="shared" si="38"/>
        <v>0</v>
      </c>
      <c r="Y153" s="31">
        <f t="shared" si="38"/>
        <v>0</v>
      </c>
      <c r="Z153" s="31">
        <f t="shared" si="38"/>
        <v>0</v>
      </c>
      <c r="AA153" s="31">
        <f t="shared" si="38"/>
        <v>0</v>
      </c>
      <c r="AB153" s="31">
        <f t="shared" si="38"/>
        <v>0</v>
      </c>
      <c r="AC153" s="31">
        <f t="shared" si="38"/>
        <v>0</v>
      </c>
      <c r="AD153" s="31">
        <f t="shared" si="38"/>
        <v>0</v>
      </c>
      <c r="AE153" s="31">
        <f t="shared" si="38"/>
        <v>0</v>
      </c>
      <c r="AF153" s="31">
        <f t="shared" si="38"/>
        <v>0</v>
      </c>
      <c r="AG153" s="31">
        <f t="shared" si="38"/>
        <v>0</v>
      </c>
      <c r="AH153" s="31">
        <f t="shared" si="38"/>
        <v>0</v>
      </c>
      <c r="AI153" s="31">
        <f t="shared" si="38"/>
        <v>0</v>
      </c>
      <c r="AJ153" s="31">
        <f t="shared" si="38"/>
        <v>0</v>
      </c>
      <c r="AK153" s="31">
        <f t="shared" si="38"/>
        <v>0</v>
      </c>
      <c r="AL153" s="31">
        <f t="shared" si="38"/>
        <v>0</v>
      </c>
      <c r="AM153" s="9"/>
    </row>
    <row r="154" spans="1:39" x14ac:dyDescent="0.2">
      <c r="A154" s="20"/>
      <c r="B154" s="9">
        <v>14</v>
      </c>
      <c r="C154" s="31" t="e">
        <f t="shared" si="38"/>
        <v>#N/A</v>
      </c>
      <c r="D154" s="31" t="e">
        <f t="shared" si="38"/>
        <v>#N/A</v>
      </c>
      <c r="E154" s="31" t="e">
        <f t="shared" si="38"/>
        <v>#N/A</v>
      </c>
      <c r="F154" s="31" t="e">
        <f t="shared" si="38"/>
        <v>#N/A</v>
      </c>
      <c r="G154" s="31" t="e">
        <f t="shared" si="38"/>
        <v>#N/A</v>
      </c>
      <c r="H154" s="31" t="e">
        <f t="shared" si="38"/>
        <v>#N/A</v>
      </c>
      <c r="I154" s="31" t="e">
        <f t="shared" si="38"/>
        <v>#N/A</v>
      </c>
      <c r="J154" s="31" t="e">
        <f t="shared" si="38"/>
        <v>#N/A</v>
      </c>
      <c r="K154" s="31" t="e">
        <f t="shared" si="38"/>
        <v>#N/A</v>
      </c>
      <c r="L154" s="31" t="e">
        <f t="shared" si="38"/>
        <v>#N/A</v>
      </c>
      <c r="M154" s="31" t="e">
        <f t="shared" si="38"/>
        <v>#N/A</v>
      </c>
      <c r="N154" s="31" t="e">
        <f t="shared" si="38"/>
        <v>#N/A</v>
      </c>
      <c r="O154" s="31">
        <f t="shared" si="38"/>
        <v>0</v>
      </c>
      <c r="P154" s="31">
        <f t="shared" si="38"/>
        <v>0</v>
      </c>
      <c r="Q154" s="31">
        <f t="shared" si="38"/>
        <v>0</v>
      </c>
      <c r="R154" s="31">
        <f t="shared" si="38"/>
        <v>0</v>
      </c>
      <c r="S154" s="31">
        <f t="shared" si="38"/>
        <v>0</v>
      </c>
      <c r="T154" s="31">
        <f t="shared" si="38"/>
        <v>0</v>
      </c>
      <c r="U154" s="31">
        <f t="shared" si="38"/>
        <v>0</v>
      </c>
      <c r="V154" s="31">
        <f t="shared" si="38"/>
        <v>0</v>
      </c>
      <c r="W154" s="31">
        <f t="shared" si="38"/>
        <v>0</v>
      </c>
      <c r="X154" s="31">
        <f t="shared" si="38"/>
        <v>0</v>
      </c>
      <c r="Y154" s="31">
        <f t="shared" si="38"/>
        <v>0</v>
      </c>
      <c r="Z154" s="31">
        <f t="shared" si="38"/>
        <v>0</v>
      </c>
      <c r="AA154" s="31">
        <f t="shared" si="38"/>
        <v>0</v>
      </c>
      <c r="AB154" s="31">
        <f t="shared" si="38"/>
        <v>0</v>
      </c>
      <c r="AC154" s="31">
        <f t="shared" si="38"/>
        <v>0</v>
      </c>
      <c r="AD154" s="31">
        <f t="shared" si="38"/>
        <v>0</v>
      </c>
      <c r="AE154" s="31">
        <f t="shared" si="38"/>
        <v>0</v>
      </c>
      <c r="AF154" s="31">
        <f t="shared" si="38"/>
        <v>0</v>
      </c>
      <c r="AG154" s="31" t="e">
        <f t="shared" si="38"/>
        <v>#N/A</v>
      </c>
      <c r="AH154" s="31" t="e">
        <f t="shared" si="38"/>
        <v>#N/A</v>
      </c>
      <c r="AI154" s="31" t="e">
        <f t="shared" si="38"/>
        <v>#N/A</v>
      </c>
      <c r="AJ154" s="31" t="e">
        <f t="shared" si="38"/>
        <v>#N/A</v>
      </c>
      <c r="AK154" s="31" t="e">
        <f t="shared" si="38"/>
        <v>#N/A</v>
      </c>
      <c r="AL154" s="31" t="e">
        <f t="shared" si="38"/>
        <v>#N/A</v>
      </c>
      <c r="AM154" s="9"/>
    </row>
    <row r="155" spans="1:39" x14ac:dyDescent="0.2">
      <c r="A155" s="20"/>
      <c r="B155" s="9">
        <v>15</v>
      </c>
      <c r="C155" s="31" t="e">
        <f t="shared" si="38"/>
        <v>#N/A</v>
      </c>
      <c r="D155" s="31" t="e">
        <f t="shared" si="38"/>
        <v>#N/A</v>
      </c>
      <c r="E155" s="31" t="e">
        <f t="shared" si="38"/>
        <v>#N/A</v>
      </c>
      <c r="F155" s="31" t="e">
        <f t="shared" si="38"/>
        <v>#N/A</v>
      </c>
      <c r="G155" s="31" t="e">
        <f t="shared" si="38"/>
        <v>#N/A</v>
      </c>
      <c r="H155" s="31" t="e">
        <f t="shared" si="38"/>
        <v>#N/A</v>
      </c>
      <c r="I155" s="31" t="e">
        <f t="shared" si="38"/>
        <v>#N/A</v>
      </c>
      <c r="J155" s="31" t="e">
        <f t="shared" si="38"/>
        <v>#N/A</v>
      </c>
      <c r="K155" s="31" t="e">
        <f t="shared" si="38"/>
        <v>#N/A</v>
      </c>
      <c r="L155" s="31" t="e">
        <f t="shared" si="38"/>
        <v>#N/A</v>
      </c>
      <c r="M155" s="31" t="e">
        <f t="shared" si="38"/>
        <v>#N/A</v>
      </c>
      <c r="N155" s="31" t="e">
        <f t="shared" si="38"/>
        <v>#N/A</v>
      </c>
      <c r="O155" s="31">
        <f t="shared" si="38"/>
        <v>0</v>
      </c>
      <c r="P155" s="31">
        <f t="shared" si="38"/>
        <v>0</v>
      </c>
      <c r="Q155" s="31">
        <f t="shared" si="38"/>
        <v>0</v>
      </c>
      <c r="R155" s="31">
        <f t="shared" si="38"/>
        <v>0</v>
      </c>
      <c r="S155" s="31">
        <f t="shared" si="38"/>
        <v>0</v>
      </c>
      <c r="T155" s="31">
        <f t="shared" si="38"/>
        <v>0</v>
      </c>
      <c r="U155" s="31">
        <f t="shared" si="38"/>
        <v>0</v>
      </c>
      <c r="V155" s="31">
        <f t="shared" si="38"/>
        <v>0</v>
      </c>
      <c r="W155" s="31">
        <f t="shared" si="38"/>
        <v>0</v>
      </c>
      <c r="X155" s="31">
        <f t="shared" si="38"/>
        <v>0</v>
      </c>
      <c r="Y155" s="31">
        <f t="shared" si="38"/>
        <v>0</v>
      </c>
      <c r="Z155" s="31">
        <f t="shared" si="38"/>
        <v>0</v>
      </c>
      <c r="AA155" s="31">
        <f t="shared" si="38"/>
        <v>0</v>
      </c>
      <c r="AB155" s="31">
        <f t="shared" si="38"/>
        <v>0</v>
      </c>
      <c r="AC155" s="31">
        <f t="shared" si="38"/>
        <v>0</v>
      </c>
      <c r="AD155" s="31">
        <f t="shared" si="38"/>
        <v>0</v>
      </c>
      <c r="AE155" s="31">
        <f t="shared" si="38"/>
        <v>0</v>
      </c>
      <c r="AF155" s="31">
        <f t="shared" si="38"/>
        <v>0</v>
      </c>
      <c r="AG155" s="31" t="e">
        <f t="shared" si="38"/>
        <v>#N/A</v>
      </c>
      <c r="AH155" s="31" t="e">
        <f t="shared" si="38"/>
        <v>#N/A</v>
      </c>
      <c r="AI155" s="31" t="e">
        <f t="shared" si="38"/>
        <v>#N/A</v>
      </c>
      <c r="AJ155" s="31" t="e">
        <f t="shared" si="38"/>
        <v>#N/A</v>
      </c>
      <c r="AK155" s="31" t="e">
        <f t="shared" si="38"/>
        <v>#N/A</v>
      </c>
      <c r="AL155" s="31" t="e">
        <f t="shared" si="38"/>
        <v>#N/A</v>
      </c>
      <c r="AM155" s="9"/>
    </row>
    <row r="156" spans="1:39" x14ac:dyDescent="0.2">
      <c r="A156" s="20"/>
      <c r="B156" s="9">
        <v>16</v>
      </c>
      <c r="C156" s="31" t="e">
        <f t="shared" si="38"/>
        <v>#N/A</v>
      </c>
      <c r="D156" s="31" t="e">
        <f t="shared" si="38"/>
        <v>#N/A</v>
      </c>
      <c r="E156" s="31" t="e">
        <f t="shared" si="38"/>
        <v>#N/A</v>
      </c>
      <c r="F156" s="31" t="e">
        <f t="shared" ref="F156:AL156" si="39">F129-F73</f>
        <v>#N/A</v>
      </c>
      <c r="G156" s="31" t="e">
        <f t="shared" si="39"/>
        <v>#N/A</v>
      </c>
      <c r="H156" s="31" t="e">
        <f t="shared" si="39"/>
        <v>#N/A</v>
      </c>
      <c r="I156" s="31" t="e">
        <f t="shared" si="39"/>
        <v>#N/A</v>
      </c>
      <c r="J156" s="31" t="e">
        <f t="shared" si="39"/>
        <v>#N/A</v>
      </c>
      <c r="K156" s="31" t="e">
        <f t="shared" si="39"/>
        <v>#N/A</v>
      </c>
      <c r="L156" s="31" t="e">
        <f t="shared" si="39"/>
        <v>#N/A</v>
      </c>
      <c r="M156" s="31" t="e">
        <f t="shared" si="39"/>
        <v>#N/A</v>
      </c>
      <c r="N156" s="31" t="e">
        <f t="shared" si="39"/>
        <v>#N/A</v>
      </c>
      <c r="O156" s="31">
        <f t="shared" si="39"/>
        <v>0</v>
      </c>
      <c r="P156" s="31">
        <f t="shared" si="39"/>
        <v>0</v>
      </c>
      <c r="Q156" s="31">
        <f t="shared" si="39"/>
        <v>0</v>
      </c>
      <c r="R156" s="31">
        <f t="shared" si="39"/>
        <v>0</v>
      </c>
      <c r="S156" s="31">
        <f t="shared" si="39"/>
        <v>0</v>
      </c>
      <c r="T156" s="31">
        <f t="shared" si="39"/>
        <v>0</v>
      </c>
      <c r="U156" s="31">
        <f t="shared" si="39"/>
        <v>0</v>
      </c>
      <c r="V156" s="31">
        <f t="shared" si="39"/>
        <v>0</v>
      </c>
      <c r="W156" s="31">
        <f t="shared" si="39"/>
        <v>0</v>
      </c>
      <c r="X156" s="31">
        <f t="shared" si="39"/>
        <v>0</v>
      </c>
      <c r="Y156" s="31">
        <f t="shared" si="39"/>
        <v>0</v>
      </c>
      <c r="Z156" s="31">
        <f t="shared" si="39"/>
        <v>0</v>
      </c>
      <c r="AA156" s="31">
        <f t="shared" si="39"/>
        <v>0</v>
      </c>
      <c r="AB156" s="31">
        <f t="shared" si="39"/>
        <v>0</v>
      </c>
      <c r="AC156" s="31">
        <f t="shared" si="39"/>
        <v>0</v>
      </c>
      <c r="AD156" s="31">
        <f t="shared" si="39"/>
        <v>0</v>
      </c>
      <c r="AE156" s="31">
        <f t="shared" si="39"/>
        <v>0</v>
      </c>
      <c r="AF156" s="31">
        <f t="shared" si="39"/>
        <v>0</v>
      </c>
      <c r="AG156" s="31" t="e">
        <f t="shared" si="39"/>
        <v>#N/A</v>
      </c>
      <c r="AH156" s="31" t="e">
        <f t="shared" si="39"/>
        <v>#N/A</v>
      </c>
      <c r="AI156" s="31" t="e">
        <f t="shared" si="39"/>
        <v>#N/A</v>
      </c>
      <c r="AJ156" s="31" t="e">
        <f t="shared" si="39"/>
        <v>#N/A</v>
      </c>
      <c r="AK156" s="31" t="e">
        <f t="shared" si="39"/>
        <v>#N/A</v>
      </c>
      <c r="AL156" s="31" t="e">
        <f t="shared" si="39"/>
        <v>#N/A</v>
      </c>
      <c r="AM156" s="9"/>
    </row>
    <row r="157" spans="1:39" x14ac:dyDescent="0.2">
      <c r="A157" s="20"/>
      <c r="B157" s="9">
        <v>17</v>
      </c>
      <c r="C157" s="31" t="e">
        <f t="shared" ref="C157:AL164" si="40">C130-C74</f>
        <v>#N/A</v>
      </c>
      <c r="D157" s="31" t="e">
        <f t="shared" si="40"/>
        <v>#N/A</v>
      </c>
      <c r="E157" s="31" t="e">
        <f t="shared" si="40"/>
        <v>#N/A</v>
      </c>
      <c r="F157" s="31" t="e">
        <f t="shared" si="40"/>
        <v>#N/A</v>
      </c>
      <c r="G157" s="31" t="e">
        <f t="shared" si="40"/>
        <v>#N/A</v>
      </c>
      <c r="H157" s="31" t="e">
        <f t="shared" si="40"/>
        <v>#N/A</v>
      </c>
      <c r="I157" s="31" t="e">
        <f t="shared" si="40"/>
        <v>#N/A</v>
      </c>
      <c r="J157" s="31" t="e">
        <f t="shared" si="40"/>
        <v>#N/A</v>
      </c>
      <c r="K157" s="31" t="e">
        <f t="shared" si="40"/>
        <v>#N/A</v>
      </c>
      <c r="L157" s="31" t="e">
        <f t="shared" si="40"/>
        <v>#N/A</v>
      </c>
      <c r="M157" s="31" t="e">
        <f t="shared" si="40"/>
        <v>#N/A</v>
      </c>
      <c r="N157" s="31" t="e">
        <f t="shared" si="40"/>
        <v>#N/A</v>
      </c>
      <c r="O157" s="31">
        <f t="shared" si="40"/>
        <v>0</v>
      </c>
      <c r="P157" s="31">
        <f t="shared" si="40"/>
        <v>0</v>
      </c>
      <c r="Q157" s="31">
        <f t="shared" si="40"/>
        <v>0</v>
      </c>
      <c r="R157" s="31">
        <f t="shared" si="40"/>
        <v>0</v>
      </c>
      <c r="S157" s="31">
        <f t="shared" si="40"/>
        <v>0</v>
      </c>
      <c r="T157" s="31">
        <f t="shared" si="40"/>
        <v>0</v>
      </c>
      <c r="U157" s="31">
        <f t="shared" si="40"/>
        <v>0</v>
      </c>
      <c r="V157" s="31">
        <f t="shared" si="40"/>
        <v>0</v>
      </c>
      <c r="W157" s="31">
        <f t="shared" si="40"/>
        <v>0</v>
      </c>
      <c r="X157" s="31">
        <f t="shared" si="40"/>
        <v>0</v>
      </c>
      <c r="Y157" s="31">
        <f t="shared" si="40"/>
        <v>0</v>
      </c>
      <c r="Z157" s="31">
        <f t="shared" si="40"/>
        <v>0</v>
      </c>
      <c r="AA157" s="31">
        <f t="shared" si="40"/>
        <v>0</v>
      </c>
      <c r="AB157" s="31">
        <f t="shared" si="40"/>
        <v>0</v>
      </c>
      <c r="AC157" s="31">
        <f t="shared" si="40"/>
        <v>0</v>
      </c>
      <c r="AD157" s="31">
        <f t="shared" si="40"/>
        <v>0</v>
      </c>
      <c r="AE157" s="31">
        <f t="shared" si="40"/>
        <v>0</v>
      </c>
      <c r="AF157" s="31">
        <f t="shared" si="40"/>
        <v>0</v>
      </c>
      <c r="AG157" s="31" t="e">
        <f t="shared" si="40"/>
        <v>#N/A</v>
      </c>
      <c r="AH157" s="31" t="e">
        <f t="shared" si="40"/>
        <v>#N/A</v>
      </c>
      <c r="AI157" s="31" t="e">
        <f t="shared" si="40"/>
        <v>#N/A</v>
      </c>
      <c r="AJ157" s="31" t="e">
        <f t="shared" si="40"/>
        <v>#N/A</v>
      </c>
      <c r="AK157" s="31" t="e">
        <f t="shared" si="40"/>
        <v>#N/A</v>
      </c>
      <c r="AL157" s="31" t="e">
        <f t="shared" si="40"/>
        <v>#N/A</v>
      </c>
      <c r="AM157" s="9"/>
    </row>
    <row r="158" spans="1:39" x14ac:dyDescent="0.2">
      <c r="A158" s="20"/>
      <c r="B158" s="9">
        <v>18</v>
      </c>
      <c r="C158" s="31" t="e">
        <f t="shared" si="40"/>
        <v>#N/A</v>
      </c>
      <c r="D158" s="31" t="e">
        <f t="shared" si="40"/>
        <v>#N/A</v>
      </c>
      <c r="E158" s="31" t="e">
        <f t="shared" si="40"/>
        <v>#N/A</v>
      </c>
      <c r="F158" s="31" t="e">
        <f t="shared" si="40"/>
        <v>#N/A</v>
      </c>
      <c r="G158" s="31" t="e">
        <f t="shared" si="40"/>
        <v>#N/A</v>
      </c>
      <c r="H158" s="31" t="e">
        <f t="shared" si="40"/>
        <v>#N/A</v>
      </c>
      <c r="I158" s="31" t="e">
        <f t="shared" si="40"/>
        <v>#N/A</v>
      </c>
      <c r="J158" s="31" t="e">
        <f t="shared" si="40"/>
        <v>#N/A</v>
      </c>
      <c r="K158" s="31" t="e">
        <f t="shared" si="40"/>
        <v>#N/A</v>
      </c>
      <c r="L158" s="31" t="e">
        <f t="shared" si="40"/>
        <v>#N/A</v>
      </c>
      <c r="M158" s="31" t="e">
        <f t="shared" si="40"/>
        <v>#N/A</v>
      </c>
      <c r="N158" s="31" t="e">
        <f t="shared" si="40"/>
        <v>#N/A</v>
      </c>
      <c r="O158" s="31">
        <f t="shared" si="40"/>
        <v>0</v>
      </c>
      <c r="P158" s="31">
        <f t="shared" si="40"/>
        <v>0</v>
      </c>
      <c r="Q158" s="31">
        <f t="shared" si="40"/>
        <v>0</v>
      </c>
      <c r="R158" s="31">
        <f t="shared" si="40"/>
        <v>0</v>
      </c>
      <c r="S158" s="31">
        <f t="shared" si="40"/>
        <v>0</v>
      </c>
      <c r="T158" s="31">
        <f t="shared" si="40"/>
        <v>0</v>
      </c>
      <c r="U158" s="31">
        <f t="shared" si="40"/>
        <v>0</v>
      </c>
      <c r="V158" s="31">
        <f t="shared" si="40"/>
        <v>0</v>
      </c>
      <c r="W158" s="31">
        <f t="shared" si="40"/>
        <v>0</v>
      </c>
      <c r="X158" s="31">
        <f t="shared" si="40"/>
        <v>0</v>
      </c>
      <c r="Y158" s="31">
        <f t="shared" si="40"/>
        <v>0</v>
      </c>
      <c r="Z158" s="31">
        <f t="shared" si="40"/>
        <v>0</v>
      </c>
      <c r="AA158" s="31">
        <f t="shared" si="40"/>
        <v>0</v>
      </c>
      <c r="AB158" s="31">
        <f t="shared" si="40"/>
        <v>0</v>
      </c>
      <c r="AC158" s="31">
        <f t="shared" si="40"/>
        <v>0</v>
      </c>
      <c r="AD158" s="31">
        <f t="shared" si="40"/>
        <v>0</v>
      </c>
      <c r="AE158" s="31">
        <f t="shared" si="40"/>
        <v>0</v>
      </c>
      <c r="AF158" s="31">
        <f t="shared" si="40"/>
        <v>0</v>
      </c>
      <c r="AG158" s="31" t="e">
        <f t="shared" si="40"/>
        <v>#N/A</v>
      </c>
      <c r="AH158" s="31" t="e">
        <f t="shared" si="40"/>
        <v>#N/A</v>
      </c>
      <c r="AI158" s="31" t="e">
        <f t="shared" si="40"/>
        <v>#N/A</v>
      </c>
      <c r="AJ158" s="31" t="e">
        <f t="shared" si="40"/>
        <v>#N/A</v>
      </c>
      <c r="AK158" s="31" t="e">
        <f t="shared" si="40"/>
        <v>#N/A</v>
      </c>
      <c r="AL158" s="31" t="e">
        <f t="shared" si="40"/>
        <v>#N/A</v>
      </c>
      <c r="AM158" s="9"/>
    </row>
    <row r="159" spans="1:39" x14ac:dyDescent="0.2">
      <c r="A159" s="20"/>
      <c r="B159" s="9">
        <v>19</v>
      </c>
      <c r="C159" s="31" t="e">
        <f t="shared" si="40"/>
        <v>#N/A</v>
      </c>
      <c r="D159" s="31" t="e">
        <f t="shared" si="40"/>
        <v>#N/A</v>
      </c>
      <c r="E159" s="31" t="e">
        <f t="shared" si="40"/>
        <v>#N/A</v>
      </c>
      <c r="F159" s="31" t="e">
        <f t="shared" si="40"/>
        <v>#N/A</v>
      </c>
      <c r="G159" s="31" t="e">
        <f t="shared" si="40"/>
        <v>#N/A</v>
      </c>
      <c r="H159" s="31" t="e">
        <f t="shared" si="40"/>
        <v>#N/A</v>
      </c>
      <c r="I159" s="31" t="e">
        <f t="shared" si="40"/>
        <v>#N/A</v>
      </c>
      <c r="J159" s="31" t="e">
        <f t="shared" si="40"/>
        <v>#N/A</v>
      </c>
      <c r="K159" s="31" t="e">
        <f t="shared" si="40"/>
        <v>#N/A</v>
      </c>
      <c r="L159" s="31" t="e">
        <f t="shared" si="40"/>
        <v>#N/A</v>
      </c>
      <c r="M159" s="31" t="e">
        <f t="shared" si="40"/>
        <v>#N/A</v>
      </c>
      <c r="N159" s="31" t="e">
        <f t="shared" si="40"/>
        <v>#N/A</v>
      </c>
      <c r="O159" s="31" t="e">
        <f t="shared" si="40"/>
        <v>#N/A</v>
      </c>
      <c r="P159" s="31" t="e">
        <f t="shared" si="40"/>
        <v>#N/A</v>
      </c>
      <c r="Q159" s="31" t="e">
        <f t="shared" si="40"/>
        <v>#N/A</v>
      </c>
      <c r="R159" s="31" t="e">
        <f t="shared" si="40"/>
        <v>#N/A</v>
      </c>
      <c r="S159" s="31" t="e">
        <f t="shared" si="40"/>
        <v>#N/A</v>
      </c>
      <c r="T159" s="31" t="e">
        <f t="shared" si="40"/>
        <v>#N/A</v>
      </c>
      <c r="U159" s="31" t="e">
        <f t="shared" si="40"/>
        <v>#N/A</v>
      </c>
      <c r="V159" s="31" t="e">
        <f t="shared" si="40"/>
        <v>#N/A</v>
      </c>
      <c r="W159" s="31" t="e">
        <f t="shared" si="40"/>
        <v>#N/A</v>
      </c>
      <c r="X159" s="31" t="e">
        <f t="shared" si="40"/>
        <v>#N/A</v>
      </c>
      <c r="Y159" s="31" t="e">
        <f t="shared" si="40"/>
        <v>#N/A</v>
      </c>
      <c r="Z159" s="31" t="e">
        <f t="shared" si="40"/>
        <v>#N/A</v>
      </c>
      <c r="AA159" s="31" t="e">
        <f t="shared" si="40"/>
        <v>#N/A</v>
      </c>
      <c r="AB159" s="31" t="e">
        <f t="shared" si="40"/>
        <v>#N/A</v>
      </c>
      <c r="AC159" s="31" t="e">
        <f t="shared" si="40"/>
        <v>#N/A</v>
      </c>
      <c r="AD159" s="31" t="e">
        <f t="shared" si="40"/>
        <v>#N/A</v>
      </c>
      <c r="AE159" s="31" t="e">
        <f t="shared" si="40"/>
        <v>#N/A</v>
      </c>
      <c r="AF159" s="31" t="e">
        <f t="shared" si="40"/>
        <v>#N/A</v>
      </c>
      <c r="AG159" s="31" t="e">
        <f t="shared" si="40"/>
        <v>#N/A</v>
      </c>
      <c r="AH159" s="31" t="e">
        <f t="shared" si="40"/>
        <v>#N/A</v>
      </c>
      <c r="AI159" s="31" t="e">
        <f t="shared" si="40"/>
        <v>#N/A</v>
      </c>
      <c r="AJ159" s="31" t="e">
        <f t="shared" si="40"/>
        <v>#N/A</v>
      </c>
      <c r="AK159" s="31" t="e">
        <f t="shared" si="40"/>
        <v>#N/A</v>
      </c>
      <c r="AL159" s="31" t="e">
        <f t="shared" si="40"/>
        <v>#N/A</v>
      </c>
      <c r="AM159" s="9"/>
    </row>
    <row r="160" spans="1:39" x14ac:dyDescent="0.2">
      <c r="A160" s="20"/>
      <c r="B160" s="9">
        <v>20</v>
      </c>
      <c r="C160" s="31" t="e">
        <f t="shared" si="40"/>
        <v>#N/A</v>
      </c>
      <c r="D160" s="31" t="e">
        <f t="shared" si="40"/>
        <v>#N/A</v>
      </c>
      <c r="E160" s="31" t="e">
        <f t="shared" si="40"/>
        <v>#N/A</v>
      </c>
      <c r="F160" s="31" t="e">
        <f t="shared" si="40"/>
        <v>#N/A</v>
      </c>
      <c r="G160" s="31" t="e">
        <f t="shared" si="40"/>
        <v>#N/A</v>
      </c>
      <c r="H160" s="31" t="e">
        <f t="shared" si="40"/>
        <v>#N/A</v>
      </c>
      <c r="I160" s="31" t="e">
        <f t="shared" si="40"/>
        <v>#N/A</v>
      </c>
      <c r="J160" s="31" t="e">
        <f t="shared" si="40"/>
        <v>#N/A</v>
      </c>
      <c r="K160" s="31" t="e">
        <f t="shared" si="40"/>
        <v>#N/A</v>
      </c>
      <c r="L160" s="31" t="e">
        <f t="shared" si="40"/>
        <v>#N/A</v>
      </c>
      <c r="M160" s="31" t="e">
        <f t="shared" si="40"/>
        <v>#N/A</v>
      </c>
      <c r="N160" s="31" t="e">
        <f t="shared" si="40"/>
        <v>#N/A</v>
      </c>
      <c r="O160" s="31" t="e">
        <f t="shared" si="40"/>
        <v>#N/A</v>
      </c>
      <c r="P160" s="31" t="e">
        <f t="shared" si="40"/>
        <v>#N/A</v>
      </c>
      <c r="Q160" s="31" t="e">
        <f t="shared" si="40"/>
        <v>#N/A</v>
      </c>
      <c r="R160" s="31" t="e">
        <f t="shared" si="40"/>
        <v>#N/A</v>
      </c>
      <c r="S160" s="31" t="e">
        <f t="shared" si="40"/>
        <v>#N/A</v>
      </c>
      <c r="T160" s="31" t="e">
        <f t="shared" si="40"/>
        <v>#N/A</v>
      </c>
      <c r="U160" s="31" t="e">
        <f t="shared" si="40"/>
        <v>#N/A</v>
      </c>
      <c r="V160" s="31" t="e">
        <f t="shared" si="40"/>
        <v>#N/A</v>
      </c>
      <c r="W160" s="31" t="e">
        <f t="shared" si="40"/>
        <v>#N/A</v>
      </c>
      <c r="X160" s="31" t="e">
        <f t="shared" si="40"/>
        <v>#N/A</v>
      </c>
      <c r="Y160" s="31" t="e">
        <f t="shared" si="40"/>
        <v>#N/A</v>
      </c>
      <c r="Z160" s="31" t="e">
        <f t="shared" si="40"/>
        <v>#N/A</v>
      </c>
      <c r="AA160" s="31" t="e">
        <f t="shared" si="40"/>
        <v>#N/A</v>
      </c>
      <c r="AB160" s="31" t="e">
        <f t="shared" si="40"/>
        <v>#N/A</v>
      </c>
      <c r="AC160" s="31" t="e">
        <f t="shared" si="40"/>
        <v>#N/A</v>
      </c>
      <c r="AD160" s="31" t="e">
        <f t="shared" si="40"/>
        <v>#N/A</v>
      </c>
      <c r="AE160" s="31" t="e">
        <f t="shared" si="40"/>
        <v>#N/A</v>
      </c>
      <c r="AF160" s="31" t="e">
        <f t="shared" si="40"/>
        <v>#N/A</v>
      </c>
      <c r="AG160" s="31" t="e">
        <f t="shared" si="40"/>
        <v>#N/A</v>
      </c>
      <c r="AH160" s="31" t="e">
        <f t="shared" si="40"/>
        <v>#N/A</v>
      </c>
      <c r="AI160" s="31" t="e">
        <f t="shared" si="40"/>
        <v>#N/A</v>
      </c>
      <c r="AJ160" s="31" t="e">
        <f t="shared" si="40"/>
        <v>#N/A</v>
      </c>
      <c r="AK160" s="31" t="e">
        <f t="shared" si="40"/>
        <v>#N/A</v>
      </c>
      <c r="AL160" s="31" t="e">
        <f t="shared" si="40"/>
        <v>#N/A</v>
      </c>
      <c r="AM160" s="9"/>
    </row>
    <row r="161" spans="1:39" x14ac:dyDescent="0.2">
      <c r="A161" s="20"/>
      <c r="B161" s="9">
        <v>21</v>
      </c>
      <c r="C161" s="31" t="e">
        <f t="shared" si="40"/>
        <v>#N/A</v>
      </c>
      <c r="D161" s="31" t="e">
        <f t="shared" si="40"/>
        <v>#N/A</v>
      </c>
      <c r="E161" s="31" t="e">
        <f t="shared" si="40"/>
        <v>#N/A</v>
      </c>
      <c r="F161" s="31" t="e">
        <f t="shared" si="40"/>
        <v>#N/A</v>
      </c>
      <c r="G161" s="31" t="e">
        <f t="shared" si="40"/>
        <v>#N/A</v>
      </c>
      <c r="H161" s="31" t="e">
        <f t="shared" si="40"/>
        <v>#N/A</v>
      </c>
      <c r="I161" s="31" t="e">
        <f t="shared" si="40"/>
        <v>#N/A</v>
      </c>
      <c r="J161" s="31" t="e">
        <f t="shared" si="40"/>
        <v>#N/A</v>
      </c>
      <c r="K161" s="31" t="e">
        <f t="shared" si="40"/>
        <v>#N/A</v>
      </c>
      <c r="L161" s="31" t="e">
        <f t="shared" si="40"/>
        <v>#N/A</v>
      </c>
      <c r="M161" s="31" t="e">
        <f t="shared" si="40"/>
        <v>#N/A</v>
      </c>
      <c r="N161" s="31" t="e">
        <f t="shared" si="40"/>
        <v>#N/A</v>
      </c>
      <c r="O161" s="31" t="e">
        <f t="shared" si="40"/>
        <v>#N/A</v>
      </c>
      <c r="P161" s="31" t="e">
        <f t="shared" si="40"/>
        <v>#N/A</v>
      </c>
      <c r="Q161" s="31" t="e">
        <f t="shared" si="40"/>
        <v>#N/A</v>
      </c>
      <c r="R161" s="31" t="e">
        <f t="shared" si="40"/>
        <v>#N/A</v>
      </c>
      <c r="S161" s="31" t="e">
        <f t="shared" si="40"/>
        <v>#N/A</v>
      </c>
      <c r="T161" s="31" t="e">
        <f t="shared" si="40"/>
        <v>#N/A</v>
      </c>
      <c r="U161" s="31" t="e">
        <f t="shared" si="40"/>
        <v>#N/A</v>
      </c>
      <c r="V161" s="31" t="e">
        <f t="shared" si="40"/>
        <v>#N/A</v>
      </c>
      <c r="W161" s="31" t="e">
        <f t="shared" si="40"/>
        <v>#N/A</v>
      </c>
      <c r="X161" s="31" t="e">
        <f t="shared" si="40"/>
        <v>#N/A</v>
      </c>
      <c r="Y161" s="31" t="e">
        <f t="shared" si="40"/>
        <v>#N/A</v>
      </c>
      <c r="Z161" s="31" t="e">
        <f t="shared" si="40"/>
        <v>#N/A</v>
      </c>
      <c r="AA161" s="31" t="e">
        <f t="shared" si="40"/>
        <v>#N/A</v>
      </c>
      <c r="AB161" s="31" t="e">
        <f t="shared" si="40"/>
        <v>#N/A</v>
      </c>
      <c r="AC161" s="31" t="e">
        <f t="shared" si="40"/>
        <v>#N/A</v>
      </c>
      <c r="AD161" s="31" t="e">
        <f t="shared" si="40"/>
        <v>#N/A</v>
      </c>
      <c r="AE161" s="31" t="e">
        <f t="shared" si="40"/>
        <v>#N/A</v>
      </c>
      <c r="AF161" s="31" t="e">
        <f t="shared" si="40"/>
        <v>#N/A</v>
      </c>
      <c r="AG161" s="31" t="e">
        <f t="shared" si="40"/>
        <v>#N/A</v>
      </c>
      <c r="AH161" s="31" t="e">
        <f t="shared" si="40"/>
        <v>#N/A</v>
      </c>
      <c r="AI161" s="31" t="e">
        <f t="shared" si="40"/>
        <v>#N/A</v>
      </c>
      <c r="AJ161" s="31" t="e">
        <f t="shared" si="40"/>
        <v>#N/A</v>
      </c>
      <c r="AK161" s="31" t="e">
        <f t="shared" si="40"/>
        <v>#N/A</v>
      </c>
      <c r="AL161" s="31" t="e">
        <f t="shared" si="40"/>
        <v>#N/A</v>
      </c>
      <c r="AM161" s="9"/>
    </row>
    <row r="162" spans="1:39" x14ac:dyDescent="0.2">
      <c r="A162" s="20"/>
      <c r="B162" s="9">
        <v>22</v>
      </c>
      <c r="C162" s="31" t="e">
        <f t="shared" si="40"/>
        <v>#N/A</v>
      </c>
      <c r="D162" s="31" t="e">
        <f t="shared" si="40"/>
        <v>#N/A</v>
      </c>
      <c r="E162" s="31" t="e">
        <f t="shared" si="40"/>
        <v>#N/A</v>
      </c>
      <c r="F162" s="31" t="e">
        <f t="shared" si="40"/>
        <v>#N/A</v>
      </c>
      <c r="G162" s="31" t="e">
        <f t="shared" si="40"/>
        <v>#N/A</v>
      </c>
      <c r="H162" s="31" t="e">
        <f t="shared" si="40"/>
        <v>#N/A</v>
      </c>
      <c r="I162" s="31" t="e">
        <f t="shared" si="40"/>
        <v>#N/A</v>
      </c>
      <c r="J162" s="31" t="e">
        <f t="shared" si="40"/>
        <v>#N/A</v>
      </c>
      <c r="K162" s="31" t="e">
        <f t="shared" si="40"/>
        <v>#N/A</v>
      </c>
      <c r="L162" s="31" t="e">
        <f t="shared" si="40"/>
        <v>#N/A</v>
      </c>
      <c r="M162" s="31" t="e">
        <f t="shared" si="40"/>
        <v>#N/A</v>
      </c>
      <c r="N162" s="31" t="e">
        <f t="shared" si="40"/>
        <v>#N/A</v>
      </c>
      <c r="O162" s="31" t="e">
        <f t="shared" si="40"/>
        <v>#N/A</v>
      </c>
      <c r="P162" s="31" t="e">
        <f t="shared" si="40"/>
        <v>#N/A</v>
      </c>
      <c r="Q162" s="31" t="e">
        <f t="shared" si="40"/>
        <v>#N/A</v>
      </c>
      <c r="R162" s="31" t="e">
        <f t="shared" si="40"/>
        <v>#N/A</v>
      </c>
      <c r="S162" s="31" t="e">
        <f t="shared" si="40"/>
        <v>#N/A</v>
      </c>
      <c r="T162" s="31" t="e">
        <f t="shared" si="40"/>
        <v>#N/A</v>
      </c>
      <c r="U162" s="31" t="e">
        <f t="shared" si="40"/>
        <v>#N/A</v>
      </c>
      <c r="V162" s="31" t="e">
        <f t="shared" si="40"/>
        <v>#N/A</v>
      </c>
      <c r="W162" s="31" t="e">
        <f t="shared" si="40"/>
        <v>#N/A</v>
      </c>
      <c r="X162" s="31" t="e">
        <f t="shared" si="40"/>
        <v>#N/A</v>
      </c>
      <c r="Y162" s="31" t="e">
        <f t="shared" si="40"/>
        <v>#N/A</v>
      </c>
      <c r="Z162" s="31" t="e">
        <f t="shared" si="40"/>
        <v>#N/A</v>
      </c>
      <c r="AA162" s="31" t="e">
        <f t="shared" si="40"/>
        <v>#N/A</v>
      </c>
      <c r="AB162" s="31" t="e">
        <f t="shared" si="40"/>
        <v>#N/A</v>
      </c>
      <c r="AC162" s="31" t="e">
        <f t="shared" si="40"/>
        <v>#N/A</v>
      </c>
      <c r="AD162" s="31" t="e">
        <f t="shared" si="40"/>
        <v>#N/A</v>
      </c>
      <c r="AE162" s="31" t="e">
        <f t="shared" si="40"/>
        <v>#N/A</v>
      </c>
      <c r="AF162" s="31" t="e">
        <f t="shared" si="40"/>
        <v>#N/A</v>
      </c>
      <c r="AG162" s="31" t="e">
        <f t="shared" si="40"/>
        <v>#N/A</v>
      </c>
      <c r="AH162" s="31" t="e">
        <f t="shared" si="40"/>
        <v>#N/A</v>
      </c>
      <c r="AI162" s="31" t="e">
        <f t="shared" si="40"/>
        <v>#N/A</v>
      </c>
      <c r="AJ162" s="31" t="e">
        <f t="shared" si="40"/>
        <v>#N/A</v>
      </c>
      <c r="AK162" s="31" t="e">
        <f t="shared" si="40"/>
        <v>#N/A</v>
      </c>
      <c r="AL162" s="31" t="e">
        <f t="shared" si="40"/>
        <v>#N/A</v>
      </c>
      <c r="AM162" s="9"/>
    </row>
    <row r="163" spans="1:39" x14ac:dyDescent="0.2">
      <c r="A163" s="20"/>
      <c r="B163" s="9">
        <v>23</v>
      </c>
      <c r="C163" s="31" t="e">
        <f t="shared" si="40"/>
        <v>#N/A</v>
      </c>
      <c r="D163" s="31" t="e">
        <f t="shared" si="40"/>
        <v>#N/A</v>
      </c>
      <c r="E163" s="31" t="e">
        <f t="shared" si="40"/>
        <v>#N/A</v>
      </c>
      <c r="F163" s="31" t="e">
        <f t="shared" si="40"/>
        <v>#N/A</v>
      </c>
      <c r="G163" s="31" t="e">
        <f t="shared" si="40"/>
        <v>#N/A</v>
      </c>
      <c r="H163" s="31" t="e">
        <f t="shared" si="40"/>
        <v>#N/A</v>
      </c>
      <c r="I163" s="31" t="e">
        <f t="shared" si="40"/>
        <v>#N/A</v>
      </c>
      <c r="J163" s="31" t="e">
        <f t="shared" si="40"/>
        <v>#N/A</v>
      </c>
      <c r="K163" s="31" t="e">
        <f t="shared" si="40"/>
        <v>#N/A</v>
      </c>
      <c r="L163" s="31" t="e">
        <f t="shared" si="40"/>
        <v>#N/A</v>
      </c>
      <c r="M163" s="31" t="e">
        <f t="shared" si="40"/>
        <v>#N/A</v>
      </c>
      <c r="N163" s="31" t="e">
        <f t="shared" si="40"/>
        <v>#N/A</v>
      </c>
      <c r="O163" s="31" t="e">
        <f t="shared" si="40"/>
        <v>#N/A</v>
      </c>
      <c r="P163" s="31" t="e">
        <f t="shared" si="40"/>
        <v>#N/A</v>
      </c>
      <c r="Q163" s="31" t="e">
        <f t="shared" si="40"/>
        <v>#N/A</v>
      </c>
      <c r="R163" s="31" t="e">
        <f t="shared" si="40"/>
        <v>#N/A</v>
      </c>
      <c r="S163" s="31" t="e">
        <f t="shared" si="40"/>
        <v>#N/A</v>
      </c>
      <c r="T163" s="31" t="e">
        <f t="shared" si="40"/>
        <v>#N/A</v>
      </c>
      <c r="U163" s="31" t="e">
        <f t="shared" si="40"/>
        <v>#N/A</v>
      </c>
      <c r="V163" s="31" t="e">
        <f t="shared" si="40"/>
        <v>#N/A</v>
      </c>
      <c r="W163" s="31" t="e">
        <f t="shared" si="40"/>
        <v>#N/A</v>
      </c>
      <c r="X163" s="31" t="e">
        <f t="shared" si="40"/>
        <v>#N/A</v>
      </c>
      <c r="Y163" s="31" t="e">
        <f t="shared" si="40"/>
        <v>#N/A</v>
      </c>
      <c r="Z163" s="31" t="e">
        <f t="shared" si="40"/>
        <v>#N/A</v>
      </c>
      <c r="AA163" s="31" t="e">
        <f t="shared" si="40"/>
        <v>#N/A</v>
      </c>
      <c r="AB163" s="31" t="e">
        <f t="shared" si="40"/>
        <v>#N/A</v>
      </c>
      <c r="AC163" s="31" t="e">
        <f t="shared" si="40"/>
        <v>#N/A</v>
      </c>
      <c r="AD163" s="31" t="e">
        <f t="shared" si="40"/>
        <v>#N/A</v>
      </c>
      <c r="AE163" s="31" t="e">
        <f t="shared" si="40"/>
        <v>#N/A</v>
      </c>
      <c r="AF163" s="31" t="e">
        <f t="shared" si="40"/>
        <v>#N/A</v>
      </c>
      <c r="AG163" s="31" t="e">
        <f t="shared" si="40"/>
        <v>#N/A</v>
      </c>
      <c r="AH163" s="31" t="e">
        <f t="shared" si="40"/>
        <v>#N/A</v>
      </c>
      <c r="AI163" s="31" t="e">
        <f t="shared" si="40"/>
        <v>#N/A</v>
      </c>
      <c r="AJ163" s="31" t="e">
        <f t="shared" si="40"/>
        <v>#N/A</v>
      </c>
      <c r="AK163" s="31" t="e">
        <f t="shared" si="40"/>
        <v>#N/A</v>
      </c>
      <c r="AL163" s="31" t="e">
        <f t="shared" si="40"/>
        <v>#N/A</v>
      </c>
      <c r="AM163" s="9"/>
    </row>
    <row r="164" spans="1:39" x14ac:dyDescent="0.2">
      <c r="A164" s="20"/>
      <c r="B164" s="9">
        <v>24</v>
      </c>
      <c r="C164" s="31" t="e">
        <f t="shared" si="40"/>
        <v>#N/A</v>
      </c>
      <c r="D164" s="31" t="e">
        <f t="shared" si="40"/>
        <v>#N/A</v>
      </c>
      <c r="E164" s="31" t="e">
        <f t="shared" si="40"/>
        <v>#N/A</v>
      </c>
      <c r="F164" s="31" t="e">
        <f t="shared" ref="F164:AL164" si="41">F137-F81</f>
        <v>#N/A</v>
      </c>
      <c r="G164" s="31" t="e">
        <f t="shared" si="41"/>
        <v>#N/A</v>
      </c>
      <c r="H164" s="31" t="e">
        <f t="shared" si="41"/>
        <v>#N/A</v>
      </c>
      <c r="I164" s="31" t="e">
        <f t="shared" si="41"/>
        <v>#N/A</v>
      </c>
      <c r="J164" s="31" t="e">
        <f t="shared" si="41"/>
        <v>#N/A</v>
      </c>
      <c r="K164" s="31" t="e">
        <f t="shared" si="41"/>
        <v>#N/A</v>
      </c>
      <c r="L164" s="31" t="e">
        <f t="shared" si="41"/>
        <v>#N/A</v>
      </c>
      <c r="M164" s="31" t="e">
        <f t="shared" si="41"/>
        <v>#N/A</v>
      </c>
      <c r="N164" s="31" t="e">
        <f t="shared" si="41"/>
        <v>#N/A</v>
      </c>
      <c r="O164" s="31" t="e">
        <f t="shared" si="41"/>
        <v>#N/A</v>
      </c>
      <c r="P164" s="31" t="e">
        <f t="shared" si="41"/>
        <v>#N/A</v>
      </c>
      <c r="Q164" s="31" t="e">
        <f t="shared" si="41"/>
        <v>#N/A</v>
      </c>
      <c r="R164" s="31" t="e">
        <f t="shared" si="41"/>
        <v>#N/A</v>
      </c>
      <c r="S164" s="31" t="e">
        <f t="shared" si="41"/>
        <v>#N/A</v>
      </c>
      <c r="T164" s="31" t="e">
        <f t="shared" si="41"/>
        <v>#N/A</v>
      </c>
      <c r="U164" s="31" t="e">
        <f t="shared" si="41"/>
        <v>#N/A</v>
      </c>
      <c r="V164" s="31" t="e">
        <f t="shared" si="41"/>
        <v>#N/A</v>
      </c>
      <c r="W164" s="31" t="e">
        <f t="shared" si="41"/>
        <v>#N/A</v>
      </c>
      <c r="X164" s="31" t="e">
        <f t="shared" si="41"/>
        <v>#N/A</v>
      </c>
      <c r="Y164" s="31" t="e">
        <f t="shared" si="41"/>
        <v>#N/A</v>
      </c>
      <c r="Z164" s="31" t="e">
        <f t="shared" si="41"/>
        <v>#N/A</v>
      </c>
      <c r="AA164" s="31" t="e">
        <f t="shared" si="41"/>
        <v>#N/A</v>
      </c>
      <c r="AB164" s="31" t="e">
        <f t="shared" si="41"/>
        <v>#N/A</v>
      </c>
      <c r="AC164" s="31" t="e">
        <f t="shared" si="41"/>
        <v>#N/A</v>
      </c>
      <c r="AD164" s="31" t="e">
        <f t="shared" si="41"/>
        <v>#N/A</v>
      </c>
      <c r="AE164" s="31" t="e">
        <f t="shared" si="41"/>
        <v>#N/A</v>
      </c>
      <c r="AF164" s="31" t="e">
        <f t="shared" si="41"/>
        <v>#N/A</v>
      </c>
      <c r="AG164" s="31" t="e">
        <f t="shared" si="41"/>
        <v>#N/A</v>
      </c>
      <c r="AH164" s="31" t="e">
        <f t="shared" si="41"/>
        <v>#N/A</v>
      </c>
      <c r="AI164" s="31" t="e">
        <f t="shared" si="41"/>
        <v>#N/A</v>
      </c>
      <c r="AJ164" s="31" t="e">
        <f t="shared" si="41"/>
        <v>#N/A</v>
      </c>
      <c r="AK164" s="31" t="e">
        <f t="shared" si="41"/>
        <v>#N/A</v>
      </c>
      <c r="AL164" s="31" t="e">
        <f t="shared" si="41"/>
        <v>#N/A</v>
      </c>
      <c r="AM164" s="9"/>
    </row>
    <row r="165" spans="1:39" x14ac:dyDescent="0.2">
      <c r="A165" s="20"/>
      <c r="B165" s="33" t="s">
        <v>401</v>
      </c>
      <c r="C165" s="34" t="e">
        <f>SUM(C141:C164)</f>
        <v>#N/A</v>
      </c>
      <c r="D165" s="34" t="e">
        <f>SUM(D141:D164)</f>
        <v>#N/A</v>
      </c>
      <c r="E165" s="34" t="e">
        <f t="shared" ref="E165:AL165" si="42">SUM(E141:E164)</f>
        <v>#N/A</v>
      </c>
      <c r="F165" s="34" t="e">
        <f t="shared" si="42"/>
        <v>#N/A</v>
      </c>
      <c r="G165" s="34" t="e">
        <f t="shared" si="42"/>
        <v>#N/A</v>
      </c>
      <c r="H165" s="34" t="e">
        <f t="shared" si="42"/>
        <v>#N/A</v>
      </c>
      <c r="I165" s="34" t="e">
        <f t="shared" si="42"/>
        <v>#N/A</v>
      </c>
      <c r="J165" s="34" t="e">
        <f t="shared" si="42"/>
        <v>#N/A</v>
      </c>
      <c r="K165" s="34" t="e">
        <f t="shared" si="42"/>
        <v>#N/A</v>
      </c>
      <c r="L165" s="34" t="e">
        <f t="shared" si="42"/>
        <v>#N/A</v>
      </c>
      <c r="M165" s="34" t="e">
        <f t="shared" si="42"/>
        <v>#N/A</v>
      </c>
      <c r="N165" s="34" t="e">
        <f t="shared" si="42"/>
        <v>#N/A</v>
      </c>
      <c r="O165" s="34" t="e">
        <f t="shared" si="42"/>
        <v>#N/A</v>
      </c>
      <c r="P165" s="34" t="e">
        <f t="shared" si="42"/>
        <v>#N/A</v>
      </c>
      <c r="Q165" s="34" t="e">
        <f t="shared" si="42"/>
        <v>#N/A</v>
      </c>
      <c r="R165" s="34" t="e">
        <f t="shared" si="42"/>
        <v>#N/A</v>
      </c>
      <c r="S165" s="34" t="e">
        <f t="shared" si="42"/>
        <v>#N/A</v>
      </c>
      <c r="T165" s="34" t="e">
        <f t="shared" si="42"/>
        <v>#N/A</v>
      </c>
      <c r="U165" s="34" t="e">
        <f t="shared" si="42"/>
        <v>#N/A</v>
      </c>
      <c r="V165" s="34" t="e">
        <f t="shared" si="42"/>
        <v>#N/A</v>
      </c>
      <c r="W165" s="34" t="e">
        <f t="shared" si="42"/>
        <v>#N/A</v>
      </c>
      <c r="X165" s="34" t="e">
        <f t="shared" si="42"/>
        <v>#N/A</v>
      </c>
      <c r="Y165" s="34" t="e">
        <f t="shared" si="42"/>
        <v>#N/A</v>
      </c>
      <c r="Z165" s="34" t="e">
        <f t="shared" si="42"/>
        <v>#N/A</v>
      </c>
      <c r="AA165" s="34" t="e">
        <f t="shared" si="42"/>
        <v>#N/A</v>
      </c>
      <c r="AB165" s="34" t="e">
        <f t="shared" si="42"/>
        <v>#N/A</v>
      </c>
      <c r="AC165" s="34" t="e">
        <f t="shared" si="42"/>
        <v>#N/A</v>
      </c>
      <c r="AD165" s="34" t="e">
        <f t="shared" si="42"/>
        <v>#N/A</v>
      </c>
      <c r="AE165" s="34" t="e">
        <f t="shared" si="42"/>
        <v>#N/A</v>
      </c>
      <c r="AF165" s="34" t="e">
        <f t="shared" si="42"/>
        <v>#N/A</v>
      </c>
      <c r="AG165" s="34" t="e">
        <f t="shared" si="42"/>
        <v>#N/A</v>
      </c>
      <c r="AH165" s="34" t="e">
        <f t="shared" si="42"/>
        <v>#N/A</v>
      </c>
      <c r="AI165" s="34" t="e">
        <f t="shared" si="42"/>
        <v>#N/A</v>
      </c>
      <c r="AJ165" s="34" t="e">
        <f t="shared" si="42"/>
        <v>#N/A</v>
      </c>
      <c r="AK165" s="34" t="e">
        <f t="shared" si="42"/>
        <v>#N/A</v>
      </c>
      <c r="AL165" s="34" t="e">
        <f t="shared" si="42"/>
        <v>#N/A</v>
      </c>
      <c r="AM165" s="34" t="e">
        <f>SUM(C165:AL165)</f>
        <v>#N/A</v>
      </c>
    </row>
    <row r="166" spans="1:39" x14ac:dyDescent="0.2">
      <c r="A166" s="20" t="s">
        <v>404</v>
      </c>
      <c r="B166" s="33" t="s">
        <v>401</v>
      </c>
      <c r="C166" s="34" t="e">
        <f t="shared" ref="C166:AL166" si="43">C165*C4</f>
        <v>#N/A</v>
      </c>
      <c r="D166" s="34" t="e">
        <f t="shared" si="43"/>
        <v>#N/A</v>
      </c>
      <c r="E166" s="34" t="e">
        <f t="shared" si="43"/>
        <v>#N/A</v>
      </c>
      <c r="F166" s="34" t="e">
        <f t="shared" si="43"/>
        <v>#N/A</v>
      </c>
      <c r="G166" s="34" t="e">
        <f t="shared" si="43"/>
        <v>#N/A</v>
      </c>
      <c r="H166" s="34" t="e">
        <f t="shared" si="43"/>
        <v>#N/A</v>
      </c>
      <c r="I166" s="34" t="e">
        <f t="shared" si="43"/>
        <v>#N/A</v>
      </c>
      <c r="J166" s="34" t="e">
        <f t="shared" si="43"/>
        <v>#N/A</v>
      </c>
      <c r="K166" s="34" t="e">
        <f t="shared" si="43"/>
        <v>#N/A</v>
      </c>
      <c r="L166" s="34" t="e">
        <f t="shared" si="43"/>
        <v>#N/A</v>
      </c>
      <c r="M166" s="34" t="e">
        <f t="shared" si="43"/>
        <v>#N/A</v>
      </c>
      <c r="N166" s="34" t="e">
        <f t="shared" si="43"/>
        <v>#N/A</v>
      </c>
      <c r="O166" s="34" t="e">
        <f t="shared" si="43"/>
        <v>#N/A</v>
      </c>
      <c r="P166" s="34" t="e">
        <f t="shared" si="43"/>
        <v>#N/A</v>
      </c>
      <c r="Q166" s="34" t="e">
        <f t="shared" si="43"/>
        <v>#N/A</v>
      </c>
      <c r="R166" s="34" t="e">
        <f t="shared" si="43"/>
        <v>#N/A</v>
      </c>
      <c r="S166" s="34" t="e">
        <f t="shared" si="43"/>
        <v>#N/A</v>
      </c>
      <c r="T166" s="34" t="e">
        <f t="shared" si="43"/>
        <v>#N/A</v>
      </c>
      <c r="U166" s="34" t="e">
        <f t="shared" si="43"/>
        <v>#N/A</v>
      </c>
      <c r="V166" s="34" t="e">
        <f t="shared" si="43"/>
        <v>#N/A</v>
      </c>
      <c r="W166" s="34" t="e">
        <f t="shared" si="43"/>
        <v>#N/A</v>
      </c>
      <c r="X166" s="34" t="e">
        <f t="shared" si="43"/>
        <v>#N/A</v>
      </c>
      <c r="Y166" s="34" t="e">
        <f t="shared" si="43"/>
        <v>#N/A</v>
      </c>
      <c r="Z166" s="34" t="e">
        <f t="shared" si="43"/>
        <v>#N/A</v>
      </c>
      <c r="AA166" s="34" t="e">
        <f t="shared" si="43"/>
        <v>#N/A</v>
      </c>
      <c r="AB166" s="34" t="e">
        <f t="shared" si="43"/>
        <v>#N/A</v>
      </c>
      <c r="AC166" s="34" t="e">
        <f t="shared" si="43"/>
        <v>#N/A</v>
      </c>
      <c r="AD166" s="34" t="e">
        <f t="shared" si="43"/>
        <v>#N/A</v>
      </c>
      <c r="AE166" s="34" t="e">
        <f t="shared" si="43"/>
        <v>#N/A</v>
      </c>
      <c r="AF166" s="34" t="e">
        <f t="shared" si="43"/>
        <v>#N/A</v>
      </c>
      <c r="AG166" s="34" t="e">
        <f t="shared" si="43"/>
        <v>#N/A</v>
      </c>
      <c r="AH166" s="34" t="e">
        <f t="shared" si="43"/>
        <v>#N/A</v>
      </c>
      <c r="AI166" s="34" t="e">
        <f t="shared" si="43"/>
        <v>#N/A</v>
      </c>
      <c r="AJ166" s="34" t="e">
        <f t="shared" si="43"/>
        <v>#N/A</v>
      </c>
      <c r="AK166" s="34" t="e">
        <f t="shared" si="43"/>
        <v>#N/A</v>
      </c>
      <c r="AL166" s="34" t="e">
        <f t="shared" si="43"/>
        <v>#N/A</v>
      </c>
      <c r="AM166" s="47" t="e">
        <f>SUM(C166:AL166)</f>
        <v>#N/A</v>
      </c>
    </row>
  </sheetData>
  <mergeCells count="12">
    <mergeCell ref="AJ21:AL21"/>
    <mergeCell ref="C21:E21"/>
    <mergeCell ref="F21:H21"/>
    <mergeCell ref="I21:K21"/>
    <mergeCell ref="L21:N21"/>
    <mergeCell ref="O21:Q21"/>
    <mergeCell ref="R21:T21"/>
    <mergeCell ref="U21:W21"/>
    <mergeCell ref="X21:Z21"/>
    <mergeCell ref="AA21:AC21"/>
    <mergeCell ref="AD21:AF21"/>
    <mergeCell ref="AG21:AI21"/>
  </mergeCells>
  <phoneticPr fontId="2"/>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dimension ref="A1:AM184"/>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e">
        <f>'s2'!A5</f>
        <v>#N/A</v>
      </c>
      <c r="B5" s="11" t="str">
        <f>'s2'!B5</f>
        <v>平均気温</v>
      </c>
      <c r="C5" s="10" t="e">
        <f>'s2'!C5</f>
        <v>#N/A</v>
      </c>
      <c r="D5" s="23" t="e">
        <f>'s2'!D5</f>
        <v>#N/A</v>
      </c>
      <c r="E5" s="11" t="e">
        <f>'s2'!E5</f>
        <v>#N/A</v>
      </c>
      <c r="F5" s="10" t="e">
        <f>'s2'!F5</f>
        <v>#N/A</v>
      </c>
      <c r="G5" s="23" t="e">
        <f>'s2'!G5</f>
        <v>#N/A</v>
      </c>
      <c r="H5" s="11" t="e">
        <f>'s2'!H5</f>
        <v>#N/A</v>
      </c>
      <c r="I5" s="10" t="e">
        <f>'s2'!I5</f>
        <v>#N/A</v>
      </c>
      <c r="J5" s="23" t="e">
        <f>'s2'!J5</f>
        <v>#N/A</v>
      </c>
      <c r="K5" s="11" t="e">
        <f>'s2'!K5</f>
        <v>#N/A</v>
      </c>
      <c r="L5" s="10" t="e">
        <f>'s2'!L5</f>
        <v>#N/A</v>
      </c>
      <c r="M5" s="23" t="e">
        <f>'s2'!M5</f>
        <v>#N/A</v>
      </c>
      <c r="N5" s="11" t="e">
        <f>'s2'!N5</f>
        <v>#N/A</v>
      </c>
      <c r="O5" s="10" t="e">
        <f>'s2'!O5</f>
        <v>#N/A</v>
      </c>
      <c r="P5" s="23" t="e">
        <f>'s2'!P5</f>
        <v>#N/A</v>
      </c>
      <c r="Q5" s="11" t="e">
        <f>'s2'!Q5</f>
        <v>#N/A</v>
      </c>
      <c r="R5" s="10" t="e">
        <f>'s2'!R5</f>
        <v>#N/A</v>
      </c>
      <c r="S5" s="23" t="e">
        <f>'s2'!S5</f>
        <v>#N/A</v>
      </c>
      <c r="T5" s="11" t="e">
        <f>'s2'!T5</f>
        <v>#N/A</v>
      </c>
      <c r="U5" s="10" t="e">
        <f>'s2'!U5</f>
        <v>#N/A</v>
      </c>
      <c r="V5" s="23" t="e">
        <f>'s2'!V5</f>
        <v>#N/A</v>
      </c>
      <c r="W5" s="11" t="e">
        <f>'s2'!W5</f>
        <v>#N/A</v>
      </c>
      <c r="X5" s="10" t="e">
        <f>'s2'!X5</f>
        <v>#N/A</v>
      </c>
      <c r="Y5" s="23" t="e">
        <f>'s2'!Y5</f>
        <v>#N/A</v>
      </c>
      <c r="Z5" s="11" t="e">
        <f>'s2'!Z5</f>
        <v>#N/A</v>
      </c>
      <c r="AA5" s="10" t="e">
        <f>'s2'!AA5</f>
        <v>#N/A</v>
      </c>
      <c r="AB5" s="23" t="e">
        <f>'s2'!AB5</f>
        <v>#N/A</v>
      </c>
      <c r="AC5" s="11" t="e">
        <f>'s2'!AC5</f>
        <v>#N/A</v>
      </c>
      <c r="AD5" s="10" t="e">
        <f>'s2'!AD5</f>
        <v>#N/A</v>
      </c>
      <c r="AE5" s="23" t="e">
        <f>'s2'!AE5</f>
        <v>#N/A</v>
      </c>
      <c r="AF5" s="11" t="e">
        <f>'s2'!AF5</f>
        <v>#N/A</v>
      </c>
      <c r="AG5" s="10" t="e">
        <f>'s2'!AG5</f>
        <v>#N/A</v>
      </c>
      <c r="AH5" s="23" t="e">
        <f>'s2'!AH5</f>
        <v>#N/A</v>
      </c>
      <c r="AI5" s="11" t="e">
        <f>'s2'!AI5</f>
        <v>#N/A</v>
      </c>
      <c r="AJ5" s="23" t="e">
        <f>'s2'!AJ5</f>
        <v>#N/A</v>
      </c>
      <c r="AK5" s="23" t="e">
        <f>'s2'!AK5</f>
        <v>#N/A</v>
      </c>
      <c r="AL5" s="11" t="e">
        <f>'s2'!AL5</f>
        <v>#N/A</v>
      </c>
      <c r="AM5" s="9"/>
    </row>
    <row r="6" spans="1:39" x14ac:dyDescent="0.2">
      <c r="A6" s="21">
        <f>'s2'!A6</f>
        <v>0</v>
      </c>
      <c r="B6" s="24" t="str">
        <f>'s2'!B6</f>
        <v>最低気温</v>
      </c>
      <c r="C6" s="25" t="e">
        <f>'s2'!C6</f>
        <v>#N/A</v>
      </c>
      <c r="D6" s="8" t="e">
        <f>'s2'!D6</f>
        <v>#N/A</v>
      </c>
      <c r="E6" s="24" t="e">
        <f>'s2'!E6</f>
        <v>#N/A</v>
      </c>
      <c r="F6" s="25" t="e">
        <f>'s2'!F6</f>
        <v>#N/A</v>
      </c>
      <c r="G6" s="8" t="e">
        <f>'s2'!G6</f>
        <v>#N/A</v>
      </c>
      <c r="H6" s="24" t="e">
        <f>'s2'!H6</f>
        <v>#N/A</v>
      </c>
      <c r="I6" s="25" t="e">
        <f>'s2'!I6</f>
        <v>#N/A</v>
      </c>
      <c r="J6" s="8" t="e">
        <f>'s2'!J6</f>
        <v>#N/A</v>
      </c>
      <c r="K6" s="24" t="e">
        <f>'s2'!K6</f>
        <v>#N/A</v>
      </c>
      <c r="L6" s="25" t="e">
        <f>'s2'!L6</f>
        <v>#N/A</v>
      </c>
      <c r="M6" s="8" t="e">
        <f>'s2'!M6</f>
        <v>#N/A</v>
      </c>
      <c r="N6" s="24" t="e">
        <f>'s2'!N6</f>
        <v>#N/A</v>
      </c>
      <c r="O6" s="25" t="e">
        <f>'s2'!O6</f>
        <v>#N/A</v>
      </c>
      <c r="P6" s="8" t="e">
        <f>'s2'!P6</f>
        <v>#N/A</v>
      </c>
      <c r="Q6" s="24" t="e">
        <f>'s2'!Q6</f>
        <v>#N/A</v>
      </c>
      <c r="R6" s="25" t="e">
        <f>'s2'!R6</f>
        <v>#N/A</v>
      </c>
      <c r="S6" s="8" t="e">
        <f>'s2'!S6</f>
        <v>#N/A</v>
      </c>
      <c r="T6" s="24" t="e">
        <f>'s2'!T6</f>
        <v>#N/A</v>
      </c>
      <c r="U6" s="25" t="e">
        <f>'s2'!U6</f>
        <v>#N/A</v>
      </c>
      <c r="V6" s="8" t="e">
        <f>'s2'!V6</f>
        <v>#N/A</v>
      </c>
      <c r="W6" s="24" t="e">
        <f>'s2'!W6</f>
        <v>#N/A</v>
      </c>
      <c r="X6" s="25" t="e">
        <f>'s2'!X6</f>
        <v>#N/A</v>
      </c>
      <c r="Y6" s="8" t="e">
        <f>'s2'!Y6</f>
        <v>#N/A</v>
      </c>
      <c r="Z6" s="24" t="e">
        <f>'s2'!Z6</f>
        <v>#N/A</v>
      </c>
      <c r="AA6" s="25" t="e">
        <f>'s2'!AA6</f>
        <v>#N/A</v>
      </c>
      <c r="AB6" s="8" t="e">
        <f>'s2'!AB6</f>
        <v>#N/A</v>
      </c>
      <c r="AC6" s="24" t="e">
        <f>'s2'!AC6</f>
        <v>#N/A</v>
      </c>
      <c r="AD6" s="25" t="e">
        <f>'s2'!AD6</f>
        <v>#N/A</v>
      </c>
      <c r="AE6" s="8" t="e">
        <f>'s2'!AE6</f>
        <v>#N/A</v>
      </c>
      <c r="AF6" s="24" t="e">
        <f>'s2'!AF6</f>
        <v>#N/A</v>
      </c>
      <c r="AG6" s="25" t="e">
        <f>'s2'!AG6</f>
        <v>#N/A</v>
      </c>
      <c r="AH6" s="8" t="e">
        <f>'s2'!AH6</f>
        <v>#N/A</v>
      </c>
      <c r="AI6" s="24" t="e">
        <f>'s2'!AI6</f>
        <v>#N/A</v>
      </c>
      <c r="AJ6" s="8" t="e">
        <f>'s2'!AJ6</f>
        <v>#N/A</v>
      </c>
      <c r="AK6" s="8" t="e">
        <f>'s2'!AK6</f>
        <v>#N/A</v>
      </c>
      <c r="AL6" s="24" t="e">
        <f>'s2'!AL6</f>
        <v>#N/A</v>
      </c>
      <c r="AM6" s="9"/>
    </row>
    <row r="7" spans="1:39" x14ac:dyDescent="0.2">
      <c r="A7" s="21"/>
      <c r="B7" s="24" t="str">
        <f>'s2'!B7</f>
        <v>最高気温</v>
      </c>
      <c r="C7" s="25" t="e">
        <f>'s2'!C7</f>
        <v>#N/A</v>
      </c>
      <c r="D7" s="8" t="e">
        <f>'s2'!D7</f>
        <v>#N/A</v>
      </c>
      <c r="E7" s="24" t="e">
        <f>'s2'!E7</f>
        <v>#N/A</v>
      </c>
      <c r="F7" s="25" t="e">
        <f>'s2'!F7</f>
        <v>#N/A</v>
      </c>
      <c r="G7" s="8" t="e">
        <f>'s2'!G7</f>
        <v>#N/A</v>
      </c>
      <c r="H7" s="24" t="e">
        <f>'s2'!H7</f>
        <v>#N/A</v>
      </c>
      <c r="I7" s="25" t="e">
        <f>'s2'!I7</f>
        <v>#N/A</v>
      </c>
      <c r="J7" s="8" t="e">
        <f>'s2'!J7</f>
        <v>#N/A</v>
      </c>
      <c r="K7" s="24" t="e">
        <f>'s2'!K7</f>
        <v>#N/A</v>
      </c>
      <c r="L7" s="25" t="e">
        <f>'s2'!L7</f>
        <v>#N/A</v>
      </c>
      <c r="M7" s="8" t="e">
        <f>'s2'!M7</f>
        <v>#N/A</v>
      </c>
      <c r="N7" s="24" t="e">
        <f>'s2'!N7</f>
        <v>#N/A</v>
      </c>
      <c r="O7" s="25" t="e">
        <f>'s2'!O7</f>
        <v>#N/A</v>
      </c>
      <c r="P7" s="8" t="e">
        <f>'s2'!P7</f>
        <v>#N/A</v>
      </c>
      <c r="Q7" s="24" t="e">
        <f>'s2'!Q7</f>
        <v>#N/A</v>
      </c>
      <c r="R7" s="25" t="e">
        <f>'s2'!R7</f>
        <v>#N/A</v>
      </c>
      <c r="S7" s="8" t="e">
        <f>'s2'!S7</f>
        <v>#N/A</v>
      </c>
      <c r="T7" s="24" t="e">
        <f>'s2'!T7</f>
        <v>#N/A</v>
      </c>
      <c r="U7" s="25" t="e">
        <f>'s2'!U7</f>
        <v>#N/A</v>
      </c>
      <c r="V7" s="8" t="e">
        <f>'s2'!V7</f>
        <v>#N/A</v>
      </c>
      <c r="W7" s="24" t="e">
        <f>'s2'!W7</f>
        <v>#N/A</v>
      </c>
      <c r="X7" s="25" t="e">
        <f>'s2'!X7</f>
        <v>#N/A</v>
      </c>
      <c r="Y7" s="8" t="e">
        <f>'s2'!Y7</f>
        <v>#N/A</v>
      </c>
      <c r="Z7" s="24" t="e">
        <f>'s2'!Z7</f>
        <v>#N/A</v>
      </c>
      <c r="AA7" s="25" t="e">
        <f>'s2'!AA7</f>
        <v>#N/A</v>
      </c>
      <c r="AB7" s="8" t="e">
        <f>'s2'!AB7</f>
        <v>#N/A</v>
      </c>
      <c r="AC7" s="24" t="e">
        <f>'s2'!AC7</f>
        <v>#N/A</v>
      </c>
      <c r="AD7" s="25" t="e">
        <f>'s2'!AD7</f>
        <v>#N/A</v>
      </c>
      <c r="AE7" s="8" t="e">
        <f>'s2'!AE7</f>
        <v>#N/A</v>
      </c>
      <c r="AF7" s="24" t="e">
        <f>'s2'!AF7</f>
        <v>#N/A</v>
      </c>
      <c r="AG7" s="25" t="e">
        <f>'s2'!AG7</f>
        <v>#N/A</v>
      </c>
      <c r="AH7" s="8" t="e">
        <f>'s2'!AH7</f>
        <v>#N/A</v>
      </c>
      <c r="AI7" s="24" t="e">
        <f>'s2'!AI7</f>
        <v>#N/A</v>
      </c>
      <c r="AJ7" s="8" t="e">
        <f>'s2'!AJ7</f>
        <v>#N/A</v>
      </c>
      <c r="AK7" s="8" t="e">
        <f>'s2'!AK7</f>
        <v>#N/A</v>
      </c>
      <c r="AL7" s="24" t="e">
        <f>'s2'!AL7</f>
        <v>#N/A</v>
      </c>
      <c r="AM7" s="9"/>
    </row>
    <row r="8" spans="1:39" x14ac:dyDescent="0.2">
      <c r="A8" s="21"/>
      <c r="B8" s="24" t="str">
        <f>'s2'!B8</f>
        <v>日照時間</v>
      </c>
      <c r="C8" s="25" t="e">
        <f>'s2'!C8</f>
        <v>#N/A</v>
      </c>
      <c r="D8" s="8" t="e">
        <f>'s2'!D8</f>
        <v>#N/A</v>
      </c>
      <c r="E8" s="24" t="e">
        <f>'s2'!E8</f>
        <v>#N/A</v>
      </c>
      <c r="F8" s="25" t="e">
        <f>'s2'!F8</f>
        <v>#N/A</v>
      </c>
      <c r="G8" s="8" t="e">
        <f>'s2'!G8</f>
        <v>#N/A</v>
      </c>
      <c r="H8" s="24" t="e">
        <f>'s2'!H8</f>
        <v>#N/A</v>
      </c>
      <c r="I8" s="25" t="e">
        <f>'s2'!I8</f>
        <v>#N/A</v>
      </c>
      <c r="J8" s="8" t="e">
        <f>'s2'!J8</f>
        <v>#N/A</v>
      </c>
      <c r="K8" s="24" t="e">
        <f>'s2'!K8</f>
        <v>#N/A</v>
      </c>
      <c r="L8" s="25" t="e">
        <f>'s2'!L8</f>
        <v>#N/A</v>
      </c>
      <c r="M8" s="8" t="e">
        <f>'s2'!M8</f>
        <v>#N/A</v>
      </c>
      <c r="N8" s="24" t="e">
        <f>'s2'!N8</f>
        <v>#N/A</v>
      </c>
      <c r="O8" s="25" t="e">
        <f>'s2'!O8</f>
        <v>#N/A</v>
      </c>
      <c r="P8" s="8" t="e">
        <f>'s2'!P8</f>
        <v>#N/A</v>
      </c>
      <c r="Q8" s="24" t="e">
        <f>'s2'!Q8</f>
        <v>#N/A</v>
      </c>
      <c r="R8" s="25" t="e">
        <f>'s2'!R8</f>
        <v>#N/A</v>
      </c>
      <c r="S8" s="8" t="e">
        <f>'s2'!S8</f>
        <v>#N/A</v>
      </c>
      <c r="T8" s="24" t="e">
        <f>'s2'!T8</f>
        <v>#N/A</v>
      </c>
      <c r="U8" s="25" t="e">
        <f>'s2'!U8</f>
        <v>#N/A</v>
      </c>
      <c r="V8" s="8" t="e">
        <f>'s2'!V8</f>
        <v>#N/A</v>
      </c>
      <c r="W8" s="24" t="e">
        <f>'s2'!W8</f>
        <v>#N/A</v>
      </c>
      <c r="X8" s="25" t="e">
        <f>'s2'!X8</f>
        <v>#N/A</v>
      </c>
      <c r="Y8" s="8" t="e">
        <f>'s2'!Y8</f>
        <v>#N/A</v>
      </c>
      <c r="Z8" s="24" t="e">
        <f>'s2'!Z8</f>
        <v>#N/A</v>
      </c>
      <c r="AA8" s="25" t="e">
        <f>'s2'!AA8</f>
        <v>#N/A</v>
      </c>
      <c r="AB8" s="8" t="e">
        <f>'s2'!AB8</f>
        <v>#N/A</v>
      </c>
      <c r="AC8" s="24" t="e">
        <f>'s2'!AC8</f>
        <v>#N/A</v>
      </c>
      <c r="AD8" s="25" t="e">
        <f>'s2'!AD8</f>
        <v>#N/A</v>
      </c>
      <c r="AE8" s="8" t="e">
        <f>'s2'!AE8</f>
        <v>#N/A</v>
      </c>
      <c r="AF8" s="24" t="e">
        <f>'s2'!AF8</f>
        <v>#N/A</v>
      </c>
      <c r="AG8" s="25" t="e">
        <f>'s2'!AG8</f>
        <v>#N/A</v>
      </c>
      <c r="AH8" s="8" t="e">
        <f>'s2'!AH8</f>
        <v>#N/A</v>
      </c>
      <c r="AI8" s="24" t="e">
        <f>'s2'!AI8</f>
        <v>#N/A</v>
      </c>
      <c r="AJ8" s="8" t="e">
        <f>'s2'!AJ8</f>
        <v>#N/A</v>
      </c>
      <c r="AK8" s="8" t="e">
        <f>'s2'!AK8</f>
        <v>#N/A</v>
      </c>
      <c r="AL8" s="24" t="e">
        <f>'s2'!AL8</f>
        <v>#N/A</v>
      </c>
      <c r="AM8" s="9"/>
    </row>
    <row r="9" spans="1:39" x14ac:dyDescent="0.2">
      <c r="A9" s="15"/>
      <c r="B9" s="26" t="str">
        <f>'s2'!B9</f>
        <v>日射量</v>
      </c>
      <c r="C9" s="27" t="e">
        <f>'s2'!C9</f>
        <v>#N/A</v>
      </c>
      <c r="D9" s="28" t="e">
        <f>'s2'!D9</f>
        <v>#N/A</v>
      </c>
      <c r="E9" s="26" t="e">
        <f>'s2'!E9</f>
        <v>#N/A</v>
      </c>
      <c r="F9" s="27" t="e">
        <f>'s2'!F9</f>
        <v>#N/A</v>
      </c>
      <c r="G9" s="28" t="e">
        <f>'s2'!G9</f>
        <v>#N/A</v>
      </c>
      <c r="H9" s="26" t="e">
        <f>'s2'!H9</f>
        <v>#N/A</v>
      </c>
      <c r="I9" s="27" t="e">
        <f>'s2'!I9</f>
        <v>#N/A</v>
      </c>
      <c r="J9" s="28" t="e">
        <f>'s2'!J9</f>
        <v>#N/A</v>
      </c>
      <c r="K9" s="26" t="e">
        <f>'s2'!K9</f>
        <v>#N/A</v>
      </c>
      <c r="L9" s="27" t="e">
        <f>'s2'!L9</f>
        <v>#N/A</v>
      </c>
      <c r="M9" s="28" t="e">
        <f>'s2'!M9</f>
        <v>#N/A</v>
      </c>
      <c r="N9" s="26" t="e">
        <f>'s2'!N9</f>
        <v>#N/A</v>
      </c>
      <c r="O9" s="27" t="e">
        <f>'s2'!O9</f>
        <v>#N/A</v>
      </c>
      <c r="P9" s="28" t="e">
        <f>'s2'!P9</f>
        <v>#N/A</v>
      </c>
      <c r="Q9" s="26" t="e">
        <f>'s2'!Q9</f>
        <v>#N/A</v>
      </c>
      <c r="R9" s="27" t="e">
        <f>'s2'!R9</f>
        <v>#N/A</v>
      </c>
      <c r="S9" s="28" t="e">
        <f>'s2'!S9</f>
        <v>#N/A</v>
      </c>
      <c r="T9" s="26" t="e">
        <f>'s2'!T9</f>
        <v>#N/A</v>
      </c>
      <c r="U9" s="27" t="e">
        <f>'s2'!U9</f>
        <v>#N/A</v>
      </c>
      <c r="V9" s="28" t="e">
        <f>'s2'!V9</f>
        <v>#N/A</v>
      </c>
      <c r="W9" s="26" t="e">
        <f>'s2'!W9</f>
        <v>#N/A</v>
      </c>
      <c r="X9" s="27" t="e">
        <f>'s2'!X9</f>
        <v>#N/A</v>
      </c>
      <c r="Y9" s="28" t="e">
        <f>'s2'!Y9</f>
        <v>#N/A</v>
      </c>
      <c r="Z9" s="26" t="e">
        <f>'s2'!Z9</f>
        <v>#N/A</v>
      </c>
      <c r="AA9" s="27" t="e">
        <f>'s2'!AA9</f>
        <v>#N/A</v>
      </c>
      <c r="AB9" s="28" t="e">
        <f>'s2'!AB9</f>
        <v>#N/A</v>
      </c>
      <c r="AC9" s="26" t="e">
        <f>'s2'!AC9</f>
        <v>#N/A</v>
      </c>
      <c r="AD9" s="27" t="e">
        <f>'s2'!AD9</f>
        <v>#N/A</v>
      </c>
      <c r="AE9" s="28" t="e">
        <f>'s2'!AE9</f>
        <v>#N/A</v>
      </c>
      <c r="AF9" s="26" t="e">
        <f>'s2'!AF9</f>
        <v>#N/A</v>
      </c>
      <c r="AG9" s="27" t="e">
        <f>'s2'!AG9</f>
        <v>#N/A</v>
      </c>
      <c r="AH9" s="28" t="e">
        <f>'s2'!AH9</f>
        <v>#N/A</v>
      </c>
      <c r="AI9" s="26" t="e">
        <f>'s2'!AI9</f>
        <v>#N/A</v>
      </c>
      <c r="AJ9" s="28" t="e">
        <f>'s2'!AJ9</f>
        <v>#N/A</v>
      </c>
      <c r="AK9" s="28" t="e">
        <f>'s2'!AK9</f>
        <v>#N/A</v>
      </c>
      <c r="AL9" s="26" t="e">
        <f>'s2'!AL9</f>
        <v>#N/A</v>
      </c>
      <c r="AM9" s="9"/>
    </row>
    <row r="10" spans="1:39" x14ac:dyDescent="0.2">
      <c r="A10" s="7"/>
      <c r="B10" s="8" t="s">
        <v>280</v>
      </c>
      <c r="C10" s="8" t="e">
        <f t="shared" ref="C10:AL10" si="0">(C6+C7)/2</f>
        <v>#N/A</v>
      </c>
      <c r="D10" s="8" t="e">
        <f t="shared" si="0"/>
        <v>#N/A</v>
      </c>
      <c r="E10" s="8" t="e">
        <f t="shared" si="0"/>
        <v>#N/A</v>
      </c>
      <c r="F10" s="8" t="e">
        <f t="shared" si="0"/>
        <v>#N/A</v>
      </c>
      <c r="G10" s="8" t="e">
        <f t="shared" si="0"/>
        <v>#N/A</v>
      </c>
      <c r="H10" s="8" t="e">
        <f t="shared" si="0"/>
        <v>#N/A</v>
      </c>
      <c r="I10" s="8" t="e">
        <f t="shared" si="0"/>
        <v>#N/A</v>
      </c>
      <c r="J10" s="8" t="e">
        <f t="shared" si="0"/>
        <v>#N/A</v>
      </c>
      <c r="K10" s="8" t="e">
        <f t="shared" si="0"/>
        <v>#N/A</v>
      </c>
      <c r="L10" s="8" t="e">
        <f t="shared" si="0"/>
        <v>#N/A</v>
      </c>
      <c r="M10" s="8" t="e">
        <f t="shared" si="0"/>
        <v>#N/A</v>
      </c>
      <c r="N10" s="8" t="e">
        <f t="shared" si="0"/>
        <v>#N/A</v>
      </c>
      <c r="O10" s="8" t="e">
        <f t="shared" si="0"/>
        <v>#N/A</v>
      </c>
      <c r="P10" s="8" t="e">
        <f t="shared" si="0"/>
        <v>#N/A</v>
      </c>
      <c r="Q10" s="8" t="e">
        <f t="shared" si="0"/>
        <v>#N/A</v>
      </c>
      <c r="R10" s="8" t="e">
        <f t="shared" si="0"/>
        <v>#N/A</v>
      </c>
      <c r="S10" s="8" t="e">
        <f t="shared" si="0"/>
        <v>#N/A</v>
      </c>
      <c r="T10" s="8" t="e">
        <f t="shared" si="0"/>
        <v>#N/A</v>
      </c>
      <c r="U10" s="8" t="e">
        <f t="shared" si="0"/>
        <v>#N/A</v>
      </c>
      <c r="V10" s="8" t="e">
        <f t="shared" si="0"/>
        <v>#N/A</v>
      </c>
      <c r="W10" s="8" t="e">
        <f t="shared" si="0"/>
        <v>#N/A</v>
      </c>
      <c r="X10" s="8" t="e">
        <f t="shared" si="0"/>
        <v>#N/A</v>
      </c>
      <c r="Y10" s="8" t="e">
        <f t="shared" si="0"/>
        <v>#N/A</v>
      </c>
      <c r="Z10" s="8" t="e">
        <f t="shared" si="0"/>
        <v>#N/A</v>
      </c>
      <c r="AA10" s="8" t="e">
        <f t="shared" si="0"/>
        <v>#N/A</v>
      </c>
      <c r="AB10" s="8" t="e">
        <f t="shared" si="0"/>
        <v>#N/A</v>
      </c>
      <c r="AC10" s="8" t="e">
        <f t="shared" si="0"/>
        <v>#N/A</v>
      </c>
      <c r="AD10" s="8" t="e">
        <f t="shared" si="0"/>
        <v>#N/A</v>
      </c>
      <c r="AE10" s="8" t="e">
        <f t="shared" si="0"/>
        <v>#N/A</v>
      </c>
      <c r="AF10" s="8" t="e">
        <f t="shared" si="0"/>
        <v>#N/A</v>
      </c>
      <c r="AG10" s="8" t="e">
        <f t="shared" si="0"/>
        <v>#N/A</v>
      </c>
      <c r="AH10" s="8" t="e">
        <f t="shared" si="0"/>
        <v>#N/A</v>
      </c>
      <c r="AI10" s="8" t="e">
        <f t="shared" si="0"/>
        <v>#N/A</v>
      </c>
      <c r="AJ10" s="8" t="e">
        <f t="shared" si="0"/>
        <v>#N/A</v>
      </c>
      <c r="AK10" s="8" t="e">
        <f t="shared" si="0"/>
        <v>#N/A</v>
      </c>
      <c r="AL10" s="8" t="e">
        <f t="shared" si="0"/>
        <v>#N/A</v>
      </c>
      <c r="AM10" s="9"/>
    </row>
    <row r="11" spans="1:39" x14ac:dyDescent="0.2">
      <c r="A11" s="7"/>
      <c r="B11" s="8" t="s">
        <v>635</v>
      </c>
      <c r="C11" s="29" t="e">
        <f t="shared" ref="C11:AL11" si="1">C8/C4</f>
        <v>#N/A</v>
      </c>
      <c r="D11" s="29" t="e">
        <f t="shared" si="1"/>
        <v>#N/A</v>
      </c>
      <c r="E11" s="29" t="e">
        <f t="shared" si="1"/>
        <v>#N/A</v>
      </c>
      <c r="F11" s="29" t="e">
        <f t="shared" si="1"/>
        <v>#N/A</v>
      </c>
      <c r="G11" s="29" t="e">
        <f t="shared" si="1"/>
        <v>#N/A</v>
      </c>
      <c r="H11" s="29" t="e">
        <f t="shared" si="1"/>
        <v>#N/A</v>
      </c>
      <c r="I11" s="29" t="e">
        <f t="shared" si="1"/>
        <v>#N/A</v>
      </c>
      <c r="J11" s="29" t="e">
        <f t="shared" si="1"/>
        <v>#N/A</v>
      </c>
      <c r="K11" s="29" t="e">
        <f t="shared" si="1"/>
        <v>#N/A</v>
      </c>
      <c r="L11" s="29" t="e">
        <f t="shared" si="1"/>
        <v>#N/A</v>
      </c>
      <c r="M11" s="29" t="e">
        <f t="shared" si="1"/>
        <v>#N/A</v>
      </c>
      <c r="N11" s="29" t="e">
        <f t="shared" si="1"/>
        <v>#N/A</v>
      </c>
      <c r="O11" s="29" t="e">
        <f t="shared" si="1"/>
        <v>#N/A</v>
      </c>
      <c r="P11" s="29" t="e">
        <f t="shared" si="1"/>
        <v>#N/A</v>
      </c>
      <c r="Q11" s="29" t="e">
        <f t="shared" si="1"/>
        <v>#N/A</v>
      </c>
      <c r="R11" s="29" t="e">
        <f t="shared" si="1"/>
        <v>#N/A</v>
      </c>
      <c r="S11" s="29" t="e">
        <f t="shared" si="1"/>
        <v>#N/A</v>
      </c>
      <c r="T11" s="29" t="e">
        <f t="shared" si="1"/>
        <v>#N/A</v>
      </c>
      <c r="U11" s="29" t="e">
        <f t="shared" si="1"/>
        <v>#N/A</v>
      </c>
      <c r="V11" s="29" t="e">
        <f t="shared" si="1"/>
        <v>#N/A</v>
      </c>
      <c r="W11" s="29" t="e">
        <f t="shared" si="1"/>
        <v>#N/A</v>
      </c>
      <c r="X11" s="29" t="e">
        <f t="shared" si="1"/>
        <v>#N/A</v>
      </c>
      <c r="Y11" s="29" t="e">
        <f t="shared" si="1"/>
        <v>#N/A</v>
      </c>
      <c r="Z11" s="29" t="e">
        <f t="shared" si="1"/>
        <v>#N/A</v>
      </c>
      <c r="AA11" s="29" t="e">
        <f t="shared" si="1"/>
        <v>#N/A</v>
      </c>
      <c r="AB11" s="29" t="e">
        <f t="shared" si="1"/>
        <v>#N/A</v>
      </c>
      <c r="AC11" s="29" t="e">
        <f t="shared" si="1"/>
        <v>#N/A</v>
      </c>
      <c r="AD11" s="29" t="e">
        <f t="shared" si="1"/>
        <v>#N/A</v>
      </c>
      <c r="AE11" s="29" t="e">
        <f t="shared" si="1"/>
        <v>#N/A</v>
      </c>
      <c r="AF11" s="29" t="e">
        <f t="shared" si="1"/>
        <v>#N/A</v>
      </c>
      <c r="AG11" s="29" t="e">
        <f t="shared" si="1"/>
        <v>#N/A</v>
      </c>
      <c r="AH11" s="29" t="e">
        <f t="shared" si="1"/>
        <v>#N/A</v>
      </c>
      <c r="AI11" s="29" t="e">
        <f t="shared" si="1"/>
        <v>#N/A</v>
      </c>
      <c r="AJ11" s="29" t="e">
        <f t="shared" si="1"/>
        <v>#N/A</v>
      </c>
      <c r="AK11" s="29" t="e">
        <f t="shared" si="1"/>
        <v>#N/A</v>
      </c>
      <c r="AL11" s="29" t="e">
        <f t="shared" si="1"/>
        <v>#N/A</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
        <v>636</v>
      </c>
      <c r="C13" s="8">
        <f>'s1'!C13</f>
        <v>15</v>
      </c>
      <c r="D13" s="8">
        <f>'s1'!D13</f>
        <v>15</v>
      </c>
      <c r="E13" s="8">
        <f>'s1'!E13</f>
        <v>15</v>
      </c>
      <c r="F13" s="8">
        <f>'s1'!F13</f>
        <v>15</v>
      </c>
      <c r="G13" s="8">
        <f>'s1'!G13</f>
        <v>15</v>
      </c>
      <c r="H13" s="8">
        <f>'s1'!H13</f>
        <v>15</v>
      </c>
      <c r="I13" s="8">
        <f>'s1'!I13</f>
        <v>15</v>
      </c>
      <c r="J13" s="8">
        <f>'s1'!J13</f>
        <v>15</v>
      </c>
      <c r="K13" s="8">
        <f>'s1'!K13</f>
        <v>15</v>
      </c>
      <c r="L13" s="8">
        <f>'s1'!L13</f>
        <v>15</v>
      </c>
      <c r="M13" s="8">
        <f>'s1'!M13</f>
        <v>15</v>
      </c>
      <c r="N13" s="8">
        <f>'s1'!N13</f>
        <v>15</v>
      </c>
      <c r="O13" s="8">
        <f>'s1'!O13</f>
        <v>15</v>
      </c>
      <c r="P13" s="8">
        <f>'s1'!P13</f>
        <v>15</v>
      </c>
      <c r="Q13" s="8">
        <f>'s1'!Q13</f>
        <v>15</v>
      </c>
      <c r="R13" s="8">
        <f>'s1'!R13</f>
        <v>15</v>
      </c>
      <c r="S13" s="8">
        <f>'s1'!S13</f>
        <v>15</v>
      </c>
      <c r="T13" s="8">
        <f>'s1'!T13</f>
        <v>15</v>
      </c>
      <c r="U13" s="8">
        <f>'s1'!U13</f>
        <v>15</v>
      </c>
      <c r="V13" s="8">
        <f>'s1'!V13</f>
        <v>15</v>
      </c>
      <c r="W13" s="8">
        <f>'s1'!W13</f>
        <v>15</v>
      </c>
      <c r="X13" s="8">
        <f>'s1'!X13</f>
        <v>15</v>
      </c>
      <c r="Y13" s="8">
        <f>'s1'!Y13</f>
        <v>15</v>
      </c>
      <c r="Z13" s="8">
        <f>'s1'!Z13</f>
        <v>15</v>
      </c>
      <c r="AA13" s="8">
        <f>'s1'!AA13</f>
        <v>15</v>
      </c>
      <c r="AB13" s="8">
        <f>'s1'!AB13</f>
        <v>15</v>
      </c>
      <c r="AC13" s="8">
        <f>'s1'!AC13</f>
        <v>15</v>
      </c>
      <c r="AD13" s="8">
        <f>'s1'!AD13</f>
        <v>15</v>
      </c>
      <c r="AE13" s="8">
        <f>'s1'!AE13</f>
        <v>15</v>
      </c>
      <c r="AF13" s="8">
        <f>'s1'!AF13</f>
        <v>15</v>
      </c>
      <c r="AG13" s="8">
        <f>'s1'!AG13</f>
        <v>15</v>
      </c>
      <c r="AH13" s="8">
        <f>'s1'!AH13</f>
        <v>15</v>
      </c>
      <c r="AI13" s="8">
        <f>'s1'!AI13</f>
        <v>15</v>
      </c>
      <c r="AJ13" s="8">
        <f>'s1'!AJ13</f>
        <v>15</v>
      </c>
      <c r="AK13" s="8">
        <f>'s1'!AK13</f>
        <v>15</v>
      </c>
      <c r="AL13" s="8">
        <f>'s1'!AL13</f>
        <v>15</v>
      </c>
      <c r="AM13" s="9"/>
    </row>
    <row r="14" spans="1:39" x14ac:dyDescent="0.2">
      <c r="A14" s="7"/>
      <c r="B14" s="8" t="s">
        <v>9</v>
      </c>
      <c r="C14" s="8">
        <f>'s1'!C14</f>
        <v>10</v>
      </c>
      <c r="D14" s="8">
        <f>'s1'!D14</f>
        <v>10</v>
      </c>
      <c r="E14" s="8">
        <f>'s1'!E14</f>
        <v>10</v>
      </c>
      <c r="F14" s="8">
        <f>'s1'!F14</f>
        <v>10</v>
      </c>
      <c r="G14" s="8">
        <f>'s1'!G14</f>
        <v>10</v>
      </c>
      <c r="H14" s="8">
        <f>'s1'!H14</f>
        <v>10</v>
      </c>
      <c r="I14" s="8">
        <f>'s1'!I14</f>
        <v>10</v>
      </c>
      <c r="J14" s="8">
        <f>'s1'!J14</f>
        <v>10</v>
      </c>
      <c r="K14" s="8">
        <f>'s1'!K14</f>
        <v>10</v>
      </c>
      <c r="L14" s="8">
        <f>'s1'!L14</f>
        <v>10</v>
      </c>
      <c r="M14" s="8">
        <f>'s1'!M14</f>
        <v>10</v>
      </c>
      <c r="N14" s="8">
        <f>'s1'!N14</f>
        <v>10</v>
      </c>
      <c r="O14" s="8">
        <f>'s1'!O14</f>
        <v>10</v>
      </c>
      <c r="P14" s="8">
        <f>'s1'!P14</f>
        <v>10</v>
      </c>
      <c r="Q14" s="8">
        <f>'s1'!Q14</f>
        <v>10</v>
      </c>
      <c r="R14" s="8">
        <f>'s1'!R14</f>
        <v>10</v>
      </c>
      <c r="S14" s="8">
        <f>'s1'!S14</f>
        <v>10</v>
      </c>
      <c r="T14" s="8">
        <f>'s1'!T14</f>
        <v>10</v>
      </c>
      <c r="U14" s="8">
        <f>'s1'!U14</f>
        <v>10</v>
      </c>
      <c r="V14" s="8">
        <f>'s1'!V14</f>
        <v>10</v>
      </c>
      <c r="W14" s="8">
        <f>'s1'!W14</f>
        <v>10</v>
      </c>
      <c r="X14" s="8">
        <f>'s1'!X14</f>
        <v>10</v>
      </c>
      <c r="Y14" s="8">
        <f>'s1'!Y14</f>
        <v>10</v>
      </c>
      <c r="Z14" s="8">
        <f>'s1'!Z14</f>
        <v>10</v>
      </c>
      <c r="AA14" s="8">
        <f>'s1'!AA14</f>
        <v>10</v>
      </c>
      <c r="AB14" s="8">
        <f>'s1'!AB14</f>
        <v>10</v>
      </c>
      <c r="AC14" s="8">
        <f>'s1'!AC14</f>
        <v>10</v>
      </c>
      <c r="AD14" s="8">
        <f>'s1'!AD14</f>
        <v>10</v>
      </c>
      <c r="AE14" s="8">
        <f>'s1'!AE14</f>
        <v>10</v>
      </c>
      <c r="AF14" s="8">
        <f>'s1'!AF14</f>
        <v>10</v>
      </c>
      <c r="AG14" s="8">
        <f>'s1'!AG14</f>
        <v>10</v>
      </c>
      <c r="AH14" s="8">
        <f>'s1'!AH14</f>
        <v>10</v>
      </c>
      <c r="AI14" s="8">
        <f>'s1'!AI14</f>
        <v>10</v>
      </c>
      <c r="AJ14" s="8">
        <f>'s1'!AJ14</f>
        <v>10</v>
      </c>
      <c r="AK14" s="8">
        <f>'s1'!AK14</f>
        <v>10</v>
      </c>
      <c r="AL14" s="8">
        <f>'s1'!AL14</f>
        <v>10</v>
      </c>
      <c r="AM14" s="9"/>
    </row>
    <row r="15" spans="1:39" x14ac:dyDescent="0.2">
      <c r="A15" s="7"/>
      <c r="B15" s="8" t="s">
        <v>279</v>
      </c>
      <c r="C15" s="8">
        <f>'s1'!C15</f>
        <v>27</v>
      </c>
      <c r="D15" s="8">
        <f>'s1'!D15</f>
        <v>27</v>
      </c>
      <c r="E15" s="8">
        <f>'s1'!E15</f>
        <v>27</v>
      </c>
      <c r="F15" s="8">
        <f>'s1'!F15</f>
        <v>27</v>
      </c>
      <c r="G15" s="8">
        <f>'s1'!G15</f>
        <v>27</v>
      </c>
      <c r="H15" s="8">
        <f>'s1'!H15</f>
        <v>27</v>
      </c>
      <c r="I15" s="8">
        <f>'s1'!I15</f>
        <v>27</v>
      </c>
      <c r="J15" s="8">
        <f>'s1'!J15</f>
        <v>27</v>
      </c>
      <c r="K15" s="8">
        <f>'s1'!K15</f>
        <v>27</v>
      </c>
      <c r="L15" s="8">
        <f>'s1'!L15</f>
        <v>27</v>
      </c>
      <c r="M15" s="8">
        <f>'s1'!M15</f>
        <v>27</v>
      </c>
      <c r="N15" s="8">
        <f>'s1'!N15</f>
        <v>27</v>
      </c>
      <c r="O15" s="8">
        <f>'s1'!O15</f>
        <v>27</v>
      </c>
      <c r="P15" s="8">
        <f>'s1'!P15</f>
        <v>27</v>
      </c>
      <c r="Q15" s="8">
        <f>'s1'!Q15</f>
        <v>27</v>
      </c>
      <c r="R15" s="8">
        <f>'s1'!R15</f>
        <v>27</v>
      </c>
      <c r="S15" s="8">
        <f>'s1'!S15</f>
        <v>27</v>
      </c>
      <c r="T15" s="8">
        <f>'s1'!T15</f>
        <v>27</v>
      </c>
      <c r="U15" s="8">
        <f>'s1'!U15</f>
        <v>27</v>
      </c>
      <c r="V15" s="8">
        <f>'s1'!V15</f>
        <v>27</v>
      </c>
      <c r="W15" s="8">
        <f>'s1'!W15</f>
        <v>27</v>
      </c>
      <c r="X15" s="8">
        <f>'s1'!X15</f>
        <v>27</v>
      </c>
      <c r="Y15" s="8">
        <f>'s1'!Y15</f>
        <v>27</v>
      </c>
      <c r="Z15" s="8">
        <f>'s1'!Z15</f>
        <v>27</v>
      </c>
      <c r="AA15" s="8">
        <f>'s1'!AA15</f>
        <v>27</v>
      </c>
      <c r="AB15" s="8">
        <f>'s1'!AB15</f>
        <v>27</v>
      </c>
      <c r="AC15" s="8">
        <f>'s1'!AC15</f>
        <v>27</v>
      </c>
      <c r="AD15" s="8">
        <f>'s1'!AD15</f>
        <v>27</v>
      </c>
      <c r="AE15" s="8">
        <f>'s1'!AE15</f>
        <v>27</v>
      </c>
      <c r="AF15" s="8">
        <f>'s1'!AF15</f>
        <v>27</v>
      </c>
      <c r="AG15" s="8">
        <f>'s1'!AG15</f>
        <v>27</v>
      </c>
      <c r="AH15" s="8">
        <f>'s1'!AH15</f>
        <v>27</v>
      </c>
      <c r="AI15" s="8">
        <f>'s1'!AI15</f>
        <v>27</v>
      </c>
      <c r="AJ15" s="8">
        <f>'s1'!AJ15</f>
        <v>27</v>
      </c>
      <c r="AK15" s="8">
        <f>'s1'!AK15</f>
        <v>27</v>
      </c>
      <c r="AL15" s="8">
        <f>'s1'!AL15</f>
        <v>27</v>
      </c>
      <c r="AM15" s="9"/>
    </row>
    <row r="16" spans="1:39" x14ac:dyDescent="0.2">
      <c r="A16" s="7"/>
      <c r="B16" s="8" t="s">
        <v>399</v>
      </c>
      <c r="C16" s="8">
        <f>'s1'!C16</f>
        <v>10</v>
      </c>
      <c r="D16" s="8">
        <f>'s1'!D16</f>
        <v>10</v>
      </c>
      <c r="E16" s="8">
        <f>'s1'!E16</f>
        <v>11</v>
      </c>
      <c r="F16" s="8">
        <f>'s1'!F16</f>
        <v>10</v>
      </c>
      <c r="G16" s="8">
        <f>'s1'!G16</f>
        <v>10</v>
      </c>
      <c r="H16" s="8">
        <f>'s1'!H16</f>
        <v>8</v>
      </c>
      <c r="I16" s="8">
        <f>'s1'!I16</f>
        <v>0</v>
      </c>
      <c r="J16" s="8">
        <f>'s1'!J16</f>
        <v>0</v>
      </c>
      <c r="K16" s="8">
        <f>'s1'!K16</f>
        <v>0</v>
      </c>
      <c r="L16" s="8">
        <f>'s1'!L16</f>
        <v>0</v>
      </c>
      <c r="M16" s="8">
        <f>'s1'!M16</f>
        <v>0</v>
      </c>
      <c r="N16" s="8">
        <f>'s1'!N16</f>
        <v>0</v>
      </c>
      <c r="O16" s="8">
        <f>'s1'!O16</f>
        <v>0</v>
      </c>
      <c r="P16" s="8">
        <f>'s1'!P16</f>
        <v>0</v>
      </c>
      <c r="Q16" s="8">
        <f>'s1'!Q16</f>
        <v>0</v>
      </c>
      <c r="R16" s="8">
        <f>'s1'!R16</f>
        <v>0</v>
      </c>
      <c r="S16" s="8">
        <f>'s1'!S16</f>
        <v>0</v>
      </c>
      <c r="T16" s="8">
        <f>'s1'!T16</f>
        <v>0</v>
      </c>
      <c r="U16" s="8">
        <f>'s1'!U16</f>
        <v>0</v>
      </c>
      <c r="V16" s="8">
        <f>'s1'!V16</f>
        <v>0</v>
      </c>
      <c r="W16" s="8">
        <f>'s1'!W16</f>
        <v>0</v>
      </c>
      <c r="X16" s="8">
        <f>'s1'!X16</f>
        <v>0</v>
      </c>
      <c r="Y16" s="8">
        <f>'s1'!Y16</f>
        <v>0</v>
      </c>
      <c r="Z16" s="8">
        <f>'s1'!Z16</f>
        <v>0</v>
      </c>
      <c r="AA16" s="8">
        <f>'s1'!AA16</f>
        <v>0</v>
      </c>
      <c r="AB16" s="8">
        <f>'s1'!AB16</f>
        <v>0</v>
      </c>
      <c r="AC16" s="8">
        <f>'s1'!AC16</f>
        <v>0</v>
      </c>
      <c r="AD16" s="8">
        <f>'s1'!AD16</f>
        <v>0</v>
      </c>
      <c r="AE16" s="8">
        <f>'s1'!AE16</f>
        <v>0</v>
      </c>
      <c r="AF16" s="8">
        <f>'s1'!AF16</f>
        <v>0</v>
      </c>
      <c r="AG16" s="8">
        <f>'s1'!AG16</f>
        <v>0</v>
      </c>
      <c r="AH16" s="8">
        <f>'s1'!AH16</f>
        <v>0</v>
      </c>
      <c r="AI16" s="8">
        <f>'s1'!AI16</f>
        <v>0</v>
      </c>
      <c r="AJ16" s="8">
        <f>'s1'!AJ16</f>
        <v>10</v>
      </c>
      <c r="AK16" s="8">
        <f>'s1'!AK16</f>
        <v>10</v>
      </c>
      <c r="AL16" s="8">
        <f>'s1'!AL16</f>
        <v>11</v>
      </c>
      <c r="AM16" s="9"/>
    </row>
    <row r="17" spans="1:39" x14ac:dyDescent="0.2">
      <c r="A17" s="7"/>
      <c r="B17" s="8" t="s">
        <v>400</v>
      </c>
      <c r="C17" s="8">
        <f>'s1'!C17</f>
        <v>0</v>
      </c>
      <c r="D17" s="8">
        <f>'s1'!D17</f>
        <v>0</v>
      </c>
      <c r="E17" s="8">
        <f>'s1'!E17</f>
        <v>0</v>
      </c>
      <c r="F17" s="8">
        <f>'s1'!F17</f>
        <v>0</v>
      </c>
      <c r="G17" s="8">
        <f>'s1'!G17</f>
        <v>0</v>
      </c>
      <c r="H17" s="8">
        <f>'s1'!H17</f>
        <v>0</v>
      </c>
      <c r="I17" s="8">
        <f>'s1'!I17</f>
        <v>10</v>
      </c>
      <c r="J17" s="8">
        <f>'s1'!J17</f>
        <v>10</v>
      </c>
      <c r="K17" s="8">
        <f>'s1'!K17</f>
        <v>11</v>
      </c>
      <c r="L17" s="8">
        <f>'s1'!L17</f>
        <v>10</v>
      </c>
      <c r="M17" s="8">
        <f>'s1'!M17</f>
        <v>10</v>
      </c>
      <c r="N17" s="8">
        <f>'s1'!N17</f>
        <v>10</v>
      </c>
      <c r="O17" s="8">
        <f>'s1'!O17</f>
        <v>0</v>
      </c>
      <c r="P17" s="8">
        <f>'s1'!P17</f>
        <v>0</v>
      </c>
      <c r="Q17" s="8">
        <f>'s1'!Q17</f>
        <v>0</v>
      </c>
      <c r="R17" s="8">
        <f>'s1'!R17</f>
        <v>0</v>
      </c>
      <c r="S17" s="8">
        <f>'s1'!S17</f>
        <v>0</v>
      </c>
      <c r="T17" s="8">
        <f>'s1'!T17</f>
        <v>0</v>
      </c>
      <c r="U17" s="8">
        <f>'s1'!U17</f>
        <v>0</v>
      </c>
      <c r="V17" s="8">
        <f>'s1'!V17</f>
        <v>0</v>
      </c>
      <c r="W17" s="8">
        <f>'s1'!W17</f>
        <v>0</v>
      </c>
      <c r="X17" s="8">
        <f>'s1'!X17</f>
        <v>0</v>
      </c>
      <c r="Y17" s="8">
        <f>'s1'!Y17</f>
        <v>0</v>
      </c>
      <c r="Z17" s="8">
        <f>'s1'!Z17</f>
        <v>0</v>
      </c>
      <c r="AA17" s="8">
        <f>'s1'!AA17</f>
        <v>0</v>
      </c>
      <c r="AB17" s="8">
        <f>'s1'!AB17</f>
        <v>0</v>
      </c>
      <c r="AC17" s="8">
        <f>'s1'!AC17</f>
        <v>0</v>
      </c>
      <c r="AD17" s="8">
        <f>'s1'!AD17</f>
        <v>0</v>
      </c>
      <c r="AE17" s="8">
        <f>'s1'!AE17</f>
        <v>0</v>
      </c>
      <c r="AF17" s="8">
        <f>'s1'!AF17</f>
        <v>0</v>
      </c>
      <c r="AG17" s="8">
        <f>'s1'!AG17</f>
        <v>10</v>
      </c>
      <c r="AH17" s="8">
        <f>'s1'!AH17</f>
        <v>10</v>
      </c>
      <c r="AI17" s="8">
        <f>'s1'!AI17</f>
        <v>10</v>
      </c>
      <c r="AJ17" s="8">
        <f>'s1'!AJ17</f>
        <v>0</v>
      </c>
      <c r="AK17" s="8">
        <f>'s1'!AK17</f>
        <v>0</v>
      </c>
      <c r="AL17" s="8">
        <f>'s1'!AL17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
        <v>407</v>
      </c>
      <c r="C19" s="8">
        <f>'w2'!H25</f>
        <v>6</v>
      </c>
      <c r="D19" s="8">
        <f>C19</f>
        <v>6</v>
      </c>
      <c r="E19" s="8">
        <f t="shared" ref="E19:AL21" si="2">D19</f>
        <v>6</v>
      </c>
      <c r="F19" s="8">
        <f t="shared" si="2"/>
        <v>6</v>
      </c>
      <c r="G19" s="8">
        <f t="shared" si="2"/>
        <v>6</v>
      </c>
      <c r="H19" s="8">
        <f t="shared" si="2"/>
        <v>6</v>
      </c>
      <c r="I19" s="8">
        <f t="shared" si="2"/>
        <v>6</v>
      </c>
      <c r="J19" s="8">
        <f t="shared" si="2"/>
        <v>6</v>
      </c>
      <c r="K19" s="8">
        <f t="shared" si="2"/>
        <v>6</v>
      </c>
      <c r="L19" s="8">
        <f t="shared" si="2"/>
        <v>6</v>
      </c>
      <c r="M19" s="8">
        <f t="shared" si="2"/>
        <v>6</v>
      </c>
      <c r="N19" s="8">
        <f t="shared" si="2"/>
        <v>6</v>
      </c>
      <c r="O19" s="8">
        <f t="shared" si="2"/>
        <v>6</v>
      </c>
      <c r="P19" s="8">
        <f t="shared" si="2"/>
        <v>6</v>
      </c>
      <c r="Q19" s="8">
        <f t="shared" si="2"/>
        <v>6</v>
      </c>
      <c r="R19" s="8">
        <f t="shared" si="2"/>
        <v>6</v>
      </c>
      <c r="S19" s="8">
        <f t="shared" si="2"/>
        <v>6</v>
      </c>
      <c r="T19" s="8">
        <f t="shared" si="2"/>
        <v>6</v>
      </c>
      <c r="U19" s="8">
        <f t="shared" si="2"/>
        <v>6</v>
      </c>
      <c r="V19" s="8">
        <f t="shared" si="2"/>
        <v>6</v>
      </c>
      <c r="W19" s="8">
        <f t="shared" si="2"/>
        <v>6</v>
      </c>
      <c r="X19" s="8">
        <f t="shared" si="2"/>
        <v>6</v>
      </c>
      <c r="Y19" s="8">
        <f t="shared" si="2"/>
        <v>6</v>
      </c>
      <c r="Z19" s="8">
        <f t="shared" si="2"/>
        <v>6</v>
      </c>
      <c r="AA19" s="8">
        <f t="shared" si="2"/>
        <v>6</v>
      </c>
      <c r="AB19" s="8">
        <f t="shared" si="2"/>
        <v>6</v>
      </c>
      <c r="AC19" s="8">
        <f t="shared" si="2"/>
        <v>6</v>
      </c>
      <c r="AD19" s="8">
        <f t="shared" si="2"/>
        <v>6</v>
      </c>
      <c r="AE19" s="8">
        <f t="shared" si="2"/>
        <v>6</v>
      </c>
      <c r="AF19" s="8">
        <f t="shared" si="2"/>
        <v>6</v>
      </c>
      <c r="AG19" s="8">
        <f t="shared" si="2"/>
        <v>6</v>
      </c>
      <c r="AH19" s="8">
        <f t="shared" si="2"/>
        <v>6</v>
      </c>
      <c r="AI19" s="8">
        <f t="shared" si="2"/>
        <v>6</v>
      </c>
      <c r="AJ19" s="8">
        <f t="shared" si="2"/>
        <v>6</v>
      </c>
      <c r="AK19" s="8">
        <f t="shared" si="2"/>
        <v>6</v>
      </c>
      <c r="AL19" s="8">
        <f t="shared" si="2"/>
        <v>6</v>
      </c>
      <c r="AM19" s="9"/>
    </row>
    <row r="20" spans="1:39" x14ac:dyDescent="0.2">
      <c r="A20" s="7"/>
      <c r="B20" s="8" t="s">
        <v>419</v>
      </c>
      <c r="C20" s="8">
        <f>'w2'!H32</f>
        <v>2</v>
      </c>
      <c r="D20" s="8">
        <f>C20</f>
        <v>2</v>
      </c>
      <c r="E20" s="8">
        <f t="shared" si="2"/>
        <v>2</v>
      </c>
      <c r="F20" s="8">
        <f t="shared" si="2"/>
        <v>2</v>
      </c>
      <c r="G20" s="8">
        <f t="shared" si="2"/>
        <v>2</v>
      </c>
      <c r="H20" s="8">
        <f t="shared" si="2"/>
        <v>2</v>
      </c>
      <c r="I20" s="8">
        <f t="shared" si="2"/>
        <v>2</v>
      </c>
      <c r="J20" s="8">
        <f t="shared" si="2"/>
        <v>2</v>
      </c>
      <c r="K20" s="8">
        <f t="shared" si="2"/>
        <v>2</v>
      </c>
      <c r="L20" s="8">
        <f t="shared" si="2"/>
        <v>2</v>
      </c>
      <c r="M20" s="8">
        <f t="shared" si="2"/>
        <v>2</v>
      </c>
      <c r="N20" s="8">
        <f t="shared" si="2"/>
        <v>2</v>
      </c>
      <c r="O20" s="8">
        <f t="shared" si="2"/>
        <v>2</v>
      </c>
      <c r="P20" s="8">
        <f t="shared" si="2"/>
        <v>2</v>
      </c>
      <c r="Q20" s="8">
        <f t="shared" si="2"/>
        <v>2</v>
      </c>
      <c r="R20" s="8">
        <f t="shared" si="2"/>
        <v>2</v>
      </c>
      <c r="S20" s="8">
        <f t="shared" si="2"/>
        <v>2</v>
      </c>
      <c r="T20" s="8">
        <f t="shared" si="2"/>
        <v>2</v>
      </c>
      <c r="U20" s="8">
        <f t="shared" si="2"/>
        <v>2</v>
      </c>
      <c r="V20" s="8">
        <f t="shared" si="2"/>
        <v>2</v>
      </c>
      <c r="W20" s="8">
        <f t="shared" si="2"/>
        <v>2</v>
      </c>
      <c r="X20" s="8">
        <f t="shared" si="2"/>
        <v>2</v>
      </c>
      <c r="Y20" s="8">
        <f t="shared" si="2"/>
        <v>2</v>
      </c>
      <c r="Z20" s="8">
        <f t="shared" si="2"/>
        <v>2</v>
      </c>
      <c r="AA20" s="8">
        <f t="shared" si="2"/>
        <v>2</v>
      </c>
      <c r="AB20" s="8">
        <f t="shared" si="2"/>
        <v>2</v>
      </c>
      <c r="AC20" s="8">
        <f t="shared" si="2"/>
        <v>2</v>
      </c>
      <c r="AD20" s="8">
        <f t="shared" si="2"/>
        <v>2</v>
      </c>
      <c r="AE20" s="8">
        <f t="shared" si="2"/>
        <v>2</v>
      </c>
      <c r="AF20" s="8">
        <f t="shared" si="2"/>
        <v>2</v>
      </c>
      <c r="AG20" s="8">
        <f t="shared" si="2"/>
        <v>2</v>
      </c>
      <c r="AH20" s="8">
        <f t="shared" si="2"/>
        <v>2</v>
      </c>
      <c r="AI20" s="8">
        <f t="shared" si="2"/>
        <v>2</v>
      </c>
      <c r="AJ20" s="8">
        <f t="shared" si="2"/>
        <v>2</v>
      </c>
      <c r="AK20" s="8">
        <f t="shared" si="2"/>
        <v>2</v>
      </c>
      <c r="AL20" s="8">
        <f t="shared" si="2"/>
        <v>2</v>
      </c>
      <c r="AM20" s="9"/>
    </row>
    <row r="21" spans="1:39" x14ac:dyDescent="0.2">
      <c r="A21" s="7"/>
      <c r="B21" s="8" t="s">
        <v>408</v>
      </c>
      <c r="C21" s="29">
        <f>'w2'!H26</f>
        <v>20</v>
      </c>
      <c r="D21" s="29">
        <f>C21</f>
        <v>20</v>
      </c>
      <c r="E21" s="29">
        <f t="shared" si="2"/>
        <v>20</v>
      </c>
      <c r="F21" s="29">
        <f t="shared" si="2"/>
        <v>20</v>
      </c>
      <c r="G21" s="29">
        <f t="shared" si="2"/>
        <v>20</v>
      </c>
      <c r="H21" s="29">
        <f t="shared" si="2"/>
        <v>20</v>
      </c>
      <c r="I21" s="29">
        <f t="shared" si="2"/>
        <v>20</v>
      </c>
      <c r="J21" s="29">
        <f t="shared" si="2"/>
        <v>20</v>
      </c>
      <c r="K21" s="29">
        <f t="shared" si="2"/>
        <v>20</v>
      </c>
      <c r="L21" s="29">
        <f t="shared" si="2"/>
        <v>20</v>
      </c>
      <c r="M21" s="29">
        <f t="shared" si="2"/>
        <v>20</v>
      </c>
      <c r="N21" s="29">
        <f t="shared" si="2"/>
        <v>20</v>
      </c>
      <c r="O21" s="29">
        <f t="shared" si="2"/>
        <v>20</v>
      </c>
      <c r="P21" s="29">
        <f t="shared" si="2"/>
        <v>20</v>
      </c>
      <c r="Q21" s="29">
        <f t="shared" si="2"/>
        <v>20</v>
      </c>
      <c r="R21" s="29">
        <f t="shared" si="2"/>
        <v>20</v>
      </c>
      <c r="S21" s="29">
        <f t="shared" si="2"/>
        <v>20</v>
      </c>
      <c r="T21" s="29">
        <f t="shared" si="2"/>
        <v>20</v>
      </c>
      <c r="U21" s="29">
        <f t="shared" si="2"/>
        <v>20</v>
      </c>
      <c r="V21" s="29">
        <f t="shared" si="2"/>
        <v>20</v>
      </c>
      <c r="W21" s="29">
        <f t="shared" si="2"/>
        <v>20</v>
      </c>
      <c r="X21" s="29">
        <f t="shared" si="2"/>
        <v>20</v>
      </c>
      <c r="Y21" s="29">
        <f t="shared" si="2"/>
        <v>20</v>
      </c>
      <c r="Z21" s="29">
        <f t="shared" si="2"/>
        <v>20</v>
      </c>
      <c r="AA21" s="29">
        <f t="shared" si="2"/>
        <v>20</v>
      </c>
      <c r="AB21" s="29">
        <f t="shared" si="2"/>
        <v>20</v>
      </c>
      <c r="AC21" s="29">
        <f t="shared" si="2"/>
        <v>20</v>
      </c>
      <c r="AD21" s="29">
        <f t="shared" si="2"/>
        <v>20</v>
      </c>
      <c r="AE21" s="29">
        <f t="shared" si="2"/>
        <v>20</v>
      </c>
      <c r="AF21" s="29">
        <f t="shared" si="2"/>
        <v>20</v>
      </c>
      <c r="AG21" s="29">
        <f t="shared" si="2"/>
        <v>20</v>
      </c>
      <c r="AH21" s="29">
        <f t="shared" si="2"/>
        <v>20</v>
      </c>
      <c r="AI21" s="29">
        <f t="shared" si="2"/>
        <v>20</v>
      </c>
      <c r="AJ21" s="29">
        <f t="shared" si="2"/>
        <v>20</v>
      </c>
      <c r="AK21" s="29">
        <f t="shared" si="2"/>
        <v>20</v>
      </c>
      <c r="AL21" s="29">
        <f t="shared" si="2"/>
        <v>20</v>
      </c>
      <c r="AM21" s="9"/>
    </row>
    <row r="22" spans="1:39" x14ac:dyDescent="0.2">
      <c r="A22" s="7"/>
      <c r="B22" s="8" t="s">
        <v>409</v>
      </c>
      <c r="C22" s="29">
        <f>'w2'!H28</f>
        <v>20</v>
      </c>
      <c r="D22" s="29">
        <f t="shared" ref="D22:AL29" si="3">C22</f>
        <v>20</v>
      </c>
      <c r="E22" s="29">
        <f t="shared" si="3"/>
        <v>20</v>
      </c>
      <c r="F22" s="29">
        <f t="shared" si="3"/>
        <v>20</v>
      </c>
      <c r="G22" s="29">
        <f t="shared" si="3"/>
        <v>20</v>
      </c>
      <c r="H22" s="29">
        <f t="shared" si="3"/>
        <v>20</v>
      </c>
      <c r="I22" s="29">
        <f t="shared" si="3"/>
        <v>20</v>
      </c>
      <c r="J22" s="29">
        <f t="shared" si="3"/>
        <v>20</v>
      </c>
      <c r="K22" s="29">
        <f t="shared" si="3"/>
        <v>20</v>
      </c>
      <c r="L22" s="29">
        <f t="shared" si="3"/>
        <v>20</v>
      </c>
      <c r="M22" s="29">
        <f t="shared" si="3"/>
        <v>20</v>
      </c>
      <c r="N22" s="29">
        <f t="shared" si="3"/>
        <v>20</v>
      </c>
      <c r="O22" s="29">
        <f t="shared" si="3"/>
        <v>20</v>
      </c>
      <c r="P22" s="29">
        <f t="shared" si="3"/>
        <v>20</v>
      </c>
      <c r="Q22" s="29">
        <f t="shared" si="3"/>
        <v>20</v>
      </c>
      <c r="R22" s="29">
        <f t="shared" si="3"/>
        <v>20</v>
      </c>
      <c r="S22" s="29">
        <f t="shared" si="3"/>
        <v>20</v>
      </c>
      <c r="T22" s="29">
        <f t="shared" si="3"/>
        <v>20</v>
      </c>
      <c r="U22" s="29">
        <f t="shared" si="3"/>
        <v>20</v>
      </c>
      <c r="V22" s="29">
        <f t="shared" si="3"/>
        <v>20</v>
      </c>
      <c r="W22" s="29">
        <f t="shared" si="3"/>
        <v>20</v>
      </c>
      <c r="X22" s="29">
        <f t="shared" si="3"/>
        <v>20</v>
      </c>
      <c r="Y22" s="29">
        <f t="shared" si="3"/>
        <v>20</v>
      </c>
      <c r="Z22" s="29">
        <f t="shared" si="3"/>
        <v>20</v>
      </c>
      <c r="AA22" s="29">
        <f t="shared" si="3"/>
        <v>20</v>
      </c>
      <c r="AB22" s="29">
        <f t="shared" si="3"/>
        <v>20</v>
      </c>
      <c r="AC22" s="29">
        <f t="shared" si="3"/>
        <v>20</v>
      </c>
      <c r="AD22" s="29">
        <f t="shared" si="3"/>
        <v>20</v>
      </c>
      <c r="AE22" s="29">
        <f t="shared" si="3"/>
        <v>20</v>
      </c>
      <c r="AF22" s="29">
        <f t="shared" si="3"/>
        <v>20</v>
      </c>
      <c r="AG22" s="29">
        <f t="shared" si="3"/>
        <v>20</v>
      </c>
      <c r="AH22" s="29">
        <f t="shared" si="3"/>
        <v>20</v>
      </c>
      <c r="AI22" s="29">
        <f t="shared" si="3"/>
        <v>20</v>
      </c>
      <c r="AJ22" s="29">
        <f t="shared" si="3"/>
        <v>20</v>
      </c>
      <c r="AK22" s="29">
        <f t="shared" si="3"/>
        <v>20</v>
      </c>
      <c r="AL22" s="29">
        <f t="shared" si="3"/>
        <v>20</v>
      </c>
      <c r="AM22" s="9"/>
    </row>
    <row r="23" spans="1:39" x14ac:dyDescent="0.2">
      <c r="A23" s="37"/>
      <c r="B23" s="38" t="s">
        <v>494</v>
      </c>
      <c r="C23" s="39">
        <f>C21</f>
        <v>20</v>
      </c>
      <c r="D23" s="39">
        <f t="shared" si="3"/>
        <v>20</v>
      </c>
      <c r="E23" s="39">
        <f t="shared" si="3"/>
        <v>20</v>
      </c>
      <c r="F23" s="39">
        <f t="shared" si="3"/>
        <v>20</v>
      </c>
      <c r="G23" s="39">
        <f t="shared" si="3"/>
        <v>20</v>
      </c>
      <c r="H23" s="39">
        <f t="shared" si="3"/>
        <v>20</v>
      </c>
      <c r="I23" s="39">
        <f t="shared" si="3"/>
        <v>20</v>
      </c>
      <c r="J23" s="39">
        <f t="shared" si="3"/>
        <v>20</v>
      </c>
      <c r="K23" s="39">
        <f t="shared" si="3"/>
        <v>20</v>
      </c>
      <c r="L23" s="39">
        <f t="shared" si="3"/>
        <v>20</v>
      </c>
      <c r="M23" s="39">
        <f t="shared" si="3"/>
        <v>20</v>
      </c>
      <c r="N23" s="39">
        <f t="shared" si="3"/>
        <v>20</v>
      </c>
      <c r="O23" s="39">
        <f t="shared" si="3"/>
        <v>20</v>
      </c>
      <c r="P23" s="39">
        <f t="shared" si="3"/>
        <v>20</v>
      </c>
      <c r="Q23" s="39">
        <f t="shared" si="3"/>
        <v>20</v>
      </c>
      <c r="R23" s="39">
        <f t="shared" si="3"/>
        <v>20</v>
      </c>
      <c r="S23" s="39">
        <f t="shared" si="3"/>
        <v>20</v>
      </c>
      <c r="T23" s="39">
        <f t="shared" si="3"/>
        <v>20</v>
      </c>
      <c r="U23" s="39">
        <f t="shared" si="3"/>
        <v>20</v>
      </c>
      <c r="V23" s="39">
        <f t="shared" si="3"/>
        <v>20</v>
      </c>
      <c r="W23" s="39">
        <f t="shared" si="3"/>
        <v>20</v>
      </c>
      <c r="X23" s="39">
        <f t="shared" si="3"/>
        <v>20</v>
      </c>
      <c r="Y23" s="39">
        <f t="shared" si="3"/>
        <v>20</v>
      </c>
      <c r="Z23" s="39">
        <f t="shared" si="3"/>
        <v>20</v>
      </c>
      <c r="AA23" s="39">
        <f t="shared" si="3"/>
        <v>20</v>
      </c>
      <c r="AB23" s="39">
        <f t="shared" si="3"/>
        <v>20</v>
      </c>
      <c r="AC23" s="39">
        <f t="shared" si="3"/>
        <v>20</v>
      </c>
      <c r="AD23" s="39">
        <f t="shared" si="3"/>
        <v>20</v>
      </c>
      <c r="AE23" s="39">
        <f t="shared" si="3"/>
        <v>20</v>
      </c>
      <c r="AF23" s="39">
        <f t="shared" si="3"/>
        <v>20</v>
      </c>
      <c r="AG23" s="39">
        <f t="shared" si="3"/>
        <v>20</v>
      </c>
      <c r="AH23" s="39">
        <f t="shared" si="3"/>
        <v>20</v>
      </c>
      <c r="AI23" s="39">
        <f t="shared" si="3"/>
        <v>20</v>
      </c>
      <c r="AJ23" s="39">
        <f t="shared" si="3"/>
        <v>20</v>
      </c>
      <c r="AK23" s="39">
        <f t="shared" si="3"/>
        <v>20</v>
      </c>
      <c r="AL23" s="39">
        <f t="shared" si="3"/>
        <v>20</v>
      </c>
      <c r="AM23" s="9"/>
    </row>
    <row r="24" spans="1:39" x14ac:dyDescent="0.2">
      <c r="A24" s="37"/>
      <c r="B24" s="38" t="s">
        <v>495</v>
      </c>
      <c r="C24" s="39">
        <f>IF(C22=0,C21*0.75,C22)</f>
        <v>20</v>
      </c>
      <c r="D24" s="39">
        <f t="shared" si="3"/>
        <v>20</v>
      </c>
      <c r="E24" s="39">
        <f t="shared" si="3"/>
        <v>20</v>
      </c>
      <c r="F24" s="39">
        <f t="shared" si="3"/>
        <v>20</v>
      </c>
      <c r="G24" s="39">
        <f t="shared" si="3"/>
        <v>20</v>
      </c>
      <c r="H24" s="39">
        <f t="shared" si="3"/>
        <v>20</v>
      </c>
      <c r="I24" s="39">
        <f t="shared" si="3"/>
        <v>20</v>
      </c>
      <c r="J24" s="39">
        <f t="shared" si="3"/>
        <v>20</v>
      </c>
      <c r="K24" s="39">
        <f t="shared" si="3"/>
        <v>20</v>
      </c>
      <c r="L24" s="39">
        <f t="shared" si="3"/>
        <v>20</v>
      </c>
      <c r="M24" s="39">
        <f t="shared" si="3"/>
        <v>20</v>
      </c>
      <c r="N24" s="39">
        <f t="shared" si="3"/>
        <v>20</v>
      </c>
      <c r="O24" s="39">
        <f t="shared" si="3"/>
        <v>20</v>
      </c>
      <c r="P24" s="39">
        <f t="shared" si="3"/>
        <v>20</v>
      </c>
      <c r="Q24" s="39">
        <f t="shared" si="3"/>
        <v>20</v>
      </c>
      <c r="R24" s="39">
        <f t="shared" si="3"/>
        <v>20</v>
      </c>
      <c r="S24" s="39">
        <f t="shared" si="3"/>
        <v>20</v>
      </c>
      <c r="T24" s="39">
        <f t="shared" si="3"/>
        <v>20</v>
      </c>
      <c r="U24" s="39">
        <f t="shared" si="3"/>
        <v>20</v>
      </c>
      <c r="V24" s="39">
        <f t="shared" si="3"/>
        <v>20</v>
      </c>
      <c r="W24" s="39">
        <f t="shared" si="3"/>
        <v>20</v>
      </c>
      <c r="X24" s="39">
        <f t="shared" si="3"/>
        <v>20</v>
      </c>
      <c r="Y24" s="39">
        <f t="shared" si="3"/>
        <v>20</v>
      </c>
      <c r="Z24" s="39">
        <f t="shared" si="3"/>
        <v>20</v>
      </c>
      <c r="AA24" s="39">
        <f t="shared" si="3"/>
        <v>20</v>
      </c>
      <c r="AB24" s="39">
        <f t="shared" si="3"/>
        <v>20</v>
      </c>
      <c r="AC24" s="39">
        <f t="shared" si="3"/>
        <v>20</v>
      </c>
      <c r="AD24" s="39">
        <f t="shared" si="3"/>
        <v>20</v>
      </c>
      <c r="AE24" s="39">
        <f t="shared" si="3"/>
        <v>20</v>
      </c>
      <c r="AF24" s="39">
        <f t="shared" si="3"/>
        <v>20</v>
      </c>
      <c r="AG24" s="39">
        <f t="shared" si="3"/>
        <v>20</v>
      </c>
      <c r="AH24" s="39">
        <f t="shared" si="3"/>
        <v>20</v>
      </c>
      <c r="AI24" s="39">
        <f t="shared" si="3"/>
        <v>20</v>
      </c>
      <c r="AJ24" s="39">
        <f t="shared" si="3"/>
        <v>20</v>
      </c>
      <c r="AK24" s="39">
        <f t="shared" si="3"/>
        <v>20</v>
      </c>
      <c r="AL24" s="39">
        <f t="shared" si="3"/>
        <v>20</v>
      </c>
      <c r="AM24" s="9"/>
    </row>
    <row r="25" spans="1:39" x14ac:dyDescent="0.2">
      <c r="A25" s="37"/>
      <c r="B25" s="38" t="s">
        <v>496</v>
      </c>
      <c r="C25" s="39">
        <f>C23*0.64</f>
        <v>12.8</v>
      </c>
      <c r="D25" s="39">
        <f t="shared" si="3"/>
        <v>12.8</v>
      </c>
      <c r="E25" s="39">
        <f t="shared" si="3"/>
        <v>12.8</v>
      </c>
      <c r="F25" s="39">
        <f t="shared" si="3"/>
        <v>12.8</v>
      </c>
      <c r="G25" s="39">
        <f t="shared" si="3"/>
        <v>12.8</v>
      </c>
      <c r="H25" s="39">
        <f t="shared" si="3"/>
        <v>12.8</v>
      </c>
      <c r="I25" s="39">
        <f t="shared" si="3"/>
        <v>12.8</v>
      </c>
      <c r="J25" s="39">
        <f t="shared" si="3"/>
        <v>12.8</v>
      </c>
      <c r="K25" s="39">
        <f t="shared" si="3"/>
        <v>12.8</v>
      </c>
      <c r="L25" s="39">
        <f t="shared" si="3"/>
        <v>12.8</v>
      </c>
      <c r="M25" s="39">
        <f t="shared" si="3"/>
        <v>12.8</v>
      </c>
      <c r="N25" s="39">
        <f t="shared" si="3"/>
        <v>12.8</v>
      </c>
      <c r="O25" s="39">
        <f t="shared" si="3"/>
        <v>12.8</v>
      </c>
      <c r="P25" s="39">
        <f t="shared" si="3"/>
        <v>12.8</v>
      </c>
      <c r="Q25" s="39">
        <f t="shared" si="3"/>
        <v>12.8</v>
      </c>
      <c r="R25" s="39">
        <f t="shared" si="3"/>
        <v>12.8</v>
      </c>
      <c r="S25" s="39">
        <f t="shared" si="3"/>
        <v>12.8</v>
      </c>
      <c r="T25" s="39">
        <f t="shared" si="3"/>
        <v>12.8</v>
      </c>
      <c r="U25" s="39">
        <f t="shared" si="3"/>
        <v>12.8</v>
      </c>
      <c r="V25" s="39">
        <f t="shared" si="3"/>
        <v>12.8</v>
      </c>
      <c r="W25" s="39">
        <f t="shared" si="3"/>
        <v>12.8</v>
      </c>
      <c r="X25" s="39">
        <f t="shared" si="3"/>
        <v>12.8</v>
      </c>
      <c r="Y25" s="39">
        <f t="shared" si="3"/>
        <v>12.8</v>
      </c>
      <c r="Z25" s="39">
        <f t="shared" si="3"/>
        <v>12.8</v>
      </c>
      <c r="AA25" s="39">
        <f t="shared" si="3"/>
        <v>12.8</v>
      </c>
      <c r="AB25" s="39">
        <f t="shared" si="3"/>
        <v>12.8</v>
      </c>
      <c r="AC25" s="39">
        <f t="shared" si="3"/>
        <v>12.8</v>
      </c>
      <c r="AD25" s="39">
        <f t="shared" si="3"/>
        <v>12.8</v>
      </c>
      <c r="AE25" s="39">
        <f t="shared" si="3"/>
        <v>12.8</v>
      </c>
      <c r="AF25" s="39">
        <f t="shared" si="3"/>
        <v>12.8</v>
      </c>
      <c r="AG25" s="39">
        <f t="shared" si="3"/>
        <v>12.8</v>
      </c>
      <c r="AH25" s="39">
        <f t="shared" si="3"/>
        <v>12.8</v>
      </c>
      <c r="AI25" s="39">
        <f t="shared" si="3"/>
        <v>12.8</v>
      </c>
      <c r="AJ25" s="39">
        <f t="shared" si="3"/>
        <v>12.8</v>
      </c>
      <c r="AK25" s="39">
        <f t="shared" si="3"/>
        <v>12.8</v>
      </c>
      <c r="AL25" s="39">
        <f t="shared" si="3"/>
        <v>12.8</v>
      </c>
      <c r="AM25" s="9"/>
    </row>
    <row r="26" spans="1:39" x14ac:dyDescent="0.2">
      <c r="A26" s="37"/>
      <c r="B26" s="38" t="s">
        <v>497</v>
      </c>
      <c r="C26" s="40">
        <f>C29/2</f>
        <v>0.25714285714285712</v>
      </c>
      <c r="D26" s="40">
        <f t="shared" si="3"/>
        <v>0.25714285714285712</v>
      </c>
      <c r="E26" s="40">
        <f t="shared" si="3"/>
        <v>0.25714285714285712</v>
      </c>
      <c r="F26" s="40">
        <f t="shared" si="3"/>
        <v>0.25714285714285712</v>
      </c>
      <c r="G26" s="40">
        <f t="shared" si="3"/>
        <v>0.25714285714285712</v>
      </c>
      <c r="H26" s="40">
        <f t="shared" si="3"/>
        <v>0.25714285714285712</v>
      </c>
      <c r="I26" s="40">
        <f t="shared" si="3"/>
        <v>0.25714285714285712</v>
      </c>
      <c r="J26" s="40">
        <f t="shared" si="3"/>
        <v>0.25714285714285712</v>
      </c>
      <c r="K26" s="40">
        <f t="shared" si="3"/>
        <v>0.25714285714285712</v>
      </c>
      <c r="L26" s="40">
        <f t="shared" si="3"/>
        <v>0.25714285714285712</v>
      </c>
      <c r="M26" s="40">
        <f t="shared" si="3"/>
        <v>0.25714285714285712</v>
      </c>
      <c r="N26" s="40">
        <f t="shared" si="3"/>
        <v>0.25714285714285712</v>
      </c>
      <c r="O26" s="40">
        <f t="shared" si="3"/>
        <v>0.25714285714285712</v>
      </c>
      <c r="P26" s="40">
        <f t="shared" si="3"/>
        <v>0.25714285714285712</v>
      </c>
      <c r="Q26" s="40">
        <f t="shared" si="3"/>
        <v>0.25714285714285712</v>
      </c>
      <c r="R26" s="40">
        <f t="shared" si="3"/>
        <v>0.25714285714285712</v>
      </c>
      <c r="S26" s="40">
        <f t="shared" si="3"/>
        <v>0.25714285714285712</v>
      </c>
      <c r="T26" s="40">
        <f t="shared" si="3"/>
        <v>0.25714285714285712</v>
      </c>
      <c r="U26" s="40">
        <f t="shared" si="3"/>
        <v>0.25714285714285712</v>
      </c>
      <c r="V26" s="40">
        <f t="shared" si="3"/>
        <v>0.25714285714285712</v>
      </c>
      <c r="W26" s="40">
        <f t="shared" si="3"/>
        <v>0.25714285714285712</v>
      </c>
      <c r="X26" s="40">
        <f t="shared" si="3"/>
        <v>0.25714285714285712</v>
      </c>
      <c r="Y26" s="40">
        <f t="shared" si="3"/>
        <v>0.25714285714285712</v>
      </c>
      <c r="Z26" s="40">
        <f t="shared" si="3"/>
        <v>0.25714285714285712</v>
      </c>
      <c r="AA26" s="40">
        <f t="shared" si="3"/>
        <v>0.25714285714285712</v>
      </c>
      <c r="AB26" s="40">
        <f t="shared" si="3"/>
        <v>0.25714285714285712</v>
      </c>
      <c r="AC26" s="40">
        <f t="shared" si="3"/>
        <v>0.25714285714285712</v>
      </c>
      <c r="AD26" s="40">
        <f t="shared" si="3"/>
        <v>0.25714285714285712</v>
      </c>
      <c r="AE26" s="40">
        <f t="shared" si="3"/>
        <v>0.25714285714285712</v>
      </c>
      <c r="AF26" s="40">
        <f t="shared" si="3"/>
        <v>0.25714285714285712</v>
      </c>
      <c r="AG26" s="40">
        <f t="shared" si="3"/>
        <v>0.25714285714285712</v>
      </c>
      <c r="AH26" s="40">
        <f t="shared" si="3"/>
        <v>0.25714285714285712</v>
      </c>
      <c r="AI26" s="40">
        <f t="shared" si="3"/>
        <v>0.25714285714285712</v>
      </c>
      <c r="AJ26" s="40">
        <f t="shared" si="3"/>
        <v>0.25714285714285712</v>
      </c>
      <c r="AK26" s="40">
        <f t="shared" si="3"/>
        <v>0.25714285714285712</v>
      </c>
      <c r="AL26" s="40">
        <f t="shared" si="3"/>
        <v>0.25714285714285712</v>
      </c>
      <c r="AM26" s="9"/>
    </row>
    <row r="27" spans="1:39" x14ac:dyDescent="0.2">
      <c r="A27" s="37"/>
      <c r="B27" s="38" t="s">
        <v>498</v>
      </c>
      <c r="C27" s="40">
        <f>(C23-C24)/5</f>
        <v>0</v>
      </c>
      <c r="D27" s="40">
        <f t="shared" si="3"/>
        <v>0</v>
      </c>
      <c r="E27" s="40">
        <f t="shared" si="3"/>
        <v>0</v>
      </c>
      <c r="F27" s="40">
        <f t="shared" si="3"/>
        <v>0</v>
      </c>
      <c r="G27" s="40">
        <f t="shared" si="3"/>
        <v>0</v>
      </c>
      <c r="H27" s="40">
        <f t="shared" si="3"/>
        <v>0</v>
      </c>
      <c r="I27" s="40">
        <f t="shared" si="3"/>
        <v>0</v>
      </c>
      <c r="J27" s="40">
        <f t="shared" si="3"/>
        <v>0</v>
      </c>
      <c r="K27" s="40">
        <f t="shared" si="3"/>
        <v>0</v>
      </c>
      <c r="L27" s="40">
        <f t="shared" si="3"/>
        <v>0</v>
      </c>
      <c r="M27" s="40">
        <f t="shared" si="3"/>
        <v>0</v>
      </c>
      <c r="N27" s="40">
        <f t="shared" si="3"/>
        <v>0</v>
      </c>
      <c r="O27" s="40">
        <f t="shared" si="3"/>
        <v>0</v>
      </c>
      <c r="P27" s="40">
        <f t="shared" si="3"/>
        <v>0</v>
      </c>
      <c r="Q27" s="40">
        <f t="shared" si="3"/>
        <v>0</v>
      </c>
      <c r="R27" s="40">
        <f t="shared" si="3"/>
        <v>0</v>
      </c>
      <c r="S27" s="40">
        <f t="shared" si="3"/>
        <v>0</v>
      </c>
      <c r="T27" s="40">
        <f t="shared" si="3"/>
        <v>0</v>
      </c>
      <c r="U27" s="40">
        <f t="shared" si="3"/>
        <v>0</v>
      </c>
      <c r="V27" s="40">
        <f t="shared" si="3"/>
        <v>0</v>
      </c>
      <c r="W27" s="40">
        <f t="shared" si="3"/>
        <v>0</v>
      </c>
      <c r="X27" s="40">
        <f t="shared" si="3"/>
        <v>0</v>
      </c>
      <c r="Y27" s="40">
        <f t="shared" si="3"/>
        <v>0</v>
      </c>
      <c r="Z27" s="40">
        <f t="shared" si="3"/>
        <v>0</v>
      </c>
      <c r="AA27" s="40">
        <f t="shared" si="3"/>
        <v>0</v>
      </c>
      <c r="AB27" s="40">
        <f t="shared" si="3"/>
        <v>0</v>
      </c>
      <c r="AC27" s="40">
        <f t="shared" si="3"/>
        <v>0</v>
      </c>
      <c r="AD27" s="40">
        <f t="shared" si="3"/>
        <v>0</v>
      </c>
      <c r="AE27" s="40">
        <f t="shared" si="3"/>
        <v>0</v>
      </c>
      <c r="AF27" s="40">
        <f t="shared" si="3"/>
        <v>0</v>
      </c>
      <c r="AG27" s="40">
        <f t="shared" si="3"/>
        <v>0</v>
      </c>
      <c r="AH27" s="40">
        <f t="shared" si="3"/>
        <v>0</v>
      </c>
      <c r="AI27" s="40">
        <f t="shared" si="3"/>
        <v>0</v>
      </c>
      <c r="AJ27" s="40">
        <f t="shared" si="3"/>
        <v>0</v>
      </c>
      <c r="AK27" s="40">
        <f t="shared" si="3"/>
        <v>0</v>
      </c>
      <c r="AL27" s="40">
        <f t="shared" si="3"/>
        <v>0</v>
      </c>
      <c r="AM27" s="9"/>
    </row>
    <row r="28" spans="1:39" x14ac:dyDescent="0.2">
      <c r="A28" s="37"/>
      <c r="B28" s="38" t="s">
        <v>499</v>
      </c>
      <c r="C28" s="40">
        <f>(C24-C25)/9</f>
        <v>0.79999999999999993</v>
      </c>
      <c r="D28" s="40">
        <f t="shared" si="3"/>
        <v>0.79999999999999993</v>
      </c>
      <c r="E28" s="40">
        <f t="shared" si="3"/>
        <v>0.79999999999999993</v>
      </c>
      <c r="F28" s="40">
        <f t="shared" si="3"/>
        <v>0.79999999999999993</v>
      </c>
      <c r="G28" s="40">
        <f t="shared" si="3"/>
        <v>0.79999999999999993</v>
      </c>
      <c r="H28" s="40">
        <f t="shared" si="3"/>
        <v>0.79999999999999993</v>
      </c>
      <c r="I28" s="40">
        <f t="shared" si="3"/>
        <v>0.79999999999999993</v>
      </c>
      <c r="J28" s="40">
        <f t="shared" si="3"/>
        <v>0.79999999999999993</v>
      </c>
      <c r="K28" s="40">
        <f t="shared" si="3"/>
        <v>0.79999999999999993</v>
      </c>
      <c r="L28" s="40">
        <f t="shared" si="3"/>
        <v>0.79999999999999993</v>
      </c>
      <c r="M28" s="40">
        <f t="shared" si="3"/>
        <v>0.79999999999999993</v>
      </c>
      <c r="N28" s="40">
        <f t="shared" si="3"/>
        <v>0.79999999999999993</v>
      </c>
      <c r="O28" s="40">
        <f t="shared" si="3"/>
        <v>0.79999999999999993</v>
      </c>
      <c r="P28" s="40">
        <f t="shared" si="3"/>
        <v>0.79999999999999993</v>
      </c>
      <c r="Q28" s="40">
        <f t="shared" si="3"/>
        <v>0.79999999999999993</v>
      </c>
      <c r="R28" s="40">
        <f t="shared" si="3"/>
        <v>0.79999999999999993</v>
      </c>
      <c r="S28" s="40">
        <f t="shared" si="3"/>
        <v>0.79999999999999993</v>
      </c>
      <c r="T28" s="40">
        <f t="shared" si="3"/>
        <v>0.79999999999999993</v>
      </c>
      <c r="U28" s="40">
        <f t="shared" si="3"/>
        <v>0.79999999999999993</v>
      </c>
      <c r="V28" s="40">
        <f t="shared" si="3"/>
        <v>0.79999999999999993</v>
      </c>
      <c r="W28" s="40">
        <f t="shared" si="3"/>
        <v>0.79999999999999993</v>
      </c>
      <c r="X28" s="40">
        <f t="shared" si="3"/>
        <v>0.79999999999999993</v>
      </c>
      <c r="Y28" s="40">
        <f t="shared" si="3"/>
        <v>0.79999999999999993</v>
      </c>
      <c r="Z28" s="40">
        <f t="shared" si="3"/>
        <v>0.79999999999999993</v>
      </c>
      <c r="AA28" s="40">
        <f t="shared" si="3"/>
        <v>0.79999999999999993</v>
      </c>
      <c r="AB28" s="40">
        <f t="shared" si="3"/>
        <v>0.79999999999999993</v>
      </c>
      <c r="AC28" s="40">
        <f t="shared" si="3"/>
        <v>0.79999999999999993</v>
      </c>
      <c r="AD28" s="40">
        <f t="shared" si="3"/>
        <v>0.79999999999999993</v>
      </c>
      <c r="AE28" s="40">
        <f t="shared" si="3"/>
        <v>0.79999999999999993</v>
      </c>
      <c r="AF28" s="40">
        <f t="shared" si="3"/>
        <v>0.79999999999999993</v>
      </c>
      <c r="AG28" s="40">
        <f t="shared" si="3"/>
        <v>0.79999999999999993</v>
      </c>
      <c r="AH28" s="40">
        <f t="shared" si="3"/>
        <v>0.79999999999999993</v>
      </c>
      <c r="AI28" s="40">
        <f t="shared" si="3"/>
        <v>0.79999999999999993</v>
      </c>
      <c r="AJ28" s="40">
        <f t="shared" si="3"/>
        <v>0.79999999999999993</v>
      </c>
      <c r="AK28" s="40">
        <f t="shared" si="3"/>
        <v>0.79999999999999993</v>
      </c>
      <c r="AL28" s="40">
        <f t="shared" si="3"/>
        <v>0.79999999999999993</v>
      </c>
      <c r="AM28" s="9"/>
    </row>
    <row r="29" spans="1:39" x14ac:dyDescent="0.2">
      <c r="A29" s="37"/>
      <c r="B29" s="38" t="s">
        <v>500</v>
      </c>
      <c r="C29" s="40">
        <f>(C23-C25)/14</f>
        <v>0.51428571428571423</v>
      </c>
      <c r="D29" s="40">
        <f>C29</f>
        <v>0.51428571428571423</v>
      </c>
      <c r="E29" s="40">
        <f t="shared" si="3"/>
        <v>0.51428571428571423</v>
      </c>
      <c r="F29" s="40">
        <f t="shared" si="3"/>
        <v>0.51428571428571423</v>
      </c>
      <c r="G29" s="40">
        <f t="shared" si="3"/>
        <v>0.51428571428571423</v>
      </c>
      <c r="H29" s="40">
        <f t="shared" si="3"/>
        <v>0.51428571428571423</v>
      </c>
      <c r="I29" s="40">
        <f t="shared" si="3"/>
        <v>0.51428571428571423</v>
      </c>
      <c r="J29" s="40">
        <f t="shared" si="3"/>
        <v>0.51428571428571423</v>
      </c>
      <c r="K29" s="40">
        <f t="shared" si="3"/>
        <v>0.51428571428571423</v>
      </c>
      <c r="L29" s="40">
        <f t="shared" si="3"/>
        <v>0.51428571428571423</v>
      </c>
      <c r="M29" s="40">
        <f t="shared" si="3"/>
        <v>0.51428571428571423</v>
      </c>
      <c r="N29" s="40">
        <f t="shared" si="3"/>
        <v>0.51428571428571423</v>
      </c>
      <c r="O29" s="40">
        <f t="shared" ref="O29:AD31" si="4">N29</f>
        <v>0.51428571428571423</v>
      </c>
      <c r="P29" s="40">
        <f t="shared" si="4"/>
        <v>0.51428571428571423</v>
      </c>
      <c r="Q29" s="40">
        <f t="shared" si="4"/>
        <v>0.51428571428571423</v>
      </c>
      <c r="R29" s="40">
        <f t="shared" si="4"/>
        <v>0.51428571428571423</v>
      </c>
      <c r="S29" s="40">
        <f t="shared" si="4"/>
        <v>0.51428571428571423</v>
      </c>
      <c r="T29" s="40">
        <f t="shared" si="4"/>
        <v>0.51428571428571423</v>
      </c>
      <c r="U29" s="40">
        <f t="shared" si="4"/>
        <v>0.51428571428571423</v>
      </c>
      <c r="V29" s="40">
        <f t="shared" si="4"/>
        <v>0.51428571428571423</v>
      </c>
      <c r="W29" s="40">
        <f t="shared" si="4"/>
        <v>0.51428571428571423</v>
      </c>
      <c r="X29" s="40">
        <f t="shared" si="4"/>
        <v>0.51428571428571423</v>
      </c>
      <c r="Y29" s="40">
        <f t="shared" si="4"/>
        <v>0.51428571428571423</v>
      </c>
      <c r="Z29" s="40">
        <f t="shared" si="4"/>
        <v>0.51428571428571423</v>
      </c>
      <c r="AA29" s="40">
        <f t="shared" si="4"/>
        <v>0.51428571428571423</v>
      </c>
      <c r="AB29" s="40">
        <f t="shared" si="4"/>
        <v>0.51428571428571423</v>
      </c>
      <c r="AC29" s="40">
        <f t="shared" si="4"/>
        <v>0.51428571428571423</v>
      </c>
      <c r="AD29" s="40">
        <f t="shared" si="4"/>
        <v>0.51428571428571423</v>
      </c>
      <c r="AE29" s="40">
        <f t="shared" ref="AE29:AL31" si="5">AD29</f>
        <v>0.51428571428571423</v>
      </c>
      <c r="AF29" s="40">
        <f t="shared" si="5"/>
        <v>0.51428571428571423</v>
      </c>
      <c r="AG29" s="40">
        <f t="shared" si="5"/>
        <v>0.51428571428571423</v>
      </c>
      <c r="AH29" s="40">
        <f t="shared" si="5"/>
        <v>0.51428571428571423</v>
      </c>
      <c r="AI29" s="40">
        <f t="shared" si="5"/>
        <v>0.51428571428571423</v>
      </c>
      <c r="AJ29" s="40">
        <f t="shared" si="5"/>
        <v>0.51428571428571423</v>
      </c>
      <c r="AK29" s="40">
        <f t="shared" si="5"/>
        <v>0.51428571428571423</v>
      </c>
      <c r="AL29" s="40">
        <f t="shared" si="5"/>
        <v>0.51428571428571423</v>
      </c>
      <c r="AM29" s="9"/>
    </row>
    <row r="30" spans="1:39" x14ac:dyDescent="0.2">
      <c r="A30" s="37"/>
      <c r="B30" s="38" t="s">
        <v>410</v>
      </c>
      <c r="C30" s="40">
        <v>5.0000000000000001E-3</v>
      </c>
      <c r="D30" s="40">
        <f t="shared" ref="D30:S31" si="6">C30</f>
        <v>5.0000000000000001E-3</v>
      </c>
      <c r="E30" s="40">
        <f t="shared" si="6"/>
        <v>5.0000000000000001E-3</v>
      </c>
      <c r="F30" s="40">
        <f t="shared" si="6"/>
        <v>5.0000000000000001E-3</v>
      </c>
      <c r="G30" s="40">
        <f t="shared" si="6"/>
        <v>5.0000000000000001E-3</v>
      </c>
      <c r="H30" s="40">
        <f t="shared" si="6"/>
        <v>5.0000000000000001E-3</v>
      </c>
      <c r="I30" s="40">
        <f t="shared" si="6"/>
        <v>5.0000000000000001E-3</v>
      </c>
      <c r="J30" s="40">
        <f t="shared" si="6"/>
        <v>5.0000000000000001E-3</v>
      </c>
      <c r="K30" s="40">
        <f t="shared" si="6"/>
        <v>5.0000000000000001E-3</v>
      </c>
      <c r="L30" s="40">
        <f t="shared" si="6"/>
        <v>5.0000000000000001E-3</v>
      </c>
      <c r="M30" s="40">
        <f t="shared" si="6"/>
        <v>5.0000000000000001E-3</v>
      </c>
      <c r="N30" s="40">
        <f t="shared" si="6"/>
        <v>5.0000000000000001E-3</v>
      </c>
      <c r="O30" s="40">
        <f t="shared" si="6"/>
        <v>5.0000000000000001E-3</v>
      </c>
      <c r="P30" s="40">
        <f t="shared" si="6"/>
        <v>5.0000000000000001E-3</v>
      </c>
      <c r="Q30" s="40">
        <f t="shared" si="6"/>
        <v>5.0000000000000001E-3</v>
      </c>
      <c r="R30" s="40">
        <f t="shared" si="6"/>
        <v>5.0000000000000001E-3</v>
      </c>
      <c r="S30" s="40">
        <f t="shared" si="6"/>
        <v>5.0000000000000001E-3</v>
      </c>
      <c r="T30" s="40">
        <f t="shared" si="4"/>
        <v>5.0000000000000001E-3</v>
      </c>
      <c r="U30" s="40">
        <f t="shared" si="4"/>
        <v>5.0000000000000001E-3</v>
      </c>
      <c r="V30" s="40">
        <f t="shared" si="4"/>
        <v>5.0000000000000001E-3</v>
      </c>
      <c r="W30" s="40">
        <f t="shared" si="4"/>
        <v>5.0000000000000001E-3</v>
      </c>
      <c r="X30" s="40">
        <f t="shared" si="4"/>
        <v>5.0000000000000001E-3</v>
      </c>
      <c r="Y30" s="40">
        <f t="shared" si="4"/>
        <v>5.0000000000000001E-3</v>
      </c>
      <c r="Z30" s="40">
        <f t="shared" si="4"/>
        <v>5.0000000000000001E-3</v>
      </c>
      <c r="AA30" s="40">
        <f t="shared" si="4"/>
        <v>5.0000000000000001E-3</v>
      </c>
      <c r="AB30" s="40">
        <f t="shared" si="4"/>
        <v>5.0000000000000001E-3</v>
      </c>
      <c r="AC30" s="40">
        <f t="shared" si="4"/>
        <v>5.0000000000000001E-3</v>
      </c>
      <c r="AD30" s="40">
        <f t="shared" si="4"/>
        <v>5.0000000000000001E-3</v>
      </c>
      <c r="AE30" s="40">
        <f t="shared" si="5"/>
        <v>5.0000000000000001E-3</v>
      </c>
      <c r="AF30" s="40">
        <f t="shared" si="5"/>
        <v>5.0000000000000001E-3</v>
      </c>
      <c r="AG30" s="40">
        <f t="shared" si="5"/>
        <v>5.0000000000000001E-3</v>
      </c>
      <c r="AH30" s="40">
        <f t="shared" si="5"/>
        <v>5.0000000000000001E-3</v>
      </c>
      <c r="AI30" s="40">
        <f t="shared" si="5"/>
        <v>5.0000000000000001E-3</v>
      </c>
      <c r="AJ30" s="40">
        <f t="shared" si="5"/>
        <v>5.0000000000000001E-3</v>
      </c>
      <c r="AK30" s="40">
        <f t="shared" si="5"/>
        <v>5.0000000000000001E-3</v>
      </c>
      <c r="AL30" s="40">
        <f t="shared" si="5"/>
        <v>5.0000000000000001E-3</v>
      </c>
      <c r="AM30" s="9"/>
    </row>
    <row r="31" spans="1:39" x14ac:dyDescent="0.2">
      <c r="A31" s="37"/>
      <c r="B31" s="38" t="s">
        <v>411</v>
      </c>
      <c r="C31" s="40">
        <f>IF(C20=1,1+(20-C13)*C30,1+(15-C13)*C30)</f>
        <v>1</v>
      </c>
      <c r="D31" s="40">
        <f>IF(D20=1,1+(20-D13)*D30,1+(15-D13)*D30)</f>
        <v>1</v>
      </c>
      <c r="E31" s="40">
        <f>IF(E20=1,1+(20-E13)*E30,1+(15-E13)*E30)</f>
        <v>1</v>
      </c>
      <c r="F31" s="40">
        <f>IF(F20=1,1+(20-F13)*F30,1+(15-F13)*F30)</f>
        <v>1</v>
      </c>
      <c r="G31" s="40">
        <f t="shared" si="6"/>
        <v>1</v>
      </c>
      <c r="H31" s="40">
        <f t="shared" si="6"/>
        <v>1</v>
      </c>
      <c r="I31" s="40">
        <f t="shared" si="6"/>
        <v>1</v>
      </c>
      <c r="J31" s="40">
        <f t="shared" si="6"/>
        <v>1</v>
      </c>
      <c r="K31" s="40">
        <f t="shared" si="6"/>
        <v>1</v>
      </c>
      <c r="L31" s="40">
        <f t="shared" si="6"/>
        <v>1</v>
      </c>
      <c r="M31" s="40">
        <f t="shared" si="6"/>
        <v>1</v>
      </c>
      <c r="N31" s="40">
        <f t="shared" si="6"/>
        <v>1</v>
      </c>
      <c r="O31" s="40">
        <f t="shared" si="6"/>
        <v>1</v>
      </c>
      <c r="P31" s="40">
        <f t="shared" si="6"/>
        <v>1</v>
      </c>
      <c r="Q31" s="40">
        <f t="shared" si="6"/>
        <v>1</v>
      </c>
      <c r="R31" s="40">
        <f t="shared" si="6"/>
        <v>1</v>
      </c>
      <c r="S31" s="40">
        <f t="shared" si="6"/>
        <v>1</v>
      </c>
      <c r="T31" s="40">
        <f t="shared" si="4"/>
        <v>1</v>
      </c>
      <c r="U31" s="40">
        <f t="shared" si="4"/>
        <v>1</v>
      </c>
      <c r="V31" s="40">
        <f t="shared" si="4"/>
        <v>1</v>
      </c>
      <c r="W31" s="40">
        <f t="shared" si="4"/>
        <v>1</v>
      </c>
      <c r="X31" s="40">
        <f t="shared" si="4"/>
        <v>1</v>
      </c>
      <c r="Y31" s="40">
        <f t="shared" si="4"/>
        <v>1</v>
      </c>
      <c r="Z31" s="40">
        <f t="shared" si="4"/>
        <v>1</v>
      </c>
      <c r="AA31" s="40">
        <f t="shared" si="4"/>
        <v>1</v>
      </c>
      <c r="AB31" s="40">
        <f t="shared" si="4"/>
        <v>1</v>
      </c>
      <c r="AC31" s="40">
        <f t="shared" si="4"/>
        <v>1</v>
      </c>
      <c r="AD31" s="40">
        <f t="shared" si="4"/>
        <v>1</v>
      </c>
      <c r="AE31" s="40">
        <f t="shared" si="5"/>
        <v>1</v>
      </c>
      <c r="AF31" s="40">
        <f t="shared" si="5"/>
        <v>1</v>
      </c>
      <c r="AG31" s="40">
        <f t="shared" si="5"/>
        <v>1</v>
      </c>
      <c r="AH31" s="40">
        <f t="shared" si="5"/>
        <v>1</v>
      </c>
      <c r="AI31" s="40">
        <f t="shared" si="5"/>
        <v>1</v>
      </c>
      <c r="AJ31" s="40">
        <f t="shared" si="5"/>
        <v>1</v>
      </c>
      <c r="AK31" s="40">
        <f t="shared" si="5"/>
        <v>1</v>
      </c>
      <c r="AL31" s="40">
        <f t="shared" si="5"/>
        <v>1</v>
      </c>
      <c r="AM31" s="9"/>
    </row>
    <row r="32" spans="1:39" x14ac:dyDescent="0.2">
      <c r="A32" s="7"/>
      <c r="B32" s="8" t="s">
        <v>412</v>
      </c>
      <c r="C32" s="8">
        <f>'w2'!H27</f>
        <v>5</v>
      </c>
      <c r="D32" s="8">
        <f t="shared" ref="D32:AL39" si="7">C32</f>
        <v>5</v>
      </c>
      <c r="E32" s="8">
        <f t="shared" si="7"/>
        <v>5</v>
      </c>
      <c r="F32" s="8">
        <f t="shared" si="7"/>
        <v>5</v>
      </c>
      <c r="G32" s="8">
        <f t="shared" si="7"/>
        <v>5</v>
      </c>
      <c r="H32" s="8">
        <f t="shared" si="7"/>
        <v>5</v>
      </c>
      <c r="I32" s="8">
        <f t="shared" si="7"/>
        <v>5</v>
      </c>
      <c r="J32" s="8">
        <f t="shared" si="7"/>
        <v>5</v>
      </c>
      <c r="K32" s="8">
        <f t="shared" si="7"/>
        <v>5</v>
      </c>
      <c r="L32" s="8">
        <f t="shared" si="7"/>
        <v>5</v>
      </c>
      <c r="M32" s="8">
        <f t="shared" si="7"/>
        <v>5</v>
      </c>
      <c r="N32" s="8">
        <f t="shared" si="7"/>
        <v>5</v>
      </c>
      <c r="O32" s="8">
        <f t="shared" si="7"/>
        <v>5</v>
      </c>
      <c r="P32" s="8">
        <f t="shared" si="7"/>
        <v>5</v>
      </c>
      <c r="Q32" s="8">
        <f t="shared" si="7"/>
        <v>5</v>
      </c>
      <c r="R32" s="8">
        <f t="shared" si="7"/>
        <v>5</v>
      </c>
      <c r="S32" s="8">
        <f t="shared" si="7"/>
        <v>5</v>
      </c>
      <c r="T32" s="8">
        <f t="shared" si="7"/>
        <v>5</v>
      </c>
      <c r="U32" s="8">
        <f t="shared" si="7"/>
        <v>5</v>
      </c>
      <c r="V32" s="8">
        <f t="shared" si="7"/>
        <v>5</v>
      </c>
      <c r="W32" s="8">
        <f t="shared" si="7"/>
        <v>5</v>
      </c>
      <c r="X32" s="8">
        <f t="shared" si="7"/>
        <v>5</v>
      </c>
      <c r="Y32" s="8">
        <f t="shared" si="7"/>
        <v>5</v>
      </c>
      <c r="Z32" s="8">
        <f t="shared" si="7"/>
        <v>5</v>
      </c>
      <c r="AA32" s="8">
        <f t="shared" si="7"/>
        <v>5</v>
      </c>
      <c r="AB32" s="8">
        <f t="shared" si="7"/>
        <v>5</v>
      </c>
      <c r="AC32" s="8">
        <f t="shared" si="7"/>
        <v>5</v>
      </c>
      <c r="AD32" s="8">
        <f t="shared" si="7"/>
        <v>5</v>
      </c>
      <c r="AE32" s="8">
        <f t="shared" si="7"/>
        <v>5</v>
      </c>
      <c r="AF32" s="8">
        <f t="shared" si="7"/>
        <v>5</v>
      </c>
      <c r="AG32" s="8">
        <f t="shared" si="7"/>
        <v>5</v>
      </c>
      <c r="AH32" s="8">
        <f t="shared" si="7"/>
        <v>5</v>
      </c>
      <c r="AI32" s="8">
        <f t="shared" si="7"/>
        <v>5</v>
      </c>
      <c r="AJ32" s="8">
        <f t="shared" si="7"/>
        <v>5</v>
      </c>
      <c r="AK32" s="8">
        <f t="shared" si="7"/>
        <v>5</v>
      </c>
      <c r="AL32" s="8">
        <f t="shared" si="7"/>
        <v>5</v>
      </c>
      <c r="AM32" s="9"/>
    </row>
    <row r="33" spans="1:39" x14ac:dyDescent="0.2">
      <c r="A33" s="7"/>
      <c r="B33" s="8" t="s">
        <v>413</v>
      </c>
      <c r="C33" s="8">
        <f>'w2'!H29</f>
        <v>6</v>
      </c>
      <c r="D33" s="8">
        <f t="shared" si="7"/>
        <v>6</v>
      </c>
      <c r="E33" s="8">
        <f t="shared" si="7"/>
        <v>6</v>
      </c>
      <c r="F33" s="8">
        <f t="shared" si="7"/>
        <v>6</v>
      </c>
      <c r="G33" s="8">
        <f t="shared" si="7"/>
        <v>6</v>
      </c>
      <c r="H33" s="8">
        <f t="shared" si="7"/>
        <v>6</v>
      </c>
      <c r="I33" s="8">
        <f t="shared" si="7"/>
        <v>6</v>
      </c>
      <c r="J33" s="8">
        <f t="shared" si="7"/>
        <v>6</v>
      </c>
      <c r="K33" s="8">
        <f t="shared" si="7"/>
        <v>6</v>
      </c>
      <c r="L33" s="8">
        <f t="shared" si="7"/>
        <v>6</v>
      </c>
      <c r="M33" s="8">
        <f t="shared" si="7"/>
        <v>6</v>
      </c>
      <c r="N33" s="8">
        <f t="shared" si="7"/>
        <v>6</v>
      </c>
      <c r="O33" s="8">
        <f t="shared" si="7"/>
        <v>6</v>
      </c>
      <c r="P33" s="8">
        <f t="shared" si="7"/>
        <v>6</v>
      </c>
      <c r="Q33" s="8">
        <f t="shared" si="7"/>
        <v>6</v>
      </c>
      <c r="R33" s="8">
        <f t="shared" si="7"/>
        <v>6</v>
      </c>
      <c r="S33" s="8">
        <f t="shared" si="7"/>
        <v>6</v>
      </c>
      <c r="T33" s="8">
        <f t="shared" si="7"/>
        <v>6</v>
      </c>
      <c r="U33" s="8">
        <f t="shared" si="7"/>
        <v>6</v>
      </c>
      <c r="V33" s="8">
        <f t="shared" si="7"/>
        <v>6</v>
      </c>
      <c r="W33" s="8">
        <f t="shared" si="7"/>
        <v>6</v>
      </c>
      <c r="X33" s="8">
        <f t="shared" si="7"/>
        <v>6</v>
      </c>
      <c r="Y33" s="8">
        <f t="shared" si="7"/>
        <v>6</v>
      </c>
      <c r="Z33" s="8">
        <f t="shared" si="7"/>
        <v>6</v>
      </c>
      <c r="AA33" s="8">
        <f t="shared" si="7"/>
        <v>6</v>
      </c>
      <c r="AB33" s="8">
        <f t="shared" si="7"/>
        <v>6</v>
      </c>
      <c r="AC33" s="8">
        <f t="shared" si="7"/>
        <v>6</v>
      </c>
      <c r="AD33" s="8">
        <f t="shared" si="7"/>
        <v>6</v>
      </c>
      <c r="AE33" s="8">
        <f t="shared" si="7"/>
        <v>6</v>
      </c>
      <c r="AF33" s="8">
        <f t="shared" si="7"/>
        <v>6</v>
      </c>
      <c r="AG33" s="8">
        <f t="shared" si="7"/>
        <v>6</v>
      </c>
      <c r="AH33" s="8">
        <f t="shared" si="7"/>
        <v>6</v>
      </c>
      <c r="AI33" s="8">
        <f t="shared" si="7"/>
        <v>6</v>
      </c>
      <c r="AJ33" s="8">
        <f t="shared" si="7"/>
        <v>6</v>
      </c>
      <c r="AK33" s="8">
        <f t="shared" si="7"/>
        <v>6</v>
      </c>
      <c r="AL33" s="8">
        <f t="shared" si="7"/>
        <v>6</v>
      </c>
      <c r="AM33" s="9"/>
    </row>
    <row r="34" spans="1:39" x14ac:dyDescent="0.2">
      <c r="A34" s="7"/>
      <c r="B34" s="8" t="s">
        <v>431</v>
      </c>
      <c r="C34" s="29">
        <f>'w2'!H30</f>
        <v>4</v>
      </c>
      <c r="D34" s="29">
        <f t="shared" si="7"/>
        <v>4</v>
      </c>
      <c r="E34" s="29">
        <f t="shared" si="7"/>
        <v>4</v>
      </c>
      <c r="F34" s="29">
        <f t="shared" si="7"/>
        <v>4</v>
      </c>
      <c r="G34" s="29">
        <f t="shared" si="7"/>
        <v>4</v>
      </c>
      <c r="H34" s="29">
        <f t="shared" si="7"/>
        <v>4</v>
      </c>
      <c r="I34" s="29">
        <f t="shared" si="7"/>
        <v>4</v>
      </c>
      <c r="J34" s="29">
        <f t="shared" si="7"/>
        <v>4</v>
      </c>
      <c r="K34" s="29">
        <f t="shared" si="7"/>
        <v>4</v>
      </c>
      <c r="L34" s="29">
        <f t="shared" si="7"/>
        <v>4</v>
      </c>
      <c r="M34" s="29">
        <f t="shared" si="7"/>
        <v>4</v>
      </c>
      <c r="N34" s="29">
        <f t="shared" si="7"/>
        <v>4</v>
      </c>
      <c r="O34" s="29">
        <f t="shared" si="7"/>
        <v>4</v>
      </c>
      <c r="P34" s="29">
        <f t="shared" si="7"/>
        <v>4</v>
      </c>
      <c r="Q34" s="29">
        <f t="shared" si="7"/>
        <v>4</v>
      </c>
      <c r="R34" s="29">
        <f t="shared" si="7"/>
        <v>4</v>
      </c>
      <c r="S34" s="29">
        <f t="shared" si="7"/>
        <v>4</v>
      </c>
      <c r="T34" s="29">
        <f t="shared" si="7"/>
        <v>4</v>
      </c>
      <c r="U34" s="29">
        <f t="shared" si="7"/>
        <v>4</v>
      </c>
      <c r="V34" s="29">
        <f t="shared" si="7"/>
        <v>4</v>
      </c>
      <c r="W34" s="29">
        <f t="shared" si="7"/>
        <v>4</v>
      </c>
      <c r="X34" s="29">
        <f t="shared" si="7"/>
        <v>4</v>
      </c>
      <c r="Y34" s="29">
        <f t="shared" si="7"/>
        <v>4</v>
      </c>
      <c r="Z34" s="29">
        <f t="shared" si="7"/>
        <v>4</v>
      </c>
      <c r="AA34" s="29">
        <f t="shared" si="7"/>
        <v>4</v>
      </c>
      <c r="AB34" s="29">
        <f t="shared" si="7"/>
        <v>4</v>
      </c>
      <c r="AC34" s="29">
        <f t="shared" si="7"/>
        <v>4</v>
      </c>
      <c r="AD34" s="29">
        <f t="shared" si="7"/>
        <v>4</v>
      </c>
      <c r="AE34" s="29">
        <f t="shared" si="7"/>
        <v>4</v>
      </c>
      <c r="AF34" s="29">
        <f t="shared" si="7"/>
        <v>4</v>
      </c>
      <c r="AG34" s="29">
        <f t="shared" si="7"/>
        <v>4</v>
      </c>
      <c r="AH34" s="29">
        <f t="shared" si="7"/>
        <v>4</v>
      </c>
      <c r="AI34" s="29">
        <f t="shared" si="7"/>
        <v>4</v>
      </c>
      <c r="AJ34" s="29">
        <f t="shared" si="7"/>
        <v>4</v>
      </c>
      <c r="AK34" s="29">
        <f t="shared" si="7"/>
        <v>4</v>
      </c>
      <c r="AL34" s="29">
        <f t="shared" si="7"/>
        <v>4</v>
      </c>
      <c r="AM34" s="9"/>
    </row>
    <row r="35" spans="1:39" x14ac:dyDescent="0.2">
      <c r="A35" s="7"/>
      <c r="B35" s="8" t="s">
        <v>432</v>
      </c>
      <c r="C35" s="29">
        <f>'w2'!H31</f>
        <v>3.3333333333333335</v>
      </c>
      <c r="D35" s="29">
        <f t="shared" si="7"/>
        <v>3.3333333333333335</v>
      </c>
      <c r="E35" s="29">
        <f t="shared" si="7"/>
        <v>3.3333333333333335</v>
      </c>
      <c r="F35" s="29">
        <f t="shared" si="7"/>
        <v>3.3333333333333335</v>
      </c>
      <c r="G35" s="29">
        <f t="shared" si="7"/>
        <v>3.3333333333333335</v>
      </c>
      <c r="H35" s="29">
        <f t="shared" si="7"/>
        <v>3.3333333333333335</v>
      </c>
      <c r="I35" s="29">
        <f t="shared" si="7"/>
        <v>3.3333333333333335</v>
      </c>
      <c r="J35" s="29">
        <f t="shared" si="7"/>
        <v>3.3333333333333335</v>
      </c>
      <c r="K35" s="29">
        <f t="shared" si="7"/>
        <v>3.3333333333333335</v>
      </c>
      <c r="L35" s="29">
        <f t="shared" si="7"/>
        <v>3.3333333333333335</v>
      </c>
      <c r="M35" s="29">
        <f t="shared" si="7"/>
        <v>3.3333333333333335</v>
      </c>
      <c r="N35" s="29">
        <f t="shared" si="7"/>
        <v>3.3333333333333335</v>
      </c>
      <c r="O35" s="29">
        <f t="shared" si="7"/>
        <v>3.3333333333333335</v>
      </c>
      <c r="P35" s="29">
        <f t="shared" si="7"/>
        <v>3.3333333333333335</v>
      </c>
      <c r="Q35" s="29">
        <f t="shared" si="7"/>
        <v>3.3333333333333335</v>
      </c>
      <c r="R35" s="29">
        <f t="shared" si="7"/>
        <v>3.3333333333333335</v>
      </c>
      <c r="S35" s="29">
        <f t="shared" si="7"/>
        <v>3.3333333333333335</v>
      </c>
      <c r="T35" s="29">
        <f t="shared" si="7"/>
        <v>3.3333333333333335</v>
      </c>
      <c r="U35" s="29">
        <f t="shared" si="7"/>
        <v>3.3333333333333335</v>
      </c>
      <c r="V35" s="29">
        <f t="shared" si="7"/>
        <v>3.3333333333333335</v>
      </c>
      <c r="W35" s="29">
        <f t="shared" si="7"/>
        <v>3.3333333333333335</v>
      </c>
      <c r="X35" s="29">
        <f t="shared" si="7"/>
        <v>3.3333333333333335</v>
      </c>
      <c r="Y35" s="29">
        <f t="shared" si="7"/>
        <v>3.3333333333333335</v>
      </c>
      <c r="Z35" s="29">
        <f t="shared" si="7"/>
        <v>3.3333333333333335</v>
      </c>
      <c r="AA35" s="29">
        <f t="shared" si="7"/>
        <v>3.3333333333333335</v>
      </c>
      <c r="AB35" s="29">
        <f t="shared" si="7"/>
        <v>3.3333333333333335</v>
      </c>
      <c r="AC35" s="29">
        <f t="shared" si="7"/>
        <v>3.3333333333333335</v>
      </c>
      <c r="AD35" s="29">
        <f t="shared" si="7"/>
        <v>3.3333333333333335</v>
      </c>
      <c r="AE35" s="29">
        <f t="shared" si="7"/>
        <v>3.3333333333333335</v>
      </c>
      <c r="AF35" s="29">
        <f t="shared" si="7"/>
        <v>3.3333333333333335</v>
      </c>
      <c r="AG35" s="29">
        <f t="shared" si="7"/>
        <v>3.3333333333333335</v>
      </c>
      <c r="AH35" s="29">
        <f t="shared" si="7"/>
        <v>3.3333333333333335</v>
      </c>
      <c r="AI35" s="29">
        <f t="shared" si="7"/>
        <v>3.3333333333333335</v>
      </c>
      <c r="AJ35" s="29">
        <f t="shared" si="7"/>
        <v>3.3333333333333335</v>
      </c>
      <c r="AK35" s="29">
        <f t="shared" si="7"/>
        <v>3.3333333333333335</v>
      </c>
      <c r="AL35" s="29">
        <f t="shared" si="7"/>
        <v>3.3333333333333335</v>
      </c>
      <c r="AM35" s="9"/>
    </row>
    <row r="36" spans="1:39" x14ac:dyDescent="0.2">
      <c r="A36" s="37"/>
      <c r="B36" s="38" t="s">
        <v>494</v>
      </c>
      <c r="C36" s="39">
        <f>C34</f>
        <v>4</v>
      </c>
      <c r="D36" s="39">
        <f t="shared" si="7"/>
        <v>4</v>
      </c>
      <c r="E36" s="39">
        <f t="shared" si="7"/>
        <v>4</v>
      </c>
      <c r="F36" s="39">
        <f t="shared" si="7"/>
        <v>4</v>
      </c>
      <c r="G36" s="39">
        <f t="shared" si="7"/>
        <v>4</v>
      </c>
      <c r="H36" s="39">
        <f t="shared" si="7"/>
        <v>4</v>
      </c>
      <c r="I36" s="39">
        <f t="shared" si="7"/>
        <v>4</v>
      </c>
      <c r="J36" s="39">
        <f t="shared" si="7"/>
        <v>4</v>
      </c>
      <c r="K36" s="39">
        <f t="shared" si="7"/>
        <v>4</v>
      </c>
      <c r="L36" s="39">
        <f t="shared" si="7"/>
        <v>4</v>
      </c>
      <c r="M36" s="39">
        <f t="shared" si="7"/>
        <v>4</v>
      </c>
      <c r="N36" s="39">
        <f t="shared" si="7"/>
        <v>4</v>
      </c>
      <c r="O36" s="39">
        <f t="shared" si="7"/>
        <v>4</v>
      </c>
      <c r="P36" s="39">
        <f t="shared" si="7"/>
        <v>4</v>
      </c>
      <c r="Q36" s="39">
        <f t="shared" si="7"/>
        <v>4</v>
      </c>
      <c r="R36" s="39">
        <f t="shared" si="7"/>
        <v>4</v>
      </c>
      <c r="S36" s="39">
        <f t="shared" si="7"/>
        <v>4</v>
      </c>
      <c r="T36" s="39">
        <f t="shared" si="7"/>
        <v>4</v>
      </c>
      <c r="U36" s="39">
        <f t="shared" si="7"/>
        <v>4</v>
      </c>
      <c r="V36" s="39">
        <f t="shared" si="7"/>
        <v>4</v>
      </c>
      <c r="W36" s="39">
        <f t="shared" si="7"/>
        <v>4</v>
      </c>
      <c r="X36" s="39">
        <f t="shared" si="7"/>
        <v>4</v>
      </c>
      <c r="Y36" s="39">
        <f t="shared" si="7"/>
        <v>4</v>
      </c>
      <c r="Z36" s="39">
        <f t="shared" si="7"/>
        <v>4</v>
      </c>
      <c r="AA36" s="39">
        <f t="shared" si="7"/>
        <v>4</v>
      </c>
      <c r="AB36" s="39">
        <f t="shared" si="7"/>
        <v>4</v>
      </c>
      <c r="AC36" s="39">
        <f t="shared" si="7"/>
        <v>4</v>
      </c>
      <c r="AD36" s="39">
        <f t="shared" si="7"/>
        <v>4</v>
      </c>
      <c r="AE36" s="39">
        <f t="shared" si="7"/>
        <v>4</v>
      </c>
      <c r="AF36" s="39">
        <f t="shared" si="7"/>
        <v>4</v>
      </c>
      <c r="AG36" s="39">
        <f t="shared" si="7"/>
        <v>4</v>
      </c>
      <c r="AH36" s="39">
        <f t="shared" si="7"/>
        <v>4</v>
      </c>
      <c r="AI36" s="39">
        <f t="shared" si="7"/>
        <v>4</v>
      </c>
      <c r="AJ36" s="39">
        <f t="shared" si="7"/>
        <v>4</v>
      </c>
      <c r="AK36" s="39">
        <f t="shared" si="7"/>
        <v>4</v>
      </c>
      <c r="AL36" s="39">
        <f t="shared" si="7"/>
        <v>4</v>
      </c>
      <c r="AM36" s="9"/>
    </row>
    <row r="37" spans="1:39" x14ac:dyDescent="0.2">
      <c r="A37" s="37"/>
      <c r="B37" s="38" t="s">
        <v>495</v>
      </c>
      <c r="C37" s="39">
        <f>IF(C35&gt;0,C35,IF(C34&gt;4,4*0.85*(2-4/C34),C34*0.875))</f>
        <v>3.3333333333333335</v>
      </c>
      <c r="D37" s="39">
        <f t="shared" si="7"/>
        <v>3.3333333333333335</v>
      </c>
      <c r="E37" s="39">
        <f t="shared" si="7"/>
        <v>3.3333333333333335</v>
      </c>
      <c r="F37" s="39">
        <f t="shared" si="7"/>
        <v>3.3333333333333335</v>
      </c>
      <c r="G37" s="39">
        <f t="shared" si="7"/>
        <v>3.3333333333333335</v>
      </c>
      <c r="H37" s="39">
        <f t="shared" si="7"/>
        <v>3.3333333333333335</v>
      </c>
      <c r="I37" s="39">
        <f t="shared" si="7"/>
        <v>3.3333333333333335</v>
      </c>
      <c r="J37" s="39">
        <f t="shared" si="7"/>
        <v>3.3333333333333335</v>
      </c>
      <c r="K37" s="39">
        <f t="shared" si="7"/>
        <v>3.3333333333333335</v>
      </c>
      <c r="L37" s="39">
        <f t="shared" si="7"/>
        <v>3.3333333333333335</v>
      </c>
      <c r="M37" s="39">
        <f t="shared" si="7"/>
        <v>3.3333333333333335</v>
      </c>
      <c r="N37" s="39">
        <f t="shared" si="7"/>
        <v>3.3333333333333335</v>
      </c>
      <c r="O37" s="39">
        <f t="shared" si="7"/>
        <v>3.3333333333333335</v>
      </c>
      <c r="P37" s="39">
        <f t="shared" si="7"/>
        <v>3.3333333333333335</v>
      </c>
      <c r="Q37" s="39">
        <f t="shared" si="7"/>
        <v>3.3333333333333335</v>
      </c>
      <c r="R37" s="39">
        <f t="shared" si="7"/>
        <v>3.3333333333333335</v>
      </c>
      <c r="S37" s="39">
        <f t="shared" si="7"/>
        <v>3.3333333333333335</v>
      </c>
      <c r="T37" s="39">
        <f t="shared" si="7"/>
        <v>3.3333333333333335</v>
      </c>
      <c r="U37" s="39">
        <f t="shared" si="7"/>
        <v>3.3333333333333335</v>
      </c>
      <c r="V37" s="39">
        <f t="shared" si="7"/>
        <v>3.3333333333333335</v>
      </c>
      <c r="W37" s="39">
        <f t="shared" si="7"/>
        <v>3.3333333333333335</v>
      </c>
      <c r="X37" s="39">
        <f t="shared" si="7"/>
        <v>3.3333333333333335</v>
      </c>
      <c r="Y37" s="39">
        <f t="shared" si="7"/>
        <v>3.3333333333333335</v>
      </c>
      <c r="Z37" s="39">
        <f t="shared" si="7"/>
        <v>3.3333333333333335</v>
      </c>
      <c r="AA37" s="39">
        <f t="shared" si="7"/>
        <v>3.3333333333333335</v>
      </c>
      <c r="AB37" s="39">
        <f t="shared" si="7"/>
        <v>3.3333333333333335</v>
      </c>
      <c r="AC37" s="39">
        <f t="shared" si="7"/>
        <v>3.3333333333333335</v>
      </c>
      <c r="AD37" s="39">
        <f t="shared" si="7"/>
        <v>3.3333333333333335</v>
      </c>
      <c r="AE37" s="39">
        <f t="shared" si="7"/>
        <v>3.3333333333333335</v>
      </c>
      <c r="AF37" s="39">
        <f t="shared" si="7"/>
        <v>3.3333333333333335</v>
      </c>
      <c r="AG37" s="39">
        <f t="shared" si="7"/>
        <v>3.3333333333333335</v>
      </c>
      <c r="AH37" s="39">
        <f t="shared" si="7"/>
        <v>3.3333333333333335</v>
      </c>
      <c r="AI37" s="39">
        <f t="shared" si="7"/>
        <v>3.3333333333333335</v>
      </c>
      <c r="AJ37" s="39">
        <f t="shared" si="7"/>
        <v>3.3333333333333335</v>
      </c>
      <c r="AK37" s="39">
        <f t="shared" si="7"/>
        <v>3.3333333333333335</v>
      </c>
      <c r="AL37" s="39">
        <f t="shared" si="7"/>
        <v>3.3333333333333335</v>
      </c>
      <c r="AM37" s="9"/>
    </row>
    <row r="38" spans="1:39" x14ac:dyDescent="0.2">
      <c r="A38" s="37"/>
      <c r="B38" s="38" t="s">
        <v>496</v>
      </c>
      <c r="C38" s="39">
        <f>IF(C35=0,IF(C37&gt;3.5,C37*0.92*(2-C37/3.5),C37*0.937),IF(C34&gt;4,C35*0.9,C35*0.937))</f>
        <v>3.1233333333333335</v>
      </c>
      <c r="D38" s="39">
        <f t="shared" si="7"/>
        <v>3.1233333333333335</v>
      </c>
      <c r="E38" s="39">
        <f t="shared" si="7"/>
        <v>3.1233333333333335</v>
      </c>
      <c r="F38" s="39">
        <f t="shared" si="7"/>
        <v>3.1233333333333335</v>
      </c>
      <c r="G38" s="39">
        <f t="shared" si="7"/>
        <v>3.1233333333333335</v>
      </c>
      <c r="H38" s="39">
        <f t="shared" si="7"/>
        <v>3.1233333333333335</v>
      </c>
      <c r="I38" s="39">
        <f t="shared" si="7"/>
        <v>3.1233333333333335</v>
      </c>
      <c r="J38" s="39">
        <f t="shared" si="7"/>
        <v>3.1233333333333335</v>
      </c>
      <c r="K38" s="39">
        <f t="shared" si="7"/>
        <v>3.1233333333333335</v>
      </c>
      <c r="L38" s="39">
        <f t="shared" si="7"/>
        <v>3.1233333333333335</v>
      </c>
      <c r="M38" s="39">
        <f t="shared" si="7"/>
        <v>3.1233333333333335</v>
      </c>
      <c r="N38" s="39">
        <f t="shared" si="7"/>
        <v>3.1233333333333335</v>
      </c>
      <c r="O38" s="39">
        <f t="shared" si="7"/>
        <v>3.1233333333333335</v>
      </c>
      <c r="P38" s="39">
        <f t="shared" si="7"/>
        <v>3.1233333333333335</v>
      </c>
      <c r="Q38" s="39">
        <f t="shared" si="7"/>
        <v>3.1233333333333335</v>
      </c>
      <c r="R38" s="39">
        <f t="shared" si="7"/>
        <v>3.1233333333333335</v>
      </c>
      <c r="S38" s="39">
        <f t="shared" si="7"/>
        <v>3.1233333333333335</v>
      </c>
      <c r="T38" s="39">
        <f t="shared" si="7"/>
        <v>3.1233333333333335</v>
      </c>
      <c r="U38" s="39">
        <f t="shared" si="7"/>
        <v>3.1233333333333335</v>
      </c>
      <c r="V38" s="39">
        <f t="shared" si="7"/>
        <v>3.1233333333333335</v>
      </c>
      <c r="W38" s="39">
        <f t="shared" si="7"/>
        <v>3.1233333333333335</v>
      </c>
      <c r="X38" s="39">
        <f t="shared" si="7"/>
        <v>3.1233333333333335</v>
      </c>
      <c r="Y38" s="39">
        <f t="shared" si="7"/>
        <v>3.1233333333333335</v>
      </c>
      <c r="Z38" s="39">
        <f t="shared" si="7"/>
        <v>3.1233333333333335</v>
      </c>
      <c r="AA38" s="39">
        <f t="shared" si="7"/>
        <v>3.1233333333333335</v>
      </c>
      <c r="AB38" s="39">
        <f t="shared" si="7"/>
        <v>3.1233333333333335</v>
      </c>
      <c r="AC38" s="39">
        <f t="shared" si="7"/>
        <v>3.1233333333333335</v>
      </c>
      <c r="AD38" s="39">
        <f t="shared" si="7"/>
        <v>3.1233333333333335</v>
      </c>
      <c r="AE38" s="39">
        <f t="shared" si="7"/>
        <v>3.1233333333333335</v>
      </c>
      <c r="AF38" s="39">
        <f t="shared" si="7"/>
        <v>3.1233333333333335</v>
      </c>
      <c r="AG38" s="39">
        <f t="shared" si="7"/>
        <v>3.1233333333333335</v>
      </c>
      <c r="AH38" s="39">
        <f t="shared" si="7"/>
        <v>3.1233333333333335</v>
      </c>
      <c r="AI38" s="39">
        <f t="shared" si="7"/>
        <v>3.1233333333333335</v>
      </c>
      <c r="AJ38" s="39">
        <f t="shared" si="7"/>
        <v>3.1233333333333335</v>
      </c>
      <c r="AK38" s="39">
        <f t="shared" si="7"/>
        <v>3.1233333333333335</v>
      </c>
      <c r="AL38" s="39">
        <f t="shared" si="7"/>
        <v>3.1233333333333335</v>
      </c>
      <c r="AM38" s="9"/>
    </row>
    <row r="39" spans="1:39" x14ac:dyDescent="0.2">
      <c r="A39" s="37"/>
      <c r="B39" s="38" t="s">
        <v>497</v>
      </c>
      <c r="C39" s="40">
        <f>C42</f>
        <v>6.2619047619047602E-2</v>
      </c>
      <c r="D39" s="41">
        <f t="shared" si="7"/>
        <v>6.2619047619047602E-2</v>
      </c>
      <c r="E39" s="41">
        <f t="shared" si="7"/>
        <v>6.2619047619047602E-2</v>
      </c>
      <c r="F39" s="41">
        <f t="shared" si="7"/>
        <v>6.2619047619047602E-2</v>
      </c>
      <c r="G39" s="41">
        <f t="shared" si="7"/>
        <v>6.2619047619047602E-2</v>
      </c>
      <c r="H39" s="41">
        <f t="shared" si="7"/>
        <v>6.2619047619047602E-2</v>
      </c>
      <c r="I39" s="41">
        <f t="shared" si="7"/>
        <v>6.2619047619047602E-2</v>
      </c>
      <c r="J39" s="41">
        <f t="shared" si="7"/>
        <v>6.2619047619047602E-2</v>
      </c>
      <c r="K39" s="41">
        <f t="shared" si="7"/>
        <v>6.2619047619047602E-2</v>
      </c>
      <c r="L39" s="41">
        <f t="shared" si="7"/>
        <v>6.2619047619047602E-2</v>
      </c>
      <c r="M39" s="41">
        <f t="shared" si="7"/>
        <v>6.2619047619047602E-2</v>
      </c>
      <c r="N39" s="41">
        <f t="shared" ref="N39:AC43" si="8">M39</f>
        <v>6.2619047619047602E-2</v>
      </c>
      <c r="O39" s="41">
        <f t="shared" si="8"/>
        <v>6.2619047619047602E-2</v>
      </c>
      <c r="P39" s="41">
        <f t="shared" si="8"/>
        <v>6.2619047619047602E-2</v>
      </c>
      <c r="Q39" s="41">
        <f t="shared" si="8"/>
        <v>6.2619047619047602E-2</v>
      </c>
      <c r="R39" s="41">
        <f t="shared" si="8"/>
        <v>6.2619047619047602E-2</v>
      </c>
      <c r="S39" s="41">
        <f t="shared" si="8"/>
        <v>6.2619047619047602E-2</v>
      </c>
      <c r="T39" s="41">
        <f t="shared" si="8"/>
        <v>6.2619047619047602E-2</v>
      </c>
      <c r="U39" s="41">
        <f t="shared" si="8"/>
        <v>6.2619047619047602E-2</v>
      </c>
      <c r="V39" s="41">
        <f t="shared" si="8"/>
        <v>6.2619047619047602E-2</v>
      </c>
      <c r="W39" s="41">
        <f t="shared" si="8"/>
        <v>6.2619047619047602E-2</v>
      </c>
      <c r="X39" s="41">
        <f t="shared" si="8"/>
        <v>6.2619047619047602E-2</v>
      </c>
      <c r="Y39" s="41">
        <f t="shared" si="8"/>
        <v>6.2619047619047602E-2</v>
      </c>
      <c r="Z39" s="41">
        <f t="shared" si="8"/>
        <v>6.2619047619047602E-2</v>
      </c>
      <c r="AA39" s="41">
        <f t="shared" si="8"/>
        <v>6.2619047619047602E-2</v>
      </c>
      <c r="AB39" s="41">
        <f t="shared" si="8"/>
        <v>6.2619047619047602E-2</v>
      </c>
      <c r="AC39" s="41">
        <f t="shared" si="8"/>
        <v>6.2619047619047602E-2</v>
      </c>
      <c r="AD39" s="41">
        <f t="shared" ref="AD39:AL43" si="9">AC39</f>
        <v>6.2619047619047602E-2</v>
      </c>
      <c r="AE39" s="41">
        <f t="shared" si="9"/>
        <v>6.2619047619047602E-2</v>
      </c>
      <c r="AF39" s="41">
        <f t="shared" si="9"/>
        <v>6.2619047619047602E-2</v>
      </c>
      <c r="AG39" s="41">
        <f t="shared" si="9"/>
        <v>6.2619047619047602E-2</v>
      </c>
      <c r="AH39" s="41">
        <f t="shared" si="9"/>
        <v>6.2619047619047602E-2</v>
      </c>
      <c r="AI39" s="41">
        <f t="shared" si="9"/>
        <v>6.2619047619047602E-2</v>
      </c>
      <c r="AJ39" s="41">
        <f t="shared" si="9"/>
        <v>6.2619047619047602E-2</v>
      </c>
      <c r="AK39" s="41">
        <f t="shared" si="9"/>
        <v>6.2619047619047602E-2</v>
      </c>
      <c r="AL39" s="41">
        <f t="shared" si="9"/>
        <v>6.2619047619047602E-2</v>
      </c>
      <c r="AM39" s="9"/>
    </row>
    <row r="40" spans="1:39" x14ac:dyDescent="0.2">
      <c r="A40" s="37"/>
      <c r="B40" s="38" t="s">
        <v>498</v>
      </c>
      <c r="C40" s="40">
        <f>(C36-C37)/5</f>
        <v>0.1333333333333333</v>
      </c>
      <c r="D40" s="41">
        <f t="shared" ref="D40:S43" si="10">C40</f>
        <v>0.1333333333333333</v>
      </c>
      <c r="E40" s="41">
        <f t="shared" si="10"/>
        <v>0.1333333333333333</v>
      </c>
      <c r="F40" s="41">
        <f t="shared" si="10"/>
        <v>0.1333333333333333</v>
      </c>
      <c r="G40" s="41">
        <f t="shared" si="10"/>
        <v>0.1333333333333333</v>
      </c>
      <c r="H40" s="41">
        <f t="shared" si="10"/>
        <v>0.1333333333333333</v>
      </c>
      <c r="I40" s="41">
        <f t="shared" si="10"/>
        <v>0.1333333333333333</v>
      </c>
      <c r="J40" s="41">
        <f t="shared" si="10"/>
        <v>0.1333333333333333</v>
      </c>
      <c r="K40" s="41">
        <f t="shared" si="10"/>
        <v>0.1333333333333333</v>
      </c>
      <c r="L40" s="41">
        <f t="shared" si="10"/>
        <v>0.1333333333333333</v>
      </c>
      <c r="M40" s="41">
        <f t="shared" si="10"/>
        <v>0.1333333333333333</v>
      </c>
      <c r="N40" s="41">
        <f t="shared" si="10"/>
        <v>0.1333333333333333</v>
      </c>
      <c r="O40" s="41">
        <f t="shared" si="10"/>
        <v>0.1333333333333333</v>
      </c>
      <c r="P40" s="41">
        <f t="shared" si="10"/>
        <v>0.1333333333333333</v>
      </c>
      <c r="Q40" s="41">
        <f t="shared" si="10"/>
        <v>0.1333333333333333</v>
      </c>
      <c r="R40" s="41">
        <f t="shared" si="10"/>
        <v>0.1333333333333333</v>
      </c>
      <c r="S40" s="41">
        <f t="shared" si="10"/>
        <v>0.1333333333333333</v>
      </c>
      <c r="T40" s="41">
        <f t="shared" si="8"/>
        <v>0.1333333333333333</v>
      </c>
      <c r="U40" s="41">
        <f t="shared" si="8"/>
        <v>0.1333333333333333</v>
      </c>
      <c r="V40" s="41">
        <f t="shared" si="8"/>
        <v>0.1333333333333333</v>
      </c>
      <c r="W40" s="41">
        <f t="shared" si="8"/>
        <v>0.1333333333333333</v>
      </c>
      <c r="X40" s="41">
        <f t="shared" si="8"/>
        <v>0.1333333333333333</v>
      </c>
      <c r="Y40" s="41">
        <f t="shared" si="8"/>
        <v>0.1333333333333333</v>
      </c>
      <c r="Z40" s="41">
        <f t="shared" si="8"/>
        <v>0.1333333333333333</v>
      </c>
      <c r="AA40" s="41">
        <f t="shared" si="8"/>
        <v>0.1333333333333333</v>
      </c>
      <c r="AB40" s="41">
        <f t="shared" si="8"/>
        <v>0.1333333333333333</v>
      </c>
      <c r="AC40" s="41">
        <f t="shared" si="8"/>
        <v>0.1333333333333333</v>
      </c>
      <c r="AD40" s="41">
        <f t="shared" si="9"/>
        <v>0.1333333333333333</v>
      </c>
      <c r="AE40" s="41">
        <f t="shared" si="9"/>
        <v>0.1333333333333333</v>
      </c>
      <c r="AF40" s="41">
        <f t="shared" si="9"/>
        <v>0.1333333333333333</v>
      </c>
      <c r="AG40" s="41">
        <f t="shared" si="9"/>
        <v>0.1333333333333333</v>
      </c>
      <c r="AH40" s="41">
        <f t="shared" si="9"/>
        <v>0.1333333333333333</v>
      </c>
      <c r="AI40" s="41">
        <f t="shared" si="9"/>
        <v>0.1333333333333333</v>
      </c>
      <c r="AJ40" s="41">
        <f t="shared" si="9"/>
        <v>0.1333333333333333</v>
      </c>
      <c r="AK40" s="41">
        <f t="shared" si="9"/>
        <v>0.1333333333333333</v>
      </c>
      <c r="AL40" s="41">
        <f t="shared" si="9"/>
        <v>0.1333333333333333</v>
      </c>
      <c r="AM40" s="9"/>
    </row>
    <row r="41" spans="1:39" x14ac:dyDescent="0.2">
      <c r="A41" s="37"/>
      <c r="B41" s="38" t="s">
        <v>499</v>
      </c>
      <c r="C41" s="40">
        <f>(C37-C38)/9</f>
        <v>2.3333333333333331E-2</v>
      </c>
      <c r="D41" s="41">
        <f t="shared" si="10"/>
        <v>2.3333333333333331E-2</v>
      </c>
      <c r="E41" s="41">
        <f t="shared" si="10"/>
        <v>2.3333333333333331E-2</v>
      </c>
      <c r="F41" s="41">
        <f t="shared" si="10"/>
        <v>2.3333333333333331E-2</v>
      </c>
      <c r="G41" s="41">
        <f t="shared" si="10"/>
        <v>2.3333333333333331E-2</v>
      </c>
      <c r="H41" s="41">
        <f t="shared" si="10"/>
        <v>2.3333333333333331E-2</v>
      </c>
      <c r="I41" s="41">
        <f t="shared" si="10"/>
        <v>2.3333333333333331E-2</v>
      </c>
      <c r="J41" s="41">
        <f t="shared" si="10"/>
        <v>2.3333333333333331E-2</v>
      </c>
      <c r="K41" s="41">
        <f t="shared" si="10"/>
        <v>2.3333333333333331E-2</v>
      </c>
      <c r="L41" s="41">
        <f t="shared" si="10"/>
        <v>2.3333333333333331E-2</v>
      </c>
      <c r="M41" s="41">
        <f t="shared" si="10"/>
        <v>2.3333333333333331E-2</v>
      </c>
      <c r="N41" s="41">
        <f t="shared" si="10"/>
        <v>2.3333333333333331E-2</v>
      </c>
      <c r="O41" s="41">
        <f t="shared" si="10"/>
        <v>2.3333333333333331E-2</v>
      </c>
      <c r="P41" s="41">
        <f t="shared" si="10"/>
        <v>2.3333333333333331E-2</v>
      </c>
      <c r="Q41" s="41">
        <f t="shared" si="10"/>
        <v>2.3333333333333331E-2</v>
      </c>
      <c r="R41" s="41">
        <f t="shared" si="10"/>
        <v>2.3333333333333331E-2</v>
      </c>
      <c r="S41" s="41">
        <f t="shared" si="10"/>
        <v>2.3333333333333331E-2</v>
      </c>
      <c r="T41" s="41">
        <f t="shared" si="8"/>
        <v>2.3333333333333331E-2</v>
      </c>
      <c r="U41" s="41">
        <f t="shared" si="8"/>
        <v>2.3333333333333331E-2</v>
      </c>
      <c r="V41" s="41">
        <f t="shared" si="8"/>
        <v>2.3333333333333331E-2</v>
      </c>
      <c r="W41" s="41">
        <f t="shared" si="8"/>
        <v>2.3333333333333331E-2</v>
      </c>
      <c r="X41" s="41">
        <f t="shared" si="8"/>
        <v>2.3333333333333331E-2</v>
      </c>
      <c r="Y41" s="41">
        <f t="shared" si="8"/>
        <v>2.3333333333333331E-2</v>
      </c>
      <c r="Z41" s="41">
        <f t="shared" si="8"/>
        <v>2.3333333333333331E-2</v>
      </c>
      <c r="AA41" s="41">
        <f t="shared" si="8"/>
        <v>2.3333333333333331E-2</v>
      </c>
      <c r="AB41" s="41">
        <f t="shared" si="8"/>
        <v>2.3333333333333331E-2</v>
      </c>
      <c r="AC41" s="41">
        <f t="shared" si="8"/>
        <v>2.3333333333333331E-2</v>
      </c>
      <c r="AD41" s="41">
        <f t="shared" si="9"/>
        <v>2.3333333333333331E-2</v>
      </c>
      <c r="AE41" s="41">
        <f t="shared" si="9"/>
        <v>2.3333333333333331E-2</v>
      </c>
      <c r="AF41" s="41">
        <f t="shared" si="9"/>
        <v>2.3333333333333331E-2</v>
      </c>
      <c r="AG41" s="41">
        <f t="shared" si="9"/>
        <v>2.3333333333333331E-2</v>
      </c>
      <c r="AH41" s="41">
        <f t="shared" si="9"/>
        <v>2.3333333333333331E-2</v>
      </c>
      <c r="AI41" s="41">
        <f t="shared" si="9"/>
        <v>2.3333333333333331E-2</v>
      </c>
      <c r="AJ41" s="41">
        <f t="shared" si="9"/>
        <v>2.3333333333333331E-2</v>
      </c>
      <c r="AK41" s="41">
        <f t="shared" si="9"/>
        <v>2.3333333333333331E-2</v>
      </c>
      <c r="AL41" s="41">
        <f t="shared" si="9"/>
        <v>2.3333333333333331E-2</v>
      </c>
      <c r="AM41" s="9"/>
    </row>
    <row r="42" spans="1:39" x14ac:dyDescent="0.2">
      <c r="A42" s="37"/>
      <c r="B42" s="38" t="s">
        <v>500</v>
      </c>
      <c r="C42" s="40">
        <f>(C36-C38)/14</f>
        <v>6.2619047619047602E-2</v>
      </c>
      <c r="D42" s="41">
        <f t="shared" si="10"/>
        <v>6.2619047619047602E-2</v>
      </c>
      <c r="E42" s="41">
        <f t="shared" si="10"/>
        <v>6.2619047619047602E-2</v>
      </c>
      <c r="F42" s="41">
        <f t="shared" si="10"/>
        <v>6.2619047619047602E-2</v>
      </c>
      <c r="G42" s="41">
        <f t="shared" si="10"/>
        <v>6.2619047619047602E-2</v>
      </c>
      <c r="H42" s="41">
        <f t="shared" si="10"/>
        <v>6.2619047619047602E-2</v>
      </c>
      <c r="I42" s="41">
        <f t="shared" si="10"/>
        <v>6.2619047619047602E-2</v>
      </c>
      <c r="J42" s="41">
        <f t="shared" si="10"/>
        <v>6.2619047619047602E-2</v>
      </c>
      <c r="K42" s="41">
        <f t="shared" si="10"/>
        <v>6.2619047619047602E-2</v>
      </c>
      <c r="L42" s="41">
        <f t="shared" si="10"/>
        <v>6.2619047619047602E-2</v>
      </c>
      <c r="M42" s="41">
        <f t="shared" si="10"/>
        <v>6.2619047619047602E-2</v>
      </c>
      <c r="N42" s="41">
        <f t="shared" si="10"/>
        <v>6.2619047619047602E-2</v>
      </c>
      <c r="O42" s="41">
        <f t="shared" si="10"/>
        <v>6.2619047619047602E-2</v>
      </c>
      <c r="P42" s="41">
        <f t="shared" si="10"/>
        <v>6.2619047619047602E-2</v>
      </c>
      <c r="Q42" s="41">
        <f t="shared" si="10"/>
        <v>6.2619047619047602E-2</v>
      </c>
      <c r="R42" s="41">
        <f t="shared" si="10"/>
        <v>6.2619047619047602E-2</v>
      </c>
      <c r="S42" s="41">
        <f t="shared" si="10"/>
        <v>6.2619047619047602E-2</v>
      </c>
      <c r="T42" s="41">
        <f t="shared" si="8"/>
        <v>6.2619047619047602E-2</v>
      </c>
      <c r="U42" s="41">
        <f t="shared" si="8"/>
        <v>6.2619047619047602E-2</v>
      </c>
      <c r="V42" s="41">
        <f t="shared" si="8"/>
        <v>6.2619047619047602E-2</v>
      </c>
      <c r="W42" s="41">
        <f t="shared" si="8"/>
        <v>6.2619047619047602E-2</v>
      </c>
      <c r="X42" s="41">
        <f t="shared" si="8"/>
        <v>6.2619047619047602E-2</v>
      </c>
      <c r="Y42" s="41">
        <f t="shared" si="8"/>
        <v>6.2619047619047602E-2</v>
      </c>
      <c r="Z42" s="41">
        <f t="shared" si="8"/>
        <v>6.2619047619047602E-2</v>
      </c>
      <c r="AA42" s="41">
        <f t="shared" si="8"/>
        <v>6.2619047619047602E-2</v>
      </c>
      <c r="AB42" s="41">
        <f t="shared" si="8"/>
        <v>6.2619047619047602E-2</v>
      </c>
      <c r="AC42" s="41">
        <f t="shared" si="8"/>
        <v>6.2619047619047602E-2</v>
      </c>
      <c r="AD42" s="41">
        <f t="shared" si="9"/>
        <v>6.2619047619047602E-2</v>
      </c>
      <c r="AE42" s="41">
        <f t="shared" si="9"/>
        <v>6.2619047619047602E-2</v>
      </c>
      <c r="AF42" s="41">
        <f t="shared" si="9"/>
        <v>6.2619047619047602E-2</v>
      </c>
      <c r="AG42" s="41">
        <f t="shared" si="9"/>
        <v>6.2619047619047602E-2</v>
      </c>
      <c r="AH42" s="41">
        <f t="shared" si="9"/>
        <v>6.2619047619047602E-2</v>
      </c>
      <c r="AI42" s="41">
        <f t="shared" si="9"/>
        <v>6.2619047619047602E-2</v>
      </c>
      <c r="AJ42" s="41">
        <f t="shared" si="9"/>
        <v>6.2619047619047602E-2</v>
      </c>
      <c r="AK42" s="41">
        <f t="shared" si="9"/>
        <v>6.2619047619047602E-2</v>
      </c>
      <c r="AL42" s="41">
        <f t="shared" si="9"/>
        <v>6.2619047619047602E-2</v>
      </c>
      <c r="AM42" s="9"/>
    </row>
    <row r="43" spans="1:39" x14ac:dyDescent="0.2">
      <c r="A43" s="37"/>
      <c r="B43" s="38" t="s">
        <v>410</v>
      </c>
      <c r="C43" s="40">
        <v>5.0000000000000001E-3</v>
      </c>
      <c r="D43" s="40">
        <f t="shared" si="10"/>
        <v>5.0000000000000001E-3</v>
      </c>
      <c r="E43" s="40">
        <f>D43</f>
        <v>5.0000000000000001E-3</v>
      </c>
      <c r="F43" s="40">
        <f t="shared" si="10"/>
        <v>5.0000000000000001E-3</v>
      </c>
      <c r="G43" s="40">
        <f t="shared" si="10"/>
        <v>5.0000000000000001E-3</v>
      </c>
      <c r="H43" s="40">
        <f t="shared" si="10"/>
        <v>5.0000000000000001E-3</v>
      </c>
      <c r="I43" s="40">
        <f t="shared" si="10"/>
        <v>5.0000000000000001E-3</v>
      </c>
      <c r="J43" s="40">
        <f t="shared" si="10"/>
        <v>5.0000000000000001E-3</v>
      </c>
      <c r="K43" s="40">
        <f t="shared" si="10"/>
        <v>5.0000000000000001E-3</v>
      </c>
      <c r="L43" s="40">
        <f t="shared" si="10"/>
        <v>5.0000000000000001E-3</v>
      </c>
      <c r="M43" s="40">
        <f t="shared" si="10"/>
        <v>5.0000000000000001E-3</v>
      </c>
      <c r="N43" s="40">
        <f t="shared" si="10"/>
        <v>5.0000000000000001E-3</v>
      </c>
      <c r="O43" s="40">
        <f t="shared" si="10"/>
        <v>5.0000000000000001E-3</v>
      </c>
      <c r="P43" s="40">
        <f t="shared" si="10"/>
        <v>5.0000000000000001E-3</v>
      </c>
      <c r="Q43" s="40">
        <f t="shared" si="10"/>
        <v>5.0000000000000001E-3</v>
      </c>
      <c r="R43" s="40">
        <f t="shared" si="10"/>
        <v>5.0000000000000001E-3</v>
      </c>
      <c r="S43" s="40">
        <f t="shared" si="10"/>
        <v>5.0000000000000001E-3</v>
      </c>
      <c r="T43" s="40">
        <f t="shared" si="8"/>
        <v>5.0000000000000001E-3</v>
      </c>
      <c r="U43" s="40">
        <f t="shared" si="8"/>
        <v>5.0000000000000001E-3</v>
      </c>
      <c r="V43" s="40">
        <f t="shared" si="8"/>
        <v>5.0000000000000001E-3</v>
      </c>
      <c r="W43" s="40">
        <f t="shared" si="8"/>
        <v>5.0000000000000001E-3</v>
      </c>
      <c r="X43" s="40">
        <f t="shared" si="8"/>
        <v>5.0000000000000001E-3</v>
      </c>
      <c r="Y43" s="40">
        <f t="shared" si="8"/>
        <v>5.0000000000000001E-3</v>
      </c>
      <c r="Z43" s="40">
        <f t="shared" si="8"/>
        <v>5.0000000000000001E-3</v>
      </c>
      <c r="AA43" s="40">
        <f t="shared" si="8"/>
        <v>5.0000000000000001E-3</v>
      </c>
      <c r="AB43" s="40">
        <f t="shared" si="8"/>
        <v>5.0000000000000001E-3</v>
      </c>
      <c r="AC43" s="40">
        <f t="shared" si="8"/>
        <v>5.0000000000000001E-3</v>
      </c>
      <c r="AD43" s="40">
        <f t="shared" si="9"/>
        <v>5.0000000000000001E-3</v>
      </c>
      <c r="AE43" s="40">
        <f t="shared" si="9"/>
        <v>5.0000000000000001E-3</v>
      </c>
      <c r="AF43" s="40">
        <f t="shared" si="9"/>
        <v>5.0000000000000001E-3</v>
      </c>
      <c r="AG43" s="40">
        <f t="shared" si="9"/>
        <v>5.0000000000000001E-3</v>
      </c>
      <c r="AH43" s="40">
        <f t="shared" si="9"/>
        <v>5.0000000000000001E-3</v>
      </c>
      <c r="AI43" s="40">
        <f t="shared" si="9"/>
        <v>5.0000000000000001E-3</v>
      </c>
      <c r="AJ43" s="40">
        <f t="shared" si="9"/>
        <v>5.0000000000000001E-3</v>
      </c>
      <c r="AK43" s="40">
        <f t="shared" si="9"/>
        <v>5.0000000000000001E-3</v>
      </c>
      <c r="AL43" s="40">
        <f t="shared" si="9"/>
        <v>5.0000000000000001E-3</v>
      </c>
      <c r="AM43" s="9"/>
    </row>
    <row r="44" spans="1:39" x14ac:dyDescent="0.2">
      <c r="A44" s="37"/>
      <c r="B44" s="38" t="s">
        <v>411</v>
      </c>
      <c r="C44" s="40">
        <f t="shared" ref="C44:AL44" si="11">IF(C20=1,1+(20-C13)*C43,1+(15-C13)*C43)</f>
        <v>1</v>
      </c>
      <c r="D44" s="40">
        <f t="shared" si="11"/>
        <v>1</v>
      </c>
      <c r="E44" s="40">
        <f t="shared" si="11"/>
        <v>1</v>
      </c>
      <c r="F44" s="40">
        <f t="shared" si="11"/>
        <v>1</v>
      </c>
      <c r="G44" s="40">
        <f t="shared" si="11"/>
        <v>1</v>
      </c>
      <c r="H44" s="40">
        <f t="shared" si="11"/>
        <v>1</v>
      </c>
      <c r="I44" s="40">
        <f t="shared" si="11"/>
        <v>1</v>
      </c>
      <c r="J44" s="40">
        <f t="shared" si="11"/>
        <v>1</v>
      </c>
      <c r="K44" s="40">
        <f t="shared" si="11"/>
        <v>1</v>
      </c>
      <c r="L44" s="40">
        <f t="shared" si="11"/>
        <v>1</v>
      </c>
      <c r="M44" s="40">
        <f t="shared" si="11"/>
        <v>1</v>
      </c>
      <c r="N44" s="40">
        <f t="shared" si="11"/>
        <v>1</v>
      </c>
      <c r="O44" s="40">
        <f t="shared" si="11"/>
        <v>1</v>
      </c>
      <c r="P44" s="40">
        <f t="shared" si="11"/>
        <v>1</v>
      </c>
      <c r="Q44" s="40">
        <f t="shared" si="11"/>
        <v>1</v>
      </c>
      <c r="R44" s="40">
        <f t="shared" si="11"/>
        <v>1</v>
      </c>
      <c r="S44" s="40">
        <f t="shared" si="11"/>
        <v>1</v>
      </c>
      <c r="T44" s="40">
        <f t="shared" si="11"/>
        <v>1</v>
      </c>
      <c r="U44" s="40">
        <f t="shared" si="11"/>
        <v>1</v>
      </c>
      <c r="V44" s="40">
        <f t="shared" si="11"/>
        <v>1</v>
      </c>
      <c r="W44" s="40">
        <f t="shared" si="11"/>
        <v>1</v>
      </c>
      <c r="X44" s="40">
        <f t="shared" si="11"/>
        <v>1</v>
      </c>
      <c r="Y44" s="40">
        <f t="shared" si="11"/>
        <v>1</v>
      </c>
      <c r="Z44" s="40">
        <f t="shared" si="11"/>
        <v>1</v>
      </c>
      <c r="AA44" s="40">
        <f t="shared" si="11"/>
        <v>1</v>
      </c>
      <c r="AB44" s="40">
        <f t="shared" si="11"/>
        <v>1</v>
      </c>
      <c r="AC44" s="40">
        <f t="shared" si="11"/>
        <v>1</v>
      </c>
      <c r="AD44" s="40">
        <f t="shared" si="11"/>
        <v>1</v>
      </c>
      <c r="AE44" s="40">
        <f t="shared" si="11"/>
        <v>1</v>
      </c>
      <c r="AF44" s="40">
        <f t="shared" si="11"/>
        <v>1</v>
      </c>
      <c r="AG44" s="40">
        <f t="shared" si="11"/>
        <v>1</v>
      </c>
      <c r="AH44" s="40">
        <f t="shared" si="11"/>
        <v>1</v>
      </c>
      <c r="AI44" s="40">
        <f t="shared" si="11"/>
        <v>1</v>
      </c>
      <c r="AJ44" s="40">
        <f t="shared" si="11"/>
        <v>1</v>
      </c>
      <c r="AK44" s="40">
        <f t="shared" si="11"/>
        <v>1</v>
      </c>
      <c r="AL44" s="40">
        <f t="shared" si="11"/>
        <v>1</v>
      </c>
      <c r="AM44" s="9"/>
    </row>
    <row r="45" spans="1:39" x14ac:dyDescent="0.2">
      <c r="A45" s="7"/>
      <c r="B45" s="8" t="s">
        <v>421</v>
      </c>
      <c r="C45" s="30">
        <f>'w2'!H34</f>
        <v>15</v>
      </c>
      <c r="D45" s="30">
        <f t="shared" ref="D45:S48" si="12">C45</f>
        <v>15</v>
      </c>
      <c r="E45" s="30">
        <f t="shared" si="12"/>
        <v>15</v>
      </c>
      <c r="F45" s="30">
        <f t="shared" si="12"/>
        <v>15</v>
      </c>
      <c r="G45" s="30">
        <f t="shared" si="12"/>
        <v>15</v>
      </c>
      <c r="H45" s="30">
        <f t="shared" si="12"/>
        <v>15</v>
      </c>
      <c r="I45" s="30">
        <f t="shared" si="12"/>
        <v>15</v>
      </c>
      <c r="J45" s="30">
        <f t="shared" si="12"/>
        <v>15</v>
      </c>
      <c r="K45" s="30">
        <f t="shared" si="12"/>
        <v>15</v>
      </c>
      <c r="L45" s="30">
        <f t="shared" si="12"/>
        <v>15</v>
      </c>
      <c r="M45" s="30">
        <f t="shared" si="12"/>
        <v>15</v>
      </c>
      <c r="N45" s="30">
        <f t="shared" si="12"/>
        <v>15</v>
      </c>
      <c r="O45" s="30">
        <f t="shared" si="12"/>
        <v>15</v>
      </c>
      <c r="P45" s="30">
        <f t="shared" si="12"/>
        <v>15</v>
      </c>
      <c r="Q45" s="30">
        <f t="shared" si="12"/>
        <v>15</v>
      </c>
      <c r="R45" s="30">
        <f t="shared" si="12"/>
        <v>15</v>
      </c>
      <c r="S45" s="30">
        <f t="shared" si="12"/>
        <v>15</v>
      </c>
      <c r="T45" s="30">
        <f t="shared" ref="T45:AI48" si="13">S45</f>
        <v>15</v>
      </c>
      <c r="U45" s="30">
        <f t="shared" si="13"/>
        <v>15</v>
      </c>
      <c r="V45" s="30">
        <f t="shared" si="13"/>
        <v>15</v>
      </c>
      <c r="W45" s="30">
        <f t="shared" si="13"/>
        <v>15</v>
      </c>
      <c r="X45" s="30">
        <f t="shared" si="13"/>
        <v>15</v>
      </c>
      <c r="Y45" s="30">
        <f t="shared" si="13"/>
        <v>15</v>
      </c>
      <c r="Z45" s="30">
        <f t="shared" si="13"/>
        <v>15</v>
      </c>
      <c r="AA45" s="30">
        <f t="shared" si="13"/>
        <v>15</v>
      </c>
      <c r="AB45" s="30">
        <f t="shared" si="13"/>
        <v>15</v>
      </c>
      <c r="AC45" s="30">
        <f t="shared" si="13"/>
        <v>15</v>
      </c>
      <c r="AD45" s="30">
        <f t="shared" si="13"/>
        <v>15</v>
      </c>
      <c r="AE45" s="30">
        <f t="shared" si="13"/>
        <v>15</v>
      </c>
      <c r="AF45" s="30">
        <f t="shared" si="13"/>
        <v>15</v>
      </c>
      <c r="AG45" s="30">
        <f t="shared" si="13"/>
        <v>15</v>
      </c>
      <c r="AH45" s="30">
        <f t="shared" si="13"/>
        <v>15</v>
      </c>
      <c r="AI45" s="30">
        <f t="shared" si="13"/>
        <v>15</v>
      </c>
      <c r="AJ45" s="30">
        <f t="shared" ref="AJ45:AL48" si="14">AI45</f>
        <v>15</v>
      </c>
      <c r="AK45" s="30">
        <f t="shared" si="14"/>
        <v>15</v>
      </c>
      <c r="AL45" s="30">
        <f t="shared" si="14"/>
        <v>15</v>
      </c>
      <c r="AM45" s="9"/>
    </row>
    <row r="46" spans="1:39" x14ac:dyDescent="0.2">
      <c r="A46" s="7"/>
      <c r="B46" s="8" t="s">
        <v>420</v>
      </c>
      <c r="C46" s="30">
        <f>'w2'!H35</f>
        <v>25</v>
      </c>
      <c r="D46" s="30">
        <f t="shared" si="12"/>
        <v>25</v>
      </c>
      <c r="E46" s="30">
        <f t="shared" si="12"/>
        <v>25</v>
      </c>
      <c r="F46" s="30">
        <f t="shared" si="12"/>
        <v>25</v>
      </c>
      <c r="G46" s="30">
        <f t="shared" si="12"/>
        <v>25</v>
      </c>
      <c r="H46" s="30">
        <f t="shared" si="12"/>
        <v>25</v>
      </c>
      <c r="I46" s="30">
        <f t="shared" si="12"/>
        <v>25</v>
      </c>
      <c r="J46" s="30">
        <f t="shared" si="12"/>
        <v>25</v>
      </c>
      <c r="K46" s="30">
        <f t="shared" si="12"/>
        <v>25</v>
      </c>
      <c r="L46" s="30">
        <f t="shared" si="12"/>
        <v>25</v>
      </c>
      <c r="M46" s="30">
        <f t="shared" si="12"/>
        <v>25</v>
      </c>
      <c r="N46" s="30">
        <f t="shared" si="12"/>
        <v>25</v>
      </c>
      <c r="O46" s="30">
        <f t="shared" si="12"/>
        <v>25</v>
      </c>
      <c r="P46" s="30">
        <f t="shared" si="12"/>
        <v>25</v>
      </c>
      <c r="Q46" s="30">
        <f t="shared" si="12"/>
        <v>25</v>
      </c>
      <c r="R46" s="30">
        <f t="shared" si="12"/>
        <v>25</v>
      </c>
      <c r="S46" s="30">
        <f t="shared" si="12"/>
        <v>25</v>
      </c>
      <c r="T46" s="30">
        <f t="shared" si="13"/>
        <v>25</v>
      </c>
      <c r="U46" s="30">
        <f t="shared" si="13"/>
        <v>25</v>
      </c>
      <c r="V46" s="30">
        <f t="shared" si="13"/>
        <v>25</v>
      </c>
      <c r="W46" s="30">
        <f t="shared" si="13"/>
        <v>25</v>
      </c>
      <c r="X46" s="30">
        <f t="shared" si="13"/>
        <v>25</v>
      </c>
      <c r="Y46" s="30">
        <f t="shared" si="13"/>
        <v>25</v>
      </c>
      <c r="Z46" s="30">
        <f t="shared" si="13"/>
        <v>25</v>
      </c>
      <c r="AA46" s="30">
        <f t="shared" si="13"/>
        <v>25</v>
      </c>
      <c r="AB46" s="30">
        <f t="shared" si="13"/>
        <v>25</v>
      </c>
      <c r="AC46" s="30">
        <f t="shared" si="13"/>
        <v>25</v>
      </c>
      <c r="AD46" s="30">
        <f t="shared" si="13"/>
        <v>25</v>
      </c>
      <c r="AE46" s="30">
        <f t="shared" si="13"/>
        <v>25</v>
      </c>
      <c r="AF46" s="30">
        <f t="shared" si="13"/>
        <v>25</v>
      </c>
      <c r="AG46" s="30">
        <f t="shared" si="13"/>
        <v>25</v>
      </c>
      <c r="AH46" s="30">
        <f t="shared" si="13"/>
        <v>25</v>
      </c>
      <c r="AI46" s="30">
        <f t="shared" si="13"/>
        <v>25</v>
      </c>
      <c r="AJ46" s="30">
        <f t="shared" si="14"/>
        <v>25</v>
      </c>
      <c r="AK46" s="30">
        <f t="shared" si="14"/>
        <v>25</v>
      </c>
      <c r="AL46" s="30">
        <f t="shared" si="14"/>
        <v>25</v>
      </c>
      <c r="AM46" s="9"/>
    </row>
    <row r="47" spans="1:39" x14ac:dyDescent="0.2">
      <c r="A47" s="7" t="s">
        <v>423</v>
      </c>
      <c r="B47" s="8" t="s">
        <v>149</v>
      </c>
      <c r="C47" s="30">
        <f>'w2'!H36</f>
        <v>-10</v>
      </c>
      <c r="D47" s="30">
        <f t="shared" si="12"/>
        <v>-10</v>
      </c>
      <c r="E47" s="30">
        <f t="shared" si="12"/>
        <v>-10</v>
      </c>
      <c r="F47" s="30">
        <f t="shared" si="12"/>
        <v>-10</v>
      </c>
      <c r="G47" s="30">
        <f t="shared" si="12"/>
        <v>-10</v>
      </c>
      <c r="H47" s="30">
        <f t="shared" si="12"/>
        <v>-10</v>
      </c>
      <c r="I47" s="30">
        <f t="shared" si="12"/>
        <v>-10</v>
      </c>
      <c r="J47" s="30">
        <f t="shared" si="12"/>
        <v>-10</v>
      </c>
      <c r="K47" s="30">
        <f t="shared" si="12"/>
        <v>-10</v>
      </c>
      <c r="L47" s="30">
        <f t="shared" si="12"/>
        <v>-10</v>
      </c>
      <c r="M47" s="30">
        <f t="shared" si="12"/>
        <v>-10</v>
      </c>
      <c r="N47" s="30">
        <f t="shared" si="12"/>
        <v>-10</v>
      </c>
      <c r="O47" s="30">
        <f t="shared" si="12"/>
        <v>-10</v>
      </c>
      <c r="P47" s="30">
        <f t="shared" si="12"/>
        <v>-10</v>
      </c>
      <c r="Q47" s="30">
        <f t="shared" si="12"/>
        <v>-10</v>
      </c>
      <c r="R47" s="30">
        <f t="shared" si="12"/>
        <v>-10</v>
      </c>
      <c r="S47" s="30">
        <f t="shared" si="12"/>
        <v>-10</v>
      </c>
      <c r="T47" s="30">
        <f t="shared" si="13"/>
        <v>-10</v>
      </c>
      <c r="U47" s="30">
        <f t="shared" si="13"/>
        <v>-10</v>
      </c>
      <c r="V47" s="30">
        <f t="shared" si="13"/>
        <v>-10</v>
      </c>
      <c r="W47" s="30">
        <f t="shared" si="13"/>
        <v>-10</v>
      </c>
      <c r="X47" s="30">
        <f t="shared" si="13"/>
        <v>-10</v>
      </c>
      <c r="Y47" s="30">
        <f t="shared" si="13"/>
        <v>-10</v>
      </c>
      <c r="Z47" s="30">
        <f t="shared" si="13"/>
        <v>-10</v>
      </c>
      <c r="AA47" s="30">
        <f t="shared" si="13"/>
        <v>-10</v>
      </c>
      <c r="AB47" s="30">
        <f t="shared" si="13"/>
        <v>-10</v>
      </c>
      <c r="AC47" s="30">
        <f t="shared" si="13"/>
        <v>-10</v>
      </c>
      <c r="AD47" s="30">
        <f t="shared" si="13"/>
        <v>-10</v>
      </c>
      <c r="AE47" s="30">
        <f t="shared" si="13"/>
        <v>-10</v>
      </c>
      <c r="AF47" s="30">
        <f t="shared" si="13"/>
        <v>-10</v>
      </c>
      <c r="AG47" s="30">
        <f t="shared" si="13"/>
        <v>-10</v>
      </c>
      <c r="AH47" s="30">
        <f t="shared" si="13"/>
        <v>-10</v>
      </c>
      <c r="AI47" s="30">
        <f t="shared" si="13"/>
        <v>-10</v>
      </c>
      <c r="AJ47" s="30">
        <f t="shared" si="14"/>
        <v>-10</v>
      </c>
      <c r="AK47" s="30">
        <f t="shared" si="14"/>
        <v>-10</v>
      </c>
      <c r="AL47" s="30">
        <f t="shared" si="14"/>
        <v>-10</v>
      </c>
      <c r="AM47" s="9"/>
    </row>
    <row r="48" spans="1:39" x14ac:dyDescent="0.2">
      <c r="A48" s="7" t="s">
        <v>423</v>
      </c>
      <c r="B48" s="8" t="s">
        <v>153</v>
      </c>
      <c r="C48" s="30">
        <f>'w2'!H37</f>
        <v>20</v>
      </c>
      <c r="D48" s="30">
        <f t="shared" si="12"/>
        <v>20</v>
      </c>
      <c r="E48" s="30">
        <f t="shared" si="12"/>
        <v>20</v>
      </c>
      <c r="F48" s="30">
        <f t="shared" si="12"/>
        <v>20</v>
      </c>
      <c r="G48" s="30">
        <f t="shared" si="12"/>
        <v>20</v>
      </c>
      <c r="H48" s="30">
        <f t="shared" si="12"/>
        <v>20</v>
      </c>
      <c r="I48" s="30">
        <f t="shared" si="12"/>
        <v>20</v>
      </c>
      <c r="J48" s="30">
        <f t="shared" si="12"/>
        <v>20</v>
      </c>
      <c r="K48" s="30">
        <f t="shared" si="12"/>
        <v>20</v>
      </c>
      <c r="L48" s="30">
        <f t="shared" si="12"/>
        <v>20</v>
      </c>
      <c r="M48" s="30">
        <f t="shared" si="12"/>
        <v>20</v>
      </c>
      <c r="N48" s="30">
        <f t="shared" si="12"/>
        <v>20</v>
      </c>
      <c r="O48" s="30">
        <f t="shared" si="12"/>
        <v>20</v>
      </c>
      <c r="P48" s="30">
        <f t="shared" si="12"/>
        <v>20</v>
      </c>
      <c r="Q48" s="30">
        <f t="shared" si="12"/>
        <v>20</v>
      </c>
      <c r="R48" s="30">
        <f t="shared" si="12"/>
        <v>20</v>
      </c>
      <c r="S48" s="30">
        <f t="shared" si="12"/>
        <v>20</v>
      </c>
      <c r="T48" s="30">
        <f t="shared" si="13"/>
        <v>20</v>
      </c>
      <c r="U48" s="30">
        <f t="shared" si="13"/>
        <v>20</v>
      </c>
      <c r="V48" s="30">
        <f t="shared" si="13"/>
        <v>20</v>
      </c>
      <c r="W48" s="30">
        <f t="shared" si="13"/>
        <v>20</v>
      </c>
      <c r="X48" s="30">
        <f t="shared" si="13"/>
        <v>20</v>
      </c>
      <c r="Y48" s="30">
        <f t="shared" si="13"/>
        <v>20</v>
      </c>
      <c r="Z48" s="30">
        <f t="shared" si="13"/>
        <v>20</v>
      </c>
      <c r="AA48" s="30">
        <f t="shared" si="13"/>
        <v>20</v>
      </c>
      <c r="AB48" s="30">
        <f t="shared" si="13"/>
        <v>20</v>
      </c>
      <c r="AC48" s="30">
        <f t="shared" si="13"/>
        <v>20</v>
      </c>
      <c r="AD48" s="30">
        <f t="shared" si="13"/>
        <v>20</v>
      </c>
      <c r="AE48" s="30">
        <f t="shared" si="13"/>
        <v>20</v>
      </c>
      <c r="AF48" s="30">
        <f t="shared" si="13"/>
        <v>20</v>
      </c>
      <c r="AG48" s="30">
        <f t="shared" si="13"/>
        <v>20</v>
      </c>
      <c r="AH48" s="30">
        <f t="shared" si="13"/>
        <v>20</v>
      </c>
      <c r="AI48" s="30">
        <f t="shared" si="13"/>
        <v>20</v>
      </c>
      <c r="AJ48" s="30">
        <f t="shared" si="14"/>
        <v>20</v>
      </c>
      <c r="AK48" s="30">
        <f t="shared" si="14"/>
        <v>20</v>
      </c>
      <c r="AL48" s="30">
        <f t="shared" si="14"/>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v>1</v>
      </c>
      <c r="C50" s="29" t="e">
        <f>'s2'!C31</f>
        <v>#N/A</v>
      </c>
      <c r="D50" s="29" t="e">
        <f>'s2'!D31</f>
        <v>#N/A</v>
      </c>
      <c r="E50" s="29" t="e">
        <f>'s2'!E31</f>
        <v>#N/A</v>
      </c>
      <c r="F50" s="29" t="e">
        <f>'s2'!F31</f>
        <v>#N/A</v>
      </c>
      <c r="G50" s="29" t="e">
        <f>'s2'!G31</f>
        <v>#N/A</v>
      </c>
      <c r="H50" s="29" t="e">
        <f>'s2'!H31</f>
        <v>#N/A</v>
      </c>
      <c r="I50" s="29" t="e">
        <f>'s2'!I31</f>
        <v>#N/A</v>
      </c>
      <c r="J50" s="29" t="e">
        <f>'s2'!J31</f>
        <v>#N/A</v>
      </c>
      <c r="K50" s="29" t="e">
        <f>'s2'!K31</f>
        <v>#N/A</v>
      </c>
      <c r="L50" s="29" t="e">
        <f>'s2'!L31</f>
        <v>#N/A</v>
      </c>
      <c r="M50" s="29" t="e">
        <f>'s2'!M31</f>
        <v>#N/A</v>
      </c>
      <c r="N50" s="29" t="e">
        <f>'s2'!N31</f>
        <v>#N/A</v>
      </c>
      <c r="O50" s="29" t="e">
        <f>'s2'!O31</f>
        <v>#N/A</v>
      </c>
      <c r="P50" s="29" t="e">
        <f>'s2'!P31</f>
        <v>#N/A</v>
      </c>
      <c r="Q50" s="29" t="e">
        <f>'s2'!Q31</f>
        <v>#N/A</v>
      </c>
      <c r="R50" s="29" t="e">
        <f>'s2'!R31</f>
        <v>#N/A</v>
      </c>
      <c r="S50" s="29" t="e">
        <f>'s2'!S31</f>
        <v>#N/A</v>
      </c>
      <c r="T50" s="29" t="e">
        <f>'s2'!T31</f>
        <v>#N/A</v>
      </c>
      <c r="U50" s="29" t="e">
        <f>'s2'!U31</f>
        <v>#N/A</v>
      </c>
      <c r="V50" s="29" t="e">
        <f>'s2'!V31</f>
        <v>#N/A</v>
      </c>
      <c r="W50" s="29" t="e">
        <f>'s2'!W31</f>
        <v>#N/A</v>
      </c>
      <c r="X50" s="29" t="e">
        <f>'s2'!X31</f>
        <v>#N/A</v>
      </c>
      <c r="Y50" s="29" t="e">
        <f>'s2'!Y31</f>
        <v>#N/A</v>
      </c>
      <c r="Z50" s="29" t="e">
        <f>'s2'!Z31</f>
        <v>#N/A</v>
      </c>
      <c r="AA50" s="29" t="e">
        <f>'s2'!AA31</f>
        <v>#N/A</v>
      </c>
      <c r="AB50" s="29" t="e">
        <f>'s2'!AB31</f>
        <v>#N/A</v>
      </c>
      <c r="AC50" s="29" t="e">
        <f>'s2'!AC31</f>
        <v>#N/A</v>
      </c>
      <c r="AD50" s="29" t="e">
        <f>'s2'!AD31</f>
        <v>#N/A</v>
      </c>
      <c r="AE50" s="29" t="e">
        <f>'s2'!AE31</f>
        <v>#N/A</v>
      </c>
      <c r="AF50" s="29" t="e">
        <f>'s2'!AF31</f>
        <v>#N/A</v>
      </c>
      <c r="AG50" s="29" t="e">
        <f>'s2'!AG31</f>
        <v>#N/A</v>
      </c>
      <c r="AH50" s="29" t="e">
        <f>'s2'!AH31</f>
        <v>#N/A</v>
      </c>
      <c r="AI50" s="29" t="e">
        <f>'s2'!AI31</f>
        <v>#N/A</v>
      </c>
      <c r="AJ50" s="29" t="e">
        <f>'s2'!AJ31</f>
        <v>#N/A</v>
      </c>
      <c r="AK50" s="29" t="e">
        <f>'s2'!AK31</f>
        <v>#N/A</v>
      </c>
      <c r="AL50" s="29" t="e">
        <f>'s2'!AL31</f>
        <v>#N/A</v>
      </c>
      <c r="AM50" s="9"/>
    </row>
    <row r="51" spans="1:39" x14ac:dyDescent="0.2">
      <c r="A51" s="7"/>
      <c r="B51" s="8">
        <v>2</v>
      </c>
      <c r="C51" s="29" t="e">
        <f>'s2'!C32</f>
        <v>#N/A</v>
      </c>
      <c r="D51" s="29" t="e">
        <f>'s2'!D32</f>
        <v>#N/A</v>
      </c>
      <c r="E51" s="29" t="e">
        <f>'s2'!E32</f>
        <v>#N/A</v>
      </c>
      <c r="F51" s="29" t="e">
        <f>'s2'!F32</f>
        <v>#N/A</v>
      </c>
      <c r="G51" s="29" t="e">
        <f>'s2'!G32</f>
        <v>#N/A</v>
      </c>
      <c r="H51" s="29" t="e">
        <f>'s2'!H32</f>
        <v>#N/A</v>
      </c>
      <c r="I51" s="29" t="e">
        <f>'s2'!I32</f>
        <v>#N/A</v>
      </c>
      <c r="J51" s="29" t="e">
        <f>'s2'!J32</f>
        <v>#N/A</v>
      </c>
      <c r="K51" s="29" t="e">
        <f>'s2'!K32</f>
        <v>#N/A</v>
      </c>
      <c r="L51" s="29" t="e">
        <f>'s2'!L32</f>
        <v>#N/A</v>
      </c>
      <c r="M51" s="29" t="e">
        <f>'s2'!M32</f>
        <v>#N/A</v>
      </c>
      <c r="N51" s="29" t="e">
        <f>'s2'!N32</f>
        <v>#N/A</v>
      </c>
      <c r="O51" s="29" t="e">
        <f>'s2'!O32</f>
        <v>#N/A</v>
      </c>
      <c r="P51" s="29" t="e">
        <f>'s2'!P32</f>
        <v>#N/A</v>
      </c>
      <c r="Q51" s="29" t="e">
        <f>'s2'!Q32</f>
        <v>#N/A</v>
      </c>
      <c r="R51" s="29" t="e">
        <f>'s2'!R32</f>
        <v>#N/A</v>
      </c>
      <c r="S51" s="29" t="e">
        <f>'s2'!S32</f>
        <v>#N/A</v>
      </c>
      <c r="T51" s="29" t="e">
        <f>'s2'!T32</f>
        <v>#N/A</v>
      </c>
      <c r="U51" s="29" t="e">
        <f>'s2'!U32</f>
        <v>#N/A</v>
      </c>
      <c r="V51" s="29" t="e">
        <f>'s2'!V32</f>
        <v>#N/A</v>
      </c>
      <c r="W51" s="29" t="e">
        <f>'s2'!W32</f>
        <v>#N/A</v>
      </c>
      <c r="X51" s="29" t="e">
        <f>'s2'!X32</f>
        <v>#N/A</v>
      </c>
      <c r="Y51" s="29" t="e">
        <f>'s2'!Y32</f>
        <v>#N/A</v>
      </c>
      <c r="Z51" s="29" t="e">
        <f>'s2'!Z32</f>
        <v>#N/A</v>
      </c>
      <c r="AA51" s="29" t="e">
        <f>'s2'!AA32</f>
        <v>#N/A</v>
      </c>
      <c r="AB51" s="29" t="e">
        <f>'s2'!AB32</f>
        <v>#N/A</v>
      </c>
      <c r="AC51" s="29" t="e">
        <f>'s2'!AC32</f>
        <v>#N/A</v>
      </c>
      <c r="AD51" s="29" t="e">
        <f>'s2'!AD32</f>
        <v>#N/A</v>
      </c>
      <c r="AE51" s="29" t="e">
        <f>'s2'!AE32</f>
        <v>#N/A</v>
      </c>
      <c r="AF51" s="29" t="e">
        <f>'s2'!AF32</f>
        <v>#N/A</v>
      </c>
      <c r="AG51" s="29" t="e">
        <f>'s2'!AG32</f>
        <v>#N/A</v>
      </c>
      <c r="AH51" s="29" t="e">
        <f>'s2'!AH32</f>
        <v>#N/A</v>
      </c>
      <c r="AI51" s="29" t="e">
        <f>'s2'!AI32</f>
        <v>#N/A</v>
      </c>
      <c r="AJ51" s="29" t="e">
        <f>'s2'!AJ32</f>
        <v>#N/A</v>
      </c>
      <c r="AK51" s="29" t="e">
        <f>'s2'!AK32</f>
        <v>#N/A</v>
      </c>
      <c r="AL51" s="29" t="e">
        <f>'s2'!AL32</f>
        <v>#N/A</v>
      </c>
      <c r="AM51" s="9"/>
    </row>
    <row r="52" spans="1:39" x14ac:dyDescent="0.2">
      <c r="A52" s="7"/>
      <c r="B52" s="8">
        <v>3</v>
      </c>
      <c r="C52" s="29" t="e">
        <f>'s2'!C33</f>
        <v>#N/A</v>
      </c>
      <c r="D52" s="29" t="e">
        <f>'s2'!D33</f>
        <v>#N/A</v>
      </c>
      <c r="E52" s="29" t="e">
        <f>'s2'!E33</f>
        <v>#N/A</v>
      </c>
      <c r="F52" s="29" t="e">
        <f>'s2'!F33</f>
        <v>#N/A</v>
      </c>
      <c r="G52" s="29" t="e">
        <f>'s2'!G33</f>
        <v>#N/A</v>
      </c>
      <c r="H52" s="29" t="e">
        <f>'s2'!H33</f>
        <v>#N/A</v>
      </c>
      <c r="I52" s="29" t="e">
        <f>'s2'!I33</f>
        <v>#N/A</v>
      </c>
      <c r="J52" s="29" t="e">
        <f>'s2'!J33</f>
        <v>#N/A</v>
      </c>
      <c r="K52" s="29" t="e">
        <f>'s2'!K33</f>
        <v>#N/A</v>
      </c>
      <c r="L52" s="29" t="e">
        <f>'s2'!L33</f>
        <v>#N/A</v>
      </c>
      <c r="M52" s="29" t="e">
        <f>'s2'!M33</f>
        <v>#N/A</v>
      </c>
      <c r="N52" s="29" t="e">
        <f>'s2'!N33</f>
        <v>#N/A</v>
      </c>
      <c r="O52" s="29" t="e">
        <f>'s2'!O33</f>
        <v>#N/A</v>
      </c>
      <c r="P52" s="29" t="e">
        <f>'s2'!P33</f>
        <v>#N/A</v>
      </c>
      <c r="Q52" s="29" t="e">
        <f>'s2'!Q33</f>
        <v>#N/A</v>
      </c>
      <c r="R52" s="29" t="e">
        <f>'s2'!R33</f>
        <v>#N/A</v>
      </c>
      <c r="S52" s="29" t="e">
        <f>'s2'!S33</f>
        <v>#N/A</v>
      </c>
      <c r="T52" s="29" t="e">
        <f>'s2'!T33</f>
        <v>#N/A</v>
      </c>
      <c r="U52" s="29" t="e">
        <f>'s2'!U33</f>
        <v>#N/A</v>
      </c>
      <c r="V52" s="29" t="e">
        <f>'s2'!V33</f>
        <v>#N/A</v>
      </c>
      <c r="W52" s="29" t="e">
        <f>'s2'!W33</f>
        <v>#N/A</v>
      </c>
      <c r="X52" s="29" t="e">
        <f>'s2'!X33</f>
        <v>#N/A</v>
      </c>
      <c r="Y52" s="29" t="e">
        <f>'s2'!Y33</f>
        <v>#N/A</v>
      </c>
      <c r="Z52" s="29" t="e">
        <f>'s2'!Z33</f>
        <v>#N/A</v>
      </c>
      <c r="AA52" s="29" t="e">
        <f>'s2'!AA33</f>
        <v>#N/A</v>
      </c>
      <c r="AB52" s="29" t="e">
        <f>'s2'!AB33</f>
        <v>#N/A</v>
      </c>
      <c r="AC52" s="29" t="e">
        <f>'s2'!AC33</f>
        <v>#N/A</v>
      </c>
      <c r="AD52" s="29" t="e">
        <f>'s2'!AD33</f>
        <v>#N/A</v>
      </c>
      <c r="AE52" s="29" t="e">
        <f>'s2'!AE33</f>
        <v>#N/A</v>
      </c>
      <c r="AF52" s="29" t="e">
        <f>'s2'!AF33</f>
        <v>#N/A</v>
      </c>
      <c r="AG52" s="29" t="e">
        <f>'s2'!AG33</f>
        <v>#N/A</v>
      </c>
      <c r="AH52" s="29" t="e">
        <f>'s2'!AH33</f>
        <v>#N/A</v>
      </c>
      <c r="AI52" s="29" t="e">
        <f>'s2'!AI33</f>
        <v>#N/A</v>
      </c>
      <c r="AJ52" s="29" t="e">
        <f>'s2'!AJ33</f>
        <v>#N/A</v>
      </c>
      <c r="AK52" s="29" t="e">
        <f>'s2'!AK33</f>
        <v>#N/A</v>
      </c>
      <c r="AL52" s="29" t="e">
        <f>'s2'!AL33</f>
        <v>#N/A</v>
      </c>
      <c r="AM52" s="9"/>
    </row>
    <row r="53" spans="1:39" x14ac:dyDescent="0.2">
      <c r="A53" s="7"/>
      <c r="B53" s="8">
        <v>4</v>
      </c>
      <c r="C53" s="29" t="e">
        <f>'s2'!C34</f>
        <v>#N/A</v>
      </c>
      <c r="D53" s="29" t="e">
        <f>'s2'!D34</f>
        <v>#N/A</v>
      </c>
      <c r="E53" s="29" t="e">
        <f>'s2'!E34</f>
        <v>#N/A</v>
      </c>
      <c r="F53" s="29" t="e">
        <f>'s2'!F34</f>
        <v>#N/A</v>
      </c>
      <c r="G53" s="29" t="e">
        <f>'s2'!G34</f>
        <v>#N/A</v>
      </c>
      <c r="H53" s="29" t="e">
        <f>'s2'!H34</f>
        <v>#N/A</v>
      </c>
      <c r="I53" s="29" t="e">
        <f>'s2'!I34</f>
        <v>#N/A</v>
      </c>
      <c r="J53" s="29" t="e">
        <f>'s2'!J34</f>
        <v>#N/A</v>
      </c>
      <c r="K53" s="29" t="e">
        <f>'s2'!K34</f>
        <v>#N/A</v>
      </c>
      <c r="L53" s="29" t="e">
        <f>'s2'!L34</f>
        <v>#N/A</v>
      </c>
      <c r="M53" s="29" t="e">
        <f>'s2'!M34</f>
        <v>#N/A</v>
      </c>
      <c r="N53" s="29" t="e">
        <f>'s2'!N34</f>
        <v>#N/A</v>
      </c>
      <c r="O53" s="29" t="e">
        <f>'s2'!O34</f>
        <v>#N/A</v>
      </c>
      <c r="P53" s="29" t="e">
        <f>'s2'!P34</f>
        <v>#N/A</v>
      </c>
      <c r="Q53" s="29" t="e">
        <f>'s2'!Q34</f>
        <v>#N/A</v>
      </c>
      <c r="R53" s="29" t="e">
        <f>'s2'!R34</f>
        <v>#N/A</v>
      </c>
      <c r="S53" s="29" t="e">
        <f>'s2'!S34</f>
        <v>#N/A</v>
      </c>
      <c r="T53" s="29" t="e">
        <f>'s2'!T34</f>
        <v>#N/A</v>
      </c>
      <c r="U53" s="29" t="e">
        <f>'s2'!U34</f>
        <v>#N/A</v>
      </c>
      <c r="V53" s="29" t="e">
        <f>'s2'!V34</f>
        <v>#N/A</v>
      </c>
      <c r="W53" s="29" t="e">
        <f>'s2'!W34</f>
        <v>#N/A</v>
      </c>
      <c r="X53" s="29" t="e">
        <f>'s2'!X34</f>
        <v>#N/A</v>
      </c>
      <c r="Y53" s="29" t="e">
        <f>'s2'!Y34</f>
        <v>#N/A</v>
      </c>
      <c r="Z53" s="29" t="e">
        <f>'s2'!Z34</f>
        <v>#N/A</v>
      </c>
      <c r="AA53" s="29" t="e">
        <f>'s2'!AA34</f>
        <v>#N/A</v>
      </c>
      <c r="AB53" s="29" t="e">
        <f>'s2'!AB34</f>
        <v>#N/A</v>
      </c>
      <c r="AC53" s="29" t="e">
        <f>'s2'!AC34</f>
        <v>#N/A</v>
      </c>
      <c r="AD53" s="29" t="e">
        <f>'s2'!AD34</f>
        <v>#N/A</v>
      </c>
      <c r="AE53" s="29" t="e">
        <f>'s2'!AE34</f>
        <v>#N/A</v>
      </c>
      <c r="AF53" s="29" t="e">
        <f>'s2'!AF34</f>
        <v>#N/A</v>
      </c>
      <c r="AG53" s="29" t="e">
        <f>'s2'!AG34</f>
        <v>#N/A</v>
      </c>
      <c r="AH53" s="29" t="e">
        <f>'s2'!AH34</f>
        <v>#N/A</v>
      </c>
      <c r="AI53" s="29" t="e">
        <f>'s2'!AI34</f>
        <v>#N/A</v>
      </c>
      <c r="AJ53" s="29" t="e">
        <f>'s2'!AJ34</f>
        <v>#N/A</v>
      </c>
      <c r="AK53" s="29" t="e">
        <f>'s2'!AK34</f>
        <v>#N/A</v>
      </c>
      <c r="AL53" s="29" t="e">
        <f>'s2'!AL34</f>
        <v>#N/A</v>
      </c>
      <c r="AM53" s="9"/>
    </row>
    <row r="54" spans="1:39" x14ac:dyDescent="0.2">
      <c r="A54" s="7"/>
      <c r="B54" s="8">
        <v>5</v>
      </c>
      <c r="C54" s="29" t="e">
        <f>'s2'!C35</f>
        <v>#N/A</v>
      </c>
      <c r="D54" s="29" t="e">
        <f>'s2'!D35</f>
        <v>#N/A</v>
      </c>
      <c r="E54" s="29" t="e">
        <f>'s2'!E35</f>
        <v>#N/A</v>
      </c>
      <c r="F54" s="29" t="e">
        <f>'s2'!F35</f>
        <v>#N/A</v>
      </c>
      <c r="G54" s="29" t="e">
        <f>'s2'!G35</f>
        <v>#N/A</v>
      </c>
      <c r="H54" s="29" t="e">
        <f>'s2'!H35</f>
        <v>#N/A</v>
      </c>
      <c r="I54" s="29" t="e">
        <f>'s2'!I35</f>
        <v>#N/A</v>
      </c>
      <c r="J54" s="29" t="e">
        <f>'s2'!J35</f>
        <v>#N/A</v>
      </c>
      <c r="K54" s="29" t="e">
        <f>'s2'!K35</f>
        <v>#N/A</v>
      </c>
      <c r="L54" s="29" t="e">
        <f>'s2'!L35</f>
        <v>#N/A</v>
      </c>
      <c r="M54" s="29" t="e">
        <f>'s2'!M35</f>
        <v>#N/A</v>
      </c>
      <c r="N54" s="29" t="e">
        <f>'s2'!N35</f>
        <v>#N/A</v>
      </c>
      <c r="O54" s="29" t="e">
        <f>'s2'!O35</f>
        <v>#N/A</v>
      </c>
      <c r="P54" s="29" t="e">
        <f>'s2'!P35</f>
        <v>#N/A</v>
      </c>
      <c r="Q54" s="29" t="e">
        <f>'s2'!Q35</f>
        <v>#N/A</v>
      </c>
      <c r="R54" s="29" t="e">
        <f>'s2'!R35</f>
        <v>#N/A</v>
      </c>
      <c r="S54" s="29" t="e">
        <f>'s2'!S35</f>
        <v>#N/A</v>
      </c>
      <c r="T54" s="29" t="e">
        <f>'s2'!T35</f>
        <v>#N/A</v>
      </c>
      <c r="U54" s="29" t="e">
        <f>'s2'!U35</f>
        <v>#N/A</v>
      </c>
      <c r="V54" s="29" t="e">
        <f>'s2'!V35</f>
        <v>#N/A</v>
      </c>
      <c r="W54" s="29" t="e">
        <f>'s2'!W35</f>
        <v>#N/A</v>
      </c>
      <c r="X54" s="29" t="e">
        <f>'s2'!X35</f>
        <v>#N/A</v>
      </c>
      <c r="Y54" s="29" t="e">
        <f>'s2'!Y35</f>
        <v>#N/A</v>
      </c>
      <c r="Z54" s="29" t="e">
        <f>'s2'!Z35</f>
        <v>#N/A</v>
      </c>
      <c r="AA54" s="29" t="e">
        <f>'s2'!AA35</f>
        <v>#N/A</v>
      </c>
      <c r="AB54" s="29" t="e">
        <f>'s2'!AB35</f>
        <v>#N/A</v>
      </c>
      <c r="AC54" s="29" t="e">
        <f>'s2'!AC35</f>
        <v>#N/A</v>
      </c>
      <c r="AD54" s="29" t="e">
        <f>'s2'!AD35</f>
        <v>#N/A</v>
      </c>
      <c r="AE54" s="29" t="e">
        <f>'s2'!AE35</f>
        <v>#N/A</v>
      </c>
      <c r="AF54" s="29" t="e">
        <f>'s2'!AF35</f>
        <v>#N/A</v>
      </c>
      <c r="AG54" s="29" t="e">
        <f>'s2'!AG35</f>
        <v>#N/A</v>
      </c>
      <c r="AH54" s="29" t="e">
        <f>'s2'!AH35</f>
        <v>#N/A</v>
      </c>
      <c r="AI54" s="29" t="e">
        <f>'s2'!AI35</f>
        <v>#N/A</v>
      </c>
      <c r="AJ54" s="29" t="e">
        <f>'s2'!AJ35</f>
        <v>#N/A</v>
      </c>
      <c r="AK54" s="29" t="e">
        <f>'s2'!AK35</f>
        <v>#N/A</v>
      </c>
      <c r="AL54" s="29" t="e">
        <f>'s2'!AL35</f>
        <v>#N/A</v>
      </c>
      <c r="AM54" s="9"/>
    </row>
    <row r="55" spans="1:39" x14ac:dyDescent="0.2">
      <c r="A55" s="7"/>
      <c r="B55" s="8">
        <v>6</v>
      </c>
      <c r="C55" s="29" t="e">
        <f>'s2'!C36</f>
        <v>#N/A</v>
      </c>
      <c r="D55" s="29" t="e">
        <f>'s2'!D36</f>
        <v>#N/A</v>
      </c>
      <c r="E55" s="29" t="e">
        <f>'s2'!E36</f>
        <v>#N/A</v>
      </c>
      <c r="F55" s="29" t="e">
        <f>'s2'!F36</f>
        <v>#N/A</v>
      </c>
      <c r="G55" s="29" t="e">
        <f>'s2'!G36</f>
        <v>#N/A</v>
      </c>
      <c r="H55" s="29" t="e">
        <f>'s2'!H36</f>
        <v>#N/A</v>
      </c>
      <c r="I55" s="29" t="e">
        <f>'s2'!I36</f>
        <v>#N/A</v>
      </c>
      <c r="J55" s="29" t="e">
        <f>'s2'!J36</f>
        <v>#N/A</v>
      </c>
      <c r="K55" s="29" t="e">
        <f>'s2'!K36</f>
        <v>#N/A</v>
      </c>
      <c r="L55" s="29" t="e">
        <f>'s2'!L36</f>
        <v>#N/A</v>
      </c>
      <c r="M55" s="29" t="e">
        <f>'s2'!M36</f>
        <v>#N/A</v>
      </c>
      <c r="N55" s="29" t="e">
        <f>'s2'!N36</f>
        <v>#N/A</v>
      </c>
      <c r="O55" s="29" t="e">
        <f>'s2'!O36</f>
        <v>#N/A</v>
      </c>
      <c r="P55" s="29" t="e">
        <f>'s2'!P36</f>
        <v>#N/A</v>
      </c>
      <c r="Q55" s="29" t="e">
        <f>'s2'!Q36</f>
        <v>#N/A</v>
      </c>
      <c r="R55" s="29" t="e">
        <f>'s2'!R36</f>
        <v>#N/A</v>
      </c>
      <c r="S55" s="29" t="e">
        <f>'s2'!S36</f>
        <v>#N/A</v>
      </c>
      <c r="T55" s="29" t="e">
        <f>'s2'!T36</f>
        <v>#N/A</v>
      </c>
      <c r="U55" s="29" t="e">
        <f>'s2'!U36</f>
        <v>#N/A</v>
      </c>
      <c r="V55" s="29" t="e">
        <f>'s2'!V36</f>
        <v>#N/A</v>
      </c>
      <c r="W55" s="29" t="e">
        <f>'s2'!W36</f>
        <v>#N/A</v>
      </c>
      <c r="X55" s="29" t="e">
        <f>'s2'!X36</f>
        <v>#N/A</v>
      </c>
      <c r="Y55" s="29" t="e">
        <f>'s2'!Y36</f>
        <v>#N/A</v>
      </c>
      <c r="Z55" s="29" t="e">
        <f>'s2'!Z36</f>
        <v>#N/A</v>
      </c>
      <c r="AA55" s="29" t="e">
        <f>'s2'!AA36</f>
        <v>#N/A</v>
      </c>
      <c r="AB55" s="29" t="e">
        <f>'s2'!AB36</f>
        <v>#N/A</v>
      </c>
      <c r="AC55" s="29" t="e">
        <f>'s2'!AC36</f>
        <v>#N/A</v>
      </c>
      <c r="AD55" s="29" t="e">
        <f>'s2'!AD36</f>
        <v>#N/A</v>
      </c>
      <c r="AE55" s="29" t="e">
        <f>'s2'!AE36</f>
        <v>#N/A</v>
      </c>
      <c r="AF55" s="29" t="e">
        <f>'s2'!AF36</f>
        <v>#N/A</v>
      </c>
      <c r="AG55" s="29" t="e">
        <f>'s2'!AG36</f>
        <v>#N/A</v>
      </c>
      <c r="AH55" s="29" t="e">
        <f>'s2'!AH36</f>
        <v>#N/A</v>
      </c>
      <c r="AI55" s="29" t="e">
        <f>'s2'!AI36</f>
        <v>#N/A</v>
      </c>
      <c r="AJ55" s="29" t="e">
        <f>'s2'!AJ36</f>
        <v>#N/A</v>
      </c>
      <c r="AK55" s="29" t="e">
        <f>'s2'!AK36</f>
        <v>#N/A</v>
      </c>
      <c r="AL55" s="29" t="e">
        <f>'s2'!AL36</f>
        <v>#N/A</v>
      </c>
      <c r="AM55" s="9"/>
    </row>
    <row r="56" spans="1:39" x14ac:dyDescent="0.2">
      <c r="A56" s="7"/>
      <c r="B56" s="8">
        <v>7</v>
      </c>
      <c r="C56" s="29" t="e">
        <f>'s2'!C37</f>
        <v>#N/A</v>
      </c>
      <c r="D56" s="29" t="e">
        <f>'s2'!D37</f>
        <v>#N/A</v>
      </c>
      <c r="E56" s="29" t="e">
        <f>'s2'!E37</f>
        <v>#N/A</v>
      </c>
      <c r="F56" s="29" t="e">
        <f>'s2'!F37</f>
        <v>#N/A</v>
      </c>
      <c r="G56" s="29" t="e">
        <f>'s2'!G37</f>
        <v>#N/A</v>
      </c>
      <c r="H56" s="29" t="e">
        <f>'s2'!H37</f>
        <v>#N/A</v>
      </c>
      <c r="I56" s="29" t="e">
        <f>'s2'!I37</f>
        <v>#N/A</v>
      </c>
      <c r="J56" s="29" t="e">
        <f>'s2'!J37</f>
        <v>#N/A</v>
      </c>
      <c r="K56" s="29" t="e">
        <f>'s2'!K37</f>
        <v>#N/A</v>
      </c>
      <c r="L56" s="29" t="e">
        <f>'s2'!L37</f>
        <v>#N/A</v>
      </c>
      <c r="M56" s="29" t="e">
        <f>'s2'!M37</f>
        <v>#N/A</v>
      </c>
      <c r="N56" s="29" t="e">
        <f>'s2'!N37</f>
        <v>#N/A</v>
      </c>
      <c r="O56" s="29" t="e">
        <f>'s2'!O37</f>
        <v>#N/A</v>
      </c>
      <c r="P56" s="29" t="e">
        <f>'s2'!P37</f>
        <v>#N/A</v>
      </c>
      <c r="Q56" s="29" t="e">
        <f>'s2'!Q37</f>
        <v>#N/A</v>
      </c>
      <c r="R56" s="29" t="e">
        <f>'s2'!R37</f>
        <v>#N/A</v>
      </c>
      <c r="S56" s="29" t="e">
        <f>'s2'!S37</f>
        <v>#N/A</v>
      </c>
      <c r="T56" s="29" t="e">
        <f>'s2'!T37</f>
        <v>#N/A</v>
      </c>
      <c r="U56" s="29" t="e">
        <f>'s2'!U37</f>
        <v>#N/A</v>
      </c>
      <c r="V56" s="29" t="e">
        <f>'s2'!V37</f>
        <v>#N/A</v>
      </c>
      <c r="W56" s="29" t="e">
        <f>'s2'!W37</f>
        <v>#N/A</v>
      </c>
      <c r="X56" s="29" t="e">
        <f>'s2'!X37</f>
        <v>#N/A</v>
      </c>
      <c r="Y56" s="29" t="e">
        <f>'s2'!Y37</f>
        <v>#N/A</v>
      </c>
      <c r="Z56" s="29" t="e">
        <f>'s2'!Z37</f>
        <v>#N/A</v>
      </c>
      <c r="AA56" s="29" t="e">
        <f>'s2'!AA37</f>
        <v>#N/A</v>
      </c>
      <c r="AB56" s="29" t="e">
        <f>'s2'!AB37</f>
        <v>#N/A</v>
      </c>
      <c r="AC56" s="29" t="e">
        <f>'s2'!AC37</f>
        <v>#N/A</v>
      </c>
      <c r="AD56" s="29" t="e">
        <f>'s2'!AD37</f>
        <v>#N/A</v>
      </c>
      <c r="AE56" s="29" t="e">
        <f>'s2'!AE37</f>
        <v>#N/A</v>
      </c>
      <c r="AF56" s="29" t="e">
        <f>'s2'!AF37</f>
        <v>#N/A</v>
      </c>
      <c r="AG56" s="29" t="e">
        <f>'s2'!AG37</f>
        <v>#N/A</v>
      </c>
      <c r="AH56" s="29" t="e">
        <f>'s2'!AH37</f>
        <v>#N/A</v>
      </c>
      <c r="AI56" s="29" t="e">
        <f>'s2'!AI37</f>
        <v>#N/A</v>
      </c>
      <c r="AJ56" s="29" t="e">
        <f>'s2'!AJ37</f>
        <v>#N/A</v>
      </c>
      <c r="AK56" s="29" t="e">
        <f>'s2'!AK37</f>
        <v>#N/A</v>
      </c>
      <c r="AL56" s="29" t="e">
        <f>'s2'!AL37</f>
        <v>#N/A</v>
      </c>
      <c r="AM56" s="9"/>
    </row>
    <row r="57" spans="1:39" x14ac:dyDescent="0.2">
      <c r="A57" s="7"/>
      <c r="B57" s="8">
        <v>8</v>
      </c>
      <c r="C57" s="29" t="e">
        <f>'s2'!C38</f>
        <v>#N/A</v>
      </c>
      <c r="D57" s="29" t="e">
        <f>'s2'!D38</f>
        <v>#N/A</v>
      </c>
      <c r="E57" s="29" t="e">
        <f>'s2'!E38</f>
        <v>#N/A</v>
      </c>
      <c r="F57" s="29" t="e">
        <f>'s2'!F38</f>
        <v>#N/A</v>
      </c>
      <c r="G57" s="29" t="e">
        <f>'s2'!G38</f>
        <v>#N/A</v>
      </c>
      <c r="H57" s="29" t="e">
        <f>'s2'!H38</f>
        <v>#N/A</v>
      </c>
      <c r="I57" s="29" t="e">
        <f>'s2'!I38</f>
        <v>#N/A</v>
      </c>
      <c r="J57" s="29" t="e">
        <f>'s2'!J38</f>
        <v>#N/A</v>
      </c>
      <c r="K57" s="29" t="e">
        <f>'s2'!K38</f>
        <v>#N/A</v>
      </c>
      <c r="L57" s="29" t="e">
        <f>'s2'!L38</f>
        <v>#N/A</v>
      </c>
      <c r="M57" s="29" t="e">
        <f>'s2'!M38</f>
        <v>#N/A</v>
      </c>
      <c r="N57" s="29" t="e">
        <f>'s2'!N38</f>
        <v>#N/A</v>
      </c>
      <c r="O57" s="29" t="e">
        <f>'s2'!O38</f>
        <v>#N/A</v>
      </c>
      <c r="P57" s="29" t="e">
        <f>'s2'!P38</f>
        <v>#N/A</v>
      </c>
      <c r="Q57" s="29" t="e">
        <f>'s2'!Q38</f>
        <v>#N/A</v>
      </c>
      <c r="R57" s="29" t="e">
        <f>'s2'!R38</f>
        <v>#N/A</v>
      </c>
      <c r="S57" s="29" t="e">
        <f>'s2'!S38</f>
        <v>#N/A</v>
      </c>
      <c r="T57" s="29" t="e">
        <f>'s2'!T38</f>
        <v>#N/A</v>
      </c>
      <c r="U57" s="29" t="e">
        <f>'s2'!U38</f>
        <v>#N/A</v>
      </c>
      <c r="V57" s="29" t="e">
        <f>'s2'!V38</f>
        <v>#N/A</v>
      </c>
      <c r="W57" s="29" t="e">
        <f>'s2'!W38</f>
        <v>#N/A</v>
      </c>
      <c r="X57" s="29" t="e">
        <f>'s2'!X38</f>
        <v>#N/A</v>
      </c>
      <c r="Y57" s="29" t="e">
        <f>'s2'!Y38</f>
        <v>#N/A</v>
      </c>
      <c r="Z57" s="29" t="e">
        <f>'s2'!Z38</f>
        <v>#N/A</v>
      </c>
      <c r="AA57" s="29" t="e">
        <f>'s2'!AA38</f>
        <v>#N/A</v>
      </c>
      <c r="AB57" s="29" t="e">
        <f>'s2'!AB38</f>
        <v>#N/A</v>
      </c>
      <c r="AC57" s="29" t="e">
        <f>'s2'!AC38</f>
        <v>#N/A</v>
      </c>
      <c r="AD57" s="29" t="e">
        <f>'s2'!AD38</f>
        <v>#N/A</v>
      </c>
      <c r="AE57" s="29" t="e">
        <f>'s2'!AE38</f>
        <v>#N/A</v>
      </c>
      <c r="AF57" s="29" t="e">
        <f>'s2'!AF38</f>
        <v>#N/A</v>
      </c>
      <c r="AG57" s="29" t="e">
        <f>'s2'!AG38</f>
        <v>#N/A</v>
      </c>
      <c r="AH57" s="29" t="e">
        <f>'s2'!AH38</f>
        <v>#N/A</v>
      </c>
      <c r="AI57" s="29" t="e">
        <f>'s2'!AI38</f>
        <v>#N/A</v>
      </c>
      <c r="AJ57" s="29" t="e">
        <f>'s2'!AJ38</f>
        <v>#N/A</v>
      </c>
      <c r="AK57" s="29" t="e">
        <f>'s2'!AK38</f>
        <v>#N/A</v>
      </c>
      <c r="AL57" s="29" t="e">
        <f>'s2'!AL38</f>
        <v>#N/A</v>
      </c>
      <c r="AM57" s="9"/>
    </row>
    <row r="58" spans="1:39" x14ac:dyDescent="0.2">
      <c r="A58" s="7"/>
      <c r="B58" s="8">
        <v>9</v>
      </c>
      <c r="C58" s="29" t="e">
        <f>'s2'!C39</f>
        <v>#N/A</v>
      </c>
      <c r="D58" s="29" t="e">
        <f>'s2'!D39</f>
        <v>#N/A</v>
      </c>
      <c r="E58" s="29" t="e">
        <f>'s2'!E39</f>
        <v>#N/A</v>
      </c>
      <c r="F58" s="29" t="e">
        <f>'s2'!F39</f>
        <v>#N/A</v>
      </c>
      <c r="G58" s="29" t="e">
        <f>'s2'!G39</f>
        <v>#N/A</v>
      </c>
      <c r="H58" s="29" t="e">
        <f>'s2'!H39</f>
        <v>#N/A</v>
      </c>
      <c r="I58" s="29" t="e">
        <f>'s2'!I39</f>
        <v>#N/A</v>
      </c>
      <c r="J58" s="29" t="e">
        <f>'s2'!J39</f>
        <v>#N/A</v>
      </c>
      <c r="K58" s="29" t="e">
        <f>'s2'!K39</f>
        <v>#N/A</v>
      </c>
      <c r="L58" s="29" t="e">
        <f>'s2'!L39</f>
        <v>#N/A</v>
      </c>
      <c r="M58" s="29" t="e">
        <f>'s2'!M39</f>
        <v>#N/A</v>
      </c>
      <c r="N58" s="29" t="e">
        <f>'s2'!N39</f>
        <v>#N/A</v>
      </c>
      <c r="O58" s="29" t="e">
        <f>'s2'!O39</f>
        <v>#N/A</v>
      </c>
      <c r="P58" s="29" t="e">
        <f>'s2'!P39</f>
        <v>#N/A</v>
      </c>
      <c r="Q58" s="29" t="e">
        <f>'s2'!Q39</f>
        <v>#N/A</v>
      </c>
      <c r="R58" s="29" t="e">
        <f>'s2'!R39</f>
        <v>#N/A</v>
      </c>
      <c r="S58" s="29" t="e">
        <f>'s2'!S39</f>
        <v>#N/A</v>
      </c>
      <c r="T58" s="29" t="e">
        <f>'s2'!T39</f>
        <v>#N/A</v>
      </c>
      <c r="U58" s="29" t="e">
        <f>'s2'!U39</f>
        <v>#N/A</v>
      </c>
      <c r="V58" s="29" t="e">
        <f>'s2'!V39</f>
        <v>#N/A</v>
      </c>
      <c r="W58" s="29" t="e">
        <f>'s2'!W39</f>
        <v>#N/A</v>
      </c>
      <c r="X58" s="29" t="e">
        <f>'s2'!X39</f>
        <v>#N/A</v>
      </c>
      <c r="Y58" s="29" t="e">
        <f>'s2'!Y39</f>
        <v>#N/A</v>
      </c>
      <c r="Z58" s="29" t="e">
        <f>'s2'!Z39</f>
        <v>#N/A</v>
      </c>
      <c r="AA58" s="29" t="e">
        <f>'s2'!AA39</f>
        <v>#N/A</v>
      </c>
      <c r="AB58" s="29" t="e">
        <f>'s2'!AB39</f>
        <v>#N/A</v>
      </c>
      <c r="AC58" s="29" t="e">
        <f>'s2'!AC39</f>
        <v>#N/A</v>
      </c>
      <c r="AD58" s="29" t="e">
        <f>'s2'!AD39</f>
        <v>#N/A</v>
      </c>
      <c r="AE58" s="29" t="e">
        <f>'s2'!AE39</f>
        <v>#N/A</v>
      </c>
      <c r="AF58" s="29" t="e">
        <f>'s2'!AF39</f>
        <v>#N/A</v>
      </c>
      <c r="AG58" s="29" t="e">
        <f>'s2'!AG39</f>
        <v>#N/A</v>
      </c>
      <c r="AH58" s="29" t="e">
        <f>'s2'!AH39</f>
        <v>#N/A</v>
      </c>
      <c r="AI58" s="29" t="e">
        <f>'s2'!AI39</f>
        <v>#N/A</v>
      </c>
      <c r="AJ58" s="29" t="e">
        <f>'s2'!AJ39</f>
        <v>#N/A</v>
      </c>
      <c r="AK58" s="29" t="e">
        <f>'s2'!AK39</f>
        <v>#N/A</v>
      </c>
      <c r="AL58" s="29" t="e">
        <f>'s2'!AL39</f>
        <v>#N/A</v>
      </c>
      <c r="AM58" s="9"/>
    </row>
    <row r="59" spans="1:39" x14ac:dyDescent="0.2">
      <c r="A59" s="7"/>
      <c r="B59" s="8">
        <v>10</v>
      </c>
      <c r="C59" s="29" t="e">
        <f>'s2'!C40</f>
        <v>#N/A</v>
      </c>
      <c r="D59" s="29" t="e">
        <f>'s2'!D40</f>
        <v>#N/A</v>
      </c>
      <c r="E59" s="29" t="e">
        <f>'s2'!E40</f>
        <v>#N/A</v>
      </c>
      <c r="F59" s="29" t="e">
        <f>'s2'!F40</f>
        <v>#N/A</v>
      </c>
      <c r="G59" s="29" t="e">
        <f>'s2'!G40</f>
        <v>#N/A</v>
      </c>
      <c r="H59" s="29" t="e">
        <f>'s2'!H40</f>
        <v>#N/A</v>
      </c>
      <c r="I59" s="29" t="e">
        <f>'s2'!I40</f>
        <v>#N/A</v>
      </c>
      <c r="J59" s="29" t="e">
        <f>'s2'!J40</f>
        <v>#N/A</v>
      </c>
      <c r="K59" s="29" t="e">
        <f>'s2'!K40</f>
        <v>#N/A</v>
      </c>
      <c r="L59" s="29" t="e">
        <f>'s2'!L40</f>
        <v>#N/A</v>
      </c>
      <c r="M59" s="29" t="e">
        <f>'s2'!M40</f>
        <v>#N/A</v>
      </c>
      <c r="N59" s="29" t="e">
        <f>'s2'!N40</f>
        <v>#N/A</v>
      </c>
      <c r="O59" s="29" t="e">
        <f>'s2'!O40</f>
        <v>#N/A</v>
      </c>
      <c r="P59" s="29" t="e">
        <f>'s2'!P40</f>
        <v>#N/A</v>
      </c>
      <c r="Q59" s="29" t="e">
        <f>'s2'!Q40</f>
        <v>#N/A</v>
      </c>
      <c r="R59" s="29" t="e">
        <f>'s2'!R40</f>
        <v>#N/A</v>
      </c>
      <c r="S59" s="29" t="e">
        <f>'s2'!S40</f>
        <v>#N/A</v>
      </c>
      <c r="T59" s="29" t="e">
        <f>'s2'!T40</f>
        <v>#N/A</v>
      </c>
      <c r="U59" s="29" t="e">
        <f>'s2'!U40</f>
        <v>#N/A</v>
      </c>
      <c r="V59" s="29" t="e">
        <f>'s2'!V40</f>
        <v>#N/A</v>
      </c>
      <c r="W59" s="29" t="e">
        <f>'s2'!W40</f>
        <v>#N/A</v>
      </c>
      <c r="X59" s="29" t="e">
        <f>'s2'!X40</f>
        <v>#N/A</v>
      </c>
      <c r="Y59" s="29" t="e">
        <f>'s2'!Y40</f>
        <v>#N/A</v>
      </c>
      <c r="Z59" s="29" t="e">
        <f>'s2'!Z40</f>
        <v>#N/A</v>
      </c>
      <c r="AA59" s="29" t="e">
        <f>'s2'!AA40</f>
        <v>#N/A</v>
      </c>
      <c r="AB59" s="29" t="e">
        <f>'s2'!AB40</f>
        <v>#N/A</v>
      </c>
      <c r="AC59" s="29" t="e">
        <f>'s2'!AC40</f>
        <v>#N/A</v>
      </c>
      <c r="AD59" s="29" t="e">
        <f>'s2'!AD40</f>
        <v>#N/A</v>
      </c>
      <c r="AE59" s="29" t="e">
        <f>'s2'!AE40</f>
        <v>#N/A</v>
      </c>
      <c r="AF59" s="29" t="e">
        <f>'s2'!AF40</f>
        <v>#N/A</v>
      </c>
      <c r="AG59" s="29" t="e">
        <f>'s2'!AG40</f>
        <v>#N/A</v>
      </c>
      <c r="AH59" s="29" t="e">
        <f>'s2'!AH40</f>
        <v>#N/A</v>
      </c>
      <c r="AI59" s="29" t="e">
        <f>'s2'!AI40</f>
        <v>#N/A</v>
      </c>
      <c r="AJ59" s="29" t="e">
        <f>'s2'!AJ40</f>
        <v>#N/A</v>
      </c>
      <c r="AK59" s="29" t="e">
        <f>'s2'!AK40</f>
        <v>#N/A</v>
      </c>
      <c r="AL59" s="29" t="e">
        <f>'s2'!AL40</f>
        <v>#N/A</v>
      </c>
      <c r="AM59" s="9"/>
    </row>
    <row r="60" spans="1:39" x14ac:dyDescent="0.2">
      <c r="A60" s="7"/>
      <c r="B60" s="8">
        <v>11</v>
      </c>
      <c r="C60" s="29" t="e">
        <f>'s2'!C41</f>
        <v>#N/A</v>
      </c>
      <c r="D60" s="29" t="e">
        <f>'s2'!D41</f>
        <v>#N/A</v>
      </c>
      <c r="E60" s="29" t="e">
        <f>'s2'!E41</f>
        <v>#N/A</v>
      </c>
      <c r="F60" s="29" t="e">
        <f>'s2'!F41</f>
        <v>#N/A</v>
      </c>
      <c r="G60" s="29" t="e">
        <f>'s2'!G41</f>
        <v>#N/A</v>
      </c>
      <c r="H60" s="29" t="e">
        <f>'s2'!H41</f>
        <v>#N/A</v>
      </c>
      <c r="I60" s="29" t="e">
        <f>'s2'!I41</f>
        <v>#N/A</v>
      </c>
      <c r="J60" s="29" t="e">
        <f>'s2'!J41</f>
        <v>#N/A</v>
      </c>
      <c r="K60" s="29" t="e">
        <f>'s2'!K41</f>
        <v>#N/A</v>
      </c>
      <c r="L60" s="29" t="e">
        <f>'s2'!L41</f>
        <v>#N/A</v>
      </c>
      <c r="M60" s="29" t="e">
        <f>'s2'!M41</f>
        <v>#N/A</v>
      </c>
      <c r="N60" s="29" t="e">
        <f>'s2'!N41</f>
        <v>#N/A</v>
      </c>
      <c r="O60" s="29" t="e">
        <f>'s2'!O41</f>
        <v>#N/A</v>
      </c>
      <c r="P60" s="29" t="e">
        <f>'s2'!P41</f>
        <v>#N/A</v>
      </c>
      <c r="Q60" s="29" t="e">
        <f>'s2'!Q41</f>
        <v>#N/A</v>
      </c>
      <c r="R60" s="29" t="e">
        <f>'s2'!R41</f>
        <v>#N/A</v>
      </c>
      <c r="S60" s="29" t="e">
        <f>'s2'!S41</f>
        <v>#N/A</v>
      </c>
      <c r="T60" s="29" t="e">
        <f>'s2'!T41</f>
        <v>#N/A</v>
      </c>
      <c r="U60" s="29" t="e">
        <f>'s2'!U41</f>
        <v>#N/A</v>
      </c>
      <c r="V60" s="29" t="e">
        <f>'s2'!V41</f>
        <v>#N/A</v>
      </c>
      <c r="W60" s="29" t="e">
        <f>'s2'!W41</f>
        <v>#N/A</v>
      </c>
      <c r="X60" s="29" t="e">
        <f>'s2'!X41</f>
        <v>#N/A</v>
      </c>
      <c r="Y60" s="29" t="e">
        <f>'s2'!Y41</f>
        <v>#N/A</v>
      </c>
      <c r="Z60" s="29" t="e">
        <f>'s2'!Z41</f>
        <v>#N/A</v>
      </c>
      <c r="AA60" s="29" t="e">
        <f>'s2'!AA41</f>
        <v>#N/A</v>
      </c>
      <c r="AB60" s="29" t="e">
        <f>'s2'!AB41</f>
        <v>#N/A</v>
      </c>
      <c r="AC60" s="29" t="e">
        <f>'s2'!AC41</f>
        <v>#N/A</v>
      </c>
      <c r="AD60" s="29" t="e">
        <f>'s2'!AD41</f>
        <v>#N/A</v>
      </c>
      <c r="AE60" s="29" t="e">
        <f>'s2'!AE41</f>
        <v>#N/A</v>
      </c>
      <c r="AF60" s="29" t="e">
        <f>'s2'!AF41</f>
        <v>#N/A</v>
      </c>
      <c r="AG60" s="29" t="e">
        <f>'s2'!AG41</f>
        <v>#N/A</v>
      </c>
      <c r="AH60" s="29" t="e">
        <f>'s2'!AH41</f>
        <v>#N/A</v>
      </c>
      <c r="AI60" s="29" t="e">
        <f>'s2'!AI41</f>
        <v>#N/A</v>
      </c>
      <c r="AJ60" s="29" t="e">
        <f>'s2'!AJ41</f>
        <v>#N/A</v>
      </c>
      <c r="AK60" s="29" t="e">
        <f>'s2'!AK41</f>
        <v>#N/A</v>
      </c>
      <c r="AL60" s="29" t="e">
        <f>'s2'!AL41</f>
        <v>#N/A</v>
      </c>
      <c r="AM60" s="9"/>
    </row>
    <row r="61" spans="1:39" x14ac:dyDescent="0.2">
      <c r="A61" s="7"/>
      <c r="B61" s="8">
        <v>12</v>
      </c>
      <c r="C61" s="29">
        <f>'s2'!C42</f>
        <v>15</v>
      </c>
      <c r="D61" s="29">
        <f>'s2'!D42</f>
        <v>15</v>
      </c>
      <c r="E61" s="29">
        <f>'s2'!E42</f>
        <v>15</v>
      </c>
      <c r="F61" s="29">
        <f>'s2'!F42</f>
        <v>15</v>
      </c>
      <c r="G61" s="29">
        <f>'s2'!G42</f>
        <v>15</v>
      </c>
      <c r="H61" s="29">
        <f>'s2'!H42</f>
        <v>15</v>
      </c>
      <c r="I61" s="29">
        <f>'s2'!I42</f>
        <v>15</v>
      </c>
      <c r="J61" s="29">
        <f>'s2'!J42</f>
        <v>15</v>
      </c>
      <c r="K61" s="29">
        <f>'s2'!K42</f>
        <v>15</v>
      </c>
      <c r="L61" s="29">
        <f>'s2'!L42</f>
        <v>15</v>
      </c>
      <c r="M61" s="29">
        <f>'s2'!M42</f>
        <v>15</v>
      </c>
      <c r="N61" s="29">
        <f>'s2'!N42</f>
        <v>15</v>
      </c>
      <c r="O61" s="29">
        <f>'s2'!O42</f>
        <v>15</v>
      </c>
      <c r="P61" s="29">
        <f>'s2'!P42</f>
        <v>15</v>
      </c>
      <c r="Q61" s="29">
        <f>'s2'!Q42</f>
        <v>15</v>
      </c>
      <c r="R61" s="29">
        <f>'s2'!R42</f>
        <v>15</v>
      </c>
      <c r="S61" s="29">
        <f>'s2'!S42</f>
        <v>15</v>
      </c>
      <c r="T61" s="29">
        <f>'s2'!T42</f>
        <v>15</v>
      </c>
      <c r="U61" s="29">
        <f>'s2'!U42</f>
        <v>15</v>
      </c>
      <c r="V61" s="29">
        <f>'s2'!V42</f>
        <v>15</v>
      </c>
      <c r="W61" s="29">
        <f>'s2'!W42</f>
        <v>15</v>
      </c>
      <c r="X61" s="29">
        <f>'s2'!X42</f>
        <v>15</v>
      </c>
      <c r="Y61" s="29">
        <f>'s2'!Y42</f>
        <v>15</v>
      </c>
      <c r="Z61" s="29">
        <f>'s2'!Z42</f>
        <v>15</v>
      </c>
      <c r="AA61" s="29">
        <f>'s2'!AA42</f>
        <v>15</v>
      </c>
      <c r="AB61" s="29">
        <f>'s2'!AB42</f>
        <v>15</v>
      </c>
      <c r="AC61" s="29">
        <f>'s2'!AC42</f>
        <v>15</v>
      </c>
      <c r="AD61" s="29">
        <f>'s2'!AD42</f>
        <v>15</v>
      </c>
      <c r="AE61" s="29">
        <f>'s2'!AE42</f>
        <v>15</v>
      </c>
      <c r="AF61" s="29">
        <f>'s2'!AF42</f>
        <v>15</v>
      </c>
      <c r="AG61" s="29">
        <f>'s2'!AG42</f>
        <v>15</v>
      </c>
      <c r="AH61" s="29">
        <f>'s2'!AH42</f>
        <v>15</v>
      </c>
      <c r="AI61" s="29">
        <f>'s2'!AI42</f>
        <v>15</v>
      </c>
      <c r="AJ61" s="29">
        <f>'s2'!AJ42</f>
        <v>15</v>
      </c>
      <c r="AK61" s="29">
        <f>'s2'!AK42</f>
        <v>15</v>
      </c>
      <c r="AL61" s="29">
        <f>'s2'!AL42</f>
        <v>15</v>
      </c>
      <c r="AM61" s="9"/>
    </row>
    <row r="62" spans="1:39" x14ac:dyDescent="0.2">
      <c r="A62" s="7"/>
      <c r="B62" s="8">
        <v>13</v>
      </c>
      <c r="C62" s="29">
        <f>'s2'!C43</f>
        <v>15</v>
      </c>
      <c r="D62" s="29">
        <f>'s2'!D43</f>
        <v>15</v>
      </c>
      <c r="E62" s="29">
        <f>'s2'!E43</f>
        <v>15</v>
      </c>
      <c r="F62" s="29">
        <f>'s2'!F43</f>
        <v>15</v>
      </c>
      <c r="G62" s="29">
        <f>'s2'!G43</f>
        <v>15</v>
      </c>
      <c r="H62" s="29">
        <f>'s2'!H43</f>
        <v>15</v>
      </c>
      <c r="I62" s="29">
        <f>'s2'!I43</f>
        <v>15</v>
      </c>
      <c r="J62" s="29">
        <f>'s2'!J43</f>
        <v>15</v>
      </c>
      <c r="K62" s="29">
        <f>'s2'!K43</f>
        <v>15</v>
      </c>
      <c r="L62" s="29">
        <f>'s2'!L43</f>
        <v>15</v>
      </c>
      <c r="M62" s="29">
        <f>'s2'!M43</f>
        <v>15</v>
      </c>
      <c r="N62" s="29">
        <f>'s2'!N43</f>
        <v>15</v>
      </c>
      <c r="O62" s="29">
        <f>'s2'!O43</f>
        <v>15</v>
      </c>
      <c r="P62" s="29">
        <f>'s2'!P43</f>
        <v>15</v>
      </c>
      <c r="Q62" s="29">
        <f>'s2'!Q43</f>
        <v>15</v>
      </c>
      <c r="R62" s="29">
        <f>'s2'!R43</f>
        <v>15</v>
      </c>
      <c r="S62" s="29">
        <f>'s2'!S43</f>
        <v>15</v>
      </c>
      <c r="T62" s="29">
        <f>'s2'!T43</f>
        <v>15</v>
      </c>
      <c r="U62" s="29">
        <f>'s2'!U43</f>
        <v>15</v>
      </c>
      <c r="V62" s="29">
        <f>'s2'!V43</f>
        <v>15</v>
      </c>
      <c r="W62" s="29">
        <f>'s2'!W43</f>
        <v>15</v>
      </c>
      <c r="X62" s="29">
        <f>'s2'!X43</f>
        <v>15</v>
      </c>
      <c r="Y62" s="29">
        <f>'s2'!Y43</f>
        <v>15</v>
      </c>
      <c r="Z62" s="29">
        <f>'s2'!Z43</f>
        <v>15</v>
      </c>
      <c r="AA62" s="29">
        <f>'s2'!AA43</f>
        <v>15</v>
      </c>
      <c r="AB62" s="29">
        <f>'s2'!AB43</f>
        <v>15</v>
      </c>
      <c r="AC62" s="29">
        <f>'s2'!AC43</f>
        <v>15</v>
      </c>
      <c r="AD62" s="29">
        <f>'s2'!AD43</f>
        <v>15</v>
      </c>
      <c r="AE62" s="29">
        <f>'s2'!AE43</f>
        <v>15</v>
      </c>
      <c r="AF62" s="29">
        <f>'s2'!AF43</f>
        <v>15</v>
      </c>
      <c r="AG62" s="29">
        <f>'s2'!AG43</f>
        <v>15</v>
      </c>
      <c r="AH62" s="29">
        <f>'s2'!AH43</f>
        <v>15</v>
      </c>
      <c r="AI62" s="29">
        <f>'s2'!AI43</f>
        <v>15</v>
      </c>
      <c r="AJ62" s="29">
        <f>'s2'!AJ43</f>
        <v>15</v>
      </c>
      <c r="AK62" s="29">
        <f>'s2'!AK43</f>
        <v>15</v>
      </c>
      <c r="AL62" s="29">
        <f>'s2'!AL43</f>
        <v>15</v>
      </c>
      <c r="AM62" s="9"/>
    </row>
    <row r="63" spans="1:39" x14ac:dyDescent="0.2">
      <c r="A63" s="7"/>
      <c r="B63" s="8">
        <v>14</v>
      </c>
      <c r="C63" s="29" t="e">
        <f>'s2'!C44</f>
        <v>#N/A</v>
      </c>
      <c r="D63" s="29" t="e">
        <f>'s2'!D44</f>
        <v>#N/A</v>
      </c>
      <c r="E63" s="29" t="e">
        <f>'s2'!E44</f>
        <v>#N/A</v>
      </c>
      <c r="F63" s="29" t="e">
        <f>'s2'!F44</f>
        <v>#N/A</v>
      </c>
      <c r="G63" s="29" t="e">
        <f>'s2'!G44</f>
        <v>#N/A</v>
      </c>
      <c r="H63" s="29" t="e">
        <f>'s2'!H44</f>
        <v>#N/A</v>
      </c>
      <c r="I63" s="29" t="e">
        <f>'s2'!I44</f>
        <v>#N/A</v>
      </c>
      <c r="J63" s="29" t="e">
        <f>'s2'!J44</f>
        <v>#N/A</v>
      </c>
      <c r="K63" s="29" t="e">
        <f>'s2'!K44</f>
        <v>#N/A</v>
      </c>
      <c r="L63" s="29" t="e">
        <f>'s2'!L44</f>
        <v>#N/A</v>
      </c>
      <c r="M63" s="29" t="e">
        <f>'s2'!M44</f>
        <v>#N/A</v>
      </c>
      <c r="N63" s="29" t="e">
        <f>'s2'!N44</f>
        <v>#N/A</v>
      </c>
      <c r="O63" s="29" t="e">
        <f>'s2'!O44</f>
        <v>#N/A</v>
      </c>
      <c r="P63" s="29" t="e">
        <f>'s2'!P44</f>
        <v>#N/A</v>
      </c>
      <c r="Q63" s="29" t="e">
        <f>'s2'!Q44</f>
        <v>#N/A</v>
      </c>
      <c r="R63" s="29" t="e">
        <f>'s2'!R44</f>
        <v>#N/A</v>
      </c>
      <c r="S63" s="29" t="e">
        <f>'s2'!S44</f>
        <v>#N/A</v>
      </c>
      <c r="T63" s="29" t="e">
        <f>'s2'!T44</f>
        <v>#N/A</v>
      </c>
      <c r="U63" s="29" t="e">
        <f>'s2'!U44</f>
        <v>#N/A</v>
      </c>
      <c r="V63" s="29" t="e">
        <f>'s2'!V44</f>
        <v>#N/A</v>
      </c>
      <c r="W63" s="29" t="e">
        <f>'s2'!W44</f>
        <v>#N/A</v>
      </c>
      <c r="X63" s="29" t="e">
        <f>'s2'!X44</f>
        <v>#N/A</v>
      </c>
      <c r="Y63" s="29" t="e">
        <f>'s2'!Y44</f>
        <v>#N/A</v>
      </c>
      <c r="Z63" s="29" t="e">
        <f>'s2'!Z44</f>
        <v>#N/A</v>
      </c>
      <c r="AA63" s="29" t="e">
        <f>'s2'!AA44</f>
        <v>#N/A</v>
      </c>
      <c r="AB63" s="29" t="e">
        <f>'s2'!AB44</f>
        <v>#N/A</v>
      </c>
      <c r="AC63" s="29" t="e">
        <f>'s2'!AC44</f>
        <v>#N/A</v>
      </c>
      <c r="AD63" s="29" t="e">
        <f>'s2'!AD44</f>
        <v>#N/A</v>
      </c>
      <c r="AE63" s="29" t="e">
        <f>'s2'!AE44</f>
        <v>#N/A</v>
      </c>
      <c r="AF63" s="29" t="e">
        <f>'s2'!AF44</f>
        <v>#N/A</v>
      </c>
      <c r="AG63" s="29" t="e">
        <f>'s2'!AG44</f>
        <v>#N/A</v>
      </c>
      <c r="AH63" s="29" t="e">
        <f>'s2'!AH44</f>
        <v>#N/A</v>
      </c>
      <c r="AI63" s="29" t="e">
        <f>'s2'!AI44</f>
        <v>#N/A</v>
      </c>
      <c r="AJ63" s="29" t="e">
        <f>'s2'!AJ44</f>
        <v>#N/A</v>
      </c>
      <c r="AK63" s="29" t="e">
        <f>'s2'!AK44</f>
        <v>#N/A</v>
      </c>
      <c r="AL63" s="29" t="e">
        <f>'s2'!AL44</f>
        <v>#N/A</v>
      </c>
      <c r="AM63" s="9"/>
    </row>
    <row r="64" spans="1:39" x14ac:dyDescent="0.2">
      <c r="A64" s="7"/>
      <c r="B64" s="8">
        <v>15</v>
      </c>
      <c r="C64" s="29" t="e">
        <f>'s2'!C45</f>
        <v>#N/A</v>
      </c>
      <c r="D64" s="29" t="e">
        <f>'s2'!D45</f>
        <v>#N/A</v>
      </c>
      <c r="E64" s="29" t="e">
        <f>'s2'!E45</f>
        <v>#N/A</v>
      </c>
      <c r="F64" s="29" t="e">
        <f>'s2'!F45</f>
        <v>#N/A</v>
      </c>
      <c r="G64" s="29" t="e">
        <f>'s2'!G45</f>
        <v>#N/A</v>
      </c>
      <c r="H64" s="29" t="e">
        <f>'s2'!H45</f>
        <v>#N/A</v>
      </c>
      <c r="I64" s="29" t="e">
        <f>'s2'!I45</f>
        <v>#N/A</v>
      </c>
      <c r="J64" s="29" t="e">
        <f>'s2'!J45</f>
        <v>#N/A</v>
      </c>
      <c r="K64" s="29" t="e">
        <f>'s2'!K45</f>
        <v>#N/A</v>
      </c>
      <c r="L64" s="29" t="e">
        <f>'s2'!L45</f>
        <v>#N/A</v>
      </c>
      <c r="M64" s="29" t="e">
        <f>'s2'!M45</f>
        <v>#N/A</v>
      </c>
      <c r="N64" s="29" t="e">
        <f>'s2'!N45</f>
        <v>#N/A</v>
      </c>
      <c r="O64" s="29" t="e">
        <f>'s2'!O45</f>
        <v>#N/A</v>
      </c>
      <c r="P64" s="29" t="e">
        <f>'s2'!P45</f>
        <v>#N/A</v>
      </c>
      <c r="Q64" s="29" t="e">
        <f>'s2'!Q45</f>
        <v>#N/A</v>
      </c>
      <c r="R64" s="29" t="e">
        <f>'s2'!R45</f>
        <v>#N/A</v>
      </c>
      <c r="S64" s="29" t="e">
        <f>'s2'!S45</f>
        <v>#N/A</v>
      </c>
      <c r="T64" s="29" t="e">
        <f>'s2'!T45</f>
        <v>#N/A</v>
      </c>
      <c r="U64" s="29" t="e">
        <f>'s2'!U45</f>
        <v>#N/A</v>
      </c>
      <c r="V64" s="29" t="e">
        <f>'s2'!V45</f>
        <v>#N/A</v>
      </c>
      <c r="W64" s="29" t="e">
        <f>'s2'!W45</f>
        <v>#N/A</v>
      </c>
      <c r="X64" s="29" t="e">
        <f>'s2'!X45</f>
        <v>#N/A</v>
      </c>
      <c r="Y64" s="29" t="e">
        <f>'s2'!Y45</f>
        <v>#N/A</v>
      </c>
      <c r="Z64" s="29" t="e">
        <f>'s2'!Z45</f>
        <v>#N/A</v>
      </c>
      <c r="AA64" s="29" t="e">
        <f>'s2'!AA45</f>
        <v>#N/A</v>
      </c>
      <c r="AB64" s="29" t="e">
        <f>'s2'!AB45</f>
        <v>#N/A</v>
      </c>
      <c r="AC64" s="29" t="e">
        <f>'s2'!AC45</f>
        <v>#N/A</v>
      </c>
      <c r="AD64" s="29" t="e">
        <f>'s2'!AD45</f>
        <v>#N/A</v>
      </c>
      <c r="AE64" s="29" t="e">
        <f>'s2'!AE45</f>
        <v>#N/A</v>
      </c>
      <c r="AF64" s="29" t="e">
        <f>'s2'!AF45</f>
        <v>#N/A</v>
      </c>
      <c r="AG64" s="29" t="e">
        <f>'s2'!AG45</f>
        <v>#N/A</v>
      </c>
      <c r="AH64" s="29" t="e">
        <f>'s2'!AH45</f>
        <v>#N/A</v>
      </c>
      <c r="AI64" s="29" t="e">
        <f>'s2'!AI45</f>
        <v>#N/A</v>
      </c>
      <c r="AJ64" s="29" t="e">
        <f>'s2'!AJ45</f>
        <v>#N/A</v>
      </c>
      <c r="AK64" s="29" t="e">
        <f>'s2'!AK45</f>
        <v>#N/A</v>
      </c>
      <c r="AL64" s="29" t="e">
        <f>'s2'!AL45</f>
        <v>#N/A</v>
      </c>
      <c r="AM64" s="9"/>
    </row>
    <row r="65" spans="1:39" x14ac:dyDescent="0.2">
      <c r="A65" s="7"/>
      <c r="B65" s="8">
        <v>16</v>
      </c>
      <c r="C65" s="29" t="e">
        <f>'s2'!C46</f>
        <v>#N/A</v>
      </c>
      <c r="D65" s="29" t="e">
        <f>'s2'!D46</f>
        <v>#N/A</v>
      </c>
      <c r="E65" s="29" t="e">
        <f>'s2'!E46</f>
        <v>#N/A</v>
      </c>
      <c r="F65" s="29" t="e">
        <f>'s2'!F46</f>
        <v>#N/A</v>
      </c>
      <c r="G65" s="29" t="e">
        <f>'s2'!G46</f>
        <v>#N/A</v>
      </c>
      <c r="H65" s="29" t="e">
        <f>'s2'!H46</f>
        <v>#N/A</v>
      </c>
      <c r="I65" s="29" t="e">
        <f>'s2'!I46</f>
        <v>#N/A</v>
      </c>
      <c r="J65" s="29" t="e">
        <f>'s2'!J46</f>
        <v>#N/A</v>
      </c>
      <c r="K65" s="29" t="e">
        <f>'s2'!K46</f>
        <v>#N/A</v>
      </c>
      <c r="L65" s="29" t="e">
        <f>'s2'!L46</f>
        <v>#N/A</v>
      </c>
      <c r="M65" s="29" t="e">
        <f>'s2'!M46</f>
        <v>#N/A</v>
      </c>
      <c r="N65" s="29" t="e">
        <f>'s2'!N46</f>
        <v>#N/A</v>
      </c>
      <c r="O65" s="29" t="e">
        <f>'s2'!O46</f>
        <v>#N/A</v>
      </c>
      <c r="P65" s="29" t="e">
        <f>'s2'!P46</f>
        <v>#N/A</v>
      </c>
      <c r="Q65" s="29" t="e">
        <f>'s2'!Q46</f>
        <v>#N/A</v>
      </c>
      <c r="R65" s="29" t="e">
        <f>'s2'!R46</f>
        <v>#N/A</v>
      </c>
      <c r="S65" s="29" t="e">
        <f>'s2'!S46</f>
        <v>#N/A</v>
      </c>
      <c r="T65" s="29" t="e">
        <f>'s2'!T46</f>
        <v>#N/A</v>
      </c>
      <c r="U65" s="29" t="e">
        <f>'s2'!U46</f>
        <v>#N/A</v>
      </c>
      <c r="V65" s="29" t="e">
        <f>'s2'!V46</f>
        <v>#N/A</v>
      </c>
      <c r="W65" s="29" t="e">
        <f>'s2'!W46</f>
        <v>#N/A</v>
      </c>
      <c r="X65" s="29" t="e">
        <f>'s2'!X46</f>
        <v>#N/A</v>
      </c>
      <c r="Y65" s="29" t="e">
        <f>'s2'!Y46</f>
        <v>#N/A</v>
      </c>
      <c r="Z65" s="29" t="e">
        <f>'s2'!Z46</f>
        <v>#N/A</v>
      </c>
      <c r="AA65" s="29" t="e">
        <f>'s2'!AA46</f>
        <v>#N/A</v>
      </c>
      <c r="AB65" s="29" t="e">
        <f>'s2'!AB46</f>
        <v>#N/A</v>
      </c>
      <c r="AC65" s="29" t="e">
        <f>'s2'!AC46</f>
        <v>#N/A</v>
      </c>
      <c r="AD65" s="29" t="e">
        <f>'s2'!AD46</f>
        <v>#N/A</v>
      </c>
      <c r="AE65" s="29" t="e">
        <f>'s2'!AE46</f>
        <v>#N/A</v>
      </c>
      <c r="AF65" s="29" t="e">
        <f>'s2'!AF46</f>
        <v>#N/A</v>
      </c>
      <c r="AG65" s="29" t="e">
        <f>'s2'!AG46</f>
        <v>#N/A</v>
      </c>
      <c r="AH65" s="29" t="e">
        <f>'s2'!AH46</f>
        <v>#N/A</v>
      </c>
      <c r="AI65" s="29" t="e">
        <f>'s2'!AI46</f>
        <v>#N/A</v>
      </c>
      <c r="AJ65" s="29" t="e">
        <f>'s2'!AJ46</f>
        <v>#N/A</v>
      </c>
      <c r="AK65" s="29" t="e">
        <f>'s2'!AK46</f>
        <v>#N/A</v>
      </c>
      <c r="AL65" s="29" t="e">
        <f>'s2'!AL46</f>
        <v>#N/A</v>
      </c>
      <c r="AM65" s="9"/>
    </row>
    <row r="66" spans="1:39" x14ac:dyDescent="0.2">
      <c r="A66" s="7"/>
      <c r="B66" s="8">
        <v>17</v>
      </c>
      <c r="C66" s="29" t="e">
        <f>'s2'!C47</f>
        <v>#N/A</v>
      </c>
      <c r="D66" s="29" t="e">
        <f>'s2'!D47</f>
        <v>#N/A</v>
      </c>
      <c r="E66" s="29" t="e">
        <f>'s2'!E47</f>
        <v>#N/A</v>
      </c>
      <c r="F66" s="29" t="e">
        <f>'s2'!F47</f>
        <v>#N/A</v>
      </c>
      <c r="G66" s="29" t="e">
        <f>'s2'!G47</f>
        <v>#N/A</v>
      </c>
      <c r="H66" s="29" t="e">
        <f>'s2'!H47</f>
        <v>#N/A</v>
      </c>
      <c r="I66" s="29" t="e">
        <f>'s2'!I47</f>
        <v>#N/A</v>
      </c>
      <c r="J66" s="29" t="e">
        <f>'s2'!J47</f>
        <v>#N/A</v>
      </c>
      <c r="K66" s="29" t="e">
        <f>'s2'!K47</f>
        <v>#N/A</v>
      </c>
      <c r="L66" s="29" t="e">
        <f>'s2'!L47</f>
        <v>#N/A</v>
      </c>
      <c r="M66" s="29" t="e">
        <f>'s2'!M47</f>
        <v>#N/A</v>
      </c>
      <c r="N66" s="29" t="e">
        <f>'s2'!N47</f>
        <v>#N/A</v>
      </c>
      <c r="O66" s="29" t="e">
        <f>'s2'!O47</f>
        <v>#N/A</v>
      </c>
      <c r="P66" s="29" t="e">
        <f>'s2'!P47</f>
        <v>#N/A</v>
      </c>
      <c r="Q66" s="29" t="e">
        <f>'s2'!Q47</f>
        <v>#N/A</v>
      </c>
      <c r="R66" s="29" t="e">
        <f>'s2'!R47</f>
        <v>#N/A</v>
      </c>
      <c r="S66" s="29" t="e">
        <f>'s2'!S47</f>
        <v>#N/A</v>
      </c>
      <c r="T66" s="29" t="e">
        <f>'s2'!T47</f>
        <v>#N/A</v>
      </c>
      <c r="U66" s="29" t="e">
        <f>'s2'!U47</f>
        <v>#N/A</v>
      </c>
      <c r="V66" s="29" t="e">
        <f>'s2'!V47</f>
        <v>#N/A</v>
      </c>
      <c r="W66" s="29" t="e">
        <f>'s2'!W47</f>
        <v>#N/A</v>
      </c>
      <c r="X66" s="29" t="e">
        <f>'s2'!X47</f>
        <v>#N/A</v>
      </c>
      <c r="Y66" s="29" t="e">
        <f>'s2'!Y47</f>
        <v>#N/A</v>
      </c>
      <c r="Z66" s="29" t="e">
        <f>'s2'!Z47</f>
        <v>#N/A</v>
      </c>
      <c r="AA66" s="29" t="e">
        <f>'s2'!AA47</f>
        <v>#N/A</v>
      </c>
      <c r="AB66" s="29" t="e">
        <f>'s2'!AB47</f>
        <v>#N/A</v>
      </c>
      <c r="AC66" s="29" t="e">
        <f>'s2'!AC47</f>
        <v>#N/A</v>
      </c>
      <c r="AD66" s="29" t="e">
        <f>'s2'!AD47</f>
        <v>#N/A</v>
      </c>
      <c r="AE66" s="29" t="e">
        <f>'s2'!AE47</f>
        <v>#N/A</v>
      </c>
      <c r="AF66" s="29" t="e">
        <f>'s2'!AF47</f>
        <v>#N/A</v>
      </c>
      <c r="AG66" s="29" t="e">
        <f>'s2'!AG47</f>
        <v>#N/A</v>
      </c>
      <c r="AH66" s="29" t="e">
        <f>'s2'!AH47</f>
        <v>#N/A</v>
      </c>
      <c r="AI66" s="29" t="e">
        <f>'s2'!AI47</f>
        <v>#N/A</v>
      </c>
      <c r="AJ66" s="29" t="e">
        <f>'s2'!AJ47</f>
        <v>#N/A</v>
      </c>
      <c r="AK66" s="29" t="e">
        <f>'s2'!AK47</f>
        <v>#N/A</v>
      </c>
      <c r="AL66" s="29" t="e">
        <f>'s2'!AL47</f>
        <v>#N/A</v>
      </c>
      <c r="AM66" s="9"/>
    </row>
    <row r="67" spans="1:39" x14ac:dyDescent="0.2">
      <c r="A67" s="7"/>
      <c r="B67" s="8">
        <v>18</v>
      </c>
      <c r="C67" s="29" t="e">
        <f>'s2'!C48</f>
        <v>#N/A</v>
      </c>
      <c r="D67" s="29" t="e">
        <f>'s2'!D48</f>
        <v>#N/A</v>
      </c>
      <c r="E67" s="29" t="e">
        <f>'s2'!E48</f>
        <v>#N/A</v>
      </c>
      <c r="F67" s="29" t="e">
        <f>'s2'!F48</f>
        <v>#N/A</v>
      </c>
      <c r="G67" s="29" t="e">
        <f>'s2'!G48</f>
        <v>#N/A</v>
      </c>
      <c r="H67" s="29" t="e">
        <f>'s2'!H48</f>
        <v>#N/A</v>
      </c>
      <c r="I67" s="29" t="e">
        <f>'s2'!I48</f>
        <v>#N/A</v>
      </c>
      <c r="J67" s="29" t="e">
        <f>'s2'!J48</f>
        <v>#N/A</v>
      </c>
      <c r="K67" s="29" t="e">
        <f>'s2'!K48</f>
        <v>#N/A</v>
      </c>
      <c r="L67" s="29" t="e">
        <f>'s2'!L48</f>
        <v>#N/A</v>
      </c>
      <c r="M67" s="29" t="e">
        <f>'s2'!M48</f>
        <v>#N/A</v>
      </c>
      <c r="N67" s="29" t="e">
        <f>'s2'!N48</f>
        <v>#N/A</v>
      </c>
      <c r="O67" s="29" t="e">
        <f>'s2'!O48</f>
        <v>#N/A</v>
      </c>
      <c r="P67" s="29" t="e">
        <f>'s2'!P48</f>
        <v>#N/A</v>
      </c>
      <c r="Q67" s="29" t="e">
        <f>'s2'!Q48</f>
        <v>#N/A</v>
      </c>
      <c r="R67" s="29" t="e">
        <f>'s2'!R48</f>
        <v>#N/A</v>
      </c>
      <c r="S67" s="29" t="e">
        <f>'s2'!S48</f>
        <v>#N/A</v>
      </c>
      <c r="T67" s="29" t="e">
        <f>'s2'!T48</f>
        <v>#N/A</v>
      </c>
      <c r="U67" s="29" t="e">
        <f>'s2'!U48</f>
        <v>#N/A</v>
      </c>
      <c r="V67" s="29" t="e">
        <f>'s2'!V48</f>
        <v>#N/A</v>
      </c>
      <c r="W67" s="29" t="e">
        <f>'s2'!W48</f>
        <v>#N/A</v>
      </c>
      <c r="X67" s="29" t="e">
        <f>'s2'!X48</f>
        <v>#N/A</v>
      </c>
      <c r="Y67" s="29" t="e">
        <f>'s2'!Y48</f>
        <v>#N/A</v>
      </c>
      <c r="Z67" s="29" t="e">
        <f>'s2'!Z48</f>
        <v>#N/A</v>
      </c>
      <c r="AA67" s="29" t="e">
        <f>'s2'!AA48</f>
        <v>#N/A</v>
      </c>
      <c r="AB67" s="29" t="e">
        <f>'s2'!AB48</f>
        <v>#N/A</v>
      </c>
      <c r="AC67" s="29" t="e">
        <f>'s2'!AC48</f>
        <v>#N/A</v>
      </c>
      <c r="AD67" s="29" t="e">
        <f>'s2'!AD48</f>
        <v>#N/A</v>
      </c>
      <c r="AE67" s="29" t="e">
        <f>'s2'!AE48</f>
        <v>#N/A</v>
      </c>
      <c r="AF67" s="29" t="e">
        <f>'s2'!AF48</f>
        <v>#N/A</v>
      </c>
      <c r="AG67" s="29" t="e">
        <f>'s2'!AG48</f>
        <v>#N/A</v>
      </c>
      <c r="AH67" s="29" t="e">
        <f>'s2'!AH48</f>
        <v>#N/A</v>
      </c>
      <c r="AI67" s="29" t="e">
        <f>'s2'!AI48</f>
        <v>#N/A</v>
      </c>
      <c r="AJ67" s="29" t="e">
        <f>'s2'!AJ48</f>
        <v>#N/A</v>
      </c>
      <c r="AK67" s="29" t="e">
        <f>'s2'!AK48</f>
        <v>#N/A</v>
      </c>
      <c r="AL67" s="29" t="e">
        <f>'s2'!AL48</f>
        <v>#N/A</v>
      </c>
      <c r="AM67" s="9"/>
    </row>
    <row r="68" spans="1:39" x14ac:dyDescent="0.2">
      <c r="A68" s="7"/>
      <c r="B68" s="8">
        <v>19</v>
      </c>
      <c r="C68" s="29" t="e">
        <f>'s2'!C49</f>
        <v>#N/A</v>
      </c>
      <c r="D68" s="29" t="e">
        <f>'s2'!D49</f>
        <v>#N/A</v>
      </c>
      <c r="E68" s="29" t="e">
        <f>'s2'!E49</f>
        <v>#N/A</v>
      </c>
      <c r="F68" s="29" t="e">
        <f>'s2'!F49</f>
        <v>#N/A</v>
      </c>
      <c r="G68" s="29" t="e">
        <f>'s2'!G49</f>
        <v>#N/A</v>
      </c>
      <c r="H68" s="29" t="e">
        <f>'s2'!H49</f>
        <v>#N/A</v>
      </c>
      <c r="I68" s="29" t="e">
        <f>'s2'!I49</f>
        <v>#N/A</v>
      </c>
      <c r="J68" s="29" t="e">
        <f>'s2'!J49</f>
        <v>#N/A</v>
      </c>
      <c r="K68" s="29" t="e">
        <f>'s2'!K49</f>
        <v>#N/A</v>
      </c>
      <c r="L68" s="29" t="e">
        <f>'s2'!L49</f>
        <v>#N/A</v>
      </c>
      <c r="M68" s="29" t="e">
        <f>'s2'!M49</f>
        <v>#N/A</v>
      </c>
      <c r="N68" s="29" t="e">
        <f>'s2'!N49</f>
        <v>#N/A</v>
      </c>
      <c r="O68" s="29" t="e">
        <f>'s2'!O49</f>
        <v>#N/A</v>
      </c>
      <c r="P68" s="29" t="e">
        <f>'s2'!P49</f>
        <v>#N/A</v>
      </c>
      <c r="Q68" s="29" t="e">
        <f>'s2'!Q49</f>
        <v>#N/A</v>
      </c>
      <c r="R68" s="29" t="e">
        <f>'s2'!R49</f>
        <v>#N/A</v>
      </c>
      <c r="S68" s="29" t="e">
        <f>'s2'!S49</f>
        <v>#N/A</v>
      </c>
      <c r="T68" s="29" t="e">
        <f>'s2'!T49</f>
        <v>#N/A</v>
      </c>
      <c r="U68" s="29" t="e">
        <f>'s2'!U49</f>
        <v>#N/A</v>
      </c>
      <c r="V68" s="29" t="e">
        <f>'s2'!V49</f>
        <v>#N/A</v>
      </c>
      <c r="W68" s="29" t="e">
        <f>'s2'!W49</f>
        <v>#N/A</v>
      </c>
      <c r="X68" s="29" t="e">
        <f>'s2'!X49</f>
        <v>#N/A</v>
      </c>
      <c r="Y68" s="29" t="e">
        <f>'s2'!Y49</f>
        <v>#N/A</v>
      </c>
      <c r="Z68" s="29" t="e">
        <f>'s2'!Z49</f>
        <v>#N/A</v>
      </c>
      <c r="AA68" s="29" t="e">
        <f>'s2'!AA49</f>
        <v>#N/A</v>
      </c>
      <c r="AB68" s="29" t="e">
        <f>'s2'!AB49</f>
        <v>#N/A</v>
      </c>
      <c r="AC68" s="29" t="e">
        <f>'s2'!AC49</f>
        <v>#N/A</v>
      </c>
      <c r="AD68" s="29" t="e">
        <f>'s2'!AD49</f>
        <v>#N/A</v>
      </c>
      <c r="AE68" s="29" t="e">
        <f>'s2'!AE49</f>
        <v>#N/A</v>
      </c>
      <c r="AF68" s="29" t="e">
        <f>'s2'!AF49</f>
        <v>#N/A</v>
      </c>
      <c r="AG68" s="29" t="e">
        <f>'s2'!AG49</f>
        <v>#N/A</v>
      </c>
      <c r="AH68" s="29" t="e">
        <f>'s2'!AH49</f>
        <v>#N/A</v>
      </c>
      <c r="AI68" s="29" t="e">
        <f>'s2'!AI49</f>
        <v>#N/A</v>
      </c>
      <c r="AJ68" s="29" t="e">
        <f>'s2'!AJ49</f>
        <v>#N/A</v>
      </c>
      <c r="AK68" s="29" t="e">
        <f>'s2'!AK49</f>
        <v>#N/A</v>
      </c>
      <c r="AL68" s="29" t="e">
        <f>'s2'!AL49</f>
        <v>#N/A</v>
      </c>
      <c r="AM68" s="9"/>
    </row>
    <row r="69" spans="1:39" x14ac:dyDescent="0.2">
      <c r="A69" s="7"/>
      <c r="B69" s="8">
        <v>20</v>
      </c>
      <c r="C69" s="29" t="e">
        <f>'s2'!C50</f>
        <v>#N/A</v>
      </c>
      <c r="D69" s="29" t="e">
        <f>'s2'!D50</f>
        <v>#N/A</v>
      </c>
      <c r="E69" s="29" t="e">
        <f>'s2'!E50</f>
        <v>#N/A</v>
      </c>
      <c r="F69" s="29" t="e">
        <f>'s2'!F50</f>
        <v>#N/A</v>
      </c>
      <c r="G69" s="29" t="e">
        <f>'s2'!G50</f>
        <v>#N/A</v>
      </c>
      <c r="H69" s="29" t="e">
        <f>'s2'!H50</f>
        <v>#N/A</v>
      </c>
      <c r="I69" s="29" t="e">
        <f>'s2'!I50</f>
        <v>#N/A</v>
      </c>
      <c r="J69" s="29" t="e">
        <f>'s2'!J50</f>
        <v>#N/A</v>
      </c>
      <c r="K69" s="29" t="e">
        <f>'s2'!K50</f>
        <v>#N/A</v>
      </c>
      <c r="L69" s="29" t="e">
        <f>'s2'!L50</f>
        <v>#N/A</v>
      </c>
      <c r="M69" s="29" t="e">
        <f>'s2'!M50</f>
        <v>#N/A</v>
      </c>
      <c r="N69" s="29" t="e">
        <f>'s2'!N50</f>
        <v>#N/A</v>
      </c>
      <c r="O69" s="29" t="e">
        <f>'s2'!O50</f>
        <v>#N/A</v>
      </c>
      <c r="P69" s="29" t="e">
        <f>'s2'!P50</f>
        <v>#N/A</v>
      </c>
      <c r="Q69" s="29" t="e">
        <f>'s2'!Q50</f>
        <v>#N/A</v>
      </c>
      <c r="R69" s="29" t="e">
        <f>'s2'!R50</f>
        <v>#N/A</v>
      </c>
      <c r="S69" s="29" t="e">
        <f>'s2'!S50</f>
        <v>#N/A</v>
      </c>
      <c r="T69" s="29" t="e">
        <f>'s2'!T50</f>
        <v>#N/A</v>
      </c>
      <c r="U69" s="29" t="e">
        <f>'s2'!U50</f>
        <v>#N/A</v>
      </c>
      <c r="V69" s="29" t="e">
        <f>'s2'!V50</f>
        <v>#N/A</v>
      </c>
      <c r="W69" s="29" t="e">
        <f>'s2'!W50</f>
        <v>#N/A</v>
      </c>
      <c r="X69" s="29" t="e">
        <f>'s2'!X50</f>
        <v>#N/A</v>
      </c>
      <c r="Y69" s="29" t="e">
        <f>'s2'!Y50</f>
        <v>#N/A</v>
      </c>
      <c r="Z69" s="29" t="e">
        <f>'s2'!Z50</f>
        <v>#N/A</v>
      </c>
      <c r="AA69" s="29" t="e">
        <f>'s2'!AA50</f>
        <v>#N/A</v>
      </c>
      <c r="AB69" s="29" t="e">
        <f>'s2'!AB50</f>
        <v>#N/A</v>
      </c>
      <c r="AC69" s="29" t="e">
        <f>'s2'!AC50</f>
        <v>#N/A</v>
      </c>
      <c r="AD69" s="29" t="e">
        <f>'s2'!AD50</f>
        <v>#N/A</v>
      </c>
      <c r="AE69" s="29" t="e">
        <f>'s2'!AE50</f>
        <v>#N/A</v>
      </c>
      <c r="AF69" s="29" t="e">
        <f>'s2'!AF50</f>
        <v>#N/A</v>
      </c>
      <c r="AG69" s="29" t="e">
        <f>'s2'!AG50</f>
        <v>#N/A</v>
      </c>
      <c r="AH69" s="29" t="e">
        <f>'s2'!AH50</f>
        <v>#N/A</v>
      </c>
      <c r="AI69" s="29" t="e">
        <f>'s2'!AI50</f>
        <v>#N/A</v>
      </c>
      <c r="AJ69" s="29" t="e">
        <f>'s2'!AJ50</f>
        <v>#N/A</v>
      </c>
      <c r="AK69" s="29" t="e">
        <f>'s2'!AK50</f>
        <v>#N/A</v>
      </c>
      <c r="AL69" s="29" t="e">
        <f>'s2'!AL50</f>
        <v>#N/A</v>
      </c>
      <c r="AM69" s="9"/>
    </row>
    <row r="70" spans="1:39" x14ac:dyDescent="0.2">
      <c r="A70" s="7"/>
      <c r="B70" s="8">
        <v>21</v>
      </c>
      <c r="C70" s="29" t="e">
        <f>'s2'!C51</f>
        <v>#N/A</v>
      </c>
      <c r="D70" s="29" t="e">
        <f>'s2'!D51</f>
        <v>#N/A</v>
      </c>
      <c r="E70" s="29" t="e">
        <f>'s2'!E51</f>
        <v>#N/A</v>
      </c>
      <c r="F70" s="29" t="e">
        <f>'s2'!F51</f>
        <v>#N/A</v>
      </c>
      <c r="G70" s="29" t="e">
        <f>'s2'!G51</f>
        <v>#N/A</v>
      </c>
      <c r="H70" s="29" t="e">
        <f>'s2'!H51</f>
        <v>#N/A</v>
      </c>
      <c r="I70" s="29" t="e">
        <f>'s2'!I51</f>
        <v>#N/A</v>
      </c>
      <c r="J70" s="29" t="e">
        <f>'s2'!J51</f>
        <v>#N/A</v>
      </c>
      <c r="K70" s="29" t="e">
        <f>'s2'!K51</f>
        <v>#N/A</v>
      </c>
      <c r="L70" s="29" t="e">
        <f>'s2'!L51</f>
        <v>#N/A</v>
      </c>
      <c r="M70" s="29" t="e">
        <f>'s2'!M51</f>
        <v>#N/A</v>
      </c>
      <c r="N70" s="29" t="e">
        <f>'s2'!N51</f>
        <v>#N/A</v>
      </c>
      <c r="O70" s="29" t="e">
        <f>'s2'!O51</f>
        <v>#N/A</v>
      </c>
      <c r="P70" s="29" t="e">
        <f>'s2'!P51</f>
        <v>#N/A</v>
      </c>
      <c r="Q70" s="29" t="e">
        <f>'s2'!Q51</f>
        <v>#N/A</v>
      </c>
      <c r="R70" s="29" t="e">
        <f>'s2'!R51</f>
        <v>#N/A</v>
      </c>
      <c r="S70" s="29" t="e">
        <f>'s2'!S51</f>
        <v>#N/A</v>
      </c>
      <c r="T70" s="29" t="e">
        <f>'s2'!T51</f>
        <v>#N/A</v>
      </c>
      <c r="U70" s="29" t="e">
        <f>'s2'!U51</f>
        <v>#N/A</v>
      </c>
      <c r="V70" s="29" t="e">
        <f>'s2'!V51</f>
        <v>#N/A</v>
      </c>
      <c r="W70" s="29" t="e">
        <f>'s2'!W51</f>
        <v>#N/A</v>
      </c>
      <c r="X70" s="29" t="e">
        <f>'s2'!X51</f>
        <v>#N/A</v>
      </c>
      <c r="Y70" s="29" t="e">
        <f>'s2'!Y51</f>
        <v>#N/A</v>
      </c>
      <c r="Z70" s="29" t="e">
        <f>'s2'!Z51</f>
        <v>#N/A</v>
      </c>
      <c r="AA70" s="29" t="e">
        <f>'s2'!AA51</f>
        <v>#N/A</v>
      </c>
      <c r="AB70" s="29" t="e">
        <f>'s2'!AB51</f>
        <v>#N/A</v>
      </c>
      <c r="AC70" s="29" t="e">
        <f>'s2'!AC51</f>
        <v>#N/A</v>
      </c>
      <c r="AD70" s="29" t="e">
        <f>'s2'!AD51</f>
        <v>#N/A</v>
      </c>
      <c r="AE70" s="29" t="e">
        <f>'s2'!AE51</f>
        <v>#N/A</v>
      </c>
      <c r="AF70" s="29" t="e">
        <f>'s2'!AF51</f>
        <v>#N/A</v>
      </c>
      <c r="AG70" s="29" t="e">
        <f>'s2'!AG51</f>
        <v>#N/A</v>
      </c>
      <c r="AH70" s="29" t="e">
        <f>'s2'!AH51</f>
        <v>#N/A</v>
      </c>
      <c r="AI70" s="29" t="e">
        <f>'s2'!AI51</f>
        <v>#N/A</v>
      </c>
      <c r="AJ70" s="29" t="e">
        <f>'s2'!AJ51</f>
        <v>#N/A</v>
      </c>
      <c r="AK70" s="29" t="e">
        <f>'s2'!AK51</f>
        <v>#N/A</v>
      </c>
      <c r="AL70" s="29" t="e">
        <f>'s2'!AL51</f>
        <v>#N/A</v>
      </c>
      <c r="AM70" s="9"/>
    </row>
    <row r="71" spans="1:39" x14ac:dyDescent="0.2">
      <c r="A71" s="7"/>
      <c r="B71" s="8">
        <v>22</v>
      </c>
      <c r="C71" s="29" t="e">
        <f>'s2'!C52</f>
        <v>#N/A</v>
      </c>
      <c r="D71" s="29" t="e">
        <f>'s2'!D52</f>
        <v>#N/A</v>
      </c>
      <c r="E71" s="29" t="e">
        <f>'s2'!E52</f>
        <v>#N/A</v>
      </c>
      <c r="F71" s="29" t="e">
        <f>'s2'!F52</f>
        <v>#N/A</v>
      </c>
      <c r="G71" s="29" t="e">
        <f>'s2'!G52</f>
        <v>#N/A</v>
      </c>
      <c r="H71" s="29" t="e">
        <f>'s2'!H52</f>
        <v>#N/A</v>
      </c>
      <c r="I71" s="29" t="e">
        <f>'s2'!I52</f>
        <v>#N/A</v>
      </c>
      <c r="J71" s="29" t="e">
        <f>'s2'!J52</f>
        <v>#N/A</v>
      </c>
      <c r="K71" s="29" t="e">
        <f>'s2'!K52</f>
        <v>#N/A</v>
      </c>
      <c r="L71" s="29" t="e">
        <f>'s2'!L52</f>
        <v>#N/A</v>
      </c>
      <c r="M71" s="29" t="e">
        <f>'s2'!M52</f>
        <v>#N/A</v>
      </c>
      <c r="N71" s="29" t="e">
        <f>'s2'!N52</f>
        <v>#N/A</v>
      </c>
      <c r="O71" s="29" t="e">
        <f>'s2'!O52</f>
        <v>#N/A</v>
      </c>
      <c r="P71" s="29" t="e">
        <f>'s2'!P52</f>
        <v>#N/A</v>
      </c>
      <c r="Q71" s="29" t="e">
        <f>'s2'!Q52</f>
        <v>#N/A</v>
      </c>
      <c r="R71" s="29" t="e">
        <f>'s2'!R52</f>
        <v>#N/A</v>
      </c>
      <c r="S71" s="29" t="e">
        <f>'s2'!S52</f>
        <v>#N/A</v>
      </c>
      <c r="T71" s="29" t="e">
        <f>'s2'!T52</f>
        <v>#N/A</v>
      </c>
      <c r="U71" s="29" t="e">
        <f>'s2'!U52</f>
        <v>#N/A</v>
      </c>
      <c r="V71" s="29" t="e">
        <f>'s2'!V52</f>
        <v>#N/A</v>
      </c>
      <c r="W71" s="29" t="e">
        <f>'s2'!W52</f>
        <v>#N/A</v>
      </c>
      <c r="X71" s="29" t="e">
        <f>'s2'!X52</f>
        <v>#N/A</v>
      </c>
      <c r="Y71" s="29" t="e">
        <f>'s2'!Y52</f>
        <v>#N/A</v>
      </c>
      <c r="Z71" s="29" t="e">
        <f>'s2'!Z52</f>
        <v>#N/A</v>
      </c>
      <c r="AA71" s="29" t="e">
        <f>'s2'!AA52</f>
        <v>#N/A</v>
      </c>
      <c r="AB71" s="29" t="e">
        <f>'s2'!AB52</f>
        <v>#N/A</v>
      </c>
      <c r="AC71" s="29" t="e">
        <f>'s2'!AC52</f>
        <v>#N/A</v>
      </c>
      <c r="AD71" s="29" t="e">
        <f>'s2'!AD52</f>
        <v>#N/A</v>
      </c>
      <c r="AE71" s="29" t="e">
        <f>'s2'!AE52</f>
        <v>#N/A</v>
      </c>
      <c r="AF71" s="29" t="e">
        <f>'s2'!AF52</f>
        <v>#N/A</v>
      </c>
      <c r="AG71" s="29" t="e">
        <f>'s2'!AG52</f>
        <v>#N/A</v>
      </c>
      <c r="AH71" s="29" t="e">
        <f>'s2'!AH52</f>
        <v>#N/A</v>
      </c>
      <c r="AI71" s="29" t="e">
        <f>'s2'!AI52</f>
        <v>#N/A</v>
      </c>
      <c r="AJ71" s="29" t="e">
        <f>'s2'!AJ52</f>
        <v>#N/A</v>
      </c>
      <c r="AK71" s="29" t="e">
        <f>'s2'!AK52</f>
        <v>#N/A</v>
      </c>
      <c r="AL71" s="29" t="e">
        <f>'s2'!AL52</f>
        <v>#N/A</v>
      </c>
      <c r="AM71" s="9"/>
    </row>
    <row r="72" spans="1:39" x14ac:dyDescent="0.2">
      <c r="A72" s="7"/>
      <c r="B72" s="8">
        <v>23</v>
      </c>
      <c r="C72" s="29" t="e">
        <f>'s2'!C53</f>
        <v>#N/A</v>
      </c>
      <c r="D72" s="29" t="e">
        <f>'s2'!D53</f>
        <v>#N/A</v>
      </c>
      <c r="E72" s="29" t="e">
        <f>'s2'!E53</f>
        <v>#N/A</v>
      </c>
      <c r="F72" s="29" t="e">
        <f>'s2'!F53</f>
        <v>#N/A</v>
      </c>
      <c r="G72" s="29" t="e">
        <f>'s2'!G53</f>
        <v>#N/A</v>
      </c>
      <c r="H72" s="29" t="e">
        <f>'s2'!H53</f>
        <v>#N/A</v>
      </c>
      <c r="I72" s="29" t="e">
        <f>'s2'!I53</f>
        <v>#N/A</v>
      </c>
      <c r="J72" s="29" t="e">
        <f>'s2'!J53</f>
        <v>#N/A</v>
      </c>
      <c r="K72" s="29" t="e">
        <f>'s2'!K53</f>
        <v>#N/A</v>
      </c>
      <c r="L72" s="29" t="e">
        <f>'s2'!L53</f>
        <v>#N/A</v>
      </c>
      <c r="M72" s="29" t="e">
        <f>'s2'!M53</f>
        <v>#N/A</v>
      </c>
      <c r="N72" s="29" t="e">
        <f>'s2'!N53</f>
        <v>#N/A</v>
      </c>
      <c r="O72" s="29" t="e">
        <f>'s2'!O53</f>
        <v>#N/A</v>
      </c>
      <c r="P72" s="29" t="e">
        <f>'s2'!P53</f>
        <v>#N/A</v>
      </c>
      <c r="Q72" s="29" t="e">
        <f>'s2'!Q53</f>
        <v>#N/A</v>
      </c>
      <c r="R72" s="29" t="e">
        <f>'s2'!R53</f>
        <v>#N/A</v>
      </c>
      <c r="S72" s="29" t="e">
        <f>'s2'!S53</f>
        <v>#N/A</v>
      </c>
      <c r="T72" s="29" t="e">
        <f>'s2'!T53</f>
        <v>#N/A</v>
      </c>
      <c r="U72" s="29" t="e">
        <f>'s2'!U53</f>
        <v>#N/A</v>
      </c>
      <c r="V72" s="29" t="e">
        <f>'s2'!V53</f>
        <v>#N/A</v>
      </c>
      <c r="W72" s="29" t="e">
        <f>'s2'!W53</f>
        <v>#N/A</v>
      </c>
      <c r="X72" s="29" t="e">
        <f>'s2'!X53</f>
        <v>#N/A</v>
      </c>
      <c r="Y72" s="29" t="e">
        <f>'s2'!Y53</f>
        <v>#N/A</v>
      </c>
      <c r="Z72" s="29" t="e">
        <f>'s2'!Z53</f>
        <v>#N/A</v>
      </c>
      <c r="AA72" s="29" t="e">
        <f>'s2'!AA53</f>
        <v>#N/A</v>
      </c>
      <c r="AB72" s="29" t="e">
        <f>'s2'!AB53</f>
        <v>#N/A</v>
      </c>
      <c r="AC72" s="29" t="e">
        <f>'s2'!AC53</f>
        <v>#N/A</v>
      </c>
      <c r="AD72" s="29" t="e">
        <f>'s2'!AD53</f>
        <v>#N/A</v>
      </c>
      <c r="AE72" s="29" t="e">
        <f>'s2'!AE53</f>
        <v>#N/A</v>
      </c>
      <c r="AF72" s="29" t="e">
        <f>'s2'!AF53</f>
        <v>#N/A</v>
      </c>
      <c r="AG72" s="29" t="e">
        <f>'s2'!AG53</f>
        <v>#N/A</v>
      </c>
      <c r="AH72" s="29" t="e">
        <f>'s2'!AH53</f>
        <v>#N/A</v>
      </c>
      <c r="AI72" s="29" t="e">
        <f>'s2'!AI53</f>
        <v>#N/A</v>
      </c>
      <c r="AJ72" s="29" t="e">
        <f>'s2'!AJ53</f>
        <v>#N/A</v>
      </c>
      <c r="AK72" s="29" t="e">
        <f>'s2'!AK53</f>
        <v>#N/A</v>
      </c>
      <c r="AL72" s="29" t="e">
        <f>'s2'!AL53</f>
        <v>#N/A</v>
      </c>
      <c r="AM72" s="9"/>
    </row>
    <row r="73" spans="1:39" x14ac:dyDescent="0.2">
      <c r="A73" s="7"/>
      <c r="B73" s="8">
        <v>24</v>
      </c>
      <c r="C73" s="29" t="e">
        <f>'s2'!C54</f>
        <v>#N/A</v>
      </c>
      <c r="D73" s="29" t="e">
        <f>'s2'!D54</f>
        <v>#N/A</v>
      </c>
      <c r="E73" s="29" t="e">
        <f>'s2'!E54</f>
        <v>#N/A</v>
      </c>
      <c r="F73" s="29" t="e">
        <f>'s2'!F54</f>
        <v>#N/A</v>
      </c>
      <c r="G73" s="29" t="e">
        <f>'s2'!G54</f>
        <v>#N/A</v>
      </c>
      <c r="H73" s="29" t="e">
        <f>'s2'!H54</f>
        <v>#N/A</v>
      </c>
      <c r="I73" s="29" t="e">
        <f>'s2'!I54</f>
        <v>#N/A</v>
      </c>
      <c r="J73" s="29" t="e">
        <f>'s2'!J54</f>
        <v>#N/A</v>
      </c>
      <c r="K73" s="29" t="e">
        <f>'s2'!K54</f>
        <v>#N/A</v>
      </c>
      <c r="L73" s="29" t="e">
        <f>'s2'!L54</f>
        <v>#N/A</v>
      </c>
      <c r="M73" s="29" t="e">
        <f>'s2'!M54</f>
        <v>#N/A</v>
      </c>
      <c r="N73" s="29" t="e">
        <f>'s2'!N54</f>
        <v>#N/A</v>
      </c>
      <c r="O73" s="29" t="e">
        <f>'s2'!O54</f>
        <v>#N/A</v>
      </c>
      <c r="P73" s="29" t="e">
        <f>'s2'!P54</f>
        <v>#N/A</v>
      </c>
      <c r="Q73" s="29" t="e">
        <f>'s2'!Q54</f>
        <v>#N/A</v>
      </c>
      <c r="R73" s="29" t="e">
        <f>'s2'!R54</f>
        <v>#N/A</v>
      </c>
      <c r="S73" s="29" t="e">
        <f>'s2'!S54</f>
        <v>#N/A</v>
      </c>
      <c r="T73" s="29" t="e">
        <f>'s2'!T54</f>
        <v>#N/A</v>
      </c>
      <c r="U73" s="29" t="e">
        <f>'s2'!U54</f>
        <v>#N/A</v>
      </c>
      <c r="V73" s="29" t="e">
        <f>'s2'!V54</f>
        <v>#N/A</v>
      </c>
      <c r="W73" s="29" t="e">
        <f>'s2'!W54</f>
        <v>#N/A</v>
      </c>
      <c r="X73" s="29" t="e">
        <f>'s2'!X54</f>
        <v>#N/A</v>
      </c>
      <c r="Y73" s="29" t="e">
        <f>'s2'!Y54</f>
        <v>#N/A</v>
      </c>
      <c r="Z73" s="29" t="e">
        <f>'s2'!Z54</f>
        <v>#N/A</v>
      </c>
      <c r="AA73" s="29" t="e">
        <f>'s2'!AA54</f>
        <v>#N/A</v>
      </c>
      <c r="AB73" s="29" t="e">
        <f>'s2'!AB54</f>
        <v>#N/A</v>
      </c>
      <c r="AC73" s="29" t="e">
        <f>'s2'!AC54</f>
        <v>#N/A</v>
      </c>
      <c r="AD73" s="29" t="e">
        <f>'s2'!AD54</f>
        <v>#N/A</v>
      </c>
      <c r="AE73" s="29" t="e">
        <f>'s2'!AE54</f>
        <v>#N/A</v>
      </c>
      <c r="AF73" s="29" t="e">
        <f>'s2'!AF54</f>
        <v>#N/A</v>
      </c>
      <c r="AG73" s="29" t="e">
        <f>'s2'!AG54</f>
        <v>#N/A</v>
      </c>
      <c r="AH73" s="29" t="e">
        <f>'s2'!AH54</f>
        <v>#N/A</v>
      </c>
      <c r="AI73" s="29" t="e">
        <f>'s2'!AI54</f>
        <v>#N/A</v>
      </c>
      <c r="AJ73" s="29" t="e">
        <f>'s2'!AJ54</f>
        <v>#N/A</v>
      </c>
      <c r="AK73" s="29" t="e">
        <f>'s2'!AK54</f>
        <v>#N/A</v>
      </c>
      <c r="AL73" s="29" t="e">
        <f>'s2'!AL54</f>
        <v>#N/A</v>
      </c>
      <c r="AM73" s="9"/>
    </row>
    <row r="74" spans="1:39" x14ac:dyDescent="0.2">
      <c r="A74" s="20"/>
      <c r="B74" s="33" t="s">
        <v>401</v>
      </c>
      <c r="C74" s="31" t="e">
        <f>SUM(C50:C73)</f>
        <v>#N/A</v>
      </c>
      <c r="D74" s="31" t="e">
        <f>SUM(D50:D73)</f>
        <v>#N/A</v>
      </c>
      <c r="E74" s="31" t="e">
        <f t="shared" ref="E74:AL74" si="15">SUM(E50:E73)</f>
        <v>#N/A</v>
      </c>
      <c r="F74" s="31" t="e">
        <f t="shared" si="15"/>
        <v>#N/A</v>
      </c>
      <c r="G74" s="31" t="e">
        <f t="shared" si="15"/>
        <v>#N/A</v>
      </c>
      <c r="H74" s="31" t="e">
        <f t="shared" si="15"/>
        <v>#N/A</v>
      </c>
      <c r="I74" s="31" t="e">
        <f t="shared" si="15"/>
        <v>#N/A</v>
      </c>
      <c r="J74" s="31" t="e">
        <f t="shared" si="15"/>
        <v>#N/A</v>
      </c>
      <c r="K74" s="31" t="e">
        <f t="shared" si="15"/>
        <v>#N/A</v>
      </c>
      <c r="L74" s="31" t="e">
        <f t="shared" si="15"/>
        <v>#N/A</v>
      </c>
      <c r="M74" s="31" t="e">
        <f t="shared" si="15"/>
        <v>#N/A</v>
      </c>
      <c r="N74" s="31" t="e">
        <f t="shared" si="15"/>
        <v>#N/A</v>
      </c>
      <c r="O74" s="31" t="e">
        <f t="shared" si="15"/>
        <v>#N/A</v>
      </c>
      <c r="P74" s="31" t="e">
        <f t="shared" si="15"/>
        <v>#N/A</v>
      </c>
      <c r="Q74" s="31" t="e">
        <f t="shared" si="15"/>
        <v>#N/A</v>
      </c>
      <c r="R74" s="31" t="e">
        <f t="shared" si="15"/>
        <v>#N/A</v>
      </c>
      <c r="S74" s="31" t="e">
        <f t="shared" si="15"/>
        <v>#N/A</v>
      </c>
      <c r="T74" s="31" t="e">
        <f t="shared" si="15"/>
        <v>#N/A</v>
      </c>
      <c r="U74" s="31" t="e">
        <f t="shared" si="15"/>
        <v>#N/A</v>
      </c>
      <c r="V74" s="31" t="e">
        <f t="shared" si="15"/>
        <v>#N/A</v>
      </c>
      <c r="W74" s="31" t="e">
        <f t="shared" si="15"/>
        <v>#N/A</v>
      </c>
      <c r="X74" s="31" t="e">
        <f t="shared" si="15"/>
        <v>#N/A</v>
      </c>
      <c r="Y74" s="31" t="e">
        <f t="shared" si="15"/>
        <v>#N/A</v>
      </c>
      <c r="Z74" s="31" t="e">
        <f t="shared" si="15"/>
        <v>#N/A</v>
      </c>
      <c r="AA74" s="31" t="e">
        <f t="shared" si="15"/>
        <v>#N/A</v>
      </c>
      <c r="AB74" s="31" t="e">
        <f t="shared" si="15"/>
        <v>#N/A</v>
      </c>
      <c r="AC74" s="31" t="e">
        <f t="shared" si="15"/>
        <v>#N/A</v>
      </c>
      <c r="AD74" s="31" t="e">
        <f t="shared" si="15"/>
        <v>#N/A</v>
      </c>
      <c r="AE74" s="31" t="e">
        <f t="shared" si="15"/>
        <v>#N/A</v>
      </c>
      <c r="AF74" s="31" t="e">
        <f t="shared" si="15"/>
        <v>#N/A</v>
      </c>
      <c r="AG74" s="31" t="e">
        <f t="shared" si="15"/>
        <v>#N/A</v>
      </c>
      <c r="AH74" s="31" t="e">
        <f t="shared" si="15"/>
        <v>#N/A</v>
      </c>
      <c r="AI74" s="31" t="e">
        <f t="shared" si="15"/>
        <v>#N/A</v>
      </c>
      <c r="AJ74" s="31" t="e">
        <f t="shared" si="15"/>
        <v>#N/A</v>
      </c>
      <c r="AK74" s="31" t="e">
        <f t="shared" si="15"/>
        <v>#N/A</v>
      </c>
      <c r="AL74" s="31" t="e">
        <f t="shared" si="15"/>
        <v>#N/A</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7" t="s">
        <v>639</v>
      </c>
      <c r="B76" s="7">
        <v>1</v>
      </c>
      <c r="C76" s="29" t="e">
        <f>'s2'!C58</f>
        <v>#N/A</v>
      </c>
      <c r="D76" s="29" t="e">
        <f>'s2'!D58</f>
        <v>#N/A</v>
      </c>
      <c r="E76" s="29" t="e">
        <f>'s2'!E58</f>
        <v>#N/A</v>
      </c>
      <c r="F76" s="29" t="e">
        <f>'s2'!F58</f>
        <v>#N/A</v>
      </c>
      <c r="G76" s="29" t="e">
        <f>'s2'!G58</f>
        <v>#N/A</v>
      </c>
      <c r="H76" s="29" t="e">
        <f>'s2'!H58</f>
        <v>#N/A</v>
      </c>
      <c r="I76" s="29" t="e">
        <f>'s2'!I58</f>
        <v>#N/A</v>
      </c>
      <c r="J76" s="29" t="e">
        <f>'s2'!J58</f>
        <v>#N/A</v>
      </c>
      <c r="K76" s="29" t="e">
        <f>'s2'!K58</f>
        <v>#N/A</v>
      </c>
      <c r="L76" s="29" t="e">
        <f>'s2'!L58</f>
        <v>#N/A</v>
      </c>
      <c r="M76" s="29" t="e">
        <f>'s2'!M58</f>
        <v>#N/A</v>
      </c>
      <c r="N76" s="29" t="e">
        <f>'s2'!N58</f>
        <v>#N/A</v>
      </c>
      <c r="O76" s="29">
        <f>'s2'!O58</f>
        <v>0</v>
      </c>
      <c r="P76" s="29">
        <f>'s2'!P58</f>
        <v>0</v>
      </c>
      <c r="Q76" s="29">
        <f>'s2'!Q58</f>
        <v>0</v>
      </c>
      <c r="R76" s="29">
        <f>'s2'!R58</f>
        <v>0</v>
      </c>
      <c r="S76" s="29">
        <f>'s2'!S58</f>
        <v>0</v>
      </c>
      <c r="T76" s="29">
        <f>'s2'!T58</f>
        <v>0</v>
      </c>
      <c r="U76" s="29">
        <f>'s2'!U58</f>
        <v>0</v>
      </c>
      <c r="V76" s="29">
        <f>'s2'!V58</f>
        <v>0</v>
      </c>
      <c r="W76" s="29">
        <f>'s2'!W58</f>
        <v>0</v>
      </c>
      <c r="X76" s="29">
        <f>'s2'!X58</f>
        <v>0</v>
      </c>
      <c r="Y76" s="29">
        <f>'s2'!Y58</f>
        <v>0</v>
      </c>
      <c r="Z76" s="29">
        <f>'s2'!Z58</f>
        <v>0</v>
      </c>
      <c r="AA76" s="29">
        <f>'s2'!AA58</f>
        <v>0</v>
      </c>
      <c r="AB76" s="29">
        <f>'s2'!AB58</f>
        <v>0</v>
      </c>
      <c r="AC76" s="29">
        <f>'s2'!AC58</f>
        <v>0</v>
      </c>
      <c r="AD76" s="29">
        <f>'s2'!AD58</f>
        <v>0</v>
      </c>
      <c r="AE76" s="29">
        <f>'s2'!AE58</f>
        <v>0</v>
      </c>
      <c r="AF76" s="29">
        <f>'s2'!AF58</f>
        <v>0</v>
      </c>
      <c r="AG76" s="29" t="e">
        <f>'s2'!AG58</f>
        <v>#N/A</v>
      </c>
      <c r="AH76" s="29" t="e">
        <f>'s2'!AH58</f>
        <v>#N/A</v>
      </c>
      <c r="AI76" s="29" t="e">
        <f>'s2'!AI58</f>
        <v>#N/A</v>
      </c>
      <c r="AJ76" s="29" t="e">
        <f>'s2'!AJ58</f>
        <v>#N/A</v>
      </c>
      <c r="AK76" s="29" t="e">
        <f>'s2'!AK58</f>
        <v>#N/A</v>
      </c>
      <c r="AL76" s="29" t="e">
        <f>'s2'!AL58</f>
        <v>#N/A</v>
      </c>
      <c r="AM76" s="9"/>
    </row>
    <row r="77" spans="1:39" x14ac:dyDescent="0.2">
      <c r="A77" s="7" t="s">
        <v>640</v>
      </c>
      <c r="B77" s="7">
        <v>2</v>
      </c>
      <c r="C77" s="29" t="e">
        <f>'s2'!C59</f>
        <v>#N/A</v>
      </c>
      <c r="D77" s="29" t="e">
        <f>'s2'!D59</f>
        <v>#N/A</v>
      </c>
      <c r="E77" s="29" t="e">
        <f>'s2'!E59</f>
        <v>#N/A</v>
      </c>
      <c r="F77" s="29" t="e">
        <f>'s2'!F59</f>
        <v>#N/A</v>
      </c>
      <c r="G77" s="29" t="e">
        <f>'s2'!G59</f>
        <v>#N/A</v>
      </c>
      <c r="H77" s="29" t="e">
        <f>'s2'!H59</f>
        <v>#N/A</v>
      </c>
      <c r="I77" s="29" t="e">
        <f>'s2'!I59</f>
        <v>#N/A</v>
      </c>
      <c r="J77" s="29" t="e">
        <f>'s2'!J59</f>
        <v>#N/A</v>
      </c>
      <c r="K77" s="29" t="e">
        <f>'s2'!K59</f>
        <v>#N/A</v>
      </c>
      <c r="L77" s="29" t="e">
        <f>'s2'!L59</f>
        <v>#N/A</v>
      </c>
      <c r="M77" s="29" t="e">
        <f>'s2'!M59</f>
        <v>#N/A</v>
      </c>
      <c r="N77" s="29" t="e">
        <f>'s2'!N59</f>
        <v>#N/A</v>
      </c>
      <c r="O77" s="29">
        <f>'s2'!O59</f>
        <v>0</v>
      </c>
      <c r="P77" s="29">
        <f>'s2'!P59</f>
        <v>0</v>
      </c>
      <c r="Q77" s="29">
        <f>'s2'!Q59</f>
        <v>0</v>
      </c>
      <c r="R77" s="29">
        <f>'s2'!R59</f>
        <v>0</v>
      </c>
      <c r="S77" s="29">
        <f>'s2'!S59</f>
        <v>0</v>
      </c>
      <c r="T77" s="29">
        <f>'s2'!T59</f>
        <v>0</v>
      </c>
      <c r="U77" s="29">
        <f>'s2'!U59</f>
        <v>0</v>
      </c>
      <c r="V77" s="29">
        <f>'s2'!V59</f>
        <v>0</v>
      </c>
      <c r="W77" s="29">
        <f>'s2'!W59</f>
        <v>0</v>
      </c>
      <c r="X77" s="29">
        <f>'s2'!X59</f>
        <v>0</v>
      </c>
      <c r="Y77" s="29">
        <f>'s2'!Y59</f>
        <v>0</v>
      </c>
      <c r="Z77" s="29">
        <f>'s2'!Z59</f>
        <v>0</v>
      </c>
      <c r="AA77" s="29">
        <f>'s2'!AA59</f>
        <v>0</v>
      </c>
      <c r="AB77" s="29">
        <f>'s2'!AB59</f>
        <v>0</v>
      </c>
      <c r="AC77" s="29">
        <f>'s2'!AC59</f>
        <v>0</v>
      </c>
      <c r="AD77" s="29">
        <f>'s2'!AD59</f>
        <v>0</v>
      </c>
      <c r="AE77" s="29">
        <f>'s2'!AE59</f>
        <v>0</v>
      </c>
      <c r="AF77" s="29">
        <f>'s2'!AF59</f>
        <v>0</v>
      </c>
      <c r="AG77" s="29" t="e">
        <f>'s2'!AG59</f>
        <v>#N/A</v>
      </c>
      <c r="AH77" s="29" t="e">
        <f>'s2'!AH59</f>
        <v>#N/A</v>
      </c>
      <c r="AI77" s="29" t="e">
        <f>'s2'!AI59</f>
        <v>#N/A</v>
      </c>
      <c r="AJ77" s="29" t="e">
        <f>'s2'!AJ59</f>
        <v>#N/A</v>
      </c>
      <c r="AK77" s="29" t="e">
        <f>'s2'!AK59</f>
        <v>#N/A</v>
      </c>
      <c r="AL77" s="29" t="e">
        <f>'s2'!AL59</f>
        <v>#N/A</v>
      </c>
      <c r="AM77" s="9"/>
    </row>
    <row r="78" spans="1:39" x14ac:dyDescent="0.2">
      <c r="A78" s="7"/>
      <c r="B78" s="7">
        <v>3</v>
      </c>
      <c r="C78" s="29" t="e">
        <f>'s2'!C60</f>
        <v>#N/A</v>
      </c>
      <c r="D78" s="29" t="e">
        <f>'s2'!D60</f>
        <v>#N/A</v>
      </c>
      <c r="E78" s="29" t="e">
        <f>'s2'!E60</f>
        <v>#N/A</v>
      </c>
      <c r="F78" s="29" t="e">
        <f>'s2'!F60</f>
        <v>#N/A</v>
      </c>
      <c r="G78" s="29" t="e">
        <f>'s2'!G60</f>
        <v>#N/A</v>
      </c>
      <c r="H78" s="29" t="e">
        <f>'s2'!H60</f>
        <v>#N/A</v>
      </c>
      <c r="I78" s="29" t="e">
        <f>'s2'!I60</f>
        <v>#N/A</v>
      </c>
      <c r="J78" s="29" t="e">
        <f>'s2'!J60</f>
        <v>#N/A</v>
      </c>
      <c r="K78" s="29" t="e">
        <f>'s2'!K60</f>
        <v>#N/A</v>
      </c>
      <c r="L78" s="29" t="e">
        <f>'s2'!L60</f>
        <v>#N/A</v>
      </c>
      <c r="M78" s="29" t="e">
        <f>'s2'!M60</f>
        <v>#N/A</v>
      </c>
      <c r="N78" s="29" t="e">
        <f>'s2'!N60</f>
        <v>#N/A</v>
      </c>
      <c r="O78" s="29">
        <f>'s2'!O60</f>
        <v>0</v>
      </c>
      <c r="P78" s="29">
        <f>'s2'!P60</f>
        <v>0</v>
      </c>
      <c r="Q78" s="29">
        <f>'s2'!Q60</f>
        <v>0</v>
      </c>
      <c r="R78" s="29">
        <f>'s2'!R60</f>
        <v>0</v>
      </c>
      <c r="S78" s="29">
        <f>'s2'!S60</f>
        <v>0</v>
      </c>
      <c r="T78" s="29">
        <f>'s2'!T60</f>
        <v>0</v>
      </c>
      <c r="U78" s="29">
        <f>'s2'!U60</f>
        <v>0</v>
      </c>
      <c r="V78" s="29">
        <f>'s2'!V60</f>
        <v>0</v>
      </c>
      <c r="W78" s="29">
        <f>'s2'!W60</f>
        <v>0</v>
      </c>
      <c r="X78" s="29">
        <f>'s2'!X60</f>
        <v>0</v>
      </c>
      <c r="Y78" s="29">
        <f>'s2'!Y60</f>
        <v>0</v>
      </c>
      <c r="Z78" s="29">
        <f>'s2'!Z60</f>
        <v>0</v>
      </c>
      <c r="AA78" s="29">
        <f>'s2'!AA60</f>
        <v>0</v>
      </c>
      <c r="AB78" s="29">
        <f>'s2'!AB60</f>
        <v>0</v>
      </c>
      <c r="AC78" s="29">
        <f>'s2'!AC60</f>
        <v>0</v>
      </c>
      <c r="AD78" s="29">
        <f>'s2'!AD60</f>
        <v>0</v>
      </c>
      <c r="AE78" s="29">
        <f>'s2'!AE60</f>
        <v>0</v>
      </c>
      <c r="AF78" s="29">
        <f>'s2'!AF60</f>
        <v>0</v>
      </c>
      <c r="AG78" s="29" t="e">
        <f>'s2'!AG60</f>
        <v>#N/A</v>
      </c>
      <c r="AH78" s="29" t="e">
        <f>'s2'!AH60</f>
        <v>#N/A</v>
      </c>
      <c r="AI78" s="29" t="e">
        <f>'s2'!AI60</f>
        <v>#N/A</v>
      </c>
      <c r="AJ78" s="29" t="e">
        <f>'s2'!AJ60</f>
        <v>#N/A</v>
      </c>
      <c r="AK78" s="29" t="e">
        <f>'s2'!AK60</f>
        <v>#N/A</v>
      </c>
      <c r="AL78" s="29" t="e">
        <f>'s2'!AL60</f>
        <v>#N/A</v>
      </c>
      <c r="AM78" s="9"/>
    </row>
    <row r="79" spans="1:39" x14ac:dyDescent="0.2">
      <c r="A79" s="7"/>
      <c r="B79" s="7">
        <v>4</v>
      </c>
      <c r="C79" s="29" t="e">
        <f>'s2'!C61</f>
        <v>#N/A</v>
      </c>
      <c r="D79" s="29" t="e">
        <f>'s2'!D61</f>
        <v>#N/A</v>
      </c>
      <c r="E79" s="29" t="e">
        <f>'s2'!E61</f>
        <v>#N/A</v>
      </c>
      <c r="F79" s="29" t="e">
        <f>'s2'!F61</f>
        <v>#N/A</v>
      </c>
      <c r="G79" s="29" t="e">
        <f>'s2'!G61</f>
        <v>#N/A</v>
      </c>
      <c r="H79" s="29" t="e">
        <f>'s2'!H61</f>
        <v>#N/A</v>
      </c>
      <c r="I79" s="29" t="e">
        <f>'s2'!I61</f>
        <v>#N/A</v>
      </c>
      <c r="J79" s="29" t="e">
        <f>'s2'!J61</f>
        <v>#N/A</v>
      </c>
      <c r="K79" s="29" t="e">
        <f>'s2'!K61</f>
        <v>#N/A</v>
      </c>
      <c r="L79" s="29" t="e">
        <f>'s2'!L61</f>
        <v>#N/A</v>
      </c>
      <c r="M79" s="29" t="e">
        <f>'s2'!M61</f>
        <v>#N/A</v>
      </c>
      <c r="N79" s="29" t="e">
        <f>'s2'!N61</f>
        <v>#N/A</v>
      </c>
      <c r="O79" s="29">
        <f>'s2'!O61</f>
        <v>0</v>
      </c>
      <c r="P79" s="29">
        <f>'s2'!P61</f>
        <v>0</v>
      </c>
      <c r="Q79" s="29">
        <f>'s2'!Q61</f>
        <v>0</v>
      </c>
      <c r="R79" s="29">
        <f>'s2'!R61</f>
        <v>0</v>
      </c>
      <c r="S79" s="29">
        <f>'s2'!S61</f>
        <v>0</v>
      </c>
      <c r="T79" s="29">
        <f>'s2'!T61</f>
        <v>0</v>
      </c>
      <c r="U79" s="29">
        <f>'s2'!U61</f>
        <v>0</v>
      </c>
      <c r="V79" s="29">
        <f>'s2'!V61</f>
        <v>0</v>
      </c>
      <c r="W79" s="29">
        <f>'s2'!W61</f>
        <v>0</v>
      </c>
      <c r="X79" s="29">
        <f>'s2'!X61</f>
        <v>0</v>
      </c>
      <c r="Y79" s="29">
        <f>'s2'!Y61</f>
        <v>0</v>
      </c>
      <c r="Z79" s="29">
        <f>'s2'!Z61</f>
        <v>0</v>
      </c>
      <c r="AA79" s="29">
        <f>'s2'!AA61</f>
        <v>0</v>
      </c>
      <c r="AB79" s="29">
        <f>'s2'!AB61</f>
        <v>0</v>
      </c>
      <c r="AC79" s="29">
        <f>'s2'!AC61</f>
        <v>0</v>
      </c>
      <c r="AD79" s="29">
        <f>'s2'!AD61</f>
        <v>0</v>
      </c>
      <c r="AE79" s="29">
        <f>'s2'!AE61</f>
        <v>0</v>
      </c>
      <c r="AF79" s="29">
        <f>'s2'!AF61</f>
        <v>0</v>
      </c>
      <c r="AG79" s="29" t="e">
        <f>'s2'!AG61</f>
        <v>#N/A</v>
      </c>
      <c r="AH79" s="29" t="e">
        <f>'s2'!AH61</f>
        <v>#N/A</v>
      </c>
      <c r="AI79" s="29" t="e">
        <f>'s2'!AI61</f>
        <v>#N/A</v>
      </c>
      <c r="AJ79" s="29" t="e">
        <f>'s2'!AJ61</f>
        <v>#N/A</v>
      </c>
      <c r="AK79" s="29" t="e">
        <f>'s2'!AK61</f>
        <v>#N/A</v>
      </c>
      <c r="AL79" s="29" t="e">
        <f>'s2'!AL61</f>
        <v>#N/A</v>
      </c>
      <c r="AM79" s="9"/>
    </row>
    <row r="80" spans="1:39" x14ac:dyDescent="0.2">
      <c r="A80" s="7"/>
      <c r="B80" s="7">
        <v>5</v>
      </c>
      <c r="C80" s="29" t="e">
        <f>'s2'!C62</f>
        <v>#N/A</v>
      </c>
      <c r="D80" s="29" t="e">
        <f>'s2'!D62</f>
        <v>#N/A</v>
      </c>
      <c r="E80" s="29" t="e">
        <f>'s2'!E62</f>
        <v>#N/A</v>
      </c>
      <c r="F80" s="29" t="e">
        <f>'s2'!F62</f>
        <v>#N/A</v>
      </c>
      <c r="G80" s="29" t="e">
        <f>'s2'!G62</f>
        <v>#N/A</v>
      </c>
      <c r="H80" s="29" t="e">
        <f>'s2'!H62</f>
        <v>#N/A</v>
      </c>
      <c r="I80" s="29" t="e">
        <f>'s2'!I62</f>
        <v>#N/A</v>
      </c>
      <c r="J80" s="29" t="e">
        <f>'s2'!J62</f>
        <v>#N/A</v>
      </c>
      <c r="K80" s="29" t="e">
        <f>'s2'!K62</f>
        <v>#N/A</v>
      </c>
      <c r="L80" s="29" t="e">
        <f>'s2'!L62</f>
        <v>#N/A</v>
      </c>
      <c r="M80" s="29" t="e">
        <f>'s2'!M62</f>
        <v>#N/A</v>
      </c>
      <c r="N80" s="29" t="e">
        <f>'s2'!N62</f>
        <v>#N/A</v>
      </c>
      <c r="O80" s="29">
        <f>'s2'!O62</f>
        <v>0</v>
      </c>
      <c r="P80" s="29">
        <f>'s2'!P62</f>
        <v>0</v>
      </c>
      <c r="Q80" s="29">
        <f>'s2'!Q62</f>
        <v>0</v>
      </c>
      <c r="R80" s="29">
        <f>'s2'!R62</f>
        <v>0</v>
      </c>
      <c r="S80" s="29">
        <f>'s2'!S62</f>
        <v>0</v>
      </c>
      <c r="T80" s="29">
        <f>'s2'!T62</f>
        <v>0</v>
      </c>
      <c r="U80" s="29">
        <f>'s2'!U62</f>
        <v>0</v>
      </c>
      <c r="V80" s="29">
        <f>'s2'!V62</f>
        <v>0</v>
      </c>
      <c r="W80" s="29">
        <f>'s2'!W62</f>
        <v>0</v>
      </c>
      <c r="X80" s="29">
        <f>'s2'!X62</f>
        <v>0</v>
      </c>
      <c r="Y80" s="29">
        <f>'s2'!Y62</f>
        <v>0</v>
      </c>
      <c r="Z80" s="29">
        <f>'s2'!Z62</f>
        <v>0</v>
      </c>
      <c r="AA80" s="29">
        <f>'s2'!AA62</f>
        <v>0</v>
      </c>
      <c r="AB80" s="29">
        <f>'s2'!AB62</f>
        <v>0</v>
      </c>
      <c r="AC80" s="29">
        <f>'s2'!AC62</f>
        <v>0</v>
      </c>
      <c r="AD80" s="29">
        <f>'s2'!AD62</f>
        <v>0</v>
      </c>
      <c r="AE80" s="29">
        <f>'s2'!AE62</f>
        <v>0</v>
      </c>
      <c r="AF80" s="29">
        <f>'s2'!AF62</f>
        <v>0</v>
      </c>
      <c r="AG80" s="29" t="e">
        <f>'s2'!AG62</f>
        <v>#N/A</v>
      </c>
      <c r="AH80" s="29" t="e">
        <f>'s2'!AH62</f>
        <v>#N/A</v>
      </c>
      <c r="AI80" s="29" t="e">
        <f>'s2'!AI62</f>
        <v>#N/A</v>
      </c>
      <c r="AJ80" s="29" t="e">
        <f>'s2'!AJ62</f>
        <v>#N/A</v>
      </c>
      <c r="AK80" s="29" t="e">
        <f>'s2'!AK62</f>
        <v>#N/A</v>
      </c>
      <c r="AL80" s="29" t="e">
        <f>'s2'!AL62</f>
        <v>#N/A</v>
      </c>
      <c r="AM80" s="9"/>
    </row>
    <row r="81" spans="1:39" x14ac:dyDescent="0.2">
      <c r="A81" s="7"/>
      <c r="B81" s="7">
        <v>6</v>
      </c>
      <c r="C81" s="29" t="e">
        <f>'s2'!C63</f>
        <v>#N/A</v>
      </c>
      <c r="D81" s="29" t="e">
        <f>'s2'!D63</f>
        <v>#N/A</v>
      </c>
      <c r="E81" s="29" t="e">
        <f>'s2'!E63</f>
        <v>#N/A</v>
      </c>
      <c r="F81" s="29" t="e">
        <f>'s2'!F63</f>
        <v>#N/A</v>
      </c>
      <c r="G81" s="29" t="e">
        <f>'s2'!G63</f>
        <v>#N/A</v>
      </c>
      <c r="H81" s="29" t="e">
        <f>'s2'!H63</f>
        <v>#N/A</v>
      </c>
      <c r="I81" s="29" t="e">
        <f>'s2'!I63</f>
        <v>#N/A</v>
      </c>
      <c r="J81" s="29" t="e">
        <f>'s2'!J63</f>
        <v>#N/A</v>
      </c>
      <c r="K81" s="29" t="e">
        <f>'s2'!K63</f>
        <v>#N/A</v>
      </c>
      <c r="L81" s="29" t="e">
        <f>'s2'!L63</f>
        <v>#N/A</v>
      </c>
      <c r="M81" s="29" t="e">
        <f>'s2'!M63</f>
        <v>#N/A</v>
      </c>
      <c r="N81" s="29" t="e">
        <f>'s2'!N63</f>
        <v>#N/A</v>
      </c>
      <c r="O81" s="29">
        <f>'s2'!O63</f>
        <v>0</v>
      </c>
      <c r="P81" s="29">
        <f>'s2'!P63</f>
        <v>0</v>
      </c>
      <c r="Q81" s="29">
        <f>'s2'!Q63</f>
        <v>0</v>
      </c>
      <c r="R81" s="29">
        <f>'s2'!R63</f>
        <v>0</v>
      </c>
      <c r="S81" s="29">
        <f>'s2'!S63</f>
        <v>0</v>
      </c>
      <c r="T81" s="29">
        <f>'s2'!T63</f>
        <v>0</v>
      </c>
      <c r="U81" s="29">
        <f>'s2'!U63</f>
        <v>0</v>
      </c>
      <c r="V81" s="29">
        <f>'s2'!V63</f>
        <v>0</v>
      </c>
      <c r="W81" s="29">
        <f>'s2'!W63</f>
        <v>0</v>
      </c>
      <c r="X81" s="29">
        <f>'s2'!X63</f>
        <v>0</v>
      </c>
      <c r="Y81" s="29">
        <f>'s2'!Y63</f>
        <v>0</v>
      </c>
      <c r="Z81" s="29">
        <f>'s2'!Z63</f>
        <v>0</v>
      </c>
      <c r="AA81" s="29">
        <f>'s2'!AA63</f>
        <v>0</v>
      </c>
      <c r="AB81" s="29">
        <f>'s2'!AB63</f>
        <v>0</v>
      </c>
      <c r="AC81" s="29">
        <f>'s2'!AC63</f>
        <v>0</v>
      </c>
      <c r="AD81" s="29">
        <f>'s2'!AD63</f>
        <v>0</v>
      </c>
      <c r="AE81" s="29">
        <f>'s2'!AE63</f>
        <v>0</v>
      </c>
      <c r="AF81" s="29">
        <f>'s2'!AF63</f>
        <v>0</v>
      </c>
      <c r="AG81" s="29" t="e">
        <f>'s2'!AG63</f>
        <v>#N/A</v>
      </c>
      <c r="AH81" s="29" t="e">
        <f>'s2'!AH63</f>
        <v>#N/A</v>
      </c>
      <c r="AI81" s="29" t="e">
        <f>'s2'!AI63</f>
        <v>#N/A</v>
      </c>
      <c r="AJ81" s="29" t="e">
        <f>'s2'!AJ63</f>
        <v>#N/A</v>
      </c>
      <c r="AK81" s="29" t="e">
        <f>'s2'!AK63</f>
        <v>#N/A</v>
      </c>
      <c r="AL81" s="29" t="e">
        <f>'s2'!AL63</f>
        <v>#N/A</v>
      </c>
      <c r="AM81" s="9"/>
    </row>
    <row r="82" spans="1:39" x14ac:dyDescent="0.2">
      <c r="A82" s="7"/>
      <c r="B82" s="7">
        <v>7</v>
      </c>
      <c r="C82" s="29" t="e">
        <f>'s2'!C64</f>
        <v>#N/A</v>
      </c>
      <c r="D82" s="29" t="e">
        <f>'s2'!D64</f>
        <v>#N/A</v>
      </c>
      <c r="E82" s="29" t="e">
        <f>'s2'!E64</f>
        <v>#N/A</v>
      </c>
      <c r="F82" s="29" t="e">
        <f>'s2'!F64</f>
        <v>#N/A</v>
      </c>
      <c r="G82" s="29" t="e">
        <f>'s2'!G64</f>
        <v>#N/A</v>
      </c>
      <c r="H82" s="29" t="e">
        <f>'s2'!H64</f>
        <v>#N/A</v>
      </c>
      <c r="I82" s="29" t="e">
        <f>'s2'!I64</f>
        <v>#N/A</v>
      </c>
      <c r="J82" s="29" t="e">
        <f>'s2'!J64</f>
        <v>#N/A</v>
      </c>
      <c r="K82" s="29" t="e">
        <f>'s2'!K64</f>
        <v>#N/A</v>
      </c>
      <c r="L82" s="29" t="e">
        <f>'s2'!L64</f>
        <v>#N/A</v>
      </c>
      <c r="M82" s="29" t="e">
        <f>'s2'!M64</f>
        <v>#N/A</v>
      </c>
      <c r="N82" s="29" t="e">
        <f>'s2'!N64</f>
        <v>#N/A</v>
      </c>
      <c r="O82" s="29">
        <f>'s2'!O64</f>
        <v>0</v>
      </c>
      <c r="P82" s="29">
        <f>'s2'!P64</f>
        <v>0</v>
      </c>
      <c r="Q82" s="29">
        <f>'s2'!Q64</f>
        <v>0</v>
      </c>
      <c r="R82" s="29">
        <f>'s2'!R64</f>
        <v>0</v>
      </c>
      <c r="S82" s="29">
        <f>'s2'!S64</f>
        <v>0</v>
      </c>
      <c r="T82" s="29">
        <f>'s2'!T64</f>
        <v>0</v>
      </c>
      <c r="U82" s="29">
        <f>'s2'!U64</f>
        <v>0</v>
      </c>
      <c r="V82" s="29">
        <f>'s2'!V64</f>
        <v>0</v>
      </c>
      <c r="W82" s="29">
        <f>'s2'!W64</f>
        <v>0</v>
      </c>
      <c r="X82" s="29">
        <f>'s2'!X64</f>
        <v>0</v>
      </c>
      <c r="Y82" s="29">
        <f>'s2'!Y64</f>
        <v>0</v>
      </c>
      <c r="Z82" s="29">
        <f>'s2'!Z64</f>
        <v>0</v>
      </c>
      <c r="AA82" s="29">
        <f>'s2'!AA64</f>
        <v>0</v>
      </c>
      <c r="AB82" s="29">
        <f>'s2'!AB64</f>
        <v>0</v>
      </c>
      <c r="AC82" s="29">
        <f>'s2'!AC64</f>
        <v>0</v>
      </c>
      <c r="AD82" s="29">
        <f>'s2'!AD64</f>
        <v>0</v>
      </c>
      <c r="AE82" s="29">
        <f>'s2'!AE64</f>
        <v>0</v>
      </c>
      <c r="AF82" s="29">
        <f>'s2'!AF64</f>
        <v>0</v>
      </c>
      <c r="AG82" s="29" t="e">
        <f>'s2'!AG64</f>
        <v>#N/A</v>
      </c>
      <c r="AH82" s="29" t="e">
        <f>'s2'!AH64</f>
        <v>#N/A</v>
      </c>
      <c r="AI82" s="29" t="e">
        <f>'s2'!AI64</f>
        <v>#N/A</v>
      </c>
      <c r="AJ82" s="29" t="e">
        <f>'s2'!AJ64</f>
        <v>#N/A</v>
      </c>
      <c r="AK82" s="29" t="e">
        <f>'s2'!AK64</f>
        <v>#N/A</v>
      </c>
      <c r="AL82" s="29" t="e">
        <f>'s2'!AL64</f>
        <v>#N/A</v>
      </c>
      <c r="AM82" s="9"/>
    </row>
    <row r="83" spans="1:39" x14ac:dyDescent="0.2">
      <c r="A83" s="7"/>
      <c r="B83" s="7">
        <v>8</v>
      </c>
      <c r="C83" s="29" t="e">
        <f>'s2'!C65</f>
        <v>#N/A</v>
      </c>
      <c r="D83" s="29" t="e">
        <f>'s2'!D65</f>
        <v>#N/A</v>
      </c>
      <c r="E83" s="29" t="e">
        <f>'s2'!E65</f>
        <v>#N/A</v>
      </c>
      <c r="F83" s="29" t="e">
        <f>'s2'!F65</f>
        <v>#N/A</v>
      </c>
      <c r="G83" s="29" t="e">
        <f>'s2'!G65</f>
        <v>#N/A</v>
      </c>
      <c r="H83" s="29" t="e">
        <f>'s2'!H65</f>
        <v>#N/A</v>
      </c>
      <c r="I83" s="29" t="e">
        <f>'s2'!I65</f>
        <v>#N/A</v>
      </c>
      <c r="J83" s="29" t="e">
        <f>'s2'!J65</f>
        <v>#N/A</v>
      </c>
      <c r="K83" s="29" t="e">
        <f>'s2'!K65</f>
        <v>#N/A</v>
      </c>
      <c r="L83" s="29" t="e">
        <f>'s2'!L65</f>
        <v>#N/A</v>
      </c>
      <c r="M83" s="29" t="e">
        <f>'s2'!M65</f>
        <v>#N/A</v>
      </c>
      <c r="N83" s="29" t="e">
        <f>'s2'!N65</f>
        <v>#N/A</v>
      </c>
      <c r="O83" s="29">
        <f>'s2'!O65</f>
        <v>0</v>
      </c>
      <c r="P83" s="29">
        <f>'s2'!P65</f>
        <v>0</v>
      </c>
      <c r="Q83" s="29">
        <f>'s2'!Q65</f>
        <v>0</v>
      </c>
      <c r="R83" s="29">
        <f>'s2'!R65</f>
        <v>0</v>
      </c>
      <c r="S83" s="29">
        <f>'s2'!S65</f>
        <v>0</v>
      </c>
      <c r="T83" s="29">
        <f>'s2'!T65</f>
        <v>0</v>
      </c>
      <c r="U83" s="29">
        <f>'s2'!U65</f>
        <v>0</v>
      </c>
      <c r="V83" s="29">
        <f>'s2'!V65</f>
        <v>0</v>
      </c>
      <c r="W83" s="29">
        <f>'s2'!W65</f>
        <v>0</v>
      </c>
      <c r="X83" s="29">
        <f>'s2'!X65</f>
        <v>0</v>
      </c>
      <c r="Y83" s="29">
        <f>'s2'!Y65</f>
        <v>0</v>
      </c>
      <c r="Z83" s="29">
        <f>'s2'!Z65</f>
        <v>0</v>
      </c>
      <c r="AA83" s="29">
        <f>'s2'!AA65</f>
        <v>0</v>
      </c>
      <c r="AB83" s="29">
        <f>'s2'!AB65</f>
        <v>0</v>
      </c>
      <c r="AC83" s="29">
        <f>'s2'!AC65</f>
        <v>0</v>
      </c>
      <c r="AD83" s="29">
        <f>'s2'!AD65</f>
        <v>0</v>
      </c>
      <c r="AE83" s="29">
        <f>'s2'!AE65</f>
        <v>0</v>
      </c>
      <c r="AF83" s="29">
        <f>'s2'!AF65</f>
        <v>0</v>
      </c>
      <c r="AG83" s="29" t="e">
        <f>'s2'!AG65</f>
        <v>#N/A</v>
      </c>
      <c r="AH83" s="29" t="e">
        <f>'s2'!AH65</f>
        <v>#N/A</v>
      </c>
      <c r="AI83" s="29" t="e">
        <f>'s2'!AI65</f>
        <v>#N/A</v>
      </c>
      <c r="AJ83" s="29" t="e">
        <f>'s2'!AJ65</f>
        <v>#N/A</v>
      </c>
      <c r="AK83" s="29" t="e">
        <f>'s2'!AK65</f>
        <v>#N/A</v>
      </c>
      <c r="AL83" s="29" t="e">
        <f>'s2'!AL65</f>
        <v>#N/A</v>
      </c>
      <c r="AM83" s="9"/>
    </row>
    <row r="84" spans="1:39" x14ac:dyDescent="0.2">
      <c r="A84" s="7"/>
      <c r="B84" s="7">
        <v>9</v>
      </c>
      <c r="C84" s="29" t="e">
        <f>'s2'!C66</f>
        <v>#N/A</v>
      </c>
      <c r="D84" s="29" t="e">
        <f>'s2'!D66</f>
        <v>#N/A</v>
      </c>
      <c r="E84" s="29" t="e">
        <f>'s2'!E66</f>
        <v>#N/A</v>
      </c>
      <c r="F84" s="29" t="e">
        <f>'s2'!F66</f>
        <v>#N/A</v>
      </c>
      <c r="G84" s="29" t="e">
        <f>'s2'!G66</f>
        <v>#N/A</v>
      </c>
      <c r="H84" s="29" t="e">
        <f>'s2'!H66</f>
        <v>#N/A</v>
      </c>
      <c r="I84" s="29" t="e">
        <f>'s2'!I66</f>
        <v>#N/A</v>
      </c>
      <c r="J84" s="29" t="e">
        <f>'s2'!J66</f>
        <v>#N/A</v>
      </c>
      <c r="K84" s="29" t="e">
        <f>'s2'!K66</f>
        <v>#N/A</v>
      </c>
      <c r="L84" s="29" t="e">
        <f>'s2'!L66</f>
        <v>#N/A</v>
      </c>
      <c r="M84" s="29" t="e">
        <f>'s2'!M66</f>
        <v>#N/A</v>
      </c>
      <c r="N84" s="29" t="e">
        <f>'s2'!N66</f>
        <v>#N/A</v>
      </c>
      <c r="O84" s="29">
        <f>'s2'!O66</f>
        <v>0</v>
      </c>
      <c r="P84" s="29">
        <f>'s2'!P66</f>
        <v>0</v>
      </c>
      <c r="Q84" s="29">
        <f>'s2'!Q66</f>
        <v>0</v>
      </c>
      <c r="R84" s="29">
        <f>'s2'!R66</f>
        <v>0</v>
      </c>
      <c r="S84" s="29">
        <f>'s2'!S66</f>
        <v>0</v>
      </c>
      <c r="T84" s="29">
        <f>'s2'!T66</f>
        <v>0</v>
      </c>
      <c r="U84" s="29">
        <f>'s2'!U66</f>
        <v>0</v>
      </c>
      <c r="V84" s="29">
        <f>'s2'!V66</f>
        <v>0</v>
      </c>
      <c r="W84" s="29">
        <f>'s2'!W66</f>
        <v>0</v>
      </c>
      <c r="X84" s="29">
        <f>'s2'!X66</f>
        <v>0</v>
      </c>
      <c r="Y84" s="29">
        <f>'s2'!Y66</f>
        <v>0</v>
      </c>
      <c r="Z84" s="29">
        <f>'s2'!Z66</f>
        <v>0</v>
      </c>
      <c r="AA84" s="29">
        <f>'s2'!AA66</f>
        <v>0</v>
      </c>
      <c r="AB84" s="29">
        <f>'s2'!AB66</f>
        <v>0</v>
      </c>
      <c r="AC84" s="29">
        <f>'s2'!AC66</f>
        <v>0</v>
      </c>
      <c r="AD84" s="29">
        <f>'s2'!AD66</f>
        <v>0</v>
      </c>
      <c r="AE84" s="29">
        <f>'s2'!AE66</f>
        <v>0</v>
      </c>
      <c r="AF84" s="29">
        <f>'s2'!AF66</f>
        <v>0</v>
      </c>
      <c r="AG84" s="29" t="e">
        <f>'s2'!AG66</f>
        <v>#N/A</v>
      </c>
      <c r="AH84" s="29" t="e">
        <f>'s2'!AH66</f>
        <v>#N/A</v>
      </c>
      <c r="AI84" s="29" t="e">
        <f>'s2'!AI66</f>
        <v>#N/A</v>
      </c>
      <c r="AJ84" s="29" t="e">
        <f>'s2'!AJ66</f>
        <v>#N/A</v>
      </c>
      <c r="AK84" s="29" t="e">
        <f>'s2'!AK66</f>
        <v>#N/A</v>
      </c>
      <c r="AL84" s="29" t="e">
        <f>'s2'!AL66</f>
        <v>#N/A</v>
      </c>
      <c r="AM84" s="9"/>
    </row>
    <row r="85" spans="1:39" x14ac:dyDescent="0.2">
      <c r="A85" s="7"/>
      <c r="B85" s="7">
        <v>10</v>
      </c>
      <c r="C85" s="29" t="e">
        <f>'s2'!C67</f>
        <v>#N/A</v>
      </c>
      <c r="D85" s="29" t="e">
        <f>'s2'!D67</f>
        <v>#N/A</v>
      </c>
      <c r="E85" s="29" t="e">
        <f>'s2'!E67</f>
        <v>#N/A</v>
      </c>
      <c r="F85" s="29" t="e">
        <f>'s2'!F67</f>
        <v>#N/A</v>
      </c>
      <c r="G85" s="29" t="e">
        <f>'s2'!G67</f>
        <v>#N/A</v>
      </c>
      <c r="H85" s="29" t="e">
        <f>'s2'!H67</f>
        <v>#N/A</v>
      </c>
      <c r="I85" s="29" t="e">
        <f>'s2'!I67</f>
        <v>#N/A</v>
      </c>
      <c r="J85" s="29" t="e">
        <f>'s2'!J67</f>
        <v>#N/A</v>
      </c>
      <c r="K85" s="29" t="e">
        <f>'s2'!K67</f>
        <v>#N/A</v>
      </c>
      <c r="L85" s="29" t="e">
        <f>'s2'!L67</f>
        <v>#N/A</v>
      </c>
      <c r="M85" s="29" t="e">
        <f>'s2'!M67</f>
        <v>#N/A</v>
      </c>
      <c r="N85" s="29" t="e">
        <f>'s2'!N67</f>
        <v>#N/A</v>
      </c>
      <c r="O85" s="29">
        <f>'s2'!O67</f>
        <v>0</v>
      </c>
      <c r="P85" s="29">
        <f>'s2'!P67</f>
        <v>0</v>
      </c>
      <c r="Q85" s="29">
        <f>'s2'!Q67</f>
        <v>0</v>
      </c>
      <c r="R85" s="29">
        <f>'s2'!R67</f>
        <v>0</v>
      </c>
      <c r="S85" s="29">
        <f>'s2'!S67</f>
        <v>0</v>
      </c>
      <c r="T85" s="29">
        <f>'s2'!T67</f>
        <v>0</v>
      </c>
      <c r="U85" s="29">
        <f>'s2'!U67</f>
        <v>0</v>
      </c>
      <c r="V85" s="29">
        <f>'s2'!V67</f>
        <v>0</v>
      </c>
      <c r="W85" s="29">
        <f>'s2'!W67</f>
        <v>0</v>
      </c>
      <c r="X85" s="29">
        <f>'s2'!X67</f>
        <v>0</v>
      </c>
      <c r="Y85" s="29">
        <f>'s2'!Y67</f>
        <v>0</v>
      </c>
      <c r="Z85" s="29">
        <f>'s2'!Z67</f>
        <v>0</v>
      </c>
      <c r="AA85" s="29">
        <f>'s2'!AA67</f>
        <v>0</v>
      </c>
      <c r="AB85" s="29">
        <f>'s2'!AB67</f>
        <v>0</v>
      </c>
      <c r="AC85" s="29">
        <f>'s2'!AC67</f>
        <v>0</v>
      </c>
      <c r="AD85" s="29">
        <f>'s2'!AD67</f>
        <v>0</v>
      </c>
      <c r="AE85" s="29">
        <f>'s2'!AE67</f>
        <v>0</v>
      </c>
      <c r="AF85" s="29">
        <f>'s2'!AF67</f>
        <v>0</v>
      </c>
      <c r="AG85" s="29" t="e">
        <f>'s2'!AG67</f>
        <v>#N/A</v>
      </c>
      <c r="AH85" s="29" t="e">
        <f>'s2'!AH67</f>
        <v>#N/A</v>
      </c>
      <c r="AI85" s="29" t="e">
        <f>'s2'!AI67</f>
        <v>#N/A</v>
      </c>
      <c r="AJ85" s="29" t="e">
        <f>'s2'!AJ67</f>
        <v>#N/A</v>
      </c>
      <c r="AK85" s="29" t="e">
        <f>'s2'!AK67</f>
        <v>#N/A</v>
      </c>
      <c r="AL85" s="29" t="e">
        <f>'s2'!AL67</f>
        <v>#N/A</v>
      </c>
      <c r="AM85" s="9"/>
    </row>
    <row r="86" spans="1:39" x14ac:dyDescent="0.2">
      <c r="A86" s="7"/>
      <c r="B86" s="7">
        <v>11</v>
      </c>
      <c r="C86" s="29" t="e">
        <f>'s2'!C68</f>
        <v>#N/A</v>
      </c>
      <c r="D86" s="29" t="e">
        <f>'s2'!D68</f>
        <v>#N/A</v>
      </c>
      <c r="E86" s="29" t="e">
        <f>'s2'!E68</f>
        <v>#N/A</v>
      </c>
      <c r="F86" s="29" t="e">
        <f>'s2'!F68</f>
        <v>#N/A</v>
      </c>
      <c r="G86" s="29" t="e">
        <f>'s2'!G68</f>
        <v>#N/A</v>
      </c>
      <c r="H86" s="29" t="e">
        <f>'s2'!H68</f>
        <v>#N/A</v>
      </c>
      <c r="I86" s="29" t="e">
        <f>'s2'!I68</f>
        <v>#N/A</v>
      </c>
      <c r="J86" s="29" t="e">
        <f>'s2'!J68</f>
        <v>#N/A</v>
      </c>
      <c r="K86" s="29" t="e">
        <f>'s2'!K68</f>
        <v>#N/A</v>
      </c>
      <c r="L86" s="29" t="e">
        <f>'s2'!L68</f>
        <v>#N/A</v>
      </c>
      <c r="M86" s="29" t="e">
        <f>'s2'!M68</f>
        <v>#N/A</v>
      </c>
      <c r="N86" s="29" t="e">
        <f>'s2'!N68</f>
        <v>#N/A</v>
      </c>
      <c r="O86" s="29">
        <f>'s2'!O68</f>
        <v>0</v>
      </c>
      <c r="P86" s="29">
        <f>'s2'!P68</f>
        <v>0</v>
      </c>
      <c r="Q86" s="29">
        <f>'s2'!Q68</f>
        <v>0</v>
      </c>
      <c r="R86" s="29">
        <f>'s2'!R68</f>
        <v>0</v>
      </c>
      <c r="S86" s="29">
        <f>'s2'!S68</f>
        <v>0</v>
      </c>
      <c r="T86" s="29">
        <f>'s2'!T68</f>
        <v>0</v>
      </c>
      <c r="U86" s="29">
        <f>'s2'!U68</f>
        <v>0</v>
      </c>
      <c r="V86" s="29">
        <f>'s2'!V68</f>
        <v>0</v>
      </c>
      <c r="W86" s="29">
        <f>'s2'!W68</f>
        <v>0</v>
      </c>
      <c r="X86" s="29">
        <f>'s2'!X68</f>
        <v>0</v>
      </c>
      <c r="Y86" s="29">
        <f>'s2'!Y68</f>
        <v>0</v>
      </c>
      <c r="Z86" s="29">
        <f>'s2'!Z68</f>
        <v>0</v>
      </c>
      <c r="AA86" s="29">
        <f>'s2'!AA68</f>
        <v>0</v>
      </c>
      <c r="AB86" s="29">
        <f>'s2'!AB68</f>
        <v>0</v>
      </c>
      <c r="AC86" s="29">
        <f>'s2'!AC68</f>
        <v>0</v>
      </c>
      <c r="AD86" s="29">
        <f>'s2'!AD68</f>
        <v>0</v>
      </c>
      <c r="AE86" s="29">
        <f>'s2'!AE68</f>
        <v>0</v>
      </c>
      <c r="AF86" s="29">
        <f>'s2'!AF68</f>
        <v>0</v>
      </c>
      <c r="AG86" s="29" t="e">
        <f>'s2'!AG68</f>
        <v>#N/A</v>
      </c>
      <c r="AH86" s="29" t="e">
        <f>'s2'!AH68</f>
        <v>#N/A</v>
      </c>
      <c r="AI86" s="29" t="e">
        <f>'s2'!AI68</f>
        <v>#N/A</v>
      </c>
      <c r="AJ86" s="29" t="e">
        <f>'s2'!AJ68</f>
        <v>#N/A</v>
      </c>
      <c r="AK86" s="29" t="e">
        <f>'s2'!AK68</f>
        <v>#N/A</v>
      </c>
      <c r="AL86" s="29" t="e">
        <f>'s2'!AL68</f>
        <v>#N/A</v>
      </c>
      <c r="AM86" s="9"/>
    </row>
    <row r="87" spans="1:39" x14ac:dyDescent="0.2">
      <c r="A87" s="7"/>
      <c r="B87" s="7">
        <v>12</v>
      </c>
      <c r="C87" s="29">
        <f>'s2'!C69</f>
        <v>0</v>
      </c>
      <c r="D87" s="29">
        <f>'s2'!D69</f>
        <v>0</v>
      </c>
      <c r="E87" s="29">
        <f>'s2'!E69</f>
        <v>0</v>
      </c>
      <c r="F87" s="29">
        <f>'s2'!F69</f>
        <v>0</v>
      </c>
      <c r="G87" s="29">
        <f>'s2'!G69</f>
        <v>0</v>
      </c>
      <c r="H87" s="29">
        <f>'s2'!H69</f>
        <v>0</v>
      </c>
      <c r="I87" s="29">
        <f>'s2'!I69</f>
        <v>0</v>
      </c>
      <c r="J87" s="29">
        <f>'s2'!J69</f>
        <v>0</v>
      </c>
      <c r="K87" s="29">
        <f>'s2'!K69</f>
        <v>0</v>
      </c>
      <c r="L87" s="29">
        <f>'s2'!L69</f>
        <v>0</v>
      </c>
      <c r="M87" s="29">
        <f>'s2'!M69</f>
        <v>0</v>
      </c>
      <c r="N87" s="29">
        <f>'s2'!N69</f>
        <v>0</v>
      </c>
      <c r="O87" s="29">
        <f>'s2'!O69</f>
        <v>0</v>
      </c>
      <c r="P87" s="29">
        <f>'s2'!P69</f>
        <v>0</v>
      </c>
      <c r="Q87" s="29">
        <f>'s2'!Q69</f>
        <v>0</v>
      </c>
      <c r="R87" s="29">
        <f>'s2'!R69</f>
        <v>0</v>
      </c>
      <c r="S87" s="29">
        <f>'s2'!S69</f>
        <v>0</v>
      </c>
      <c r="T87" s="29">
        <f>'s2'!T69</f>
        <v>0</v>
      </c>
      <c r="U87" s="29">
        <f>'s2'!U69</f>
        <v>0</v>
      </c>
      <c r="V87" s="29">
        <f>'s2'!V69</f>
        <v>0</v>
      </c>
      <c r="W87" s="29">
        <f>'s2'!W69</f>
        <v>0</v>
      </c>
      <c r="X87" s="29">
        <f>'s2'!X69</f>
        <v>0</v>
      </c>
      <c r="Y87" s="29">
        <f>'s2'!Y69</f>
        <v>0</v>
      </c>
      <c r="Z87" s="29">
        <f>'s2'!Z69</f>
        <v>0</v>
      </c>
      <c r="AA87" s="29">
        <f>'s2'!AA69</f>
        <v>0</v>
      </c>
      <c r="AB87" s="29">
        <f>'s2'!AB69</f>
        <v>0</v>
      </c>
      <c r="AC87" s="29">
        <f>'s2'!AC69</f>
        <v>0</v>
      </c>
      <c r="AD87" s="29">
        <f>'s2'!AD69</f>
        <v>0</v>
      </c>
      <c r="AE87" s="29">
        <f>'s2'!AE69</f>
        <v>0</v>
      </c>
      <c r="AF87" s="29">
        <f>'s2'!AF69</f>
        <v>0</v>
      </c>
      <c r="AG87" s="29">
        <f>'s2'!AG69</f>
        <v>0</v>
      </c>
      <c r="AH87" s="29">
        <f>'s2'!AH69</f>
        <v>0</v>
      </c>
      <c r="AI87" s="29">
        <f>'s2'!AI69</f>
        <v>0</v>
      </c>
      <c r="AJ87" s="29">
        <f>'s2'!AJ69</f>
        <v>0</v>
      </c>
      <c r="AK87" s="29">
        <f>'s2'!AK69</f>
        <v>0</v>
      </c>
      <c r="AL87" s="29">
        <f>'s2'!AL69</f>
        <v>0</v>
      </c>
      <c r="AM87" s="9"/>
    </row>
    <row r="88" spans="1:39" x14ac:dyDescent="0.2">
      <c r="A88" s="7"/>
      <c r="B88" s="7">
        <v>13</v>
      </c>
      <c r="C88" s="29">
        <f>'s2'!C70</f>
        <v>0</v>
      </c>
      <c r="D88" s="29">
        <f>'s2'!D70</f>
        <v>0</v>
      </c>
      <c r="E88" s="29">
        <f>'s2'!E70</f>
        <v>0</v>
      </c>
      <c r="F88" s="29">
        <f>'s2'!F70</f>
        <v>0</v>
      </c>
      <c r="G88" s="29">
        <f>'s2'!G70</f>
        <v>0</v>
      </c>
      <c r="H88" s="29">
        <f>'s2'!H70</f>
        <v>0</v>
      </c>
      <c r="I88" s="29">
        <f>'s2'!I70</f>
        <v>0</v>
      </c>
      <c r="J88" s="29">
        <f>'s2'!J70</f>
        <v>0</v>
      </c>
      <c r="K88" s="29">
        <f>'s2'!K70</f>
        <v>0</v>
      </c>
      <c r="L88" s="29">
        <f>'s2'!L70</f>
        <v>0</v>
      </c>
      <c r="M88" s="29">
        <f>'s2'!M70</f>
        <v>0</v>
      </c>
      <c r="N88" s="29">
        <f>'s2'!N70</f>
        <v>0</v>
      </c>
      <c r="O88" s="29">
        <f>'s2'!O70</f>
        <v>0</v>
      </c>
      <c r="P88" s="29">
        <f>'s2'!P70</f>
        <v>0</v>
      </c>
      <c r="Q88" s="29">
        <f>'s2'!Q70</f>
        <v>0</v>
      </c>
      <c r="R88" s="29">
        <f>'s2'!R70</f>
        <v>0</v>
      </c>
      <c r="S88" s="29">
        <f>'s2'!S70</f>
        <v>0</v>
      </c>
      <c r="T88" s="29">
        <f>'s2'!T70</f>
        <v>0</v>
      </c>
      <c r="U88" s="29">
        <f>'s2'!U70</f>
        <v>0</v>
      </c>
      <c r="V88" s="29">
        <f>'s2'!V70</f>
        <v>0</v>
      </c>
      <c r="W88" s="29">
        <f>'s2'!W70</f>
        <v>0</v>
      </c>
      <c r="X88" s="29">
        <f>'s2'!X70</f>
        <v>0</v>
      </c>
      <c r="Y88" s="29">
        <f>'s2'!Y70</f>
        <v>0</v>
      </c>
      <c r="Z88" s="29">
        <f>'s2'!Z70</f>
        <v>0</v>
      </c>
      <c r="AA88" s="29">
        <f>'s2'!AA70</f>
        <v>0</v>
      </c>
      <c r="AB88" s="29">
        <f>'s2'!AB70</f>
        <v>0</v>
      </c>
      <c r="AC88" s="29">
        <f>'s2'!AC70</f>
        <v>0</v>
      </c>
      <c r="AD88" s="29">
        <f>'s2'!AD70</f>
        <v>0</v>
      </c>
      <c r="AE88" s="29">
        <f>'s2'!AE70</f>
        <v>0</v>
      </c>
      <c r="AF88" s="29">
        <f>'s2'!AF70</f>
        <v>0</v>
      </c>
      <c r="AG88" s="29">
        <f>'s2'!AG70</f>
        <v>0</v>
      </c>
      <c r="AH88" s="29">
        <f>'s2'!AH70</f>
        <v>0</v>
      </c>
      <c r="AI88" s="29">
        <f>'s2'!AI70</f>
        <v>0</v>
      </c>
      <c r="AJ88" s="29">
        <f>'s2'!AJ70</f>
        <v>0</v>
      </c>
      <c r="AK88" s="29">
        <f>'s2'!AK70</f>
        <v>0</v>
      </c>
      <c r="AL88" s="29">
        <f>'s2'!AL70</f>
        <v>0</v>
      </c>
      <c r="AM88" s="9"/>
    </row>
    <row r="89" spans="1:39" x14ac:dyDescent="0.2">
      <c r="A89" s="7"/>
      <c r="B89" s="7">
        <v>14</v>
      </c>
      <c r="C89" s="29" t="e">
        <f>'s2'!C71</f>
        <v>#N/A</v>
      </c>
      <c r="D89" s="29" t="e">
        <f>'s2'!D71</f>
        <v>#N/A</v>
      </c>
      <c r="E89" s="29" t="e">
        <f>'s2'!E71</f>
        <v>#N/A</v>
      </c>
      <c r="F89" s="29" t="e">
        <f>'s2'!F71</f>
        <v>#N/A</v>
      </c>
      <c r="G89" s="29" t="e">
        <f>'s2'!G71</f>
        <v>#N/A</v>
      </c>
      <c r="H89" s="29" t="e">
        <f>'s2'!H71</f>
        <v>#N/A</v>
      </c>
      <c r="I89" s="29" t="e">
        <f>'s2'!I71</f>
        <v>#N/A</v>
      </c>
      <c r="J89" s="29" t="e">
        <f>'s2'!J71</f>
        <v>#N/A</v>
      </c>
      <c r="K89" s="29" t="e">
        <f>'s2'!K71</f>
        <v>#N/A</v>
      </c>
      <c r="L89" s="29" t="e">
        <f>'s2'!L71</f>
        <v>#N/A</v>
      </c>
      <c r="M89" s="29" t="e">
        <f>'s2'!M71</f>
        <v>#N/A</v>
      </c>
      <c r="N89" s="29" t="e">
        <f>'s2'!N71</f>
        <v>#N/A</v>
      </c>
      <c r="O89" s="29">
        <f>'s2'!O71</f>
        <v>0</v>
      </c>
      <c r="P89" s="29">
        <f>'s2'!P71</f>
        <v>0</v>
      </c>
      <c r="Q89" s="29">
        <f>'s2'!Q71</f>
        <v>0</v>
      </c>
      <c r="R89" s="29">
        <f>'s2'!R71</f>
        <v>0</v>
      </c>
      <c r="S89" s="29">
        <f>'s2'!S71</f>
        <v>0</v>
      </c>
      <c r="T89" s="29">
        <f>'s2'!T71</f>
        <v>0</v>
      </c>
      <c r="U89" s="29">
        <f>'s2'!U71</f>
        <v>0</v>
      </c>
      <c r="V89" s="29">
        <f>'s2'!V71</f>
        <v>0</v>
      </c>
      <c r="W89" s="29">
        <f>'s2'!W71</f>
        <v>0</v>
      </c>
      <c r="X89" s="29">
        <f>'s2'!X71</f>
        <v>0</v>
      </c>
      <c r="Y89" s="29">
        <f>'s2'!Y71</f>
        <v>0</v>
      </c>
      <c r="Z89" s="29">
        <f>'s2'!Z71</f>
        <v>0</v>
      </c>
      <c r="AA89" s="29">
        <f>'s2'!AA71</f>
        <v>0</v>
      </c>
      <c r="AB89" s="29">
        <f>'s2'!AB71</f>
        <v>0</v>
      </c>
      <c r="AC89" s="29">
        <f>'s2'!AC71</f>
        <v>0</v>
      </c>
      <c r="AD89" s="29">
        <f>'s2'!AD71</f>
        <v>0</v>
      </c>
      <c r="AE89" s="29">
        <f>'s2'!AE71</f>
        <v>0</v>
      </c>
      <c r="AF89" s="29">
        <f>'s2'!AF71</f>
        <v>0</v>
      </c>
      <c r="AG89" s="29" t="e">
        <f>'s2'!AG71</f>
        <v>#N/A</v>
      </c>
      <c r="AH89" s="29" t="e">
        <f>'s2'!AH71</f>
        <v>#N/A</v>
      </c>
      <c r="AI89" s="29" t="e">
        <f>'s2'!AI71</f>
        <v>#N/A</v>
      </c>
      <c r="AJ89" s="29" t="e">
        <f>'s2'!AJ71</f>
        <v>#N/A</v>
      </c>
      <c r="AK89" s="29" t="e">
        <f>'s2'!AK71</f>
        <v>#N/A</v>
      </c>
      <c r="AL89" s="29" t="e">
        <f>'s2'!AL71</f>
        <v>#N/A</v>
      </c>
      <c r="AM89" s="9"/>
    </row>
    <row r="90" spans="1:39" x14ac:dyDescent="0.2">
      <c r="A90" s="7"/>
      <c r="B90" s="7">
        <v>15</v>
      </c>
      <c r="C90" s="29" t="e">
        <f>'s2'!C72</f>
        <v>#N/A</v>
      </c>
      <c r="D90" s="29" t="e">
        <f>'s2'!D72</f>
        <v>#N/A</v>
      </c>
      <c r="E90" s="29" t="e">
        <f>'s2'!E72</f>
        <v>#N/A</v>
      </c>
      <c r="F90" s="29" t="e">
        <f>'s2'!F72</f>
        <v>#N/A</v>
      </c>
      <c r="G90" s="29" t="e">
        <f>'s2'!G72</f>
        <v>#N/A</v>
      </c>
      <c r="H90" s="29" t="e">
        <f>'s2'!H72</f>
        <v>#N/A</v>
      </c>
      <c r="I90" s="29" t="e">
        <f>'s2'!I72</f>
        <v>#N/A</v>
      </c>
      <c r="J90" s="29" t="e">
        <f>'s2'!J72</f>
        <v>#N/A</v>
      </c>
      <c r="K90" s="29" t="e">
        <f>'s2'!K72</f>
        <v>#N/A</v>
      </c>
      <c r="L90" s="29" t="e">
        <f>'s2'!L72</f>
        <v>#N/A</v>
      </c>
      <c r="M90" s="29" t="e">
        <f>'s2'!M72</f>
        <v>#N/A</v>
      </c>
      <c r="N90" s="29" t="e">
        <f>'s2'!N72</f>
        <v>#N/A</v>
      </c>
      <c r="O90" s="29">
        <f>'s2'!O72</f>
        <v>0</v>
      </c>
      <c r="P90" s="29">
        <f>'s2'!P72</f>
        <v>0</v>
      </c>
      <c r="Q90" s="29">
        <f>'s2'!Q72</f>
        <v>0</v>
      </c>
      <c r="R90" s="29">
        <f>'s2'!R72</f>
        <v>0</v>
      </c>
      <c r="S90" s="29">
        <f>'s2'!S72</f>
        <v>0</v>
      </c>
      <c r="T90" s="29">
        <f>'s2'!T72</f>
        <v>0</v>
      </c>
      <c r="U90" s="29">
        <f>'s2'!U72</f>
        <v>0</v>
      </c>
      <c r="V90" s="29">
        <f>'s2'!V72</f>
        <v>0</v>
      </c>
      <c r="W90" s="29">
        <f>'s2'!W72</f>
        <v>0</v>
      </c>
      <c r="X90" s="29">
        <f>'s2'!X72</f>
        <v>0</v>
      </c>
      <c r="Y90" s="29">
        <f>'s2'!Y72</f>
        <v>0</v>
      </c>
      <c r="Z90" s="29">
        <f>'s2'!Z72</f>
        <v>0</v>
      </c>
      <c r="AA90" s="29">
        <f>'s2'!AA72</f>
        <v>0</v>
      </c>
      <c r="AB90" s="29">
        <f>'s2'!AB72</f>
        <v>0</v>
      </c>
      <c r="AC90" s="29">
        <f>'s2'!AC72</f>
        <v>0</v>
      </c>
      <c r="AD90" s="29">
        <f>'s2'!AD72</f>
        <v>0</v>
      </c>
      <c r="AE90" s="29">
        <f>'s2'!AE72</f>
        <v>0</v>
      </c>
      <c r="AF90" s="29">
        <f>'s2'!AF72</f>
        <v>0</v>
      </c>
      <c r="AG90" s="29" t="e">
        <f>'s2'!AG72</f>
        <v>#N/A</v>
      </c>
      <c r="AH90" s="29" t="e">
        <f>'s2'!AH72</f>
        <v>#N/A</v>
      </c>
      <c r="AI90" s="29" t="e">
        <f>'s2'!AI72</f>
        <v>#N/A</v>
      </c>
      <c r="AJ90" s="29" t="e">
        <f>'s2'!AJ72</f>
        <v>#N/A</v>
      </c>
      <c r="AK90" s="29" t="e">
        <f>'s2'!AK72</f>
        <v>#N/A</v>
      </c>
      <c r="AL90" s="29" t="e">
        <f>'s2'!AL72</f>
        <v>#N/A</v>
      </c>
      <c r="AM90" s="9"/>
    </row>
    <row r="91" spans="1:39" x14ac:dyDescent="0.2">
      <c r="A91" s="7"/>
      <c r="B91" s="7">
        <v>16</v>
      </c>
      <c r="C91" s="29" t="e">
        <f>'s2'!C73</f>
        <v>#N/A</v>
      </c>
      <c r="D91" s="29" t="e">
        <f>'s2'!D73</f>
        <v>#N/A</v>
      </c>
      <c r="E91" s="29" t="e">
        <f>'s2'!E73</f>
        <v>#N/A</v>
      </c>
      <c r="F91" s="29" t="e">
        <f>'s2'!F73</f>
        <v>#N/A</v>
      </c>
      <c r="G91" s="29" t="e">
        <f>'s2'!G73</f>
        <v>#N/A</v>
      </c>
      <c r="H91" s="29" t="e">
        <f>'s2'!H73</f>
        <v>#N/A</v>
      </c>
      <c r="I91" s="29" t="e">
        <f>'s2'!I73</f>
        <v>#N/A</v>
      </c>
      <c r="J91" s="29" t="e">
        <f>'s2'!J73</f>
        <v>#N/A</v>
      </c>
      <c r="K91" s="29" t="e">
        <f>'s2'!K73</f>
        <v>#N/A</v>
      </c>
      <c r="L91" s="29" t="e">
        <f>'s2'!L73</f>
        <v>#N/A</v>
      </c>
      <c r="M91" s="29" t="e">
        <f>'s2'!M73</f>
        <v>#N/A</v>
      </c>
      <c r="N91" s="29" t="e">
        <f>'s2'!N73</f>
        <v>#N/A</v>
      </c>
      <c r="O91" s="29">
        <f>'s2'!O73</f>
        <v>0</v>
      </c>
      <c r="P91" s="29">
        <f>'s2'!P73</f>
        <v>0</v>
      </c>
      <c r="Q91" s="29">
        <f>'s2'!Q73</f>
        <v>0</v>
      </c>
      <c r="R91" s="29">
        <f>'s2'!R73</f>
        <v>0</v>
      </c>
      <c r="S91" s="29">
        <f>'s2'!S73</f>
        <v>0</v>
      </c>
      <c r="T91" s="29">
        <f>'s2'!T73</f>
        <v>0</v>
      </c>
      <c r="U91" s="29">
        <f>'s2'!U73</f>
        <v>0</v>
      </c>
      <c r="V91" s="29">
        <f>'s2'!V73</f>
        <v>0</v>
      </c>
      <c r="W91" s="29">
        <f>'s2'!W73</f>
        <v>0</v>
      </c>
      <c r="X91" s="29">
        <f>'s2'!X73</f>
        <v>0</v>
      </c>
      <c r="Y91" s="29">
        <f>'s2'!Y73</f>
        <v>0</v>
      </c>
      <c r="Z91" s="29">
        <f>'s2'!Z73</f>
        <v>0</v>
      </c>
      <c r="AA91" s="29">
        <f>'s2'!AA73</f>
        <v>0</v>
      </c>
      <c r="AB91" s="29">
        <f>'s2'!AB73</f>
        <v>0</v>
      </c>
      <c r="AC91" s="29">
        <f>'s2'!AC73</f>
        <v>0</v>
      </c>
      <c r="AD91" s="29">
        <f>'s2'!AD73</f>
        <v>0</v>
      </c>
      <c r="AE91" s="29">
        <f>'s2'!AE73</f>
        <v>0</v>
      </c>
      <c r="AF91" s="29">
        <f>'s2'!AF73</f>
        <v>0</v>
      </c>
      <c r="AG91" s="29" t="e">
        <f>'s2'!AG73</f>
        <v>#N/A</v>
      </c>
      <c r="AH91" s="29" t="e">
        <f>'s2'!AH73</f>
        <v>#N/A</v>
      </c>
      <c r="AI91" s="29" t="e">
        <f>'s2'!AI73</f>
        <v>#N/A</v>
      </c>
      <c r="AJ91" s="29" t="e">
        <f>'s2'!AJ73</f>
        <v>#N/A</v>
      </c>
      <c r="AK91" s="29" t="e">
        <f>'s2'!AK73</f>
        <v>#N/A</v>
      </c>
      <c r="AL91" s="29" t="e">
        <f>'s2'!AL73</f>
        <v>#N/A</v>
      </c>
      <c r="AM91" s="9"/>
    </row>
    <row r="92" spans="1:39" x14ac:dyDescent="0.2">
      <c r="A92" s="7"/>
      <c r="B92" s="7">
        <v>17</v>
      </c>
      <c r="C92" s="29" t="e">
        <f>'s2'!C74</f>
        <v>#N/A</v>
      </c>
      <c r="D92" s="29" t="e">
        <f>'s2'!D74</f>
        <v>#N/A</v>
      </c>
      <c r="E92" s="29" t="e">
        <f>'s2'!E74</f>
        <v>#N/A</v>
      </c>
      <c r="F92" s="29" t="e">
        <f>'s2'!F74</f>
        <v>#N/A</v>
      </c>
      <c r="G92" s="29" t="e">
        <f>'s2'!G74</f>
        <v>#N/A</v>
      </c>
      <c r="H92" s="29" t="e">
        <f>'s2'!H74</f>
        <v>#N/A</v>
      </c>
      <c r="I92" s="29" t="e">
        <f>'s2'!I74</f>
        <v>#N/A</v>
      </c>
      <c r="J92" s="29" t="e">
        <f>'s2'!J74</f>
        <v>#N/A</v>
      </c>
      <c r="K92" s="29" t="e">
        <f>'s2'!K74</f>
        <v>#N/A</v>
      </c>
      <c r="L92" s="29" t="e">
        <f>'s2'!L74</f>
        <v>#N/A</v>
      </c>
      <c r="M92" s="29" t="e">
        <f>'s2'!M74</f>
        <v>#N/A</v>
      </c>
      <c r="N92" s="29" t="e">
        <f>'s2'!N74</f>
        <v>#N/A</v>
      </c>
      <c r="O92" s="29">
        <f>'s2'!O74</f>
        <v>0</v>
      </c>
      <c r="P92" s="29">
        <f>'s2'!P74</f>
        <v>0</v>
      </c>
      <c r="Q92" s="29">
        <f>'s2'!Q74</f>
        <v>0</v>
      </c>
      <c r="R92" s="29">
        <f>'s2'!R74</f>
        <v>0</v>
      </c>
      <c r="S92" s="29">
        <f>'s2'!S74</f>
        <v>0</v>
      </c>
      <c r="T92" s="29">
        <f>'s2'!T74</f>
        <v>0</v>
      </c>
      <c r="U92" s="29">
        <f>'s2'!U74</f>
        <v>0</v>
      </c>
      <c r="V92" s="29">
        <f>'s2'!V74</f>
        <v>0</v>
      </c>
      <c r="W92" s="29">
        <f>'s2'!W74</f>
        <v>0</v>
      </c>
      <c r="X92" s="29">
        <f>'s2'!X74</f>
        <v>0</v>
      </c>
      <c r="Y92" s="29">
        <f>'s2'!Y74</f>
        <v>0</v>
      </c>
      <c r="Z92" s="29">
        <f>'s2'!Z74</f>
        <v>0</v>
      </c>
      <c r="AA92" s="29">
        <f>'s2'!AA74</f>
        <v>0</v>
      </c>
      <c r="AB92" s="29">
        <f>'s2'!AB74</f>
        <v>0</v>
      </c>
      <c r="AC92" s="29">
        <f>'s2'!AC74</f>
        <v>0</v>
      </c>
      <c r="AD92" s="29">
        <f>'s2'!AD74</f>
        <v>0</v>
      </c>
      <c r="AE92" s="29">
        <f>'s2'!AE74</f>
        <v>0</v>
      </c>
      <c r="AF92" s="29">
        <f>'s2'!AF74</f>
        <v>0</v>
      </c>
      <c r="AG92" s="29" t="e">
        <f>'s2'!AG74</f>
        <v>#N/A</v>
      </c>
      <c r="AH92" s="29" t="e">
        <f>'s2'!AH74</f>
        <v>#N/A</v>
      </c>
      <c r="AI92" s="29" t="e">
        <f>'s2'!AI74</f>
        <v>#N/A</v>
      </c>
      <c r="AJ92" s="29" t="e">
        <f>'s2'!AJ74</f>
        <v>#N/A</v>
      </c>
      <c r="AK92" s="29" t="e">
        <f>'s2'!AK74</f>
        <v>#N/A</v>
      </c>
      <c r="AL92" s="29" t="e">
        <f>'s2'!AL74</f>
        <v>#N/A</v>
      </c>
      <c r="AM92" s="9"/>
    </row>
    <row r="93" spans="1:39" x14ac:dyDescent="0.2">
      <c r="A93" s="7"/>
      <c r="B93" s="7">
        <v>18</v>
      </c>
      <c r="C93" s="29" t="e">
        <f>'s2'!C75</f>
        <v>#N/A</v>
      </c>
      <c r="D93" s="29" t="e">
        <f>'s2'!D75</f>
        <v>#N/A</v>
      </c>
      <c r="E93" s="29" t="e">
        <f>'s2'!E75</f>
        <v>#N/A</v>
      </c>
      <c r="F93" s="29" t="e">
        <f>'s2'!F75</f>
        <v>#N/A</v>
      </c>
      <c r="G93" s="29" t="e">
        <f>'s2'!G75</f>
        <v>#N/A</v>
      </c>
      <c r="H93" s="29" t="e">
        <f>'s2'!H75</f>
        <v>#N/A</v>
      </c>
      <c r="I93" s="29" t="e">
        <f>'s2'!I75</f>
        <v>#N/A</v>
      </c>
      <c r="J93" s="29" t="e">
        <f>'s2'!J75</f>
        <v>#N/A</v>
      </c>
      <c r="K93" s="29" t="e">
        <f>'s2'!K75</f>
        <v>#N/A</v>
      </c>
      <c r="L93" s="29" t="e">
        <f>'s2'!L75</f>
        <v>#N/A</v>
      </c>
      <c r="M93" s="29" t="e">
        <f>'s2'!M75</f>
        <v>#N/A</v>
      </c>
      <c r="N93" s="29" t="e">
        <f>'s2'!N75</f>
        <v>#N/A</v>
      </c>
      <c r="O93" s="29">
        <f>'s2'!O75</f>
        <v>0</v>
      </c>
      <c r="P93" s="29">
        <f>'s2'!P75</f>
        <v>0</v>
      </c>
      <c r="Q93" s="29">
        <f>'s2'!Q75</f>
        <v>0</v>
      </c>
      <c r="R93" s="29">
        <f>'s2'!R75</f>
        <v>0</v>
      </c>
      <c r="S93" s="29">
        <f>'s2'!S75</f>
        <v>0</v>
      </c>
      <c r="T93" s="29">
        <f>'s2'!T75</f>
        <v>0</v>
      </c>
      <c r="U93" s="29">
        <f>'s2'!U75</f>
        <v>0</v>
      </c>
      <c r="V93" s="29">
        <f>'s2'!V75</f>
        <v>0</v>
      </c>
      <c r="W93" s="29">
        <f>'s2'!W75</f>
        <v>0</v>
      </c>
      <c r="X93" s="29">
        <f>'s2'!X75</f>
        <v>0</v>
      </c>
      <c r="Y93" s="29">
        <f>'s2'!Y75</f>
        <v>0</v>
      </c>
      <c r="Z93" s="29">
        <f>'s2'!Z75</f>
        <v>0</v>
      </c>
      <c r="AA93" s="29">
        <f>'s2'!AA75</f>
        <v>0</v>
      </c>
      <c r="AB93" s="29">
        <f>'s2'!AB75</f>
        <v>0</v>
      </c>
      <c r="AC93" s="29">
        <f>'s2'!AC75</f>
        <v>0</v>
      </c>
      <c r="AD93" s="29">
        <f>'s2'!AD75</f>
        <v>0</v>
      </c>
      <c r="AE93" s="29">
        <f>'s2'!AE75</f>
        <v>0</v>
      </c>
      <c r="AF93" s="29">
        <f>'s2'!AF75</f>
        <v>0</v>
      </c>
      <c r="AG93" s="29" t="e">
        <f>'s2'!AG75</f>
        <v>#N/A</v>
      </c>
      <c r="AH93" s="29" t="e">
        <f>'s2'!AH75</f>
        <v>#N/A</v>
      </c>
      <c r="AI93" s="29" t="e">
        <f>'s2'!AI75</f>
        <v>#N/A</v>
      </c>
      <c r="AJ93" s="29" t="e">
        <f>'s2'!AJ75</f>
        <v>#N/A</v>
      </c>
      <c r="AK93" s="29" t="e">
        <f>'s2'!AK75</f>
        <v>#N/A</v>
      </c>
      <c r="AL93" s="29" t="e">
        <f>'s2'!AL75</f>
        <v>#N/A</v>
      </c>
      <c r="AM93" s="9"/>
    </row>
    <row r="94" spans="1:39" x14ac:dyDescent="0.2">
      <c r="A94" s="7"/>
      <c r="B94" s="7">
        <v>19</v>
      </c>
      <c r="C94" s="29" t="e">
        <f>'s2'!C76</f>
        <v>#N/A</v>
      </c>
      <c r="D94" s="29" t="e">
        <f>'s2'!D76</f>
        <v>#N/A</v>
      </c>
      <c r="E94" s="29" t="e">
        <f>'s2'!E76</f>
        <v>#N/A</v>
      </c>
      <c r="F94" s="29" t="e">
        <f>'s2'!F76</f>
        <v>#N/A</v>
      </c>
      <c r="G94" s="29" t="e">
        <f>'s2'!G76</f>
        <v>#N/A</v>
      </c>
      <c r="H94" s="29" t="e">
        <f>'s2'!H76</f>
        <v>#N/A</v>
      </c>
      <c r="I94" s="29" t="e">
        <f>'s2'!I76</f>
        <v>#N/A</v>
      </c>
      <c r="J94" s="29" t="e">
        <f>'s2'!J76</f>
        <v>#N/A</v>
      </c>
      <c r="K94" s="29" t="e">
        <f>'s2'!K76</f>
        <v>#N/A</v>
      </c>
      <c r="L94" s="29" t="e">
        <f>'s2'!L76</f>
        <v>#N/A</v>
      </c>
      <c r="M94" s="29" t="e">
        <f>'s2'!M76</f>
        <v>#N/A</v>
      </c>
      <c r="N94" s="29" t="e">
        <f>'s2'!N76</f>
        <v>#N/A</v>
      </c>
      <c r="O94" s="29">
        <f>'s2'!O76</f>
        <v>0</v>
      </c>
      <c r="P94" s="29">
        <f>'s2'!P76</f>
        <v>0</v>
      </c>
      <c r="Q94" s="29">
        <f>'s2'!Q76</f>
        <v>0</v>
      </c>
      <c r="R94" s="29">
        <f>'s2'!R76</f>
        <v>0</v>
      </c>
      <c r="S94" s="29">
        <f>'s2'!S76</f>
        <v>0</v>
      </c>
      <c r="T94" s="29">
        <f>'s2'!T76</f>
        <v>0</v>
      </c>
      <c r="U94" s="29">
        <f>'s2'!U76</f>
        <v>0</v>
      </c>
      <c r="V94" s="29">
        <f>'s2'!V76</f>
        <v>0</v>
      </c>
      <c r="W94" s="29">
        <f>'s2'!W76</f>
        <v>0</v>
      </c>
      <c r="X94" s="29">
        <f>'s2'!X76</f>
        <v>0</v>
      </c>
      <c r="Y94" s="29">
        <f>'s2'!Y76</f>
        <v>0</v>
      </c>
      <c r="Z94" s="29">
        <f>'s2'!Z76</f>
        <v>0</v>
      </c>
      <c r="AA94" s="29">
        <f>'s2'!AA76</f>
        <v>0</v>
      </c>
      <c r="AB94" s="29">
        <f>'s2'!AB76</f>
        <v>0</v>
      </c>
      <c r="AC94" s="29">
        <f>'s2'!AC76</f>
        <v>0</v>
      </c>
      <c r="AD94" s="29">
        <f>'s2'!AD76</f>
        <v>0</v>
      </c>
      <c r="AE94" s="29">
        <f>'s2'!AE76</f>
        <v>0</v>
      </c>
      <c r="AF94" s="29">
        <f>'s2'!AF76</f>
        <v>0</v>
      </c>
      <c r="AG94" s="29" t="e">
        <f>'s2'!AG76</f>
        <v>#N/A</v>
      </c>
      <c r="AH94" s="29" t="e">
        <f>'s2'!AH76</f>
        <v>#N/A</v>
      </c>
      <c r="AI94" s="29" t="e">
        <f>'s2'!AI76</f>
        <v>#N/A</v>
      </c>
      <c r="AJ94" s="29" t="e">
        <f>'s2'!AJ76</f>
        <v>#N/A</v>
      </c>
      <c r="AK94" s="29" t="e">
        <f>'s2'!AK76</f>
        <v>#N/A</v>
      </c>
      <c r="AL94" s="29" t="e">
        <f>'s2'!AL76</f>
        <v>#N/A</v>
      </c>
      <c r="AM94" s="9"/>
    </row>
    <row r="95" spans="1:39" x14ac:dyDescent="0.2">
      <c r="A95" s="7"/>
      <c r="B95" s="7">
        <v>20</v>
      </c>
      <c r="C95" s="29" t="e">
        <f>'s2'!C77</f>
        <v>#N/A</v>
      </c>
      <c r="D95" s="29" t="e">
        <f>'s2'!D77</f>
        <v>#N/A</v>
      </c>
      <c r="E95" s="29" t="e">
        <f>'s2'!E77</f>
        <v>#N/A</v>
      </c>
      <c r="F95" s="29" t="e">
        <f>'s2'!F77</f>
        <v>#N/A</v>
      </c>
      <c r="G95" s="29" t="e">
        <f>'s2'!G77</f>
        <v>#N/A</v>
      </c>
      <c r="H95" s="29" t="e">
        <f>'s2'!H77</f>
        <v>#N/A</v>
      </c>
      <c r="I95" s="29" t="e">
        <f>'s2'!I77</f>
        <v>#N/A</v>
      </c>
      <c r="J95" s="29" t="e">
        <f>'s2'!J77</f>
        <v>#N/A</v>
      </c>
      <c r="K95" s="29" t="e">
        <f>'s2'!K77</f>
        <v>#N/A</v>
      </c>
      <c r="L95" s="29" t="e">
        <f>'s2'!L77</f>
        <v>#N/A</v>
      </c>
      <c r="M95" s="29" t="e">
        <f>'s2'!M77</f>
        <v>#N/A</v>
      </c>
      <c r="N95" s="29" t="e">
        <f>'s2'!N77</f>
        <v>#N/A</v>
      </c>
      <c r="O95" s="29">
        <f>'s2'!O77</f>
        <v>0</v>
      </c>
      <c r="P95" s="29">
        <f>'s2'!P77</f>
        <v>0</v>
      </c>
      <c r="Q95" s="29">
        <f>'s2'!Q77</f>
        <v>0</v>
      </c>
      <c r="R95" s="29">
        <f>'s2'!R77</f>
        <v>0</v>
      </c>
      <c r="S95" s="29">
        <f>'s2'!S77</f>
        <v>0</v>
      </c>
      <c r="T95" s="29">
        <f>'s2'!T77</f>
        <v>0</v>
      </c>
      <c r="U95" s="29">
        <f>'s2'!U77</f>
        <v>0</v>
      </c>
      <c r="V95" s="29">
        <f>'s2'!V77</f>
        <v>0</v>
      </c>
      <c r="W95" s="29">
        <f>'s2'!W77</f>
        <v>0</v>
      </c>
      <c r="X95" s="29">
        <f>'s2'!X77</f>
        <v>0</v>
      </c>
      <c r="Y95" s="29">
        <f>'s2'!Y77</f>
        <v>0</v>
      </c>
      <c r="Z95" s="29">
        <f>'s2'!Z77</f>
        <v>0</v>
      </c>
      <c r="AA95" s="29">
        <f>'s2'!AA77</f>
        <v>0</v>
      </c>
      <c r="AB95" s="29">
        <f>'s2'!AB77</f>
        <v>0</v>
      </c>
      <c r="AC95" s="29">
        <f>'s2'!AC77</f>
        <v>0</v>
      </c>
      <c r="AD95" s="29">
        <f>'s2'!AD77</f>
        <v>0</v>
      </c>
      <c r="AE95" s="29">
        <f>'s2'!AE77</f>
        <v>0</v>
      </c>
      <c r="AF95" s="29">
        <f>'s2'!AF77</f>
        <v>0</v>
      </c>
      <c r="AG95" s="29" t="e">
        <f>'s2'!AG77</f>
        <v>#N/A</v>
      </c>
      <c r="AH95" s="29" t="e">
        <f>'s2'!AH77</f>
        <v>#N/A</v>
      </c>
      <c r="AI95" s="29" t="e">
        <f>'s2'!AI77</f>
        <v>#N/A</v>
      </c>
      <c r="AJ95" s="29" t="e">
        <f>'s2'!AJ77</f>
        <v>#N/A</v>
      </c>
      <c r="AK95" s="29" t="e">
        <f>'s2'!AK77</f>
        <v>#N/A</v>
      </c>
      <c r="AL95" s="29" t="e">
        <f>'s2'!AL77</f>
        <v>#N/A</v>
      </c>
      <c r="AM95" s="9"/>
    </row>
    <row r="96" spans="1:39" x14ac:dyDescent="0.2">
      <c r="A96" s="7"/>
      <c r="B96" s="7">
        <v>21</v>
      </c>
      <c r="C96" s="29" t="e">
        <f>'s2'!C78</f>
        <v>#N/A</v>
      </c>
      <c r="D96" s="29" t="e">
        <f>'s2'!D78</f>
        <v>#N/A</v>
      </c>
      <c r="E96" s="29" t="e">
        <f>'s2'!E78</f>
        <v>#N/A</v>
      </c>
      <c r="F96" s="29" t="e">
        <f>'s2'!F78</f>
        <v>#N/A</v>
      </c>
      <c r="G96" s="29" t="e">
        <f>'s2'!G78</f>
        <v>#N/A</v>
      </c>
      <c r="H96" s="29" t="e">
        <f>'s2'!H78</f>
        <v>#N/A</v>
      </c>
      <c r="I96" s="29" t="e">
        <f>'s2'!I78</f>
        <v>#N/A</v>
      </c>
      <c r="J96" s="29" t="e">
        <f>'s2'!J78</f>
        <v>#N/A</v>
      </c>
      <c r="K96" s="29" t="e">
        <f>'s2'!K78</f>
        <v>#N/A</v>
      </c>
      <c r="L96" s="29" t="e">
        <f>'s2'!L78</f>
        <v>#N/A</v>
      </c>
      <c r="M96" s="29" t="e">
        <f>'s2'!M78</f>
        <v>#N/A</v>
      </c>
      <c r="N96" s="29" t="e">
        <f>'s2'!N78</f>
        <v>#N/A</v>
      </c>
      <c r="O96" s="29">
        <f>'s2'!O78</f>
        <v>0</v>
      </c>
      <c r="P96" s="29">
        <f>'s2'!P78</f>
        <v>0</v>
      </c>
      <c r="Q96" s="29">
        <f>'s2'!Q78</f>
        <v>0</v>
      </c>
      <c r="R96" s="29">
        <f>'s2'!R78</f>
        <v>0</v>
      </c>
      <c r="S96" s="29">
        <f>'s2'!S78</f>
        <v>0</v>
      </c>
      <c r="T96" s="29">
        <f>'s2'!T78</f>
        <v>0</v>
      </c>
      <c r="U96" s="29">
        <f>'s2'!U78</f>
        <v>0</v>
      </c>
      <c r="V96" s="29">
        <f>'s2'!V78</f>
        <v>0</v>
      </c>
      <c r="W96" s="29">
        <f>'s2'!W78</f>
        <v>0</v>
      </c>
      <c r="X96" s="29">
        <f>'s2'!X78</f>
        <v>0</v>
      </c>
      <c r="Y96" s="29">
        <f>'s2'!Y78</f>
        <v>0</v>
      </c>
      <c r="Z96" s="29">
        <f>'s2'!Z78</f>
        <v>0</v>
      </c>
      <c r="AA96" s="29">
        <f>'s2'!AA78</f>
        <v>0</v>
      </c>
      <c r="AB96" s="29">
        <f>'s2'!AB78</f>
        <v>0</v>
      </c>
      <c r="AC96" s="29">
        <f>'s2'!AC78</f>
        <v>0</v>
      </c>
      <c r="AD96" s="29">
        <f>'s2'!AD78</f>
        <v>0</v>
      </c>
      <c r="AE96" s="29">
        <f>'s2'!AE78</f>
        <v>0</v>
      </c>
      <c r="AF96" s="29">
        <f>'s2'!AF78</f>
        <v>0</v>
      </c>
      <c r="AG96" s="29" t="e">
        <f>'s2'!AG78</f>
        <v>#N/A</v>
      </c>
      <c r="AH96" s="29" t="e">
        <f>'s2'!AH78</f>
        <v>#N/A</v>
      </c>
      <c r="AI96" s="29" t="e">
        <f>'s2'!AI78</f>
        <v>#N/A</v>
      </c>
      <c r="AJ96" s="29" t="e">
        <f>'s2'!AJ78</f>
        <v>#N/A</v>
      </c>
      <c r="AK96" s="29" t="e">
        <f>'s2'!AK78</f>
        <v>#N/A</v>
      </c>
      <c r="AL96" s="29" t="e">
        <f>'s2'!AL78</f>
        <v>#N/A</v>
      </c>
      <c r="AM96" s="9"/>
    </row>
    <row r="97" spans="1:39" x14ac:dyDescent="0.2">
      <c r="A97" s="7"/>
      <c r="B97" s="7">
        <v>22</v>
      </c>
      <c r="C97" s="29" t="e">
        <f>'s2'!C79</f>
        <v>#N/A</v>
      </c>
      <c r="D97" s="29" t="e">
        <f>'s2'!D79</f>
        <v>#N/A</v>
      </c>
      <c r="E97" s="29" t="e">
        <f>'s2'!E79</f>
        <v>#N/A</v>
      </c>
      <c r="F97" s="29" t="e">
        <f>'s2'!F79</f>
        <v>#N/A</v>
      </c>
      <c r="G97" s="29" t="e">
        <f>'s2'!G79</f>
        <v>#N/A</v>
      </c>
      <c r="H97" s="29" t="e">
        <f>'s2'!H79</f>
        <v>#N/A</v>
      </c>
      <c r="I97" s="29" t="e">
        <f>'s2'!I79</f>
        <v>#N/A</v>
      </c>
      <c r="J97" s="29" t="e">
        <f>'s2'!J79</f>
        <v>#N/A</v>
      </c>
      <c r="K97" s="29" t="e">
        <f>'s2'!K79</f>
        <v>#N/A</v>
      </c>
      <c r="L97" s="29" t="e">
        <f>'s2'!L79</f>
        <v>#N/A</v>
      </c>
      <c r="M97" s="29" t="e">
        <f>'s2'!M79</f>
        <v>#N/A</v>
      </c>
      <c r="N97" s="29" t="e">
        <f>'s2'!N79</f>
        <v>#N/A</v>
      </c>
      <c r="O97" s="29">
        <f>'s2'!O79</f>
        <v>0</v>
      </c>
      <c r="P97" s="29">
        <f>'s2'!P79</f>
        <v>0</v>
      </c>
      <c r="Q97" s="29">
        <f>'s2'!Q79</f>
        <v>0</v>
      </c>
      <c r="R97" s="29">
        <f>'s2'!R79</f>
        <v>0</v>
      </c>
      <c r="S97" s="29">
        <f>'s2'!S79</f>
        <v>0</v>
      </c>
      <c r="T97" s="29">
        <f>'s2'!T79</f>
        <v>0</v>
      </c>
      <c r="U97" s="29">
        <f>'s2'!U79</f>
        <v>0</v>
      </c>
      <c r="V97" s="29">
        <f>'s2'!V79</f>
        <v>0</v>
      </c>
      <c r="W97" s="29">
        <f>'s2'!W79</f>
        <v>0</v>
      </c>
      <c r="X97" s="29">
        <f>'s2'!X79</f>
        <v>0</v>
      </c>
      <c r="Y97" s="29">
        <f>'s2'!Y79</f>
        <v>0</v>
      </c>
      <c r="Z97" s="29">
        <f>'s2'!Z79</f>
        <v>0</v>
      </c>
      <c r="AA97" s="29">
        <f>'s2'!AA79</f>
        <v>0</v>
      </c>
      <c r="AB97" s="29">
        <f>'s2'!AB79</f>
        <v>0</v>
      </c>
      <c r="AC97" s="29">
        <f>'s2'!AC79</f>
        <v>0</v>
      </c>
      <c r="AD97" s="29">
        <f>'s2'!AD79</f>
        <v>0</v>
      </c>
      <c r="AE97" s="29">
        <f>'s2'!AE79</f>
        <v>0</v>
      </c>
      <c r="AF97" s="29">
        <f>'s2'!AF79</f>
        <v>0</v>
      </c>
      <c r="AG97" s="29" t="e">
        <f>'s2'!AG79</f>
        <v>#N/A</v>
      </c>
      <c r="AH97" s="29" t="e">
        <f>'s2'!AH79</f>
        <v>#N/A</v>
      </c>
      <c r="AI97" s="29" t="e">
        <f>'s2'!AI79</f>
        <v>#N/A</v>
      </c>
      <c r="AJ97" s="29" t="e">
        <f>'s2'!AJ79</f>
        <v>#N/A</v>
      </c>
      <c r="AK97" s="29" t="e">
        <f>'s2'!AK79</f>
        <v>#N/A</v>
      </c>
      <c r="AL97" s="29" t="e">
        <f>'s2'!AL79</f>
        <v>#N/A</v>
      </c>
      <c r="AM97" s="9"/>
    </row>
    <row r="98" spans="1:39" x14ac:dyDescent="0.2">
      <c r="A98" s="7"/>
      <c r="B98" s="7">
        <v>23</v>
      </c>
      <c r="C98" s="29" t="e">
        <f>'s2'!C80</f>
        <v>#N/A</v>
      </c>
      <c r="D98" s="29" t="e">
        <f>'s2'!D80</f>
        <v>#N/A</v>
      </c>
      <c r="E98" s="29" t="e">
        <f>'s2'!E80</f>
        <v>#N/A</v>
      </c>
      <c r="F98" s="29" t="e">
        <f>'s2'!F80</f>
        <v>#N/A</v>
      </c>
      <c r="G98" s="29" t="e">
        <f>'s2'!G80</f>
        <v>#N/A</v>
      </c>
      <c r="H98" s="29" t="e">
        <f>'s2'!H80</f>
        <v>#N/A</v>
      </c>
      <c r="I98" s="29" t="e">
        <f>'s2'!I80</f>
        <v>#N/A</v>
      </c>
      <c r="J98" s="29" t="e">
        <f>'s2'!J80</f>
        <v>#N/A</v>
      </c>
      <c r="K98" s="29" t="e">
        <f>'s2'!K80</f>
        <v>#N/A</v>
      </c>
      <c r="L98" s="29" t="e">
        <f>'s2'!L80</f>
        <v>#N/A</v>
      </c>
      <c r="M98" s="29" t="e">
        <f>'s2'!M80</f>
        <v>#N/A</v>
      </c>
      <c r="N98" s="29" t="e">
        <f>'s2'!N80</f>
        <v>#N/A</v>
      </c>
      <c r="O98" s="29">
        <f>'s2'!O80</f>
        <v>0</v>
      </c>
      <c r="P98" s="29">
        <f>'s2'!P80</f>
        <v>0</v>
      </c>
      <c r="Q98" s="29">
        <f>'s2'!Q80</f>
        <v>0</v>
      </c>
      <c r="R98" s="29">
        <f>'s2'!R80</f>
        <v>0</v>
      </c>
      <c r="S98" s="29">
        <f>'s2'!S80</f>
        <v>0</v>
      </c>
      <c r="T98" s="29">
        <f>'s2'!T80</f>
        <v>0</v>
      </c>
      <c r="U98" s="29">
        <f>'s2'!U80</f>
        <v>0</v>
      </c>
      <c r="V98" s="29">
        <f>'s2'!V80</f>
        <v>0</v>
      </c>
      <c r="W98" s="29">
        <f>'s2'!W80</f>
        <v>0</v>
      </c>
      <c r="X98" s="29">
        <f>'s2'!X80</f>
        <v>0</v>
      </c>
      <c r="Y98" s="29">
        <f>'s2'!Y80</f>
        <v>0</v>
      </c>
      <c r="Z98" s="29">
        <f>'s2'!Z80</f>
        <v>0</v>
      </c>
      <c r="AA98" s="29">
        <f>'s2'!AA80</f>
        <v>0</v>
      </c>
      <c r="AB98" s="29">
        <f>'s2'!AB80</f>
        <v>0</v>
      </c>
      <c r="AC98" s="29">
        <f>'s2'!AC80</f>
        <v>0</v>
      </c>
      <c r="AD98" s="29">
        <f>'s2'!AD80</f>
        <v>0</v>
      </c>
      <c r="AE98" s="29">
        <f>'s2'!AE80</f>
        <v>0</v>
      </c>
      <c r="AF98" s="29">
        <f>'s2'!AF80</f>
        <v>0</v>
      </c>
      <c r="AG98" s="29" t="e">
        <f>'s2'!AG80</f>
        <v>#N/A</v>
      </c>
      <c r="AH98" s="29" t="e">
        <f>'s2'!AH80</f>
        <v>#N/A</v>
      </c>
      <c r="AI98" s="29" t="e">
        <f>'s2'!AI80</f>
        <v>#N/A</v>
      </c>
      <c r="AJ98" s="29" t="e">
        <f>'s2'!AJ80</f>
        <v>#N/A</v>
      </c>
      <c r="AK98" s="29" t="e">
        <f>'s2'!AK80</f>
        <v>#N/A</v>
      </c>
      <c r="AL98" s="29" t="e">
        <f>'s2'!AL80</f>
        <v>#N/A</v>
      </c>
      <c r="AM98" s="9"/>
    </row>
    <row r="99" spans="1:39" x14ac:dyDescent="0.2">
      <c r="A99" s="7"/>
      <c r="B99" s="7">
        <v>24</v>
      </c>
      <c r="C99" s="29" t="e">
        <f>'s2'!C81</f>
        <v>#N/A</v>
      </c>
      <c r="D99" s="29" t="e">
        <f>'s2'!D81</f>
        <v>#N/A</v>
      </c>
      <c r="E99" s="29" t="e">
        <f>'s2'!E81</f>
        <v>#N/A</v>
      </c>
      <c r="F99" s="29" t="e">
        <f>'s2'!F81</f>
        <v>#N/A</v>
      </c>
      <c r="G99" s="29" t="e">
        <f>'s2'!G81</f>
        <v>#N/A</v>
      </c>
      <c r="H99" s="29" t="e">
        <f>'s2'!H81</f>
        <v>#N/A</v>
      </c>
      <c r="I99" s="29" t="e">
        <f>'s2'!I81</f>
        <v>#N/A</v>
      </c>
      <c r="J99" s="29" t="e">
        <f>'s2'!J81</f>
        <v>#N/A</v>
      </c>
      <c r="K99" s="29" t="e">
        <f>'s2'!K81</f>
        <v>#N/A</v>
      </c>
      <c r="L99" s="29" t="e">
        <f>'s2'!L81</f>
        <v>#N/A</v>
      </c>
      <c r="M99" s="29" t="e">
        <f>'s2'!M81</f>
        <v>#N/A</v>
      </c>
      <c r="N99" s="29" t="e">
        <f>'s2'!N81</f>
        <v>#N/A</v>
      </c>
      <c r="O99" s="29">
        <f>'s2'!O81</f>
        <v>0</v>
      </c>
      <c r="P99" s="29">
        <f>'s2'!P81</f>
        <v>0</v>
      </c>
      <c r="Q99" s="29">
        <f>'s2'!Q81</f>
        <v>0</v>
      </c>
      <c r="R99" s="29">
        <f>'s2'!R81</f>
        <v>0</v>
      </c>
      <c r="S99" s="29">
        <f>'s2'!S81</f>
        <v>0</v>
      </c>
      <c r="T99" s="29">
        <f>'s2'!T81</f>
        <v>0</v>
      </c>
      <c r="U99" s="29">
        <f>'s2'!U81</f>
        <v>0</v>
      </c>
      <c r="V99" s="29">
        <f>'s2'!V81</f>
        <v>0</v>
      </c>
      <c r="W99" s="29">
        <f>'s2'!W81</f>
        <v>0</v>
      </c>
      <c r="X99" s="29">
        <f>'s2'!X81</f>
        <v>0</v>
      </c>
      <c r="Y99" s="29">
        <f>'s2'!Y81</f>
        <v>0</v>
      </c>
      <c r="Z99" s="29">
        <f>'s2'!Z81</f>
        <v>0</v>
      </c>
      <c r="AA99" s="29">
        <f>'s2'!AA81</f>
        <v>0</v>
      </c>
      <c r="AB99" s="29">
        <f>'s2'!AB81</f>
        <v>0</v>
      </c>
      <c r="AC99" s="29">
        <f>'s2'!AC81</f>
        <v>0</v>
      </c>
      <c r="AD99" s="29">
        <f>'s2'!AD81</f>
        <v>0</v>
      </c>
      <c r="AE99" s="29">
        <f>'s2'!AE81</f>
        <v>0</v>
      </c>
      <c r="AF99" s="29">
        <f>'s2'!AF81</f>
        <v>0</v>
      </c>
      <c r="AG99" s="29" t="e">
        <f>'s2'!AG81</f>
        <v>#N/A</v>
      </c>
      <c r="AH99" s="29" t="e">
        <f>'s2'!AH81</f>
        <v>#N/A</v>
      </c>
      <c r="AI99" s="29" t="e">
        <f>'s2'!AI81</f>
        <v>#N/A</v>
      </c>
      <c r="AJ99" s="29" t="e">
        <f>'s2'!AJ81</f>
        <v>#N/A</v>
      </c>
      <c r="AK99" s="29" t="e">
        <f>'s2'!AK81</f>
        <v>#N/A</v>
      </c>
      <c r="AL99" s="29" t="e">
        <f>'s2'!AL81</f>
        <v>#N/A</v>
      </c>
      <c r="AM99" s="9"/>
    </row>
    <row r="100" spans="1:39" x14ac:dyDescent="0.2">
      <c r="A100" s="20"/>
      <c r="B100" s="33" t="s">
        <v>401</v>
      </c>
      <c r="C100" s="32" t="e">
        <f>SUM(C76:C99)</f>
        <v>#N/A</v>
      </c>
      <c r="D100" s="32" t="e">
        <f t="shared" ref="D100:AL100" si="16">SUM(D76:D99)</f>
        <v>#N/A</v>
      </c>
      <c r="E100" s="32" t="e">
        <f t="shared" si="16"/>
        <v>#N/A</v>
      </c>
      <c r="F100" s="32" t="e">
        <f t="shared" si="16"/>
        <v>#N/A</v>
      </c>
      <c r="G100" s="32" t="e">
        <f t="shared" si="16"/>
        <v>#N/A</v>
      </c>
      <c r="H100" s="32" t="e">
        <f t="shared" si="16"/>
        <v>#N/A</v>
      </c>
      <c r="I100" s="32" t="e">
        <f t="shared" si="16"/>
        <v>#N/A</v>
      </c>
      <c r="J100" s="32" t="e">
        <f t="shared" si="16"/>
        <v>#N/A</v>
      </c>
      <c r="K100" s="32" t="e">
        <f t="shared" si="16"/>
        <v>#N/A</v>
      </c>
      <c r="L100" s="32" t="e">
        <f t="shared" si="16"/>
        <v>#N/A</v>
      </c>
      <c r="M100" s="32" t="e">
        <f t="shared" si="16"/>
        <v>#N/A</v>
      </c>
      <c r="N100" s="32" t="e">
        <f t="shared" si="16"/>
        <v>#N/A</v>
      </c>
      <c r="O100" s="32">
        <f t="shared" si="16"/>
        <v>0</v>
      </c>
      <c r="P100" s="32">
        <f t="shared" si="16"/>
        <v>0</v>
      </c>
      <c r="Q100" s="32">
        <f t="shared" si="16"/>
        <v>0</v>
      </c>
      <c r="R100" s="32">
        <f t="shared" si="16"/>
        <v>0</v>
      </c>
      <c r="S100" s="32">
        <f t="shared" si="16"/>
        <v>0</v>
      </c>
      <c r="T100" s="32">
        <f t="shared" si="16"/>
        <v>0</v>
      </c>
      <c r="U100" s="32">
        <f t="shared" si="16"/>
        <v>0</v>
      </c>
      <c r="V100" s="32">
        <f t="shared" si="16"/>
        <v>0</v>
      </c>
      <c r="W100" s="32">
        <f t="shared" si="16"/>
        <v>0</v>
      </c>
      <c r="X100" s="32">
        <f t="shared" si="16"/>
        <v>0</v>
      </c>
      <c r="Y100" s="32">
        <f t="shared" si="16"/>
        <v>0</v>
      </c>
      <c r="Z100" s="32">
        <f t="shared" si="16"/>
        <v>0</v>
      </c>
      <c r="AA100" s="32">
        <f t="shared" si="16"/>
        <v>0</v>
      </c>
      <c r="AB100" s="32">
        <f t="shared" si="16"/>
        <v>0</v>
      </c>
      <c r="AC100" s="32">
        <f t="shared" si="16"/>
        <v>0</v>
      </c>
      <c r="AD100" s="32">
        <f t="shared" si="16"/>
        <v>0</v>
      </c>
      <c r="AE100" s="32">
        <f t="shared" si="16"/>
        <v>0</v>
      </c>
      <c r="AF100" s="32">
        <f t="shared" si="16"/>
        <v>0</v>
      </c>
      <c r="AG100" s="32" t="e">
        <f t="shared" si="16"/>
        <v>#N/A</v>
      </c>
      <c r="AH100" s="32" t="e">
        <f t="shared" si="16"/>
        <v>#N/A</v>
      </c>
      <c r="AI100" s="32" t="e">
        <f t="shared" si="16"/>
        <v>#N/A</v>
      </c>
      <c r="AJ100" s="32" t="e">
        <f t="shared" si="16"/>
        <v>#N/A</v>
      </c>
      <c r="AK100" s="32" t="e">
        <f t="shared" si="16"/>
        <v>#N/A</v>
      </c>
      <c r="AL100" s="32" t="e">
        <f t="shared" si="16"/>
        <v>#N/A</v>
      </c>
      <c r="AM100" s="32" t="e">
        <f>SUM(C100:AL100)</f>
        <v>#N/A</v>
      </c>
    </row>
    <row r="101" spans="1:39" x14ac:dyDescent="0.2">
      <c r="A101" s="20"/>
      <c r="B101" s="33" t="s">
        <v>401</v>
      </c>
      <c r="C101" s="34" t="e">
        <f t="shared" ref="C101:AL101" si="17">C100*C4</f>
        <v>#N/A</v>
      </c>
      <c r="D101" s="34" t="e">
        <f t="shared" si="17"/>
        <v>#N/A</v>
      </c>
      <c r="E101" s="34" t="e">
        <f t="shared" si="17"/>
        <v>#N/A</v>
      </c>
      <c r="F101" s="34" t="e">
        <f t="shared" si="17"/>
        <v>#N/A</v>
      </c>
      <c r="G101" s="34" t="e">
        <f t="shared" si="17"/>
        <v>#N/A</v>
      </c>
      <c r="H101" s="34" t="e">
        <f t="shared" si="17"/>
        <v>#N/A</v>
      </c>
      <c r="I101" s="34" t="e">
        <f t="shared" si="17"/>
        <v>#N/A</v>
      </c>
      <c r="J101" s="34" t="e">
        <f t="shared" si="17"/>
        <v>#N/A</v>
      </c>
      <c r="K101" s="34" t="e">
        <f t="shared" si="17"/>
        <v>#N/A</v>
      </c>
      <c r="L101" s="34" t="e">
        <f t="shared" si="17"/>
        <v>#N/A</v>
      </c>
      <c r="M101" s="34" t="e">
        <f t="shared" si="17"/>
        <v>#N/A</v>
      </c>
      <c r="N101" s="34" t="e">
        <f t="shared" si="17"/>
        <v>#N/A</v>
      </c>
      <c r="O101" s="34">
        <f t="shared" si="17"/>
        <v>0</v>
      </c>
      <c r="P101" s="34">
        <f t="shared" si="17"/>
        <v>0</v>
      </c>
      <c r="Q101" s="34">
        <f t="shared" si="17"/>
        <v>0</v>
      </c>
      <c r="R101" s="34">
        <f t="shared" si="17"/>
        <v>0</v>
      </c>
      <c r="S101" s="34">
        <f t="shared" si="17"/>
        <v>0</v>
      </c>
      <c r="T101" s="34">
        <f t="shared" si="17"/>
        <v>0</v>
      </c>
      <c r="U101" s="34">
        <f t="shared" si="17"/>
        <v>0</v>
      </c>
      <c r="V101" s="34">
        <f t="shared" si="17"/>
        <v>0</v>
      </c>
      <c r="W101" s="34">
        <f t="shared" si="17"/>
        <v>0</v>
      </c>
      <c r="X101" s="34">
        <f t="shared" si="17"/>
        <v>0</v>
      </c>
      <c r="Y101" s="34">
        <f t="shared" si="17"/>
        <v>0</v>
      </c>
      <c r="Z101" s="34">
        <f t="shared" si="17"/>
        <v>0</v>
      </c>
      <c r="AA101" s="34">
        <f t="shared" si="17"/>
        <v>0</v>
      </c>
      <c r="AB101" s="34">
        <f t="shared" si="17"/>
        <v>0</v>
      </c>
      <c r="AC101" s="34">
        <f t="shared" si="17"/>
        <v>0</v>
      </c>
      <c r="AD101" s="34">
        <f t="shared" si="17"/>
        <v>0</v>
      </c>
      <c r="AE101" s="34">
        <f t="shared" si="17"/>
        <v>0</v>
      </c>
      <c r="AF101" s="34">
        <f t="shared" si="17"/>
        <v>0</v>
      </c>
      <c r="AG101" s="34" t="e">
        <f t="shared" si="17"/>
        <v>#N/A</v>
      </c>
      <c r="AH101" s="34" t="e">
        <f t="shared" si="17"/>
        <v>#N/A</v>
      </c>
      <c r="AI101" s="34" t="e">
        <f t="shared" si="17"/>
        <v>#N/A</v>
      </c>
      <c r="AJ101" s="34" t="e">
        <f t="shared" si="17"/>
        <v>#N/A</v>
      </c>
      <c r="AK101" s="34" t="e">
        <f t="shared" si="17"/>
        <v>#N/A</v>
      </c>
      <c r="AL101" s="34" t="e">
        <f t="shared" si="17"/>
        <v>#N/A</v>
      </c>
      <c r="AM101" s="42" t="e">
        <f>SUM(C101:AL101)</f>
        <v>#N/A</v>
      </c>
    </row>
    <row r="102" spans="1:39" x14ac:dyDescent="0.2">
      <c r="A102" s="20"/>
      <c r="B102" s="33"/>
      <c r="C102" s="34"/>
      <c r="D102" s="34"/>
      <c r="E102" s="34"/>
      <c r="F102" s="34"/>
      <c r="G102" s="34"/>
      <c r="H102" s="34"/>
      <c r="I102" s="34"/>
      <c r="J102" s="34"/>
      <c r="K102" s="34"/>
      <c r="L102" s="34"/>
      <c r="M102" s="34"/>
      <c r="N102" s="34"/>
      <c r="O102" s="34"/>
      <c r="P102" s="34"/>
      <c r="Q102" s="34"/>
      <c r="R102" s="34"/>
      <c r="S102" s="34"/>
      <c r="T102" s="34"/>
      <c r="U102" s="34"/>
      <c r="V102" s="34"/>
      <c r="W102" s="34"/>
      <c r="X102" s="34"/>
      <c r="Y102" s="34"/>
      <c r="Z102" s="34"/>
      <c r="AA102" s="34"/>
      <c r="AB102" s="34"/>
      <c r="AC102" s="34"/>
      <c r="AD102" s="34"/>
      <c r="AE102" s="34"/>
      <c r="AF102" s="34"/>
      <c r="AG102" s="34"/>
      <c r="AH102" s="34"/>
      <c r="AI102" s="34"/>
      <c r="AJ102" s="34"/>
      <c r="AK102" s="34"/>
      <c r="AL102" s="34"/>
      <c r="AM102" s="176"/>
    </row>
    <row r="103" spans="1:39" x14ac:dyDescent="0.2">
      <c r="A103" s="20"/>
      <c r="B103" s="9"/>
      <c r="C103" s="9" t="e">
        <f>C104/C21</f>
        <v>#N/A</v>
      </c>
      <c r="D103" s="9" t="e">
        <f>D104/D21</f>
        <v>#N/A</v>
      </c>
      <c r="E103" s="9" t="e">
        <f>E104/E21</f>
        <v>#N/A</v>
      </c>
      <c r="F103" s="9" t="e">
        <f>F104/F21</f>
        <v>#N/A</v>
      </c>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414</v>
      </c>
      <c r="B104" s="9">
        <v>1</v>
      </c>
      <c r="C104" s="31" t="e">
        <f t="shared" ref="C104:AL111" si="18">IF(C50&lt;-7,C$19*C$31*(C$25+C$29*(C50+7)),IF(C50&lt;2,C$19*C$31*(C$24+C$28*(C50-2)),IF(C50&lt;7,C$19*C$31*(C$23+C$27*(C50-7)),C$19*C$31*(C$23+C$26*(C50-7)))))</f>
        <v>#N/A</v>
      </c>
      <c r="D104" s="31" t="e">
        <f t="shared" si="18"/>
        <v>#N/A</v>
      </c>
      <c r="E104" s="31" t="e">
        <f t="shared" si="18"/>
        <v>#N/A</v>
      </c>
      <c r="F104" s="31" t="e">
        <f t="shared" si="18"/>
        <v>#N/A</v>
      </c>
      <c r="G104" s="31" t="e">
        <f t="shared" si="18"/>
        <v>#N/A</v>
      </c>
      <c r="H104" s="31" t="e">
        <f t="shared" si="18"/>
        <v>#N/A</v>
      </c>
      <c r="I104" s="31" t="e">
        <f t="shared" si="18"/>
        <v>#N/A</v>
      </c>
      <c r="J104" s="31" t="e">
        <f t="shared" si="18"/>
        <v>#N/A</v>
      </c>
      <c r="K104" s="31" t="e">
        <f t="shared" si="18"/>
        <v>#N/A</v>
      </c>
      <c r="L104" s="31" t="e">
        <f t="shared" si="18"/>
        <v>#N/A</v>
      </c>
      <c r="M104" s="31" t="e">
        <f t="shared" si="18"/>
        <v>#N/A</v>
      </c>
      <c r="N104" s="31" t="e">
        <f t="shared" si="18"/>
        <v>#N/A</v>
      </c>
      <c r="O104" s="31" t="e">
        <f t="shared" si="18"/>
        <v>#N/A</v>
      </c>
      <c r="P104" s="31" t="e">
        <f t="shared" si="18"/>
        <v>#N/A</v>
      </c>
      <c r="Q104" s="31" t="e">
        <f t="shared" si="18"/>
        <v>#N/A</v>
      </c>
      <c r="R104" s="31" t="e">
        <f t="shared" si="18"/>
        <v>#N/A</v>
      </c>
      <c r="S104" s="31" t="e">
        <f t="shared" si="18"/>
        <v>#N/A</v>
      </c>
      <c r="T104" s="31" t="e">
        <f t="shared" si="18"/>
        <v>#N/A</v>
      </c>
      <c r="U104" s="31" t="e">
        <f t="shared" si="18"/>
        <v>#N/A</v>
      </c>
      <c r="V104" s="31" t="e">
        <f t="shared" si="18"/>
        <v>#N/A</v>
      </c>
      <c r="W104" s="31" t="e">
        <f t="shared" si="18"/>
        <v>#N/A</v>
      </c>
      <c r="X104" s="31" t="e">
        <f t="shared" si="18"/>
        <v>#N/A</v>
      </c>
      <c r="Y104" s="31" t="e">
        <f t="shared" si="18"/>
        <v>#N/A</v>
      </c>
      <c r="Z104" s="31" t="e">
        <f t="shared" si="18"/>
        <v>#N/A</v>
      </c>
      <c r="AA104" s="31" t="e">
        <f t="shared" si="18"/>
        <v>#N/A</v>
      </c>
      <c r="AB104" s="31" t="e">
        <f t="shared" si="18"/>
        <v>#N/A</v>
      </c>
      <c r="AC104" s="31" t="e">
        <f t="shared" si="18"/>
        <v>#N/A</v>
      </c>
      <c r="AD104" s="31" t="e">
        <f t="shared" si="18"/>
        <v>#N/A</v>
      </c>
      <c r="AE104" s="31" t="e">
        <f t="shared" si="18"/>
        <v>#N/A</v>
      </c>
      <c r="AF104" s="31" t="e">
        <f t="shared" si="18"/>
        <v>#N/A</v>
      </c>
      <c r="AG104" s="31" t="e">
        <f t="shared" si="18"/>
        <v>#N/A</v>
      </c>
      <c r="AH104" s="31" t="e">
        <f t="shared" si="18"/>
        <v>#N/A</v>
      </c>
      <c r="AI104" s="31" t="e">
        <f t="shared" si="18"/>
        <v>#N/A</v>
      </c>
      <c r="AJ104" s="31" t="e">
        <f t="shared" si="18"/>
        <v>#N/A</v>
      </c>
      <c r="AK104" s="31" t="e">
        <f t="shared" si="18"/>
        <v>#N/A</v>
      </c>
      <c r="AL104" s="31" t="e">
        <f t="shared" si="18"/>
        <v>#N/A</v>
      </c>
      <c r="AM104" s="9"/>
    </row>
    <row r="105" spans="1:39" x14ac:dyDescent="0.2">
      <c r="A105" s="20" t="s">
        <v>403</v>
      </c>
      <c r="B105" s="9">
        <v>2</v>
      </c>
      <c r="C105" s="31" t="e">
        <f t="shared" si="18"/>
        <v>#N/A</v>
      </c>
      <c r="D105" s="31" t="e">
        <f t="shared" si="18"/>
        <v>#N/A</v>
      </c>
      <c r="E105" s="31" t="e">
        <f t="shared" si="18"/>
        <v>#N/A</v>
      </c>
      <c r="F105" s="31" t="e">
        <f t="shared" si="18"/>
        <v>#N/A</v>
      </c>
      <c r="G105" s="31" t="e">
        <f t="shared" si="18"/>
        <v>#N/A</v>
      </c>
      <c r="H105" s="31" t="e">
        <f t="shared" si="18"/>
        <v>#N/A</v>
      </c>
      <c r="I105" s="31" t="e">
        <f t="shared" si="18"/>
        <v>#N/A</v>
      </c>
      <c r="J105" s="31" t="e">
        <f t="shared" si="18"/>
        <v>#N/A</v>
      </c>
      <c r="K105" s="31" t="e">
        <f t="shared" si="18"/>
        <v>#N/A</v>
      </c>
      <c r="L105" s="31" t="e">
        <f t="shared" si="18"/>
        <v>#N/A</v>
      </c>
      <c r="M105" s="31" t="e">
        <f t="shared" si="18"/>
        <v>#N/A</v>
      </c>
      <c r="N105" s="31" t="e">
        <f t="shared" si="18"/>
        <v>#N/A</v>
      </c>
      <c r="O105" s="31" t="e">
        <f t="shared" si="18"/>
        <v>#N/A</v>
      </c>
      <c r="P105" s="31" t="e">
        <f t="shared" si="18"/>
        <v>#N/A</v>
      </c>
      <c r="Q105" s="31" t="e">
        <f t="shared" si="18"/>
        <v>#N/A</v>
      </c>
      <c r="R105" s="31" t="e">
        <f t="shared" si="18"/>
        <v>#N/A</v>
      </c>
      <c r="S105" s="31" t="e">
        <f t="shared" si="18"/>
        <v>#N/A</v>
      </c>
      <c r="T105" s="31" t="e">
        <f t="shared" si="18"/>
        <v>#N/A</v>
      </c>
      <c r="U105" s="31" t="e">
        <f t="shared" si="18"/>
        <v>#N/A</v>
      </c>
      <c r="V105" s="31" t="e">
        <f t="shared" si="18"/>
        <v>#N/A</v>
      </c>
      <c r="W105" s="31" t="e">
        <f t="shared" si="18"/>
        <v>#N/A</v>
      </c>
      <c r="X105" s="31" t="e">
        <f t="shared" si="18"/>
        <v>#N/A</v>
      </c>
      <c r="Y105" s="31" t="e">
        <f t="shared" si="18"/>
        <v>#N/A</v>
      </c>
      <c r="Z105" s="31" t="e">
        <f t="shared" si="18"/>
        <v>#N/A</v>
      </c>
      <c r="AA105" s="31" t="e">
        <f t="shared" si="18"/>
        <v>#N/A</v>
      </c>
      <c r="AB105" s="31" t="e">
        <f t="shared" si="18"/>
        <v>#N/A</v>
      </c>
      <c r="AC105" s="31" t="e">
        <f t="shared" si="18"/>
        <v>#N/A</v>
      </c>
      <c r="AD105" s="31" t="e">
        <f t="shared" si="18"/>
        <v>#N/A</v>
      </c>
      <c r="AE105" s="31" t="e">
        <f t="shared" si="18"/>
        <v>#N/A</v>
      </c>
      <c r="AF105" s="31" t="e">
        <f t="shared" si="18"/>
        <v>#N/A</v>
      </c>
      <c r="AG105" s="31" t="e">
        <f t="shared" si="18"/>
        <v>#N/A</v>
      </c>
      <c r="AH105" s="31" t="e">
        <f t="shared" si="18"/>
        <v>#N/A</v>
      </c>
      <c r="AI105" s="31" t="e">
        <f t="shared" si="18"/>
        <v>#N/A</v>
      </c>
      <c r="AJ105" s="31" t="e">
        <f t="shared" si="18"/>
        <v>#N/A</v>
      </c>
      <c r="AK105" s="31" t="e">
        <f t="shared" si="18"/>
        <v>#N/A</v>
      </c>
      <c r="AL105" s="31" t="e">
        <f t="shared" si="18"/>
        <v>#N/A</v>
      </c>
      <c r="AM105" s="9"/>
    </row>
    <row r="106" spans="1:39" x14ac:dyDescent="0.2">
      <c r="A106" s="20"/>
      <c r="B106" s="9">
        <v>3</v>
      </c>
      <c r="C106" s="31" t="e">
        <f t="shared" si="18"/>
        <v>#N/A</v>
      </c>
      <c r="D106" s="31" t="e">
        <f t="shared" si="18"/>
        <v>#N/A</v>
      </c>
      <c r="E106" s="31" t="e">
        <f t="shared" si="18"/>
        <v>#N/A</v>
      </c>
      <c r="F106" s="31" t="e">
        <f t="shared" si="18"/>
        <v>#N/A</v>
      </c>
      <c r="G106" s="31" t="e">
        <f t="shared" si="18"/>
        <v>#N/A</v>
      </c>
      <c r="H106" s="31" t="e">
        <f t="shared" si="18"/>
        <v>#N/A</v>
      </c>
      <c r="I106" s="31" t="e">
        <f t="shared" si="18"/>
        <v>#N/A</v>
      </c>
      <c r="J106" s="31" t="e">
        <f t="shared" si="18"/>
        <v>#N/A</v>
      </c>
      <c r="K106" s="31" t="e">
        <f t="shared" si="18"/>
        <v>#N/A</v>
      </c>
      <c r="L106" s="31" t="e">
        <f t="shared" si="18"/>
        <v>#N/A</v>
      </c>
      <c r="M106" s="31" t="e">
        <f t="shared" si="18"/>
        <v>#N/A</v>
      </c>
      <c r="N106" s="31" t="e">
        <f t="shared" si="18"/>
        <v>#N/A</v>
      </c>
      <c r="O106" s="31" t="e">
        <f t="shared" si="18"/>
        <v>#N/A</v>
      </c>
      <c r="P106" s="31" t="e">
        <f t="shared" si="18"/>
        <v>#N/A</v>
      </c>
      <c r="Q106" s="31" t="e">
        <f t="shared" si="18"/>
        <v>#N/A</v>
      </c>
      <c r="R106" s="31" t="e">
        <f t="shared" si="18"/>
        <v>#N/A</v>
      </c>
      <c r="S106" s="31" t="e">
        <f t="shared" si="18"/>
        <v>#N/A</v>
      </c>
      <c r="T106" s="31" t="e">
        <f t="shared" si="18"/>
        <v>#N/A</v>
      </c>
      <c r="U106" s="31" t="e">
        <f t="shared" si="18"/>
        <v>#N/A</v>
      </c>
      <c r="V106" s="31" t="e">
        <f t="shared" si="18"/>
        <v>#N/A</v>
      </c>
      <c r="W106" s="31" t="e">
        <f t="shared" si="18"/>
        <v>#N/A</v>
      </c>
      <c r="X106" s="31" t="e">
        <f t="shared" si="18"/>
        <v>#N/A</v>
      </c>
      <c r="Y106" s="31" t="e">
        <f t="shared" si="18"/>
        <v>#N/A</v>
      </c>
      <c r="Z106" s="31" t="e">
        <f t="shared" si="18"/>
        <v>#N/A</v>
      </c>
      <c r="AA106" s="31" t="e">
        <f t="shared" si="18"/>
        <v>#N/A</v>
      </c>
      <c r="AB106" s="31" t="e">
        <f t="shared" si="18"/>
        <v>#N/A</v>
      </c>
      <c r="AC106" s="31" t="e">
        <f t="shared" si="18"/>
        <v>#N/A</v>
      </c>
      <c r="AD106" s="31" t="e">
        <f t="shared" si="18"/>
        <v>#N/A</v>
      </c>
      <c r="AE106" s="31" t="e">
        <f t="shared" si="18"/>
        <v>#N/A</v>
      </c>
      <c r="AF106" s="31" t="e">
        <f t="shared" si="18"/>
        <v>#N/A</v>
      </c>
      <c r="AG106" s="31" t="e">
        <f t="shared" si="18"/>
        <v>#N/A</v>
      </c>
      <c r="AH106" s="31" t="e">
        <f t="shared" si="18"/>
        <v>#N/A</v>
      </c>
      <c r="AI106" s="31" t="e">
        <f t="shared" si="18"/>
        <v>#N/A</v>
      </c>
      <c r="AJ106" s="31" t="e">
        <f t="shared" si="18"/>
        <v>#N/A</v>
      </c>
      <c r="AK106" s="31" t="e">
        <f t="shared" si="18"/>
        <v>#N/A</v>
      </c>
      <c r="AL106" s="31" t="e">
        <f t="shared" si="18"/>
        <v>#N/A</v>
      </c>
      <c r="AM106" s="9"/>
    </row>
    <row r="107" spans="1:39" x14ac:dyDescent="0.2">
      <c r="A107" s="20"/>
      <c r="B107" s="9">
        <v>4</v>
      </c>
      <c r="C107" s="31" t="e">
        <f t="shared" si="18"/>
        <v>#N/A</v>
      </c>
      <c r="D107" s="31" t="e">
        <f t="shared" si="18"/>
        <v>#N/A</v>
      </c>
      <c r="E107" s="31" t="e">
        <f t="shared" si="18"/>
        <v>#N/A</v>
      </c>
      <c r="F107" s="31" t="e">
        <f t="shared" si="18"/>
        <v>#N/A</v>
      </c>
      <c r="G107" s="31" t="e">
        <f t="shared" si="18"/>
        <v>#N/A</v>
      </c>
      <c r="H107" s="31" t="e">
        <f t="shared" si="18"/>
        <v>#N/A</v>
      </c>
      <c r="I107" s="31" t="e">
        <f t="shared" si="18"/>
        <v>#N/A</v>
      </c>
      <c r="J107" s="31" t="e">
        <f t="shared" si="18"/>
        <v>#N/A</v>
      </c>
      <c r="K107" s="31" t="e">
        <f t="shared" si="18"/>
        <v>#N/A</v>
      </c>
      <c r="L107" s="31" t="e">
        <f t="shared" si="18"/>
        <v>#N/A</v>
      </c>
      <c r="M107" s="31" t="e">
        <f t="shared" si="18"/>
        <v>#N/A</v>
      </c>
      <c r="N107" s="31" t="e">
        <f t="shared" si="18"/>
        <v>#N/A</v>
      </c>
      <c r="O107" s="31" t="e">
        <f t="shared" si="18"/>
        <v>#N/A</v>
      </c>
      <c r="P107" s="31" t="e">
        <f t="shared" si="18"/>
        <v>#N/A</v>
      </c>
      <c r="Q107" s="31" t="e">
        <f t="shared" si="18"/>
        <v>#N/A</v>
      </c>
      <c r="R107" s="31" t="e">
        <f t="shared" si="18"/>
        <v>#N/A</v>
      </c>
      <c r="S107" s="31" t="e">
        <f t="shared" si="18"/>
        <v>#N/A</v>
      </c>
      <c r="T107" s="31" t="e">
        <f t="shared" si="18"/>
        <v>#N/A</v>
      </c>
      <c r="U107" s="31" t="e">
        <f t="shared" si="18"/>
        <v>#N/A</v>
      </c>
      <c r="V107" s="31" t="e">
        <f t="shared" si="18"/>
        <v>#N/A</v>
      </c>
      <c r="W107" s="31" t="e">
        <f t="shared" si="18"/>
        <v>#N/A</v>
      </c>
      <c r="X107" s="31" t="e">
        <f t="shared" si="18"/>
        <v>#N/A</v>
      </c>
      <c r="Y107" s="31" t="e">
        <f t="shared" si="18"/>
        <v>#N/A</v>
      </c>
      <c r="Z107" s="31" t="e">
        <f t="shared" si="18"/>
        <v>#N/A</v>
      </c>
      <c r="AA107" s="31" t="e">
        <f t="shared" si="18"/>
        <v>#N/A</v>
      </c>
      <c r="AB107" s="31" t="e">
        <f t="shared" si="18"/>
        <v>#N/A</v>
      </c>
      <c r="AC107" s="31" t="e">
        <f t="shared" si="18"/>
        <v>#N/A</v>
      </c>
      <c r="AD107" s="31" t="e">
        <f t="shared" si="18"/>
        <v>#N/A</v>
      </c>
      <c r="AE107" s="31" t="e">
        <f t="shared" si="18"/>
        <v>#N/A</v>
      </c>
      <c r="AF107" s="31" t="e">
        <f t="shared" si="18"/>
        <v>#N/A</v>
      </c>
      <c r="AG107" s="31" t="e">
        <f t="shared" si="18"/>
        <v>#N/A</v>
      </c>
      <c r="AH107" s="31" t="e">
        <f t="shared" si="18"/>
        <v>#N/A</v>
      </c>
      <c r="AI107" s="31" t="e">
        <f t="shared" si="18"/>
        <v>#N/A</v>
      </c>
      <c r="AJ107" s="31" t="e">
        <f t="shared" si="18"/>
        <v>#N/A</v>
      </c>
      <c r="AK107" s="31" t="e">
        <f t="shared" si="18"/>
        <v>#N/A</v>
      </c>
      <c r="AL107" s="31" t="e">
        <f t="shared" si="18"/>
        <v>#N/A</v>
      </c>
      <c r="AM107" s="9"/>
    </row>
    <row r="108" spans="1:39" x14ac:dyDescent="0.2">
      <c r="A108" s="20"/>
      <c r="B108" s="9">
        <v>5</v>
      </c>
      <c r="C108" s="31" t="e">
        <f t="shared" si="18"/>
        <v>#N/A</v>
      </c>
      <c r="D108" s="31" t="e">
        <f t="shared" si="18"/>
        <v>#N/A</v>
      </c>
      <c r="E108" s="31" t="e">
        <f t="shared" si="18"/>
        <v>#N/A</v>
      </c>
      <c r="F108" s="31" t="e">
        <f t="shared" si="18"/>
        <v>#N/A</v>
      </c>
      <c r="G108" s="31" t="e">
        <f t="shared" si="18"/>
        <v>#N/A</v>
      </c>
      <c r="H108" s="31" t="e">
        <f t="shared" si="18"/>
        <v>#N/A</v>
      </c>
      <c r="I108" s="31" t="e">
        <f t="shared" si="18"/>
        <v>#N/A</v>
      </c>
      <c r="J108" s="31" t="e">
        <f t="shared" si="18"/>
        <v>#N/A</v>
      </c>
      <c r="K108" s="31" t="e">
        <f t="shared" si="18"/>
        <v>#N/A</v>
      </c>
      <c r="L108" s="31" t="e">
        <f t="shared" si="18"/>
        <v>#N/A</v>
      </c>
      <c r="M108" s="31" t="e">
        <f t="shared" si="18"/>
        <v>#N/A</v>
      </c>
      <c r="N108" s="31" t="e">
        <f t="shared" si="18"/>
        <v>#N/A</v>
      </c>
      <c r="O108" s="31" t="e">
        <f t="shared" si="18"/>
        <v>#N/A</v>
      </c>
      <c r="P108" s="31" t="e">
        <f t="shared" si="18"/>
        <v>#N/A</v>
      </c>
      <c r="Q108" s="31" t="e">
        <f t="shared" si="18"/>
        <v>#N/A</v>
      </c>
      <c r="R108" s="31" t="e">
        <f t="shared" si="18"/>
        <v>#N/A</v>
      </c>
      <c r="S108" s="31" t="e">
        <f t="shared" si="18"/>
        <v>#N/A</v>
      </c>
      <c r="T108" s="31" t="e">
        <f t="shared" si="18"/>
        <v>#N/A</v>
      </c>
      <c r="U108" s="31" t="e">
        <f t="shared" si="18"/>
        <v>#N/A</v>
      </c>
      <c r="V108" s="31" t="e">
        <f t="shared" si="18"/>
        <v>#N/A</v>
      </c>
      <c r="W108" s="31" t="e">
        <f t="shared" si="18"/>
        <v>#N/A</v>
      </c>
      <c r="X108" s="31" t="e">
        <f t="shared" si="18"/>
        <v>#N/A</v>
      </c>
      <c r="Y108" s="31" t="e">
        <f t="shared" si="18"/>
        <v>#N/A</v>
      </c>
      <c r="Z108" s="31" t="e">
        <f t="shared" si="18"/>
        <v>#N/A</v>
      </c>
      <c r="AA108" s="31" t="e">
        <f t="shared" si="18"/>
        <v>#N/A</v>
      </c>
      <c r="AB108" s="31" t="e">
        <f t="shared" si="18"/>
        <v>#N/A</v>
      </c>
      <c r="AC108" s="31" t="e">
        <f t="shared" si="18"/>
        <v>#N/A</v>
      </c>
      <c r="AD108" s="31" t="e">
        <f t="shared" si="18"/>
        <v>#N/A</v>
      </c>
      <c r="AE108" s="31" t="e">
        <f t="shared" si="18"/>
        <v>#N/A</v>
      </c>
      <c r="AF108" s="31" t="e">
        <f t="shared" si="18"/>
        <v>#N/A</v>
      </c>
      <c r="AG108" s="31" t="e">
        <f t="shared" si="18"/>
        <v>#N/A</v>
      </c>
      <c r="AH108" s="31" t="e">
        <f t="shared" si="18"/>
        <v>#N/A</v>
      </c>
      <c r="AI108" s="31" t="e">
        <f t="shared" si="18"/>
        <v>#N/A</v>
      </c>
      <c r="AJ108" s="31" t="e">
        <f t="shared" si="18"/>
        <v>#N/A</v>
      </c>
      <c r="AK108" s="31" t="e">
        <f t="shared" si="18"/>
        <v>#N/A</v>
      </c>
      <c r="AL108" s="31" t="e">
        <f t="shared" si="18"/>
        <v>#N/A</v>
      </c>
      <c r="AM108" s="9"/>
    </row>
    <row r="109" spans="1:39" x14ac:dyDescent="0.2">
      <c r="A109" s="20"/>
      <c r="B109" s="9">
        <v>6</v>
      </c>
      <c r="C109" s="31" t="e">
        <f t="shared" si="18"/>
        <v>#N/A</v>
      </c>
      <c r="D109" s="31" t="e">
        <f t="shared" si="18"/>
        <v>#N/A</v>
      </c>
      <c r="E109" s="31" t="e">
        <f t="shared" si="18"/>
        <v>#N/A</v>
      </c>
      <c r="F109" s="31" t="e">
        <f t="shared" si="18"/>
        <v>#N/A</v>
      </c>
      <c r="G109" s="31" t="e">
        <f t="shared" si="18"/>
        <v>#N/A</v>
      </c>
      <c r="H109" s="31" t="e">
        <f t="shared" si="18"/>
        <v>#N/A</v>
      </c>
      <c r="I109" s="31" t="e">
        <f t="shared" si="18"/>
        <v>#N/A</v>
      </c>
      <c r="J109" s="31" t="e">
        <f t="shared" si="18"/>
        <v>#N/A</v>
      </c>
      <c r="K109" s="31" t="e">
        <f t="shared" si="18"/>
        <v>#N/A</v>
      </c>
      <c r="L109" s="31" t="e">
        <f t="shared" si="18"/>
        <v>#N/A</v>
      </c>
      <c r="M109" s="31" t="e">
        <f t="shared" si="18"/>
        <v>#N/A</v>
      </c>
      <c r="N109" s="31" t="e">
        <f t="shared" si="18"/>
        <v>#N/A</v>
      </c>
      <c r="O109" s="31" t="e">
        <f t="shared" si="18"/>
        <v>#N/A</v>
      </c>
      <c r="P109" s="31" t="e">
        <f t="shared" si="18"/>
        <v>#N/A</v>
      </c>
      <c r="Q109" s="31" t="e">
        <f t="shared" si="18"/>
        <v>#N/A</v>
      </c>
      <c r="R109" s="31" t="e">
        <f t="shared" si="18"/>
        <v>#N/A</v>
      </c>
      <c r="S109" s="31" t="e">
        <f t="shared" si="18"/>
        <v>#N/A</v>
      </c>
      <c r="T109" s="31" t="e">
        <f t="shared" si="18"/>
        <v>#N/A</v>
      </c>
      <c r="U109" s="31" t="e">
        <f t="shared" si="18"/>
        <v>#N/A</v>
      </c>
      <c r="V109" s="31" t="e">
        <f t="shared" si="18"/>
        <v>#N/A</v>
      </c>
      <c r="W109" s="31" t="e">
        <f t="shared" si="18"/>
        <v>#N/A</v>
      </c>
      <c r="X109" s="31" t="e">
        <f t="shared" si="18"/>
        <v>#N/A</v>
      </c>
      <c r="Y109" s="31" t="e">
        <f t="shared" si="18"/>
        <v>#N/A</v>
      </c>
      <c r="Z109" s="31" t="e">
        <f t="shared" si="18"/>
        <v>#N/A</v>
      </c>
      <c r="AA109" s="31" t="e">
        <f t="shared" si="18"/>
        <v>#N/A</v>
      </c>
      <c r="AB109" s="31" t="e">
        <f t="shared" si="18"/>
        <v>#N/A</v>
      </c>
      <c r="AC109" s="31" t="e">
        <f t="shared" si="18"/>
        <v>#N/A</v>
      </c>
      <c r="AD109" s="31" t="e">
        <f t="shared" si="18"/>
        <v>#N/A</v>
      </c>
      <c r="AE109" s="31" t="e">
        <f t="shared" si="18"/>
        <v>#N/A</v>
      </c>
      <c r="AF109" s="31" t="e">
        <f t="shared" si="18"/>
        <v>#N/A</v>
      </c>
      <c r="AG109" s="31" t="e">
        <f t="shared" si="18"/>
        <v>#N/A</v>
      </c>
      <c r="AH109" s="31" t="e">
        <f t="shared" si="18"/>
        <v>#N/A</v>
      </c>
      <c r="AI109" s="31" t="e">
        <f t="shared" si="18"/>
        <v>#N/A</v>
      </c>
      <c r="AJ109" s="31" t="e">
        <f t="shared" si="18"/>
        <v>#N/A</v>
      </c>
      <c r="AK109" s="31" t="e">
        <f t="shared" si="18"/>
        <v>#N/A</v>
      </c>
      <c r="AL109" s="31" t="e">
        <f t="shared" si="18"/>
        <v>#N/A</v>
      </c>
      <c r="AM109" s="9"/>
    </row>
    <row r="110" spans="1:39" x14ac:dyDescent="0.2">
      <c r="A110" s="20"/>
      <c r="B110" s="9">
        <v>7</v>
      </c>
      <c r="C110" s="31" t="e">
        <f t="shared" si="18"/>
        <v>#N/A</v>
      </c>
      <c r="D110" s="31" t="e">
        <f t="shared" si="18"/>
        <v>#N/A</v>
      </c>
      <c r="E110" s="31" t="e">
        <f t="shared" si="18"/>
        <v>#N/A</v>
      </c>
      <c r="F110" s="31" t="e">
        <f t="shared" si="18"/>
        <v>#N/A</v>
      </c>
      <c r="G110" s="31" t="e">
        <f t="shared" si="18"/>
        <v>#N/A</v>
      </c>
      <c r="H110" s="31" t="e">
        <f t="shared" si="18"/>
        <v>#N/A</v>
      </c>
      <c r="I110" s="31" t="e">
        <f t="shared" si="18"/>
        <v>#N/A</v>
      </c>
      <c r="J110" s="31" t="e">
        <f t="shared" si="18"/>
        <v>#N/A</v>
      </c>
      <c r="K110" s="31" t="e">
        <f t="shared" si="18"/>
        <v>#N/A</v>
      </c>
      <c r="L110" s="31" t="e">
        <f t="shared" si="18"/>
        <v>#N/A</v>
      </c>
      <c r="M110" s="31" t="e">
        <f t="shared" si="18"/>
        <v>#N/A</v>
      </c>
      <c r="N110" s="31" t="e">
        <f t="shared" si="18"/>
        <v>#N/A</v>
      </c>
      <c r="O110" s="31" t="e">
        <f t="shared" si="18"/>
        <v>#N/A</v>
      </c>
      <c r="P110" s="31" t="e">
        <f t="shared" si="18"/>
        <v>#N/A</v>
      </c>
      <c r="Q110" s="31" t="e">
        <f t="shared" si="18"/>
        <v>#N/A</v>
      </c>
      <c r="R110" s="31" t="e">
        <f t="shared" si="18"/>
        <v>#N/A</v>
      </c>
      <c r="S110" s="31" t="e">
        <f t="shared" si="18"/>
        <v>#N/A</v>
      </c>
      <c r="T110" s="31" t="e">
        <f t="shared" si="18"/>
        <v>#N/A</v>
      </c>
      <c r="U110" s="31" t="e">
        <f t="shared" si="18"/>
        <v>#N/A</v>
      </c>
      <c r="V110" s="31" t="e">
        <f t="shared" si="18"/>
        <v>#N/A</v>
      </c>
      <c r="W110" s="31" t="e">
        <f t="shared" si="18"/>
        <v>#N/A</v>
      </c>
      <c r="X110" s="31" t="e">
        <f t="shared" si="18"/>
        <v>#N/A</v>
      </c>
      <c r="Y110" s="31" t="e">
        <f t="shared" si="18"/>
        <v>#N/A</v>
      </c>
      <c r="Z110" s="31" t="e">
        <f t="shared" si="18"/>
        <v>#N/A</v>
      </c>
      <c r="AA110" s="31" t="e">
        <f t="shared" si="18"/>
        <v>#N/A</v>
      </c>
      <c r="AB110" s="31" t="e">
        <f t="shared" si="18"/>
        <v>#N/A</v>
      </c>
      <c r="AC110" s="31" t="e">
        <f t="shared" si="18"/>
        <v>#N/A</v>
      </c>
      <c r="AD110" s="31" t="e">
        <f t="shared" si="18"/>
        <v>#N/A</v>
      </c>
      <c r="AE110" s="31" t="e">
        <f t="shared" si="18"/>
        <v>#N/A</v>
      </c>
      <c r="AF110" s="31" t="e">
        <f t="shared" si="18"/>
        <v>#N/A</v>
      </c>
      <c r="AG110" s="31" t="e">
        <f t="shared" si="18"/>
        <v>#N/A</v>
      </c>
      <c r="AH110" s="31" t="e">
        <f t="shared" si="18"/>
        <v>#N/A</v>
      </c>
      <c r="AI110" s="31" t="e">
        <f t="shared" si="18"/>
        <v>#N/A</v>
      </c>
      <c r="AJ110" s="31" t="e">
        <f t="shared" si="18"/>
        <v>#N/A</v>
      </c>
      <c r="AK110" s="31" t="e">
        <f t="shared" si="18"/>
        <v>#N/A</v>
      </c>
      <c r="AL110" s="31" t="e">
        <f t="shared" si="18"/>
        <v>#N/A</v>
      </c>
      <c r="AM110" s="9"/>
    </row>
    <row r="111" spans="1:39" x14ac:dyDescent="0.2">
      <c r="A111" s="20"/>
      <c r="B111" s="9">
        <v>8</v>
      </c>
      <c r="C111" s="31" t="e">
        <f t="shared" si="18"/>
        <v>#N/A</v>
      </c>
      <c r="D111" s="31" t="e">
        <f t="shared" si="18"/>
        <v>#N/A</v>
      </c>
      <c r="E111" s="31" t="e">
        <f t="shared" si="18"/>
        <v>#N/A</v>
      </c>
      <c r="F111" s="31" t="e">
        <f t="shared" ref="F111:AL111" si="19">IF(F57&lt;-7,F$19*F$31*(F$25+F$29*(F57+7)),IF(F57&lt;2,F$19*F$31*(F$24+F$28*(F57-2)),IF(F57&lt;7,F$19*F$31*(F$23+F$27*(F57-7)),F$19*F$31*(F$23+F$26*(F57-7)))))</f>
        <v>#N/A</v>
      </c>
      <c r="G111" s="31" t="e">
        <f t="shared" si="19"/>
        <v>#N/A</v>
      </c>
      <c r="H111" s="31" t="e">
        <f t="shared" si="19"/>
        <v>#N/A</v>
      </c>
      <c r="I111" s="31" t="e">
        <f t="shared" si="19"/>
        <v>#N/A</v>
      </c>
      <c r="J111" s="31" t="e">
        <f t="shared" si="19"/>
        <v>#N/A</v>
      </c>
      <c r="K111" s="31" t="e">
        <f t="shared" si="19"/>
        <v>#N/A</v>
      </c>
      <c r="L111" s="31" t="e">
        <f t="shared" si="19"/>
        <v>#N/A</v>
      </c>
      <c r="M111" s="31" t="e">
        <f t="shared" si="19"/>
        <v>#N/A</v>
      </c>
      <c r="N111" s="31" t="e">
        <f t="shared" si="19"/>
        <v>#N/A</v>
      </c>
      <c r="O111" s="31" t="e">
        <f t="shared" si="19"/>
        <v>#N/A</v>
      </c>
      <c r="P111" s="31" t="e">
        <f t="shared" si="19"/>
        <v>#N/A</v>
      </c>
      <c r="Q111" s="31" t="e">
        <f t="shared" si="19"/>
        <v>#N/A</v>
      </c>
      <c r="R111" s="31" t="e">
        <f t="shared" si="19"/>
        <v>#N/A</v>
      </c>
      <c r="S111" s="31" t="e">
        <f t="shared" si="19"/>
        <v>#N/A</v>
      </c>
      <c r="T111" s="31" t="e">
        <f t="shared" si="19"/>
        <v>#N/A</v>
      </c>
      <c r="U111" s="31" t="e">
        <f t="shared" si="19"/>
        <v>#N/A</v>
      </c>
      <c r="V111" s="31" t="e">
        <f t="shared" si="19"/>
        <v>#N/A</v>
      </c>
      <c r="W111" s="31" t="e">
        <f t="shared" si="19"/>
        <v>#N/A</v>
      </c>
      <c r="X111" s="31" t="e">
        <f t="shared" si="19"/>
        <v>#N/A</v>
      </c>
      <c r="Y111" s="31" t="e">
        <f t="shared" si="19"/>
        <v>#N/A</v>
      </c>
      <c r="Z111" s="31" t="e">
        <f t="shared" si="19"/>
        <v>#N/A</v>
      </c>
      <c r="AA111" s="31" t="e">
        <f t="shared" si="19"/>
        <v>#N/A</v>
      </c>
      <c r="AB111" s="31" t="e">
        <f t="shared" si="19"/>
        <v>#N/A</v>
      </c>
      <c r="AC111" s="31" t="e">
        <f t="shared" si="19"/>
        <v>#N/A</v>
      </c>
      <c r="AD111" s="31" t="e">
        <f t="shared" si="19"/>
        <v>#N/A</v>
      </c>
      <c r="AE111" s="31" t="e">
        <f t="shared" si="19"/>
        <v>#N/A</v>
      </c>
      <c r="AF111" s="31" t="e">
        <f t="shared" si="19"/>
        <v>#N/A</v>
      </c>
      <c r="AG111" s="31" t="e">
        <f t="shared" si="19"/>
        <v>#N/A</v>
      </c>
      <c r="AH111" s="31" t="e">
        <f t="shared" si="19"/>
        <v>#N/A</v>
      </c>
      <c r="AI111" s="31" t="e">
        <f t="shared" si="19"/>
        <v>#N/A</v>
      </c>
      <c r="AJ111" s="31" t="e">
        <f t="shared" si="19"/>
        <v>#N/A</v>
      </c>
      <c r="AK111" s="31" t="e">
        <f t="shared" si="19"/>
        <v>#N/A</v>
      </c>
      <c r="AL111" s="31" t="e">
        <f t="shared" si="19"/>
        <v>#N/A</v>
      </c>
      <c r="AM111" s="9"/>
    </row>
    <row r="112" spans="1:39" x14ac:dyDescent="0.2">
      <c r="A112" s="20"/>
      <c r="B112" s="9">
        <v>9</v>
      </c>
      <c r="C112" s="31" t="e">
        <f t="shared" ref="C112:AL119" si="20">IF(C58&lt;-7,C$19*C$31*(C$25+C$29*(C58+7)),IF(C58&lt;2,C$19*C$31*(C$24+C$28*(C58-2)),IF(C58&lt;7,C$19*C$31*(C$23+C$27*(C58-7)),C$19*C$31*(C$23+C$26*(C58-7)))))</f>
        <v>#N/A</v>
      </c>
      <c r="D112" s="31" t="e">
        <f t="shared" si="20"/>
        <v>#N/A</v>
      </c>
      <c r="E112" s="31" t="e">
        <f t="shared" si="20"/>
        <v>#N/A</v>
      </c>
      <c r="F112" s="31" t="e">
        <f t="shared" si="20"/>
        <v>#N/A</v>
      </c>
      <c r="G112" s="31" t="e">
        <f t="shared" si="20"/>
        <v>#N/A</v>
      </c>
      <c r="H112" s="31" t="e">
        <f t="shared" si="20"/>
        <v>#N/A</v>
      </c>
      <c r="I112" s="31" t="e">
        <f t="shared" si="20"/>
        <v>#N/A</v>
      </c>
      <c r="J112" s="31" t="e">
        <f t="shared" si="20"/>
        <v>#N/A</v>
      </c>
      <c r="K112" s="31" t="e">
        <f t="shared" si="20"/>
        <v>#N/A</v>
      </c>
      <c r="L112" s="31" t="e">
        <f t="shared" si="20"/>
        <v>#N/A</v>
      </c>
      <c r="M112" s="31" t="e">
        <f t="shared" si="20"/>
        <v>#N/A</v>
      </c>
      <c r="N112" s="31" t="e">
        <f t="shared" si="20"/>
        <v>#N/A</v>
      </c>
      <c r="O112" s="31" t="e">
        <f t="shared" si="20"/>
        <v>#N/A</v>
      </c>
      <c r="P112" s="31" t="e">
        <f t="shared" si="20"/>
        <v>#N/A</v>
      </c>
      <c r="Q112" s="31" t="e">
        <f t="shared" si="20"/>
        <v>#N/A</v>
      </c>
      <c r="R112" s="31" t="e">
        <f t="shared" si="20"/>
        <v>#N/A</v>
      </c>
      <c r="S112" s="31" t="e">
        <f t="shared" si="20"/>
        <v>#N/A</v>
      </c>
      <c r="T112" s="31" t="e">
        <f t="shared" si="20"/>
        <v>#N/A</v>
      </c>
      <c r="U112" s="31" t="e">
        <f t="shared" si="20"/>
        <v>#N/A</v>
      </c>
      <c r="V112" s="31" t="e">
        <f t="shared" si="20"/>
        <v>#N/A</v>
      </c>
      <c r="W112" s="31" t="e">
        <f t="shared" si="20"/>
        <v>#N/A</v>
      </c>
      <c r="X112" s="31" t="e">
        <f t="shared" si="20"/>
        <v>#N/A</v>
      </c>
      <c r="Y112" s="31" t="e">
        <f t="shared" si="20"/>
        <v>#N/A</v>
      </c>
      <c r="Z112" s="31" t="e">
        <f t="shared" si="20"/>
        <v>#N/A</v>
      </c>
      <c r="AA112" s="31" t="e">
        <f t="shared" si="20"/>
        <v>#N/A</v>
      </c>
      <c r="AB112" s="31" t="e">
        <f t="shared" si="20"/>
        <v>#N/A</v>
      </c>
      <c r="AC112" s="31" t="e">
        <f t="shared" si="20"/>
        <v>#N/A</v>
      </c>
      <c r="AD112" s="31" t="e">
        <f t="shared" si="20"/>
        <v>#N/A</v>
      </c>
      <c r="AE112" s="31" t="e">
        <f t="shared" si="20"/>
        <v>#N/A</v>
      </c>
      <c r="AF112" s="31" t="e">
        <f t="shared" si="20"/>
        <v>#N/A</v>
      </c>
      <c r="AG112" s="31" t="e">
        <f t="shared" si="20"/>
        <v>#N/A</v>
      </c>
      <c r="AH112" s="31" t="e">
        <f t="shared" si="20"/>
        <v>#N/A</v>
      </c>
      <c r="AI112" s="31" t="e">
        <f t="shared" si="20"/>
        <v>#N/A</v>
      </c>
      <c r="AJ112" s="31" t="e">
        <f t="shared" si="20"/>
        <v>#N/A</v>
      </c>
      <c r="AK112" s="31" t="e">
        <f t="shared" si="20"/>
        <v>#N/A</v>
      </c>
      <c r="AL112" s="31" t="e">
        <f t="shared" si="20"/>
        <v>#N/A</v>
      </c>
      <c r="AM112" s="9"/>
    </row>
    <row r="113" spans="1:39" x14ac:dyDescent="0.2">
      <c r="A113" s="20"/>
      <c r="B113" s="9">
        <v>10</v>
      </c>
      <c r="C113" s="31" t="e">
        <f t="shared" si="20"/>
        <v>#N/A</v>
      </c>
      <c r="D113" s="31" t="e">
        <f t="shared" si="20"/>
        <v>#N/A</v>
      </c>
      <c r="E113" s="31" t="e">
        <f t="shared" si="20"/>
        <v>#N/A</v>
      </c>
      <c r="F113" s="31" t="e">
        <f t="shared" si="20"/>
        <v>#N/A</v>
      </c>
      <c r="G113" s="31" t="e">
        <f t="shared" si="20"/>
        <v>#N/A</v>
      </c>
      <c r="H113" s="31" t="e">
        <f t="shared" si="20"/>
        <v>#N/A</v>
      </c>
      <c r="I113" s="31" t="e">
        <f t="shared" si="20"/>
        <v>#N/A</v>
      </c>
      <c r="J113" s="31" t="e">
        <f t="shared" si="20"/>
        <v>#N/A</v>
      </c>
      <c r="K113" s="31" t="e">
        <f t="shared" si="20"/>
        <v>#N/A</v>
      </c>
      <c r="L113" s="31" t="e">
        <f t="shared" si="20"/>
        <v>#N/A</v>
      </c>
      <c r="M113" s="31" t="e">
        <f t="shared" si="20"/>
        <v>#N/A</v>
      </c>
      <c r="N113" s="31" t="e">
        <f t="shared" si="20"/>
        <v>#N/A</v>
      </c>
      <c r="O113" s="31" t="e">
        <f t="shared" si="20"/>
        <v>#N/A</v>
      </c>
      <c r="P113" s="31" t="e">
        <f t="shared" si="20"/>
        <v>#N/A</v>
      </c>
      <c r="Q113" s="31" t="e">
        <f t="shared" si="20"/>
        <v>#N/A</v>
      </c>
      <c r="R113" s="31" t="e">
        <f t="shared" si="20"/>
        <v>#N/A</v>
      </c>
      <c r="S113" s="31" t="e">
        <f t="shared" si="20"/>
        <v>#N/A</v>
      </c>
      <c r="T113" s="31" t="e">
        <f t="shared" si="20"/>
        <v>#N/A</v>
      </c>
      <c r="U113" s="31" t="e">
        <f t="shared" si="20"/>
        <v>#N/A</v>
      </c>
      <c r="V113" s="31" t="e">
        <f t="shared" si="20"/>
        <v>#N/A</v>
      </c>
      <c r="W113" s="31" t="e">
        <f t="shared" si="20"/>
        <v>#N/A</v>
      </c>
      <c r="X113" s="31" t="e">
        <f t="shared" si="20"/>
        <v>#N/A</v>
      </c>
      <c r="Y113" s="31" t="e">
        <f t="shared" si="20"/>
        <v>#N/A</v>
      </c>
      <c r="Z113" s="31" t="e">
        <f t="shared" si="20"/>
        <v>#N/A</v>
      </c>
      <c r="AA113" s="31" t="e">
        <f t="shared" si="20"/>
        <v>#N/A</v>
      </c>
      <c r="AB113" s="31" t="e">
        <f t="shared" si="20"/>
        <v>#N/A</v>
      </c>
      <c r="AC113" s="31" t="e">
        <f t="shared" si="20"/>
        <v>#N/A</v>
      </c>
      <c r="AD113" s="31" t="e">
        <f t="shared" si="20"/>
        <v>#N/A</v>
      </c>
      <c r="AE113" s="31" t="e">
        <f t="shared" si="20"/>
        <v>#N/A</v>
      </c>
      <c r="AF113" s="31" t="e">
        <f t="shared" si="20"/>
        <v>#N/A</v>
      </c>
      <c r="AG113" s="31" t="e">
        <f t="shared" si="20"/>
        <v>#N/A</v>
      </c>
      <c r="AH113" s="31" t="e">
        <f t="shared" si="20"/>
        <v>#N/A</v>
      </c>
      <c r="AI113" s="31" t="e">
        <f t="shared" si="20"/>
        <v>#N/A</v>
      </c>
      <c r="AJ113" s="31" t="e">
        <f t="shared" si="20"/>
        <v>#N/A</v>
      </c>
      <c r="AK113" s="31" t="e">
        <f t="shared" si="20"/>
        <v>#N/A</v>
      </c>
      <c r="AL113" s="31" t="e">
        <f t="shared" si="20"/>
        <v>#N/A</v>
      </c>
      <c r="AM113" s="9"/>
    </row>
    <row r="114" spans="1:39" x14ac:dyDescent="0.2">
      <c r="A114" s="20"/>
      <c r="B114" s="9">
        <v>11</v>
      </c>
      <c r="C114" s="31" t="e">
        <f t="shared" si="20"/>
        <v>#N/A</v>
      </c>
      <c r="D114" s="31" t="e">
        <f t="shared" si="20"/>
        <v>#N/A</v>
      </c>
      <c r="E114" s="31" t="e">
        <f t="shared" si="20"/>
        <v>#N/A</v>
      </c>
      <c r="F114" s="31" t="e">
        <f t="shared" si="20"/>
        <v>#N/A</v>
      </c>
      <c r="G114" s="31" t="e">
        <f t="shared" si="20"/>
        <v>#N/A</v>
      </c>
      <c r="H114" s="31" t="e">
        <f t="shared" si="20"/>
        <v>#N/A</v>
      </c>
      <c r="I114" s="31" t="e">
        <f t="shared" si="20"/>
        <v>#N/A</v>
      </c>
      <c r="J114" s="31" t="e">
        <f t="shared" si="20"/>
        <v>#N/A</v>
      </c>
      <c r="K114" s="31" t="e">
        <f t="shared" si="20"/>
        <v>#N/A</v>
      </c>
      <c r="L114" s="31" t="e">
        <f t="shared" si="20"/>
        <v>#N/A</v>
      </c>
      <c r="M114" s="31" t="e">
        <f t="shared" si="20"/>
        <v>#N/A</v>
      </c>
      <c r="N114" s="31" t="e">
        <f t="shared" si="20"/>
        <v>#N/A</v>
      </c>
      <c r="O114" s="31" t="e">
        <f t="shared" si="20"/>
        <v>#N/A</v>
      </c>
      <c r="P114" s="31" t="e">
        <f t="shared" si="20"/>
        <v>#N/A</v>
      </c>
      <c r="Q114" s="31" t="e">
        <f t="shared" si="20"/>
        <v>#N/A</v>
      </c>
      <c r="R114" s="31" t="e">
        <f t="shared" si="20"/>
        <v>#N/A</v>
      </c>
      <c r="S114" s="31" t="e">
        <f t="shared" si="20"/>
        <v>#N/A</v>
      </c>
      <c r="T114" s="31" t="e">
        <f t="shared" si="20"/>
        <v>#N/A</v>
      </c>
      <c r="U114" s="31" t="e">
        <f t="shared" si="20"/>
        <v>#N/A</v>
      </c>
      <c r="V114" s="31" t="e">
        <f t="shared" si="20"/>
        <v>#N/A</v>
      </c>
      <c r="W114" s="31" t="e">
        <f t="shared" si="20"/>
        <v>#N/A</v>
      </c>
      <c r="X114" s="31" t="e">
        <f t="shared" si="20"/>
        <v>#N/A</v>
      </c>
      <c r="Y114" s="31" t="e">
        <f t="shared" si="20"/>
        <v>#N/A</v>
      </c>
      <c r="Z114" s="31" t="e">
        <f t="shared" si="20"/>
        <v>#N/A</v>
      </c>
      <c r="AA114" s="31" t="e">
        <f t="shared" si="20"/>
        <v>#N/A</v>
      </c>
      <c r="AB114" s="31" t="e">
        <f t="shared" si="20"/>
        <v>#N/A</v>
      </c>
      <c r="AC114" s="31" t="e">
        <f t="shared" si="20"/>
        <v>#N/A</v>
      </c>
      <c r="AD114" s="31" t="e">
        <f t="shared" si="20"/>
        <v>#N/A</v>
      </c>
      <c r="AE114" s="31" t="e">
        <f t="shared" si="20"/>
        <v>#N/A</v>
      </c>
      <c r="AF114" s="31" t="e">
        <f t="shared" si="20"/>
        <v>#N/A</v>
      </c>
      <c r="AG114" s="31" t="e">
        <f t="shared" si="20"/>
        <v>#N/A</v>
      </c>
      <c r="AH114" s="31" t="e">
        <f t="shared" si="20"/>
        <v>#N/A</v>
      </c>
      <c r="AI114" s="31" t="e">
        <f t="shared" si="20"/>
        <v>#N/A</v>
      </c>
      <c r="AJ114" s="31" t="e">
        <f t="shared" si="20"/>
        <v>#N/A</v>
      </c>
      <c r="AK114" s="31" t="e">
        <f t="shared" si="20"/>
        <v>#N/A</v>
      </c>
      <c r="AL114" s="31" t="e">
        <f t="shared" si="20"/>
        <v>#N/A</v>
      </c>
      <c r="AM114" s="9"/>
    </row>
    <row r="115" spans="1:39" x14ac:dyDescent="0.2">
      <c r="A115" s="20"/>
      <c r="B115" s="9">
        <v>12</v>
      </c>
      <c r="C115" s="31">
        <f t="shared" si="20"/>
        <v>132.34285714285716</v>
      </c>
      <c r="D115" s="31">
        <f t="shared" si="20"/>
        <v>132.34285714285716</v>
      </c>
      <c r="E115" s="31">
        <f t="shared" si="20"/>
        <v>132.34285714285716</v>
      </c>
      <c r="F115" s="31">
        <f t="shared" si="20"/>
        <v>132.34285714285716</v>
      </c>
      <c r="G115" s="31">
        <f t="shared" si="20"/>
        <v>132.34285714285716</v>
      </c>
      <c r="H115" s="31">
        <f t="shared" si="20"/>
        <v>132.34285714285716</v>
      </c>
      <c r="I115" s="31">
        <f t="shared" si="20"/>
        <v>132.34285714285716</v>
      </c>
      <c r="J115" s="31">
        <f t="shared" si="20"/>
        <v>132.34285714285716</v>
      </c>
      <c r="K115" s="31">
        <f t="shared" si="20"/>
        <v>132.34285714285716</v>
      </c>
      <c r="L115" s="31">
        <f t="shared" si="20"/>
        <v>132.34285714285716</v>
      </c>
      <c r="M115" s="31">
        <f t="shared" si="20"/>
        <v>132.34285714285716</v>
      </c>
      <c r="N115" s="31">
        <f t="shared" si="20"/>
        <v>132.34285714285716</v>
      </c>
      <c r="O115" s="31">
        <f t="shared" si="20"/>
        <v>132.34285714285716</v>
      </c>
      <c r="P115" s="31">
        <f t="shared" si="20"/>
        <v>132.34285714285716</v>
      </c>
      <c r="Q115" s="31">
        <f t="shared" si="20"/>
        <v>132.34285714285716</v>
      </c>
      <c r="R115" s="31">
        <f t="shared" si="20"/>
        <v>132.34285714285716</v>
      </c>
      <c r="S115" s="31">
        <f t="shared" si="20"/>
        <v>132.34285714285716</v>
      </c>
      <c r="T115" s="31">
        <f t="shared" si="20"/>
        <v>132.34285714285716</v>
      </c>
      <c r="U115" s="31">
        <f t="shared" si="20"/>
        <v>132.34285714285716</v>
      </c>
      <c r="V115" s="31">
        <f t="shared" si="20"/>
        <v>132.34285714285716</v>
      </c>
      <c r="W115" s="31">
        <f t="shared" si="20"/>
        <v>132.34285714285716</v>
      </c>
      <c r="X115" s="31">
        <f t="shared" si="20"/>
        <v>132.34285714285716</v>
      </c>
      <c r="Y115" s="31">
        <f t="shared" si="20"/>
        <v>132.34285714285716</v>
      </c>
      <c r="Z115" s="31">
        <f t="shared" si="20"/>
        <v>132.34285714285716</v>
      </c>
      <c r="AA115" s="31">
        <f t="shared" si="20"/>
        <v>132.34285714285716</v>
      </c>
      <c r="AB115" s="31">
        <f t="shared" si="20"/>
        <v>132.34285714285716</v>
      </c>
      <c r="AC115" s="31">
        <f t="shared" si="20"/>
        <v>132.34285714285716</v>
      </c>
      <c r="AD115" s="31">
        <f t="shared" si="20"/>
        <v>132.34285714285716</v>
      </c>
      <c r="AE115" s="31">
        <f t="shared" si="20"/>
        <v>132.34285714285716</v>
      </c>
      <c r="AF115" s="31">
        <f t="shared" si="20"/>
        <v>132.34285714285716</v>
      </c>
      <c r="AG115" s="31">
        <f t="shared" si="20"/>
        <v>132.34285714285716</v>
      </c>
      <c r="AH115" s="31">
        <f t="shared" si="20"/>
        <v>132.34285714285716</v>
      </c>
      <c r="AI115" s="31">
        <f t="shared" si="20"/>
        <v>132.34285714285716</v>
      </c>
      <c r="AJ115" s="31">
        <f t="shared" si="20"/>
        <v>132.34285714285716</v>
      </c>
      <c r="AK115" s="31">
        <f t="shared" si="20"/>
        <v>132.34285714285716</v>
      </c>
      <c r="AL115" s="31">
        <f t="shared" si="20"/>
        <v>132.34285714285716</v>
      </c>
      <c r="AM115" s="9"/>
    </row>
    <row r="116" spans="1:39" x14ac:dyDescent="0.2">
      <c r="A116" s="20"/>
      <c r="B116" s="9">
        <v>13</v>
      </c>
      <c r="C116" s="31">
        <f t="shared" si="20"/>
        <v>132.34285714285716</v>
      </c>
      <c r="D116" s="31">
        <f t="shared" si="20"/>
        <v>132.34285714285716</v>
      </c>
      <c r="E116" s="31">
        <f t="shared" si="20"/>
        <v>132.34285714285716</v>
      </c>
      <c r="F116" s="31">
        <f t="shared" si="20"/>
        <v>132.34285714285716</v>
      </c>
      <c r="G116" s="31">
        <f t="shared" si="20"/>
        <v>132.34285714285716</v>
      </c>
      <c r="H116" s="31">
        <f t="shared" si="20"/>
        <v>132.34285714285716</v>
      </c>
      <c r="I116" s="31">
        <f t="shared" si="20"/>
        <v>132.34285714285716</v>
      </c>
      <c r="J116" s="31">
        <f t="shared" si="20"/>
        <v>132.34285714285716</v>
      </c>
      <c r="K116" s="31">
        <f t="shared" si="20"/>
        <v>132.34285714285716</v>
      </c>
      <c r="L116" s="31">
        <f t="shared" si="20"/>
        <v>132.34285714285716</v>
      </c>
      <c r="M116" s="31">
        <f t="shared" si="20"/>
        <v>132.34285714285716</v>
      </c>
      <c r="N116" s="31">
        <f t="shared" si="20"/>
        <v>132.34285714285716</v>
      </c>
      <c r="O116" s="31">
        <f t="shared" si="20"/>
        <v>132.34285714285716</v>
      </c>
      <c r="P116" s="31">
        <f t="shared" si="20"/>
        <v>132.34285714285716</v>
      </c>
      <c r="Q116" s="31">
        <f t="shared" si="20"/>
        <v>132.34285714285716</v>
      </c>
      <c r="R116" s="31">
        <f t="shared" si="20"/>
        <v>132.34285714285716</v>
      </c>
      <c r="S116" s="31">
        <f t="shared" si="20"/>
        <v>132.34285714285716</v>
      </c>
      <c r="T116" s="31">
        <f t="shared" si="20"/>
        <v>132.34285714285716</v>
      </c>
      <c r="U116" s="31">
        <f t="shared" si="20"/>
        <v>132.34285714285716</v>
      </c>
      <c r="V116" s="31">
        <f t="shared" si="20"/>
        <v>132.34285714285716</v>
      </c>
      <c r="W116" s="31">
        <f t="shared" si="20"/>
        <v>132.34285714285716</v>
      </c>
      <c r="X116" s="31">
        <f t="shared" si="20"/>
        <v>132.34285714285716</v>
      </c>
      <c r="Y116" s="31">
        <f t="shared" si="20"/>
        <v>132.34285714285716</v>
      </c>
      <c r="Z116" s="31">
        <f t="shared" si="20"/>
        <v>132.34285714285716</v>
      </c>
      <c r="AA116" s="31">
        <f t="shared" si="20"/>
        <v>132.34285714285716</v>
      </c>
      <c r="AB116" s="31">
        <f t="shared" si="20"/>
        <v>132.34285714285716</v>
      </c>
      <c r="AC116" s="31">
        <f t="shared" si="20"/>
        <v>132.34285714285716</v>
      </c>
      <c r="AD116" s="31">
        <f t="shared" si="20"/>
        <v>132.34285714285716</v>
      </c>
      <c r="AE116" s="31">
        <f t="shared" si="20"/>
        <v>132.34285714285716</v>
      </c>
      <c r="AF116" s="31">
        <f t="shared" si="20"/>
        <v>132.34285714285716</v>
      </c>
      <c r="AG116" s="31">
        <f t="shared" si="20"/>
        <v>132.34285714285716</v>
      </c>
      <c r="AH116" s="31">
        <f t="shared" si="20"/>
        <v>132.34285714285716</v>
      </c>
      <c r="AI116" s="31">
        <f t="shared" si="20"/>
        <v>132.34285714285716</v>
      </c>
      <c r="AJ116" s="31">
        <f t="shared" si="20"/>
        <v>132.34285714285716</v>
      </c>
      <c r="AK116" s="31">
        <f t="shared" si="20"/>
        <v>132.34285714285716</v>
      </c>
      <c r="AL116" s="31">
        <f t="shared" si="20"/>
        <v>132.34285714285716</v>
      </c>
      <c r="AM116" s="9"/>
    </row>
    <row r="117" spans="1:39" x14ac:dyDescent="0.2">
      <c r="A117" s="20"/>
      <c r="B117" s="9">
        <v>14</v>
      </c>
      <c r="C117" s="31" t="e">
        <f t="shared" si="20"/>
        <v>#N/A</v>
      </c>
      <c r="D117" s="31" t="e">
        <f t="shared" si="20"/>
        <v>#N/A</v>
      </c>
      <c r="E117" s="31" t="e">
        <f t="shared" si="20"/>
        <v>#N/A</v>
      </c>
      <c r="F117" s="31" t="e">
        <f t="shared" si="20"/>
        <v>#N/A</v>
      </c>
      <c r="G117" s="31" t="e">
        <f t="shared" si="20"/>
        <v>#N/A</v>
      </c>
      <c r="H117" s="31" t="e">
        <f t="shared" si="20"/>
        <v>#N/A</v>
      </c>
      <c r="I117" s="31" t="e">
        <f t="shared" si="20"/>
        <v>#N/A</v>
      </c>
      <c r="J117" s="31" t="e">
        <f t="shared" si="20"/>
        <v>#N/A</v>
      </c>
      <c r="K117" s="31" t="e">
        <f t="shared" si="20"/>
        <v>#N/A</v>
      </c>
      <c r="L117" s="31" t="e">
        <f t="shared" si="20"/>
        <v>#N/A</v>
      </c>
      <c r="M117" s="31" t="e">
        <f t="shared" si="20"/>
        <v>#N/A</v>
      </c>
      <c r="N117" s="31" t="e">
        <f t="shared" si="20"/>
        <v>#N/A</v>
      </c>
      <c r="O117" s="31" t="e">
        <f t="shared" si="20"/>
        <v>#N/A</v>
      </c>
      <c r="P117" s="31" t="e">
        <f t="shared" si="20"/>
        <v>#N/A</v>
      </c>
      <c r="Q117" s="31" t="e">
        <f t="shared" si="20"/>
        <v>#N/A</v>
      </c>
      <c r="R117" s="31" t="e">
        <f t="shared" si="20"/>
        <v>#N/A</v>
      </c>
      <c r="S117" s="31" t="e">
        <f t="shared" si="20"/>
        <v>#N/A</v>
      </c>
      <c r="T117" s="31" t="e">
        <f t="shared" si="20"/>
        <v>#N/A</v>
      </c>
      <c r="U117" s="31" t="e">
        <f t="shared" si="20"/>
        <v>#N/A</v>
      </c>
      <c r="V117" s="31" t="e">
        <f t="shared" si="20"/>
        <v>#N/A</v>
      </c>
      <c r="W117" s="31" t="e">
        <f t="shared" si="20"/>
        <v>#N/A</v>
      </c>
      <c r="X117" s="31" t="e">
        <f t="shared" si="20"/>
        <v>#N/A</v>
      </c>
      <c r="Y117" s="31" t="e">
        <f t="shared" si="20"/>
        <v>#N/A</v>
      </c>
      <c r="Z117" s="31" t="e">
        <f t="shared" si="20"/>
        <v>#N/A</v>
      </c>
      <c r="AA117" s="31" t="e">
        <f t="shared" si="20"/>
        <v>#N/A</v>
      </c>
      <c r="AB117" s="31" t="e">
        <f t="shared" si="20"/>
        <v>#N/A</v>
      </c>
      <c r="AC117" s="31" t="e">
        <f t="shared" si="20"/>
        <v>#N/A</v>
      </c>
      <c r="AD117" s="31" t="e">
        <f t="shared" si="20"/>
        <v>#N/A</v>
      </c>
      <c r="AE117" s="31" t="e">
        <f t="shared" si="20"/>
        <v>#N/A</v>
      </c>
      <c r="AF117" s="31" t="e">
        <f t="shared" si="20"/>
        <v>#N/A</v>
      </c>
      <c r="AG117" s="31" t="e">
        <f t="shared" si="20"/>
        <v>#N/A</v>
      </c>
      <c r="AH117" s="31" t="e">
        <f t="shared" si="20"/>
        <v>#N/A</v>
      </c>
      <c r="AI117" s="31" t="e">
        <f t="shared" si="20"/>
        <v>#N/A</v>
      </c>
      <c r="AJ117" s="31" t="e">
        <f t="shared" si="20"/>
        <v>#N/A</v>
      </c>
      <c r="AK117" s="31" t="e">
        <f t="shared" si="20"/>
        <v>#N/A</v>
      </c>
      <c r="AL117" s="31" t="e">
        <f t="shared" si="20"/>
        <v>#N/A</v>
      </c>
      <c r="AM117" s="9"/>
    </row>
    <row r="118" spans="1:39" x14ac:dyDescent="0.2">
      <c r="A118" s="20"/>
      <c r="B118" s="9">
        <v>15</v>
      </c>
      <c r="C118" s="31" t="e">
        <f t="shared" si="20"/>
        <v>#N/A</v>
      </c>
      <c r="D118" s="31" t="e">
        <f t="shared" si="20"/>
        <v>#N/A</v>
      </c>
      <c r="E118" s="31" t="e">
        <f t="shared" si="20"/>
        <v>#N/A</v>
      </c>
      <c r="F118" s="31" t="e">
        <f t="shared" si="20"/>
        <v>#N/A</v>
      </c>
      <c r="G118" s="31" t="e">
        <f t="shared" si="20"/>
        <v>#N/A</v>
      </c>
      <c r="H118" s="31" t="e">
        <f t="shared" si="20"/>
        <v>#N/A</v>
      </c>
      <c r="I118" s="31" t="e">
        <f t="shared" si="20"/>
        <v>#N/A</v>
      </c>
      <c r="J118" s="31" t="e">
        <f t="shared" si="20"/>
        <v>#N/A</v>
      </c>
      <c r="K118" s="31" t="e">
        <f t="shared" si="20"/>
        <v>#N/A</v>
      </c>
      <c r="L118" s="31" t="e">
        <f t="shared" si="20"/>
        <v>#N/A</v>
      </c>
      <c r="M118" s="31" t="e">
        <f t="shared" si="20"/>
        <v>#N/A</v>
      </c>
      <c r="N118" s="31" t="e">
        <f t="shared" si="20"/>
        <v>#N/A</v>
      </c>
      <c r="O118" s="31" t="e">
        <f t="shared" si="20"/>
        <v>#N/A</v>
      </c>
      <c r="P118" s="31" t="e">
        <f t="shared" si="20"/>
        <v>#N/A</v>
      </c>
      <c r="Q118" s="31" t="e">
        <f t="shared" si="20"/>
        <v>#N/A</v>
      </c>
      <c r="R118" s="31" t="e">
        <f t="shared" si="20"/>
        <v>#N/A</v>
      </c>
      <c r="S118" s="31" t="e">
        <f t="shared" si="20"/>
        <v>#N/A</v>
      </c>
      <c r="T118" s="31" t="e">
        <f t="shared" si="20"/>
        <v>#N/A</v>
      </c>
      <c r="U118" s="31" t="e">
        <f t="shared" si="20"/>
        <v>#N/A</v>
      </c>
      <c r="V118" s="31" t="e">
        <f t="shared" si="20"/>
        <v>#N/A</v>
      </c>
      <c r="W118" s="31" t="e">
        <f t="shared" si="20"/>
        <v>#N/A</v>
      </c>
      <c r="X118" s="31" t="e">
        <f t="shared" si="20"/>
        <v>#N/A</v>
      </c>
      <c r="Y118" s="31" t="e">
        <f t="shared" si="20"/>
        <v>#N/A</v>
      </c>
      <c r="Z118" s="31" t="e">
        <f t="shared" si="20"/>
        <v>#N/A</v>
      </c>
      <c r="AA118" s="31" t="e">
        <f t="shared" si="20"/>
        <v>#N/A</v>
      </c>
      <c r="AB118" s="31" t="e">
        <f t="shared" si="20"/>
        <v>#N/A</v>
      </c>
      <c r="AC118" s="31" t="e">
        <f t="shared" si="20"/>
        <v>#N/A</v>
      </c>
      <c r="AD118" s="31" t="e">
        <f t="shared" si="20"/>
        <v>#N/A</v>
      </c>
      <c r="AE118" s="31" t="e">
        <f t="shared" si="20"/>
        <v>#N/A</v>
      </c>
      <c r="AF118" s="31" t="e">
        <f t="shared" si="20"/>
        <v>#N/A</v>
      </c>
      <c r="AG118" s="31" t="e">
        <f t="shared" si="20"/>
        <v>#N/A</v>
      </c>
      <c r="AH118" s="31" t="e">
        <f t="shared" si="20"/>
        <v>#N/A</v>
      </c>
      <c r="AI118" s="31" t="e">
        <f t="shared" si="20"/>
        <v>#N/A</v>
      </c>
      <c r="AJ118" s="31" t="e">
        <f t="shared" si="20"/>
        <v>#N/A</v>
      </c>
      <c r="AK118" s="31" t="e">
        <f t="shared" si="20"/>
        <v>#N/A</v>
      </c>
      <c r="AL118" s="31" t="e">
        <f t="shared" si="20"/>
        <v>#N/A</v>
      </c>
      <c r="AM118" s="9"/>
    </row>
    <row r="119" spans="1:39" x14ac:dyDescent="0.2">
      <c r="A119" s="20"/>
      <c r="B119" s="9">
        <v>16</v>
      </c>
      <c r="C119" s="31" t="e">
        <f t="shared" si="20"/>
        <v>#N/A</v>
      </c>
      <c r="D119" s="31" t="e">
        <f t="shared" si="20"/>
        <v>#N/A</v>
      </c>
      <c r="E119" s="31" t="e">
        <f t="shared" si="20"/>
        <v>#N/A</v>
      </c>
      <c r="F119" s="31" t="e">
        <f t="shared" ref="F119:AL119" si="21">IF(F65&lt;-7,F$19*F$31*(F$25+F$29*(F65+7)),IF(F65&lt;2,F$19*F$31*(F$24+F$28*(F65-2)),IF(F65&lt;7,F$19*F$31*(F$23+F$27*(F65-7)),F$19*F$31*(F$23+F$26*(F65-7)))))</f>
        <v>#N/A</v>
      </c>
      <c r="G119" s="31" t="e">
        <f t="shared" si="21"/>
        <v>#N/A</v>
      </c>
      <c r="H119" s="31" t="e">
        <f t="shared" si="21"/>
        <v>#N/A</v>
      </c>
      <c r="I119" s="31" t="e">
        <f t="shared" si="21"/>
        <v>#N/A</v>
      </c>
      <c r="J119" s="31" t="e">
        <f t="shared" si="21"/>
        <v>#N/A</v>
      </c>
      <c r="K119" s="31" t="e">
        <f t="shared" si="21"/>
        <v>#N/A</v>
      </c>
      <c r="L119" s="31" t="e">
        <f t="shared" si="21"/>
        <v>#N/A</v>
      </c>
      <c r="M119" s="31" t="e">
        <f t="shared" si="21"/>
        <v>#N/A</v>
      </c>
      <c r="N119" s="31" t="e">
        <f t="shared" si="21"/>
        <v>#N/A</v>
      </c>
      <c r="O119" s="31" t="e">
        <f t="shared" si="21"/>
        <v>#N/A</v>
      </c>
      <c r="P119" s="31" t="e">
        <f t="shared" si="21"/>
        <v>#N/A</v>
      </c>
      <c r="Q119" s="31" t="e">
        <f t="shared" si="21"/>
        <v>#N/A</v>
      </c>
      <c r="R119" s="31" t="e">
        <f t="shared" si="21"/>
        <v>#N/A</v>
      </c>
      <c r="S119" s="31" t="e">
        <f t="shared" si="21"/>
        <v>#N/A</v>
      </c>
      <c r="T119" s="31" t="e">
        <f t="shared" si="21"/>
        <v>#N/A</v>
      </c>
      <c r="U119" s="31" t="e">
        <f t="shared" si="21"/>
        <v>#N/A</v>
      </c>
      <c r="V119" s="31" t="e">
        <f t="shared" si="21"/>
        <v>#N/A</v>
      </c>
      <c r="W119" s="31" t="e">
        <f t="shared" si="21"/>
        <v>#N/A</v>
      </c>
      <c r="X119" s="31" t="e">
        <f t="shared" si="21"/>
        <v>#N/A</v>
      </c>
      <c r="Y119" s="31" t="e">
        <f t="shared" si="21"/>
        <v>#N/A</v>
      </c>
      <c r="Z119" s="31" t="e">
        <f t="shared" si="21"/>
        <v>#N/A</v>
      </c>
      <c r="AA119" s="31" t="e">
        <f t="shared" si="21"/>
        <v>#N/A</v>
      </c>
      <c r="AB119" s="31" t="e">
        <f t="shared" si="21"/>
        <v>#N/A</v>
      </c>
      <c r="AC119" s="31" t="e">
        <f t="shared" si="21"/>
        <v>#N/A</v>
      </c>
      <c r="AD119" s="31" t="e">
        <f t="shared" si="21"/>
        <v>#N/A</v>
      </c>
      <c r="AE119" s="31" t="e">
        <f t="shared" si="21"/>
        <v>#N/A</v>
      </c>
      <c r="AF119" s="31" t="e">
        <f t="shared" si="21"/>
        <v>#N/A</v>
      </c>
      <c r="AG119" s="31" t="e">
        <f t="shared" si="21"/>
        <v>#N/A</v>
      </c>
      <c r="AH119" s="31" t="e">
        <f t="shared" si="21"/>
        <v>#N/A</v>
      </c>
      <c r="AI119" s="31" t="e">
        <f t="shared" si="21"/>
        <v>#N/A</v>
      </c>
      <c r="AJ119" s="31" t="e">
        <f t="shared" si="21"/>
        <v>#N/A</v>
      </c>
      <c r="AK119" s="31" t="e">
        <f t="shared" si="21"/>
        <v>#N/A</v>
      </c>
      <c r="AL119" s="31" t="e">
        <f t="shared" si="21"/>
        <v>#N/A</v>
      </c>
      <c r="AM119" s="9"/>
    </row>
    <row r="120" spans="1:39" x14ac:dyDescent="0.2">
      <c r="A120" s="20"/>
      <c r="B120" s="9">
        <v>17</v>
      </c>
      <c r="C120" s="31" t="e">
        <f t="shared" ref="C120:AL127" si="22">IF(C66&lt;-7,C$19*C$31*(C$25+C$29*(C66+7)),IF(C66&lt;2,C$19*C$31*(C$24+C$28*(C66-2)),IF(C66&lt;7,C$19*C$31*(C$23+C$27*(C66-7)),C$19*C$31*(C$23+C$26*(C66-7)))))</f>
        <v>#N/A</v>
      </c>
      <c r="D120" s="31" t="e">
        <f t="shared" si="22"/>
        <v>#N/A</v>
      </c>
      <c r="E120" s="31" t="e">
        <f t="shared" si="22"/>
        <v>#N/A</v>
      </c>
      <c r="F120" s="31" t="e">
        <f t="shared" si="22"/>
        <v>#N/A</v>
      </c>
      <c r="G120" s="31" t="e">
        <f t="shared" si="22"/>
        <v>#N/A</v>
      </c>
      <c r="H120" s="31" t="e">
        <f t="shared" si="22"/>
        <v>#N/A</v>
      </c>
      <c r="I120" s="31" t="e">
        <f t="shared" si="22"/>
        <v>#N/A</v>
      </c>
      <c r="J120" s="31" t="e">
        <f t="shared" si="22"/>
        <v>#N/A</v>
      </c>
      <c r="K120" s="31" t="e">
        <f t="shared" si="22"/>
        <v>#N/A</v>
      </c>
      <c r="L120" s="31" t="e">
        <f t="shared" si="22"/>
        <v>#N/A</v>
      </c>
      <c r="M120" s="31" t="e">
        <f t="shared" si="22"/>
        <v>#N/A</v>
      </c>
      <c r="N120" s="31" t="e">
        <f t="shared" si="22"/>
        <v>#N/A</v>
      </c>
      <c r="O120" s="31" t="e">
        <f t="shared" si="22"/>
        <v>#N/A</v>
      </c>
      <c r="P120" s="31" t="e">
        <f t="shared" si="22"/>
        <v>#N/A</v>
      </c>
      <c r="Q120" s="31" t="e">
        <f t="shared" si="22"/>
        <v>#N/A</v>
      </c>
      <c r="R120" s="31" t="e">
        <f t="shared" si="22"/>
        <v>#N/A</v>
      </c>
      <c r="S120" s="31" t="e">
        <f t="shared" si="22"/>
        <v>#N/A</v>
      </c>
      <c r="T120" s="31" t="e">
        <f t="shared" si="22"/>
        <v>#N/A</v>
      </c>
      <c r="U120" s="31" t="e">
        <f t="shared" si="22"/>
        <v>#N/A</v>
      </c>
      <c r="V120" s="31" t="e">
        <f t="shared" si="22"/>
        <v>#N/A</v>
      </c>
      <c r="W120" s="31" t="e">
        <f t="shared" si="22"/>
        <v>#N/A</v>
      </c>
      <c r="X120" s="31" t="e">
        <f t="shared" si="22"/>
        <v>#N/A</v>
      </c>
      <c r="Y120" s="31" t="e">
        <f t="shared" si="22"/>
        <v>#N/A</v>
      </c>
      <c r="Z120" s="31" t="e">
        <f t="shared" si="22"/>
        <v>#N/A</v>
      </c>
      <c r="AA120" s="31" t="e">
        <f t="shared" si="22"/>
        <v>#N/A</v>
      </c>
      <c r="AB120" s="31" t="e">
        <f t="shared" si="22"/>
        <v>#N/A</v>
      </c>
      <c r="AC120" s="31" t="e">
        <f t="shared" si="22"/>
        <v>#N/A</v>
      </c>
      <c r="AD120" s="31" t="e">
        <f t="shared" si="22"/>
        <v>#N/A</v>
      </c>
      <c r="AE120" s="31" t="e">
        <f t="shared" si="22"/>
        <v>#N/A</v>
      </c>
      <c r="AF120" s="31" t="e">
        <f t="shared" si="22"/>
        <v>#N/A</v>
      </c>
      <c r="AG120" s="31" t="e">
        <f t="shared" si="22"/>
        <v>#N/A</v>
      </c>
      <c r="AH120" s="31" t="e">
        <f t="shared" si="22"/>
        <v>#N/A</v>
      </c>
      <c r="AI120" s="31" t="e">
        <f t="shared" si="22"/>
        <v>#N/A</v>
      </c>
      <c r="AJ120" s="31" t="e">
        <f t="shared" si="22"/>
        <v>#N/A</v>
      </c>
      <c r="AK120" s="31" t="e">
        <f t="shared" si="22"/>
        <v>#N/A</v>
      </c>
      <c r="AL120" s="31" t="e">
        <f t="shared" si="22"/>
        <v>#N/A</v>
      </c>
      <c r="AM120" s="9"/>
    </row>
    <row r="121" spans="1:39" x14ac:dyDescent="0.2">
      <c r="A121" s="20"/>
      <c r="B121" s="9">
        <v>18</v>
      </c>
      <c r="C121" s="31" t="e">
        <f t="shared" si="22"/>
        <v>#N/A</v>
      </c>
      <c r="D121" s="31" t="e">
        <f t="shared" si="22"/>
        <v>#N/A</v>
      </c>
      <c r="E121" s="31" t="e">
        <f t="shared" si="22"/>
        <v>#N/A</v>
      </c>
      <c r="F121" s="31" t="e">
        <f t="shared" si="22"/>
        <v>#N/A</v>
      </c>
      <c r="G121" s="31" t="e">
        <f t="shared" si="22"/>
        <v>#N/A</v>
      </c>
      <c r="H121" s="31" t="e">
        <f t="shared" si="22"/>
        <v>#N/A</v>
      </c>
      <c r="I121" s="31" t="e">
        <f t="shared" si="22"/>
        <v>#N/A</v>
      </c>
      <c r="J121" s="31" t="e">
        <f t="shared" si="22"/>
        <v>#N/A</v>
      </c>
      <c r="K121" s="31" t="e">
        <f t="shared" si="22"/>
        <v>#N/A</v>
      </c>
      <c r="L121" s="31" t="e">
        <f t="shared" si="22"/>
        <v>#N/A</v>
      </c>
      <c r="M121" s="31" t="e">
        <f t="shared" si="22"/>
        <v>#N/A</v>
      </c>
      <c r="N121" s="31" t="e">
        <f t="shared" si="22"/>
        <v>#N/A</v>
      </c>
      <c r="O121" s="31" t="e">
        <f t="shared" si="22"/>
        <v>#N/A</v>
      </c>
      <c r="P121" s="31" t="e">
        <f t="shared" si="22"/>
        <v>#N/A</v>
      </c>
      <c r="Q121" s="31" t="e">
        <f t="shared" si="22"/>
        <v>#N/A</v>
      </c>
      <c r="R121" s="31" t="e">
        <f t="shared" si="22"/>
        <v>#N/A</v>
      </c>
      <c r="S121" s="31" t="e">
        <f t="shared" si="22"/>
        <v>#N/A</v>
      </c>
      <c r="T121" s="31" t="e">
        <f t="shared" si="22"/>
        <v>#N/A</v>
      </c>
      <c r="U121" s="31" t="e">
        <f t="shared" si="22"/>
        <v>#N/A</v>
      </c>
      <c r="V121" s="31" t="e">
        <f t="shared" si="22"/>
        <v>#N/A</v>
      </c>
      <c r="W121" s="31" t="e">
        <f t="shared" si="22"/>
        <v>#N/A</v>
      </c>
      <c r="X121" s="31" t="e">
        <f t="shared" si="22"/>
        <v>#N/A</v>
      </c>
      <c r="Y121" s="31" t="e">
        <f t="shared" si="22"/>
        <v>#N/A</v>
      </c>
      <c r="Z121" s="31" t="e">
        <f t="shared" si="22"/>
        <v>#N/A</v>
      </c>
      <c r="AA121" s="31" t="e">
        <f t="shared" si="22"/>
        <v>#N/A</v>
      </c>
      <c r="AB121" s="31" t="e">
        <f t="shared" si="22"/>
        <v>#N/A</v>
      </c>
      <c r="AC121" s="31" t="e">
        <f t="shared" si="22"/>
        <v>#N/A</v>
      </c>
      <c r="AD121" s="31" t="e">
        <f t="shared" si="22"/>
        <v>#N/A</v>
      </c>
      <c r="AE121" s="31" t="e">
        <f t="shared" si="22"/>
        <v>#N/A</v>
      </c>
      <c r="AF121" s="31" t="e">
        <f t="shared" si="22"/>
        <v>#N/A</v>
      </c>
      <c r="AG121" s="31" t="e">
        <f t="shared" si="22"/>
        <v>#N/A</v>
      </c>
      <c r="AH121" s="31" t="e">
        <f t="shared" si="22"/>
        <v>#N/A</v>
      </c>
      <c r="AI121" s="31" t="e">
        <f t="shared" si="22"/>
        <v>#N/A</v>
      </c>
      <c r="AJ121" s="31" t="e">
        <f t="shared" si="22"/>
        <v>#N/A</v>
      </c>
      <c r="AK121" s="31" t="e">
        <f t="shared" si="22"/>
        <v>#N/A</v>
      </c>
      <c r="AL121" s="31" t="e">
        <f t="shared" si="22"/>
        <v>#N/A</v>
      </c>
      <c r="AM121" s="9"/>
    </row>
    <row r="122" spans="1:39" x14ac:dyDescent="0.2">
      <c r="A122" s="20"/>
      <c r="B122" s="9">
        <v>19</v>
      </c>
      <c r="C122" s="31" t="e">
        <f t="shared" si="22"/>
        <v>#N/A</v>
      </c>
      <c r="D122" s="31" t="e">
        <f t="shared" si="22"/>
        <v>#N/A</v>
      </c>
      <c r="E122" s="31" t="e">
        <f t="shared" si="22"/>
        <v>#N/A</v>
      </c>
      <c r="F122" s="31" t="e">
        <f t="shared" si="22"/>
        <v>#N/A</v>
      </c>
      <c r="G122" s="31" t="e">
        <f t="shared" si="22"/>
        <v>#N/A</v>
      </c>
      <c r="H122" s="31" t="e">
        <f t="shared" si="22"/>
        <v>#N/A</v>
      </c>
      <c r="I122" s="31" t="e">
        <f t="shared" si="22"/>
        <v>#N/A</v>
      </c>
      <c r="J122" s="31" t="e">
        <f t="shared" si="22"/>
        <v>#N/A</v>
      </c>
      <c r="K122" s="31" t="e">
        <f t="shared" si="22"/>
        <v>#N/A</v>
      </c>
      <c r="L122" s="31" t="e">
        <f t="shared" si="22"/>
        <v>#N/A</v>
      </c>
      <c r="M122" s="31" t="e">
        <f t="shared" si="22"/>
        <v>#N/A</v>
      </c>
      <c r="N122" s="31" t="e">
        <f t="shared" si="22"/>
        <v>#N/A</v>
      </c>
      <c r="O122" s="31" t="e">
        <f t="shared" si="22"/>
        <v>#N/A</v>
      </c>
      <c r="P122" s="31" t="e">
        <f t="shared" si="22"/>
        <v>#N/A</v>
      </c>
      <c r="Q122" s="31" t="e">
        <f t="shared" si="22"/>
        <v>#N/A</v>
      </c>
      <c r="R122" s="31" t="e">
        <f t="shared" si="22"/>
        <v>#N/A</v>
      </c>
      <c r="S122" s="31" t="e">
        <f t="shared" si="22"/>
        <v>#N/A</v>
      </c>
      <c r="T122" s="31" t="e">
        <f t="shared" si="22"/>
        <v>#N/A</v>
      </c>
      <c r="U122" s="31" t="e">
        <f t="shared" si="22"/>
        <v>#N/A</v>
      </c>
      <c r="V122" s="31" t="e">
        <f t="shared" si="22"/>
        <v>#N/A</v>
      </c>
      <c r="W122" s="31" t="e">
        <f t="shared" si="22"/>
        <v>#N/A</v>
      </c>
      <c r="X122" s="31" t="e">
        <f t="shared" si="22"/>
        <v>#N/A</v>
      </c>
      <c r="Y122" s="31" t="e">
        <f t="shared" si="22"/>
        <v>#N/A</v>
      </c>
      <c r="Z122" s="31" t="e">
        <f t="shared" si="22"/>
        <v>#N/A</v>
      </c>
      <c r="AA122" s="31" t="e">
        <f t="shared" si="22"/>
        <v>#N/A</v>
      </c>
      <c r="AB122" s="31" t="e">
        <f t="shared" si="22"/>
        <v>#N/A</v>
      </c>
      <c r="AC122" s="31" t="e">
        <f t="shared" si="22"/>
        <v>#N/A</v>
      </c>
      <c r="AD122" s="31" t="e">
        <f t="shared" si="22"/>
        <v>#N/A</v>
      </c>
      <c r="AE122" s="31" t="e">
        <f t="shared" si="22"/>
        <v>#N/A</v>
      </c>
      <c r="AF122" s="31" t="e">
        <f t="shared" si="22"/>
        <v>#N/A</v>
      </c>
      <c r="AG122" s="31" t="e">
        <f t="shared" si="22"/>
        <v>#N/A</v>
      </c>
      <c r="AH122" s="31" t="e">
        <f t="shared" si="22"/>
        <v>#N/A</v>
      </c>
      <c r="AI122" s="31" t="e">
        <f t="shared" si="22"/>
        <v>#N/A</v>
      </c>
      <c r="AJ122" s="31" t="e">
        <f t="shared" si="22"/>
        <v>#N/A</v>
      </c>
      <c r="AK122" s="31" t="e">
        <f t="shared" si="22"/>
        <v>#N/A</v>
      </c>
      <c r="AL122" s="31" t="e">
        <f t="shared" si="22"/>
        <v>#N/A</v>
      </c>
      <c r="AM122" s="9"/>
    </row>
    <row r="123" spans="1:39" x14ac:dyDescent="0.2">
      <c r="A123" s="20"/>
      <c r="B123" s="9">
        <v>20</v>
      </c>
      <c r="C123" s="31" t="e">
        <f t="shared" si="22"/>
        <v>#N/A</v>
      </c>
      <c r="D123" s="31" t="e">
        <f t="shared" si="22"/>
        <v>#N/A</v>
      </c>
      <c r="E123" s="31" t="e">
        <f t="shared" si="22"/>
        <v>#N/A</v>
      </c>
      <c r="F123" s="31" t="e">
        <f t="shared" si="22"/>
        <v>#N/A</v>
      </c>
      <c r="G123" s="31" t="e">
        <f t="shared" si="22"/>
        <v>#N/A</v>
      </c>
      <c r="H123" s="31" t="e">
        <f t="shared" si="22"/>
        <v>#N/A</v>
      </c>
      <c r="I123" s="31" t="e">
        <f t="shared" si="22"/>
        <v>#N/A</v>
      </c>
      <c r="J123" s="31" t="e">
        <f t="shared" si="22"/>
        <v>#N/A</v>
      </c>
      <c r="K123" s="31" t="e">
        <f t="shared" si="22"/>
        <v>#N/A</v>
      </c>
      <c r="L123" s="31" t="e">
        <f t="shared" si="22"/>
        <v>#N/A</v>
      </c>
      <c r="M123" s="31" t="e">
        <f t="shared" si="22"/>
        <v>#N/A</v>
      </c>
      <c r="N123" s="31" t="e">
        <f t="shared" si="22"/>
        <v>#N/A</v>
      </c>
      <c r="O123" s="31" t="e">
        <f t="shared" si="22"/>
        <v>#N/A</v>
      </c>
      <c r="P123" s="31" t="e">
        <f t="shared" si="22"/>
        <v>#N/A</v>
      </c>
      <c r="Q123" s="31" t="e">
        <f t="shared" si="22"/>
        <v>#N/A</v>
      </c>
      <c r="R123" s="31" t="e">
        <f t="shared" si="22"/>
        <v>#N/A</v>
      </c>
      <c r="S123" s="31" t="e">
        <f t="shared" si="22"/>
        <v>#N/A</v>
      </c>
      <c r="T123" s="31" t="e">
        <f t="shared" si="22"/>
        <v>#N/A</v>
      </c>
      <c r="U123" s="31" t="e">
        <f t="shared" si="22"/>
        <v>#N/A</v>
      </c>
      <c r="V123" s="31" t="e">
        <f t="shared" si="22"/>
        <v>#N/A</v>
      </c>
      <c r="W123" s="31" t="e">
        <f t="shared" si="22"/>
        <v>#N/A</v>
      </c>
      <c r="X123" s="31" t="e">
        <f t="shared" si="22"/>
        <v>#N/A</v>
      </c>
      <c r="Y123" s="31" t="e">
        <f t="shared" si="22"/>
        <v>#N/A</v>
      </c>
      <c r="Z123" s="31" t="e">
        <f t="shared" si="22"/>
        <v>#N/A</v>
      </c>
      <c r="AA123" s="31" t="e">
        <f t="shared" si="22"/>
        <v>#N/A</v>
      </c>
      <c r="AB123" s="31" t="e">
        <f t="shared" si="22"/>
        <v>#N/A</v>
      </c>
      <c r="AC123" s="31" t="e">
        <f t="shared" si="22"/>
        <v>#N/A</v>
      </c>
      <c r="AD123" s="31" t="e">
        <f t="shared" si="22"/>
        <v>#N/A</v>
      </c>
      <c r="AE123" s="31" t="e">
        <f t="shared" si="22"/>
        <v>#N/A</v>
      </c>
      <c r="AF123" s="31" t="e">
        <f t="shared" si="22"/>
        <v>#N/A</v>
      </c>
      <c r="AG123" s="31" t="e">
        <f t="shared" si="22"/>
        <v>#N/A</v>
      </c>
      <c r="AH123" s="31" t="e">
        <f t="shared" si="22"/>
        <v>#N/A</v>
      </c>
      <c r="AI123" s="31" t="e">
        <f t="shared" si="22"/>
        <v>#N/A</v>
      </c>
      <c r="AJ123" s="31" t="e">
        <f t="shared" si="22"/>
        <v>#N/A</v>
      </c>
      <c r="AK123" s="31" t="e">
        <f t="shared" si="22"/>
        <v>#N/A</v>
      </c>
      <c r="AL123" s="31" t="e">
        <f t="shared" si="22"/>
        <v>#N/A</v>
      </c>
      <c r="AM123" s="9"/>
    </row>
    <row r="124" spans="1:39" x14ac:dyDescent="0.2">
      <c r="A124" s="20"/>
      <c r="B124" s="9">
        <v>21</v>
      </c>
      <c r="C124" s="31" t="e">
        <f t="shared" si="22"/>
        <v>#N/A</v>
      </c>
      <c r="D124" s="31" t="e">
        <f t="shared" si="22"/>
        <v>#N/A</v>
      </c>
      <c r="E124" s="31" t="e">
        <f t="shared" si="22"/>
        <v>#N/A</v>
      </c>
      <c r="F124" s="31" t="e">
        <f t="shared" si="22"/>
        <v>#N/A</v>
      </c>
      <c r="G124" s="31" t="e">
        <f t="shared" si="22"/>
        <v>#N/A</v>
      </c>
      <c r="H124" s="31" t="e">
        <f t="shared" si="22"/>
        <v>#N/A</v>
      </c>
      <c r="I124" s="31" t="e">
        <f t="shared" si="22"/>
        <v>#N/A</v>
      </c>
      <c r="J124" s="31" t="e">
        <f t="shared" si="22"/>
        <v>#N/A</v>
      </c>
      <c r="K124" s="31" t="e">
        <f t="shared" si="22"/>
        <v>#N/A</v>
      </c>
      <c r="L124" s="31" t="e">
        <f t="shared" si="22"/>
        <v>#N/A</v>
      </c>
      <c r="M124" s="31" t="e">
        <f t="shared" si="22"/>
        <v>#N/A</v>
      </c>
      <c r="N124" s="31" t="e">
        <f t="shared" si="22"/>
        <v>#N/A</v>
      </c>
      <c r="O124" s="31" t="e">
        <f t="shared" si="22"/>
        <v>#N/A</v>
      </c>
      <c r="P124" s="31" t="e">
        <f t="shared" si="22"/>
        <v>#N/A</v>
      </c>
      <c r="Q124" s="31" t="e">
        <f t="shared" si="22"/>
        <v>#N/A</v>
      </c>
      <c r="R124" s="31" t="e">
        <f t="shared" si="22"/>
        <v>#N/A</v>
      </c>
      <c r="S124" s="31" t="e">
        <f t="shared" si="22"/>
        <v>#N/A</v>
      </c>
      <c r="T124" s="31" t="e">
        <f t="shared" si="22"/>
        <v>#N/A</v>
      </c>
      <c r="U124" s="31" t="e">
        <f t="shared" si="22"/>
        <v>#N/A</v>
      </c>
      <c r="V124" s="31" t="e">
        <f t="shared" si="22"/>
        <v>#N/A</v>
      </c>
      <c r="W124" s="31" t="e">
        <f t="shared" si="22"/>
        <v>#N/A</v>
      </c>
      <c r="X124" s="31" t="e">
        <f t="shared" si="22"/>
        <v>#N/A</v>
      </c>
      <c r="Y124" s="31" t="e">
        <f t="shared" si="22"/>
        <v>#N/A</v>
      </c>
      <c r="Z124" s="31" t="e">
        <f t="shared" si="22"/>
        <v>#N/A</v>
      </c>
      <c r="AA124" s="31" t="e">
        <f t="shared" si="22"/>
        <v>#N/A</v>
      </c>
      <c r="AB124" s="31" t="e">
        <f t="shared" si="22"/>
        <v>#N/A</v>
      </c>
      <c r="AC124" s="31" t="e">
        <f t="shared" si="22"/>
        <v>#N/A</v>
      </c>
      <c r="AD124" s="31" t="e">
        <f t="shared" si="22"/>
        <v>#N/A</v>
      </c>
      <c r="AE124" s="31" t="e">
        <f t="shared" si="22"/>
        <v>#N/A</v>
      </c>
      <c r="AF124" s="31" t="e">
        <f t="shared" si="22"/>
        <v>#N/A</v>
      </c>
      <c r="AG124" s="31" t="e">
        <f t="shared" si="22"/>
        <v>#N/A</v>
      </c>
      <c r="AH124" s="31" t="e">
        <f t="shared" si="22"/>
        <v>#N/A</v>
      </c>
      <c r="AI124" s="31" t="e">
        <f t="shared" si="22"/>
        <v>#N/A</v>
      </c>
      <c r="AJ124" s="31" t="e">
        <f t="shared" si="22"/>
        <v>#N/A</v>
      </c>
      <c r="AK124" s="31" t="e">
        <f t="shared" si="22"/>
        <v>#N/A</v>
      </c>
      <c r="AL124" s="31" t="e">
        <f t="shared" si="22"/>
        <v>#N/A</v>
      </c>
      <c r="AM124" s="9"/>
    </row>
    <row r="125" spans="1:39" x14ac:dyDescent="0.2">
      <c r="A125" s="20"/>
      <c r="B125" s="9">
        <v>22</v>
      </c>
      <c r="C125" s="31" t="e">
        <f t="shared" si="22"/>
        <v>#N/A</v>
      </c>
      <c r="D125" s="31" t="e">
        <f t="shared" si="22"/>
        <v>#N/A</v>
      </c>
      <c r="E125" s="31" t="e">
        <f t="shared" si="22"/>
        <v>#N/A</v>
      </c>
      <c r="F125" s="31" t="e">
        <f t="shared" si="22"/>
        <v>#N/A</v>
      </c>
      <c r="G125" s="31" t="e">
        <f t="shared" si="22"/>
        <v>#N/A</v>
      </c>
      <c r="H125" s="31" t="e">
        <f t="shared" si="22"/>
        <v>#N/A</v>
      </c>
      <c r="I125" s="31" t="e">
        <f t="shared" si="22"/>
        <v>#N/A</v>
      </c>
      <c r="J125" s="31" t="e">
        <f t="shared" si="22"/>
        <v>#N/A</v>
      </c>
      <c r="K125" s="31" t="e">
        <f t="shared" si="22"/>
        <v>#N/A</v>
      </c>
      <c r="L125" s="31" t="e">
        <f t="shared" si="22"/>
        <v>#N/A</v>
      </c>
      <c r="M125" s="31" t="e">
        <f t="shared" si="22"/>
        <v>#N/A</v>
      </c>
      <c r="N125" s="31" t="e">
        <f t="shared" si="22"/>
        <v>#N/A</v>
      </c>
      <c r="O125" s="31" t="e">
        <f t="shared" si="22"/>
        <v>#N/A</v>
      </c>
      <c r="P125" s="31" t="e">
        <f t="shared" si="22"/>
        <v>#N/A</v>
      </c>
      <c r="Q125" s="31" t="e">
        <f t="shared" si="22"/>
        <v>#N/A</v>
      </c>
      <c r="R125" s="31" t="e">
        <f t="shared" si="22"/>
        <v>#N/A</v>
      </c>
      <c r="S125" s="31" t="e">
        <f t="shared" si="22"/>
        <v>#N/A</v>
      </c>
      <c r="T125" s="31" t="e">
        <f t="shared" si="22"/>
        <v>#N/A</v>
      </c>
      <c r="U125" s="31" t="e">
        <f t="shared" si="22"/>
        <v>#N/A</v>
      </c>
      <c r="V125" s="31" t="e">
        <f t="shared" si="22"/>
        <v>#N/A</v>
      </c>
      <c r="W125" s="31" t="e">
        <f t="shared" si="22"/>
        <v>#N/A</v>
      </c>
      <c r="X125" s="31" t="e">
        <f t="shared" si="22"/>
        <v>#N/A</v>
      </c>
      <c r="Y125" s="31" t="e">
        <f t="shared" si="22"/>
        <v>#N/A</v>
      </c>
      <c r="Z125" s="31" t="e">
        <f t="shared" si="22"/>
        <v>#N/A</v>
      </c>
      <c r="AA125" s="31" t="e">
        <f t="shared" si="22"/>
        <v>#N/A</v>
      </c>
      <c r="AB125" s="31" t="e">
        <f t="shared" si="22"/>
        <v>#N/A</v>
      </c>
      <c r="AC125" s="31" t="e">
        <f t="shared" si="22"/>
        <v>#N/A</v>
      </c>
      <c r="AD125" s="31" t="e">
        <f t="shared" si="22"/>
        <v>#N/A</v>
      </c>
      <c r="AE125" s="31" t="e">
        <f t="shared" si="22"/>
        <v>#N/A</v>
      </c>
      <c r="AF125" s="31" t="e">
        <f t="shared" si="22"/>
        <v>#N/A</v>
      </c>
      <c r="AG125" s="31" t="e">
        <f t="shared" si="22"/>
        <v>#N/A</v>
      </c>
      <c r="AH125" s="31" t="e">
        <f t="shared" si="22"/>
        <v>#N/A</v>
      </c>
      <c r="AI125" s="31" t="e">
        <f t="shared" si="22"/>
        <v>#N/A</v>
      </c>
      <c r="AJ125" s="31" t="e">
        <f t="shared" si="22"/>
        <v>#N/A</v>
      </c>
      <c r="AK125" s="31" t="e">
        <f t="shared" si="22"/>
        <v>#N/A</v>
      </c>
      <c r="AL125" s="31" t="e">
        <f t="shared" si="22"/>
        <v>#N/A</v>
      </c>
      <c r="AM125" s="9"/>
    </row>
    <row r="126" spans="1:39" x14ac:dyDescent="0.2">
      <c r="A126" s="20"/>
      <c r="B126" s="9">
        <v>23</v>
      </c>
      <c r="C126" s="31" t="e">
        <f t="shared" si="22"/>
        <v>#N/A</v>
      </c>
      <c r="D126" s="31" t="e">
        <f t="shared" si="22"/>
        <v>#N/A</v>
      </c>
      <c r="E126" s="31" t="e">
        <f t="shared" si="22"/>
        <v>#N/A</v>
      </c>
      <c r="F126" s="31" t="e">
        <f t="shared" si="22"/>
        <v>#N/A</v>
      </c>
      <c r="G126" s="31" t="e">
        <f t="shared" si="22"/>
        <v>#N/A</v>
      </c>
      <c r="H126" s="31" t="e">
        <f t="shared" si="22"/>
        <v>#N/A</v>
      </c>
      <c r="I126" s="31" t="e">
        <f t="shared" si="22"/>
        <v>#N/A</v>
      </c>
      <c r="J126" s="31" t="e">
        <f t="shared" si="22"/>
        <v>#N/A</v>
      </c>
      <c r="K126" s="31" t="e">
        <f t="shared" si="22"/>
        <v>#N/A</v>
      </c>
      <c r="L126" s="31" t="e">
        <f t="shared" si="22"/>
        <v>#N/A</v>
      </c>
      <c r="M126" s="31" t="e">
        <f t="shared" si="22"/>
        <v>#N/A</v>
      </c>
      <c r="N126" s="31" t="e">
        <f t="shared" si="22"/>
        <v>#N/A</v>
      </c>
      <c r="O126" s="31" t="e">
        <f t="shared" si="22"/>
        <v>#N/A</v>
      </c>
      <c r="P126" s="31" t="e">
        <f t="shared" si="22"/>
        <v>#N/A</v>
      </c>
      <c r="Q126" s="31" t="e">
        <f t="shared" si="22"/>
        <v>#N/A</v>
      </c>
      <c r="R126" s="31" t="e">
        <f t="shared" si="22"/>
        <v>#N/A</v>
      </c>
      <c r="S126" s="31" t="e">
        <f t="shared" si="22"/>
        <v>#N/A</v>
      </c>
      <c r="T126" s="31" t="e">
        <f t="shared" si="22"/>
        <v>#N/A</v>
      </c>
      <c r="U126" s="31" t="e">
        <f t="shared" si="22"/>
        <v>#N/A</v>
      </c>
      <c r="V126" s="31" t="e">
        <f t="shared" si="22"/>
        <v>#N/A</v>
      </c>
      <c r="W126" s="31" t="e">
        <f t="shared" si="22"/>
        <v>#N/A</v>
      </c>
      <c r="X126" s="31" t="e">
        <f t="shared" si="22"/>
        <v>#N/A</v>
      </c>
      <c r="Y126" s="31" t="e">
        <f t="shared" si="22"/>
        <v>#N/A</v>
      </c>
      <c r="Z126" s="31" t="e">
        <f t="shared" si="22"/>
        <v>#N/A</v>
      </c>
      <c r="AA126" s="31" t="e">
        <f t="shared" si="22"/>
        <v>#N/A</v>
      </c>
      <c r="AB126" s="31" t="e">
        <f t="shared" si="22"/>
        <v>#N/A</v>
      </c>
      <c r="AC126" s="31" t="e">
        <f t="shared" si="22"/>
        <v>#N/A</v>
      </c>
      <c r="AD126" s="31" t="e">
        <f t="shared" si="22"/>
        <v>#N/A</v>
      </c>
      <c r="AE126" s="31" t="e">
        <f t="shared" si="22"/>
        <v>#N/A</v>
      </c>
      <c r="AF126" s="31" t="e">
        <f t="shared" si="22"/>
        <v>#N/A</v>
      </c>
      <c r="AG126" s="31" t="e">
        <f t="shared" si="22"/>
        <v>#N/A</v>
      </c>
      <c r="AH126" s="31" t="e">
        <f t="shared" si="22"/>
        <v>#N/A</v>
      </c>
      <c r="AI126" s="31" t="e">
        <f t="shared" si="22"/>
        <v>#N/A</v>
      </c>
      <c r="AJ126" s="31" t="e">
        <f t="shared" si="22"/>
        <v>#N/A</v>
      </c>
      <c r="AK126" s="31" t="e">
        <f t="shared" si="22"/>
        <v>#N/A</v>
      </c>
      <c r="AL126" s="31" t="e">
        <f t="shared" si="22"/>
        <v>#N/A</v>
      </c>
      <c r="AM126" s="9"/>
    </row>
    <row r="127" spans="1:39" x14ac:dyDescent="0.2">
      <c r="A127" s="20"/>
      <c r="B127" s="9">
        <v>24</v>
      </c>
      <c r="C127" s="31" t="e">
        <f t="shared" si="22"/>
        <v>#N/A</v>
      </c>
      <c r="D127" s="31" t="e">
        <f t="shared" si="22"/>
        <v>#N/A</v>
      </c>
      <c r="E127" s="31" t="e">
        <f t="shared" si="22"/>
        <v>#N/A</v>
      </c>
      <c r="F127" s="31" t="e">
        <f t="shared" ref="F127:AL127" si="23">IF(F73&lt;-7,F$19*F$31*(F$25+F$29*(F73+7)),IF(F73&lt;2,F$19*F$31*(F$24+F$28*(F73-2)),IF(F73&lt;7,F$19*F$31*(F$23+F$27*(F73-7)),F$19*F$31*(F$23+F$26*(F73-7)))))</f>
        <v>#N/A</v>
      </c>
      <c r="G127" s="31" t="e">
        <f t="shared" si="23"/>
        <v>#N/A</v>
      </c>
      <c r="H127" s="31" t="e">
        <f t="shared" si="23"/>
        <v>#N/A</v>
      </c>
      <c r="I127" s="31" t="e">
        <f t="shared" si="23"/>
        <v>#N/A</v>
      </c>
      <c r="J127" s="31" t="e">
        <f t="shared" si="23"/>
        <v>#N/A</v>
      </c>
      <c r="K127" s="31" t="e">
        <f t="shared" si="23"/>
        <v>#N/A</v>
      </c>
      <c r="L127" s="31" t="e">
        <f t="shared" si="23"/>
        <v>#N/A</v>
      </c>
      <c r="M127" s="31" t="e">
        <f t="shared" si="23"/>
        <v>#N/A</v>
      </c>
      <c r="N127" s="31" t="e">
        <f t="shared" si="23"/>
        <v>#N/A</v>
      </c>
      <c r="O127" s="31" t="e">
        <f t="shared" si="23"/>
        <v>#N/A</v>
      </c>
      <c r="P127" s="31" t="e">
        <f t="shared" si="23"/>
        <v>#N/A</v>
      </c>
      <c r="Q127" s="31" t="e">
        <f t="shared" si="23"/>
        <v>#N/A</v>
      </c>
      <c r="R127" s="31" t="e">
        <f t="shared" si="23"/>
        <v>#N/A</v>
      </c>
      <c r="S127" s="31" t="e">
        <f t="shared" si="23"/>
        <v>#N/A</v>
      </c>
      <c r="T127" s="31" t="e">
        <f t="shared" si="23"/>
        <v>#N/A</v>
      </c>
      <c r="U127" s="31" t="e">
        <f t="shared" si="23"/>
        <v>#N/A</v>
      </c>
      <c r="V127" s="31" t="e">
        <f t="shared" si="23"/>
        <v>#N/A</v>
      </c>
      <c r="W127" s="31" t="e">
        <f t="shared" si="23"/>
        <v>#N/A</v>
      </c>
      <c r="X127" s="31" t="e">
        <f t="shared" si="23"/>
        <v>#N/A</v>
      </c>
      <c r="Y127" s="31" t="e">
        <f t="shared" si="23"/>
        <v>#N/A</v>
      </c>
      <c r="Z127" s="31" t="e">
        <f t="shared" si="23"/>
        <v>#N/A</v>
      </c>
      <c r="AA127" s="31" t="e">
        <f t="shared" si="23"/>
        <v>#N/A</v>
      </c>
      <c r="AB127" s="31" t="e">
        <f t="shared" si="23"/>
        <v>#N/A</v>
      </c>
      <c r="AC127" s="31" t="e">
        <f t="shared" si="23"/>
        <v>#N/A</v>
      </c>
      <c r="AD127" s="31" t="e">
        <f t="shared" si="23"/>
        <v>#N/A</v>
      </c>
      <c r="AE127" s="31" t="e">
        <f t="shared" si="23"/>
        <v>#N/A</v>
      </c>
      <c r="AF127" s="31" t="e">
        <f t="shared" si="23"/>
        <v>#N/A</v>
      </c>
      <c r="AG127" s="31" t="e">
        <f t="shared" si="23"/>
        <v>#N/A</v>
      </c>
      <c r="AH127" s="31" t="e">
        <f t="shared" si="23"/>
        <v>#N/A</v>
      </c>
      <c r="AI127" s="31" t="e">
        <f t="shared" si="23"/>
        <v>#N/A</v>
      </c>
      <c r="AJ127" s="31" t="e">
        <f t="shared" si="23"/>
        <v>#N/A</v>
      </c>
      <c r="AK127" s="31" t="e">
        <f t="shared" si="23"/>
        <v>#N/A</v>
      </c>
      <c r="AL127" s="31" t="e">
        <f t="shared" si="23"/>
        <v>#N/A</v>
      </c>
      <c r="AM127" s="9"/>
    </row>
    <row r="128" spans="1:39" x14ac:dyDescent="0.2">
      <c r="A128" s="20"/>
      <c r="B128" s="33" t="s">
        <v>401</v>
      </c>
      <c r="C128" s="31" t="e">
        <f>SUM(C104:C127)</f>
        <v>#N/A</v>
      </c>
      <c r="D128" s="31" t="e">
        <f>SUM(D104:D127)</f>
        <v>#N/A</v>
      </c>
      <c r="E128" s="31" t="e">
        <f t="shared" ref="E128:AL128" si="24">SUM(E104:E127)</f>
        <v>#N/A</v>
      </c>
      <c r="F128" s="31" t="e">
        <f t="shared" si="24"/>
        <v>#N/A</v>
      </c>
      <c r="G128" s="31" t="e">
        <f t="shared" si="24"/>
        <v>#N/A</v>
      </c>
      <c r="H128" s="31" t="e">
        <f t="shared" si="24"/>
        <v>#N/A</v>
      </c>
      <c r="I128" s="31" t="e">
        <f t="shared" si="24"/>
        <v>#N/A</v>
      </c>
      <c r="J128" s="31" t="e">
        <f t="shared" si="24"/>
        <v>#N/A</v>
      </c>
      <c r="K128" s="31" t="e">
        <f t="shared" si="24"/>
        <v>#N/A</v>
      </c>
      <c r="L128" s="31" t="e">
        <f t="shared" si="24"/>
        <v>#N/A</v>
      </c>
      <c r="M128" s="31" t="e">
        <f t="shared" si="24"/>
        <v>#N/A</v>
      </c>
      <c r="N128" s="31" t="e">
        <f t="shared" si="24"/>
        <v>#N/A</v>
      </c>
      <c r="O128" s="31" t="e">
        <f t="shared" si="24"/>
        <v>#N/A</v>
      </c>
      <c r="P128" s="31" t="e">
        <f t="shared" si="24"/>
        <v>#N/A</v>
      </c>
      <c r="Q128" s="31" t="e">
        <f t="shared" si="24"/>
        <v>#N/A</v>
      </c>
      <c r="R128" s="31" t="e">
        <f t="shared" si="24"/>
        <v>#N/A</v>
      </c>
      <c r="S128" s="31" t="e">
        <f t="shared" si="24"/>
        <v>#N/A</v>
      </c>
      <c r="T128" s="31" t="e">
        <f t="shared" si="24"/>
        <v>#N/A</v>
      </c>
      <c r="U128" s="31" t="e">
        <f t="shared" si="24"/>
        <v>#N/A</v>
      </c>
      <c r="V128" s="31" t="e">
        <f t="shared" si="24"/>
        <v>#N/A</v>
      </c>
      <c r="W128" s="31" t="e">
        <f t="shared" si="24"/>
        <v>#N/A</v>
      </c>
      <c r="X128" s="31" t="e">
        <f t="shared" si="24"/>
        <v>#N/A</v>
      </c>
      <c r="Y128" s="31" t="e">
        <f t="shared" si="24"/>
        <v>#N/A</v>
      </c>
      <c r="Z128" s="31" t="e">
        <f t="shared" si="24"/>
        <v>#N/A</v>
      </c>
      <c r="AA128" s="31" t="e">
        <f t="shared" si="24"/>
        <v>#N/A</v>
      </c>
      <c r="AB128" s="31" t="e">
        <f t="shared" si="24"/>
        <v>#N/A</v>
      </c>
      <c r="AC128" s="31" t="e">
        <f t="shared" si="24"/>
        <v>#N/A</v>
      </c>
      <c r="AD128" s="31" t="e">
        <f t="shared" si="24"/>
        <v>#N/A</v>
      </c>
      <c r="AE128" s="31" t="e">
        <f t="shared" si="24"/>
        <v>#N/A</v>
      </c>
      <c r="AF128" s="31" t="e">
        <f t="shared" si="24"/>
        <v>#N/A</v>
      </c>
      <c r="AG128" s="31" t="e">
        <f t="shared" si="24"/>
        <v>#N/A</v>
      </c>
      <c r="AH128" s="31" t="e">
        <f t="shared" si="24"/>
        <v>#N/A</v>
      </c>
      <c r="AI128" s="31" t="e">
        <f t="shared" si="24"/>
        <v>#N/A</v>
      </c>
      <c r="AJ128" s="31" t="e">
        <f t="shared" si="24"/>
        <v>#N/A</v>
      </c>
      <c r="AK128" s="31" t="e">
        <f t="shared" si="24"/>
        <v>#N/A</v>
      </c>
      <c r="AL128" s="31" t="e">
        <f t="shared" si="24"/>
        <v>#N/A</v>
      </c>
      <c r="AM128" s="32" t="e">
        <f>SUM(C128:AL128)</f>
        <v>#N/A</v>
      </c>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c r="B130" s="9"/>
      <c r="C130" s="9"/>
      <c r="D130" s="9"/>
      <c r="E130" s="9"/>
      <c r="F130" s="9"/>
      <c r="G130" s="9"/>
      <c r="H130" s="9"/>
      <c r="I130" s="9"/>
      <c r="J130" s="9"/>
      <c r="K130" s="9"/>
      <c r="L130" s="9"/>
      <c r="M130" s="9"/>
      <c r="N130" s="9"/>
      <c r="O130" s="9"/>
      <c r="P130" s="9"/>
      <c r="Q130" s="9"/>
      <c r="R130" s="9"/>
      <c r="S130" s="9"/>
      <c r="T130" s="9"/>
      <c r="U130" s="9"/>
      <c r="V130" s="9"/>
      <c r="W130" s="9"/>
      <c r="X130" s="9"/>
      <c r="Y130" s="9"/>
      <c r="Z130" s="9"/>
      <c r="AA130" s="9"/>
      <c r="AB130" s="9"/>
      <c r="AC130" s="9"/>
      <c r="AD130" s="9"/>
      <c r="AE130" s="9"/>
      <c r="AF130" s="9"/>
      <c r="AG130" s="9"/>
      <c r="AH130" s="9"/>
      <c r="AI130" s="9"/>
      <c r="AJ130" s="9"/>
      <c r="AK130" s="9"/>
      <c r="AL130" s="9"/>
      <c r="AM130" s="9"/>
    </row>
    <row r="131" spans="1:39" x14ac:dyDescent="0.2">
      <c r="A131" s="20" t="s">
        <v>414</v>
      </c>
      <c r="B131" s="9">
        <v>1</v>
      </c>
      <c r="C131" s="31" t="e">
        <f t="shared" ref="C131:AL138" si="25">IF(C50&lt;C$47+1,0,IF(C50&gt;C$48+4,0,IF(C$13&lt;C$45,0,IF(C$13&gt;C$46,0,C104))))</f>
        <v>#N/A</v>
      </c>
      <c r="D131" s="31" t="e">
        <f t="shared" si="25"/>
        <v>#N/A</v>
      </c>
      <c r="E131" s="31" t="e">
        <f t="shared" si="25"/>
        <v>#N/A</v>
      </c>
      <c r="F131" s="31" t="e">
        <f t="shared" si="25"/>
        <v>#N/A</v>
      </c>
      <c r="G131" s="31" t="e">
        <f t="shared" si="25"/>
        <v>#N/A</v>
      </c>
      <c r="H131" s="31" t="e">
        <f t="shared" si="25"/>
        <v>#N/A</v>
      </c>
      <c r="I131" s="31" t="e">
        <f t="shared" si="25"/>
        <v>#N/A</v>
      </c>
      <c r="J131" s="31" t="e">
        <f t="shared" si="25"/>
        <v>#N/A</v>
      </c>
      <c r="K131" s="31" t="e">
        <f t="shared" si="25"/>
        <v>#N/A</v>
      </c>
      <c r="L131" s="31" t="e">
        <f t="shared" si="25"/>
        <v>#N/A</v>
      </c>
      <c r="M131" s="31" t="e">
        <f t="shared" si="25"/>
        <v>#N/A</v>
      </c>
      <c r="N131" s="31" t="e">
        <f t="shared" si="25"/>
        <v>#N/A</v>
      </c>
      <c r="O131" s="31" t="e">
        <f t="shared" si="25"/>
        <v>#N/A</v>
      </c>
      <c r="P131" s="31" t="e">
        <f t="shared" si="25"/>
        <v>#N/A</v>
      </c>
      <c r="Q131" s="31" t="e">
        <f t="shared" si="25"/>
        <v>#N/A</v>
      </c>
      <c r="R131" s="31" t="e">
        <f t="shared" si="25"/>
        <v>#N/A</v>
      </c>
      <c r="S131" s="31" t="e">
        <f t="shared" si="25"/>
        <v>#N/A</v>
      </c>
      <c r="T131" s="31" t="e">
        <f t="shared" si="25"/>
        <v>#N/A</v>
      </c>
      <c r="U131" s="31" t="e">
        <f t="shared" si="25"/>
        <v>#N/A</v>
      </c>
      <c r="V131" s="31" t="e">
        <f t="shared" si="25"/>
        <v>#N/A</v>
      </c>
      <c r="W131" s="31" t="e">
        <f t="shared" si="25"/>
        <v>#N/A</v>
      </c>
      <c r="X131" s="31" t="e">
        <f t="shared" si="25"/>
        <v>#N/A</v>
      </c>
      <c r="Y131" s="31" t="e">
        <f t="shared" si="25"/>
        <v>#N/A</v>
      </c>
      <c r="Z131" s="31" t="e">
        <f t="shared" si="25"/>
        <v>#N/A</v>
      </c>
      <c r="AA131" s="31" t="e">
        <f t="shared" si="25"/>
        <v>#N/A</v>
      </c>
      <c r="AB131" s="31" t="e">
        <f t="shared" si="25"/>
        <v>#N/A</v>
      </c>
      <c r="AC131" s="31" t="e">
        <f t="shared" si="25"/>
        <v>#N/A</v>
      </c>
      <c r="AD131" s="31" t="e">
        <f t="shared" si="25"/>
        <v>#N/A</v>
      </c>
      <c r="AE131" s="31" t="e">
        <f t="shared" si="25"/>
        <v>#N/A</v>
      </c>
      <c r="AF131" s="31" t="e">
        <f t="shared" si="25"/>
        <v>#N/A</v>
      </c>
      <c r="AG131" s="31" t="e">
        <f t="shared" si="25"/>
        <v>#N/A</v>
      </c>
      <c r="AH131" s="31" t="e">
        <f t="shared" si="25"/>
        <v>#N/A</v>
      </c>
      <c r="AI131" s="31" t="e">
        <f t="shared" si="25"/>
        <v>#N/A</v>
      </c>
      <c r="AJ131" s="31" t="e">
        <f t="shared" si="25"/>
        <v>#N/A</v>
      </c>
      <c r="AK131" s="31" t="e">
        <f t="shared" si="25"/>
        <v>#N/A</v>
      </c>
      <c r="AL131" s="31" t="e">
        <f t="shared" si="25"/>
        <v>#N/A</v>
      </c>
      <c r="AM131" s="9"/>
    </row>
    <row r="132" spans="1:39" x14ac:dyDescent="0.2">
      <c r="A132" s="20" t="s">
        <v>453</v>
      </c>
      <c r="B132" s="9">
        <v>2</v>
      </c>
      <c r="C132" s="31" t="e">
        <f t="shared" si="25"/>
        <v>#N/A</v>
      </c>
      <c r="D132" s="31" t="e">
        <f t="shared" si="25"/>
        <v>#N/A</v>
      </c>
      <c r="E132" s="31" t="e">
        <f t="shared" si="25"/>
        <v>#N/A</v>
      </c>
      <c r="F132" s="31" t="e">
        <f t="shared" si="25"/>
        <v>#N/A</v>
      </c>
      <c r="G132" s="31" t="e">
        <f t="shared" si="25"/>
        <v>#N/A</v>
      </c>
      <c r="H132" s="31" t="e">
        <f t="shared" si="25"/>
        <v>#N/A</v>
      </c>
      <c r="I132" s="31" t="e">
        <f t="shared" si="25"/>
        <v>#N/A</v>
      </c>
      <c r="J132" s="31" t="e">
        <f t="shared" si="25"/>
        <v>#N/A</v>
      </c>
      <c r="K132" s="31" t="e">
        <f t="shared" si="25"/>
        <v>#N/A</v>
      </c>
      <c r="L132" s="31" t="e">
        <f t="shared" si="25"/>
        <v>#N/A</v>
      </c>
      <c r="M132" s="31" t="e">
        <f t="shared" si="25"/>
        <v>#N/A</v>
      </c>
      <c r="N132" s="31" t="e">
        <f t="shared" si="25"/>
        <v>#N/A</v>
      </c>
      <c r="O132" s="31" t="e">
        <f t="shared" si="25"/>
        <v>#N/A</v>
      </c>
      <c r="P132" s="31" t="e">
        <f t="shared" si="25"/>
        <v>#N/A</v>
      </c>
      <c r="Q132" s="31" t="e">
        <f t="shared" si="25"/>
        <v>#N/A</v>
      </c>
      <c r="R132" s="31" t="e">
        <f t="shared" si="25"/>
        <v>#N/A</v>
      </c>
      <c r="S132" s="31" t="e">
        <f t="shared" si="25"/>
        <v>#N/A</v>
      </c>
      <c r="T132" s="31" t="e">
        <f t="shared" si="25"/>
        <v>#N/A</v>
      </c>
      <c r="U132" s="31" t="e">
        <f t="shared" si="25"/>
        <v>#N/A</v>
      </c>
      <c r="V132" s="31" t="e">
        <f t="shared" si="25"/>
        <v>#N/A</v>
      </c>
      <c r="W132" s="31" t="e">
        <f t="shared" si="25"/>
        <v>#N/A</v>
      </c>
      <c r="X132" s="31" t="e">
        <f t="shared" si="25"/>
        <v>#N/A</v>
      </c>
      <c r="Y132" s="31" t="e">
        <f t="shared" si="25"/>
        <v>#N/A</v>
      </c>
      <c r="Z132" s="31" t="e">
        <f t="shared" si="25"/>
        <v>#N/A</v>
      </c>
      <c r="AA132" s="31" t="e">
        <f t="shared" si="25"/>
        <v>#N/A</v>
      </c>
      <c r="AB132" s="31" t="e">
        <f t="shared" si="25"/>
        <v>#N/A</v>
      </c>
      <c r="AC132" s="31" t="e">
        <f t="shared" si="25"/>
        <v>#N/A</v>
      </c>
      <c r="AD132" s="31" t="e">
        <f t="shared" si="25"/>
        <v>#N/A</v>
      </c>
      <c r="AE132" s="31" t="e">
        <f t="shared" si="25"/>
        <v>#N/A</v>
      </c>
      <c r="AF132" s="31" t="e">
        <f t="shared" si="25"/>
        <v>#N/A</v>
      </c>
      <c r="AG132" s="31" t="e">
        <f t="shared" si="25"/>
        <v>#N/A</v>
      </c>
      <c r="AH132" s="31" t="e">
        <f t="shared" si="25"/>
        <v>#N/A</v>
      </c>
      <c r="AI132" s="31" t="e">
        <f t="shared" si="25"/>
        <v>#N/A</v>
      </c>
      <c r="AJ132" s="31" t="e">
        <f t="shared" si="25"/>
        <v>#N/A</v>
      </c>
      <c r="AK132" s="31" t="e">
        <f t="shared" si="25"/>
        <v>#N/A</v>
      </c>
      <c r="AL132" s="31" t="e">
        <f t="shared" si="25"/>
        <v>#N/A</v>
      </c>
      <c r="AM132" s="9"/>
    </row>
    <row r="133" spans="1:39" x14ac:dyDescent="0.2">
      <c r="A133" s="20" t="s">
        <v>403</v>
      </c>
      <c r="B133" s="9">
        <v>3</v>
      </c>
      <c r="C133" s="31" t="e">
        <f t="shared" si="25"/>
        <v>#N/A</v>
      </c>
      <c r="D133" s="31" t="e">
        <f t="shared" si="25"/>
        <v>#N/A</v>
      </c>
      <c r="E133" s="31" t="e">
        <f t="shared" si="25"/>
        <v>#N/A</v>
      </c>
      <c r="F133" s="31" t="e">
        <f t="shared" si="25"/>
        <v>#N/A</v>
      </c>
      <c r="G133" s="31" t="e">
        <f t="shared" si="25"/>
        <v>#N/A</v>
      </c>
      <c r="H133" s="31" t="e">
        <f t="shared" si="25"/>
        <v>#N/A</v>
      </c>
      <c r="I133" s="31" t="e">
        <f t="shared" si="25"/>
        <v>#N/A</v>
      </c>
      <c r="J133" s="31" t="e">
        <f t="shared" si="25"/>
        <v>#N/A</v>
      </c>
      <c r="K133" s="31" t="e">
        <f t="shared" si="25"/>
        <v>#N/A</v>
      </c>
      <c r="L133" s="31" t="e">
        <f t="shared" si="25"/>
        <v>#N/A</v>
      </c>
      <c r="M133" s="31" t="e">
        <f t="shared" si="25"/>
        <v>#N/A</v>
      </c>
      <c r="N133" s="31" t="e">
        <f t="shared" si="25"/>
        <v>#N/A</v>
      </c>
      <c r="O133" s="31" t="e">
        <f t="shared" si="25"/>
        <v>#N/A</v>
      </c>
      <c r="P133" s="31" t="e">
        <f t="shared" si="25"/>
        <v>#N/A</v>
      </c>
      <c r="Q133" s="31" t="e">
        <f t="shared" si="25"/>
        <v>#N/A</v>
      </c>
      <c r="R133" s="31" t="e">
        <f t="shared" si="25"/>
        <v>#N/A</v>
      </c>
      <c r="S133" s="31" t="e">
        <f t="shared" si="25"/>
        <v>#N/A</v>
      </c>
      <c r="T133" s="31" t="e">
        <f t="shared" si="25"/>
        <v>#N/A</v>
      </c>
      <c r="U133" s="31" t="e">
        <f t="shared" si="25"/>
        <v>#N/A</v>
      </c>
      <c r="V133" s="31" t="e">
        <f t="shared" si="25"/>
        <v>#N/A</v>
      </c>
      <c r="W133" s="31" t="e">
        <f t="shared" si="25"/>
        <v>#N/A</v>
      </c>
      <c r="X133" s="31" t="e">
        <f t="shared" si="25"/>
        <v>#N/A</v>
      </c>
      <c r="Y133" s="31" t="e">
        <f t="shared" si="25"/>
        <v>#N/A</v>
      </c>
      <c r="Z133" s="31" t="e">
        <f t="shared" si="25"/>
        <v>#N/A</v>
      </c>
      <c r="AA133" s="31" t="e">
        <f t="shared" si="25"/>
        <v>#N/A</v>
      </c>
      <c r="AB133" s="31" t="e">
        <f t="shared" si="25"/>
        <v>#N/A</v>
      </c>
      <c r="AC133" s="31" t="e">
        <f t="shared" si="25"/>
        <v>#N/A</v>
      </c>
      <c r="AD133" s="31" t="e">
        <f t="shared" si="25"/>
        <v>#N/A</v>
      </c>
      <c r="AE133" s="31" t="e">
        <f t="shared" si="25"/>
        <v>#N/A</v>
      </c>
      <c r="AF133" s="31" t="e">
        <f t="shared" si="25"/>
        <v>#N/A</v>
      </c>
      <c r="AG133" s="31" t="e">
        <f t="shared" si="25"/>
        <v>#N/A</v>
      </c>
      <c r="AH133" s="31" t="e">
        <f t="shared" si="25"/>
        <v>#N/A</v>
      </c>
      <c r="AI133" s="31" t="e">
        <f t="shared" si="25"/>
        <v>#N/A</v>
      </c>
      <c r="AJ133" s="31" t="e">
        <f t="shared" si="25"/>
        <v>#N/A</v>
      </c>
      <c r="AK133" s="31" t="e">
        <f t="shared" si="25"/>
        <v>#N/A</v>
      </c>
      <c r="AL133" s="31" t="e">
        <f t="shared" si="25"/>
        <v>#N/A</v>
      </c>
      <c r="AM133" s="9"/>
    </row>
    <row r="134" spans="1:39" x14ac:dyDescent="0.2">
      <c r="A134" s="20"/>
      <c r="B134" s="9">
        <v>4</v>
      </c>
      <c r="C134" s="31" t="e">
        <f t="shared" si="25"/>
        <v>#N/A</v>
      </c>
      <c r="D134" s="31" t="e">
        <f t="shared" si="25"/>
        <v>#N/A</v>
      </c>
      <c r="E134" s="31" t="e">
        <f t="shared" si="25"/>
        <v>#N/A</v>
      </c>
      <c r="F134" s="31" t="e">
        <f t="shared" si="25"/>
        <v>#N/A</v>
      </c>
      <c r="G134" s="31" t="e">
        <f t="shared" si="25"/>
        <v>#N/A</v>
      </c>
      <c r="H134" s="31" t="e">
        <f t="shared" si="25"/>
        <v>#N/A</v>
      </c>
      <c r="I134" s="31" t="e">
        <f t="shared" si="25"/>
        <v>#N/A</v>
      </c>
      <c r="J134" s="31" t="e">
        <f t="shared" si="25"/>
        <v>#N/A</v>
      </c>
      <c r="K134" s="31" t="e">
        <f t="shared" si="25"/>
        <v>#N/A</v>
      </c>
      <c r="L134" s="31" t="e">
        <f t="shared" si="25"/>
        <v>#N/A</v>
      </c>
      <c r="M134" s="31" t="e">
        <f t="shared" si="25"/>
        <v>#N/A</v>
      </c>
      <c r="N134" s="31" t="e">
        <f t="shared" si="25"/>
        <v>#N/A</v>
      </c>
      <c r="O134" s="31" t="e">
        <f t="shared" si="25"/>
        <v>#N/A</v>
      </c>
      <c r="P134" s="31" t="e">
        <f t="shared" si="25"/>
        <v>#N/A</v>
      </c>
      <c r="Q134" s="31" t="e">
        <f t="shared" si="25"/>
        <v>#N/A</v>
      </c>
      <c r="R134" s="31" t="e">
        <f t="shared" si="25"/>
        <v>#N/A</v>
      </c>
      <c r="S134" s="31" t="e">
        <f t="shared" si="25"/>
        <v>#N/A</v>
      </c>
      <c r="T134" s="31" t="e">
        <f t="shared" si="25"/>
        <v>#N/A</v>
      </c>
      <c r="U134" s="31" t="e">
        <f t="shared" si="25"/>
        <v>#N/A</v>
      </c>
      <c r="V134" s="31" t="e">
        <f t="shared" si="25"/>
        <v>#N/A</v>
      </c>
      <c r="W134" s="31" t="e">
        <f t="shared" si="25"/>
        <v>#N/A</v>
      </c>
      <c r="X134" s="31" t="e">
        <f t="shared" si="25"/>
        <v>#N/A</v>
      </c>
      <c r="Y134" s="31" t="e">
        <f t="shared" si="25"/>
        <v>#N/A</v>
      </c>
      <c r="Z134" s="31" t="e">
        <f t="shared" si="25"/>
        <v>#N/A</v>
      </c>
      <c r="AA134" s="31" t="e">
        <f t="shared" si="25"/>
        <v>#N/A</v>
      </c>
      <c r="AB134" s="31" t="e">
        <f t="shared" si="25"/>
        <v>#N/A</v>
      </c>
      <c r="AC134" s="31" t="e">
        <f t="shared" si="25"/>
        <v>#N/A</v>
      </c>
      <c r="AD134" s="31" t="e">
        <f t="shared" si="25"/>
        <v>#N/A</v>
      </c>
      <c r="AE134" s="31" t="e">
        <f t="shared" si="25"/>
        <v>#N/A</v>
      </c>
      <c r="AF134" s="31" t="e">
        <f t="shared" si="25"/>
        <v>#N/A</v>
      </c>
      <c r="AG134" s="31" t="e">
        <f t="shared" si="25"/>
        <v>#N/A</v>
      </c>
      <c r="AH134" s="31" t="e">
        <f t="shared" si="25"/>
        <v>#N/A</v>
      </c>
      <c r="AI134" s="31" t="e">
        <f t="shared" si="25"/>
        <v>#N/A</v>
      </c>
      <c r="AJ134" s="31" t="e">
        <f t="shared" si="25"/>
        <v>#N/A</v>
      </c>
      <c r="AK134" s="31" t="e">
        <f t="shared" si="25"/>
        <v>#N/A</v>
      </c>
      <c r="AL134" s="31" t="e">
        <f t="shared" si="25"/>
        <v>#N/A</v>
      </c>
      <c r="AM134" s="9"/>
    </row>
    <row r="135" spans="1:39" x14ac:dyDescent="0.2">
      <c r="A135" s="20"/>
      <c r="B135" s="9">
        <v>5</v>
      </c>
      <c r="C135" s="31" t="e">
        <f t="shared" si="25"/>
        <v>#N/A</v>
      </c>
      <c r="D135" s="31" t="e">
        <f t="shared" si="25"/>
        <v>#N/A</v>
      </c>
      <c r="E135" s="31" t="e">
        <f t="shared" si="25"/>
        <v>#N/A</v>
      </c>
      <c r="F135" s="31" t="e">
        <f t="shared" si="25"/>
        <v>#N/A</v>
      </c>
      <c r="G135" s="31" t="e">
        <f t="shared" si="25"/>
        <v>#N/A</v>
      </c>
      <c r="H135" s="31" t="e">
        <f t="shared" si="25"/>
        <v>#N/A</v>
      </c>
      <c r="I135" s="31" t="e">
        <f t="shared" si="25"/>
        <v>#N/A</v>
      </c>
      <c r="J135" s="31" t="e">
        <f t="shared" si="25"/>
        <v>#N/A</v>
      </c>
      <c r="K135" s="31" t="e">
        <f t="shared" si="25"/>
        <v>#N/A</v>
      </c>
      <c r="L135" s="31" t="e">
        <f t="shared" si="25"/>
        <v>#N/A</v>
      </c>
      <c r="M135" s="31" t="e">
        <f t="shared" si="25"/>
        <v>#N/A</v>
      </c>
      <c r="N135" s="31" t="e">
        <f t="shared" si="25"/>
        <v>#N/A</v>
      </c>
      <c r="O135" s="31" t="e">
        <f t="shared" si="25"/>
        <v>#N/A</v>
      </c>
      <c r="P135" s="31" t="e">
        <f t="shared" si="25"/>
        <v>#N/A</v>
      </c>
      <c r="Q135" s="31" t="e">
        <f t="shared" si="25"/>
        <v>#N/A</v>
      </c>
      <c r="R135" s="31" t="e">
        <f t="shared" si="25"/>
        <v>#N/A</v>
      </c>
      <c r="S135" s="31" t="e">
        <f t="shared" si="25"/>
        <v>#N/A</v>
      </c>
      <c r="T135" s="31" t="e">
        <f t="shared" si="25"/>
        <v>#N/A</v>
      </c>
      <c r="U135" s="31" t="e">
        <f t="shared" si="25"/>
        <v>#N/A</v>
      </c>
      <c r="V135" s="31" t="e">
        <f t="shared" si="25"/>
        <v>#N/A</v>
      </c>
      <c r="W135" s="31" t="e">
        <f t="shared" si="25"/>
        <v>#N/A</v>
      </c>
      <c r="X135" s="31" t="e">
        <f t="shared" si="25"/>
        <v>#N/A</v>
      </c>
      <c r="Y135" s="31" t="e">
        <f t="shared" si="25"/>
        <v>#N/A</v>
      </c>
      <c r="Z135" s="31" t="e">
        <f t="shared" si="25"/>
        <v>#N/A</v>
      </c>
      <c r="AA135" s="31" t="e">
        <f t="shared" si="25"/>
        <v>#N/A</v>
      </c>
      <c r="AB135" s="31" t="e">
        <f t="shared" si="25"/>
        <v>#N/A</v>
      </c>
      <c r="AC135" s="31" t="e">
        <f t="shared" si="25"/>
        <v>#N/A</v>
      </c>
      <c r="AD135" s="31" t="e">
        <f t="shared" si="25"/>
        <v>#N/A</v>
      </c>
      <c r="AE135" s="31" t="e">
        <f t="shared" si="25"/>
        <v>#N/A</v>
      </c>
      <c r="AF135" s="31" t="e">
        <f t="shared" si="25"/>
        <v>#N/A</v>
      </c>
      <c r="AG135" s="31" t="e">
        <f t="shared" si="25"/>
        <v>#N/A</v>
      </c>
      <c r="AH135" s="31" t="e">
        <f t="shared" si="25"/>
        <v>#N/A</v>
      </c>
      <c r="AI135" s="31" t="e">
        <f t="shared" si="25"/>
        <v>#N/A</v>
      </c>
      <c r="AJ135" s="31" t="e">
        <f t="shared" si="25"/>
        <v>#N/A</v>
      </c>
      <c r="AK135" s="31" t="e">
        <f t="shared" si="25"/>
        <v>#N/A</v>
      </c>
      <c r="AL135" s="31" t="e">
        <f t="shared" si="25"/>
        <v>#N/A</v>
      </c>
      <c r="AM135" s="9"/>
    </row>
    <row r="136" spans="1:39" x14ac:dyDescent="0.2">
      <c r="A136" s="20"/>
      <c r="B136" s="9">
        <v>6</v>
      </c>
      <c r="C136" s="31" t="e">
        <f t="shared" si="25"/>
        <v>#N/A</v>
      </c>
      <c r="D136" s="31" t="e">
        <f t="shared" si="25"/>
        <v>#N/A</v>
      </c>
      <c r="E136" s="31" t="e">
        <f t="shared" si="25"/>
        <v>#N/A</v>
      </c>
      <c r="F136" s="31" t="e">
        <f t="shared" si="25"/>
        <v>#N/A</v>
      </c>
      <c r="G136" s="31" t="e">
        <f t="shared" si="25"/>
        <v>#N/A</v>
      </c>
      <c r="H136" s="31" t="e">
        <f t="shared" si="25"/>
        <v>#N/A</v>
      </c>
      <c r="I136" s="31" t="e">
        <f t="shared" si="25"/>
        <v>#N/A</v>
      </c>
      <c r="J136" s="31" t="e">
        <f t="shared" si="25"/>
        <v>#N/A</v>
      </c>
      <c r="K136" s="31" t="e">
        <f t="shared" si="25"/>
        <v>#N/A</v>
      </c>
      <c r="L136" s="31" t="e">
        <f t="shared" si="25"/>
        <v>#N/A</v>
      </c>
      <c r="M136" s="31" t="e">
        <f t="shared" si="25"/>
        <v>#N/A</v>
      </c>
      <c r="N136" s="31" t="e">
        <f t="shared" si="25"/>
        <v>#N/A</v>
      </c>
      <c r="O136" s="31" t="e">
        <f t="shared" si="25"/>
        <v>#N/A</v>
      </c>
      <c r="P136" s="31" t="e">
        <f t="shared" si="25"/>
        <v>#N/A</v>
      </c>
      <c r="Q136" s="31" t="e">
        <f t="shared" si="25"/>
        <v>#N/A</v>
      </c>
      <c r="R136" s="31" t="e">
        <f t="shared" si="25"/>
        <v>#N/A</v>
      </c>
      <c r="S136" s="31" t="e">
        <f t="shared" si="25"/>
        <v>#N/A</v>
      </c>
      <c r="T136" s="31" t="e">
        <f t="shared" si="25"/>
        <v>#N/A</v>
      </c>
      <c r="U136" s="31" t="e">
        <f t="shared" si="25"/>
        <v>#N/A</v>
      </c>
      <c r="V136" s="31" t="e">
        <f t="shared" si="25"/>
        <v>#N/A</v>
      </c>
      <c r="W136" s="31" t="e">
        <f t="shared" si="25"/>
        <v>#N/A</v>
      </c>
      <c r="X136" s="31" t="e">
        <f t="shared" si="25"/>
        <v>#N/A</v>
      </c>
      <c r="Y136" s="31" t="e">
        <f t="shared" si="25"/>
        <v>#N/A</v>
      </c>
      <c r="Z136" s="31" t="e">
        <f t="shared" si="25"/>
        <v>#N/A</v>
      </c>
      <c r="AA136" s="31" t="e">
        <f t="shared" si="25"/>
        <v>#N/A</v>
      </c>
      <c r="AB136" s="31" t="e">
        <f t="shared" si="25"/>
        <v>#N/A</v>
      </c>
      <c r="AC136" s="31" t="e">
        <f t="shared" si="25"/>
        <v>#N/A</v>
      </c>
      <c r="AD136" s="31" t="e">
        <f t="shared" si="25"/>
        <v>#N/A</v>
      </c>
      <c r="AE136" s="31" t="e">
        <f t="shared" si="25"/>
        <v>#N/A</v>
      </c>
      <c r="AF136" s="31" t="e">
        <f t="shared" si="25"/>
        <v>#N/A</v>
      </c>
      <c r="AG136" s="31" t="e">
        <f t="shared" si="25"/>
        <v>#N/A</v>
      </c>
      <c r="AH136" s="31" t="e">
        <f t="shared" si="25"/>
        <v>#N/A</v>
      </c>
      <c r="AI136" s="31" t="e">
        <f t="shared" si="25"/>
        <v>#N/A</v>
      </c>
      <c r="AJ136" s="31" t="e">
        <f t="shared" si="25"/>
        <v>#N/A</v>
      </c>
      <c r="AK136" s="31" t="e">
        <f t="shared" si="25"/>
        <v>#N/A</v>
      </c>
      <c r="AL136" s="31" t="e">
        <f t="shared" si="25"/>
        <v>#N/A</v>
      </c>
      <c r="AM136" s="9"/>
    </row>
    <row r="137" spans="1:39" x14ac:dyDescent="0.2">
      <c r="A137" s="20"/>
      <c r="B137" s="9">
        <v>7</v>
      </c>
      <c r="C137" s="31" t="e">
        <f t="shared" si="25"/>
        <v>#N/A</v>
      </c>
      <c r="D137" s="31" t="e">
        <f t="shared" si="25"/>
        <v>#N/A</v>
      </c>
      <c r="E137" s="31" t="e">
        <f t="shared" si="25"/>
        <v>#N/A</v>
      </c>
      <c r="F137" s="31" t="e">
        <f t="shared" si="25"/>
        <v>#N/A</v>
      </c>
      <c r="G137" s="31" t="e">
        <f t="shared" si="25"/>
        <v>#N/A</v>
      </c>
      <c r="H137" s="31" t="e">
        <f t="shared" si="25"/>
        <v>#N/A</v>
      </c>
      <c r="I137" s="31" t="e">
        <f t="shared" si="25"/>
        <v>#N/A</v>
      </c>
      <c r="J137" s="31" t="e">
        <f t="shared" si="25"/>
        <v>#N/A</v>
      </c>
      <c r="K137" s="31" t="e">
        <f t="shared" si="25"/>
        <v>#N/A</v>
      </c>
      <c r="L137" s="31" t="e">
        <f t="shared" si="25"/>
        <v>#N/A</v>
      </c>
      <c r="M137" s="31" t="e">
        <f t="shared" si="25"/>
        <v>#N/A</v>
      </c>
      <c r="N137" s="31" t="e">
        <f t="shared" si="25"/>
        <v>#N/A</v>
      </c>
      <c r="O137" s="31" t="e">
        <f t="shared" si="25"/>
        <v>#N/A</v>
      </c>
      <c r="P137" s="31" t="e">
        <f t="shared" si="25"/>
        <v>#N/A</v>
      </c>
      <c r="Q137" s="31" t="e">
        <f t="shared" si="25"/>
        <v>#N/A</v>
      </c>
      <c r="R137" s="31" t="e">
        <f t="shared" si="25"/>
        <v>#N/A</v>
      </c>
      <c r="S137" s="31" t="e">
        <f t="shared" si="25"/>
        <v>#N/A</v>
      </c>
      <c r="T137" s="31" t="e">
        <f t="shared" si="25"/>
        <v>#N/A</v>
      </c>
      <c r="U137" s="31" t="e">
        <f t="shared" si="25"/>
        <v>#N/A</v>
      </c>
      <c r="V137" s="31" t="e">
        <f t="shared" si="25"/>
        <v>#N/A</v>
      </c>
      <c r="W137" s="31" t="e">
        <f t="shared" si="25"/>
        <v>#N/A</v>
      </c>
      <c r="X137" s="31" t="e">
        <f t="shared" si="25"/>
        <v>#N/A</v>
      </c>
      <c r="Y137" s="31" t="e">
        <f t="shared" si="25"/>
        <v>#N/A</v>
      </c>
      <c r="Z137" s="31" t="e">
        <f t="shared" si="25"/>
        <v>#N/A</v>
      </c>
      <c r="AA137" s="31" t="e">
        <f t="shared" si="25"/>
        <v>#N/A</v>
      </c>
      <c r="AB137" s="31" t="e">
        <f t="shared" si="25"/>
        <v>#N/A</v>
      </c>
      <c r="AC137" s="31" t="e">
        <f t="shared" si="25"/>
        <v>#N/A</v>
      </c>
      <c r="AD137" s="31" t="e">
        <f t="shared" si="25"/>
        <v>#N/A</v>
      </c>
      <c r="AE137" s="31" t="e">
        <f t="shared" si="25"/>
        <v>#N/A</v>
      </c>
      <c r="AF137" s="31" t="e">
        <f t="shared" si="25"/>
        <v>#N/A</v>
      </c>
      <c r="AG137" s="31" t="e">
        <f t="shared" si="25"/>
        <v>#N/A</v>
      </c>
      <c r="AH137" s="31" t="e">
        <f t="shared" si="25"/>
        <v>#N/A</v>
      </c>
      <c r="AI137" s="31" t="e">
        <f t="shared" si="25"/>
        <v>#N/A</v>
      </c>
      <c r="AJ137" s="31" t="e">
        <f t="shared" si="25"/>
        <v>#N/A</v>
      </c>
      <c r="AK137" s="31" t="e">
        <f t="shared" si="25"/>
        <v>#N/A</v>
      </c>
      <c r="AL137" s="31" t="e">
        <f t="shared" si="25"/>
        <v>#N/A</v>
      </c>
      <c r="AM137" s="9"/>
    </row>
    <row r="138" spans="1:39" x14ac:dyDescent="0.2">
      <c r="A138" s="20"/>
      <c r="B138" s="9">
        <v>8</v>
      </c>
      <c r="C138" s="31" t="e">
        <f t="shared" si="25"/>
        <v>#N/A</v>
      </c>
      <c r="D138" s="31" t="e">
        <f t="shared" si="25"/>
        <v>#N/A</v>
      </c>
      <c r="E138" s="31" t="e">
        <f t="shared" si="25"/>
        <v>#N/A</v>
      </c>
      <c r="F138" s="31" t="e">
        <f t="shared" ref="F138:AL138" si="26">IF(F57&lt;F$47+1,0,IF(F57&gt;F$48+4,0,IF(F$13&lt;F$45,0,IF(F$13&gt;F$46,0,F111))))</f>
        <v>#N/A</v>
      </c>
      <c r="G138" s="31" t="e">
        <f t="shared" si="26"/>
        <v>#N/A</v>
      </c>
      <c r="H138" s="31" t="e">
        <f t="shared" si="26"/>
        <v>#N/A</v>
      </c>
      <c r="I138" s="31" t="e">
        <f t="shared" si="26"/>
        <v>#N/A</v>
      </c>
      <c r="J138" s="31" t="e">
        <f t="shared" si="26"/>
        <v>#N/A</v>
      </c>
      <c r="K138" s="31" t="e">
        <f t="shared" si="26"/>
        <v>#N/A</v>
      </c>
      <c r="L138" s="31" t="e">
        <f t="shared" si="26"/>
        <v>#N/A</v>
      </c>
      <c r="M138" s="31" t="e">
        <f t="shared" si="26"/>
        <v>#N/A</v>
      </c>
      <c r="N138" s="31" t="e">
        <f t="shared" si="26"/>
        <v>#N/A</v>
      </c>
      <c r="O138" s="31" t="e">
        <f t="shared" si="26"/>
        <v>#N/A</v>
      </c>
      <c r="P138" s="31" t="e">
        <f t="shared" si="26"/>
        <v>#N/A</v>
      </c>
      <c r="Q138" s="31" t="e">
        <f t="shared" si="26"/>
        <v>#N/A</v>
      </c>
      <c r="R138" s="31" t="e">
        <f t="shared" si="26"/>
        <v>#N/A</v>
      </c>
      <c r="S138" s="31" t="e">
        <f t="shared" si="26"/>
        <v>#N/A</v>
      </c>
      <c r="T138" s="31" t="e">
        <f t="shared" si="26"/>
        <v>#N/A</v>
      </c>
      <c r="U138" s="31" t="e">
        <f t="shared" si="26"/>
        <v>#N/A</v>
      </c>
      <c r="V138" s="31" t="e">
        <f t="shared" si="26"/>
        <v>#N/A</v>
      </c>
      <c r="W138" s="31" t="e">
        <f t="shared" si="26"/>
        <v>#N/A</v>
      </c>
      <c r="X138" s="31" t="e">
        <f t="shared" si="26"/>
        <v>#N/A</v>
      </c>
      <c r="Y138" s="31" t="e">
        <f t="shared" si="26"/>
        <v>#N/A</v>
      </c>
      <c r="Z138" s="31" t="e">
        <f t="shared" si="26"/>
        <v>#N/A</v>
      </c>
      <c r="AA138" s="31" t="e">
        <f t="shared" si="26"/>
        <v>#N/A</v>
      </c>
      <c r="AB138" s="31" t="e">
        <f t="shared" si="26"/>
        <v>#N/A</v>
      </c>
      <c r="AC138" s="31" t="e">
        <f t="shared" si="26"/>
        <v>#N/A</v>
      </c>
      <c r="AD138" s="31" t="e">
        <f t="shared" si="26"/>
        <v>#N/A</v>
      </c>
      <c r="AE138" s="31" t="e">
        <f t="shared" si="26"/>
        <v>#N/A</v>
      </c>
      <c r="AF138" s="31" t="e">
        <f t="shared" si="26"/>
        <v>#N/A</v>
      </c>
      <c r="AG138" s="31" t="e">
        <f t="shared" si="26"/>
        <v>#N/A</v>
      </c>
      <c r="AH138" s="31" t="e">
        <f t="shared" si="26"/>
        <v>#N/A</v>
      </c>
      <c r="AI138" s="31" t="e">
        <f t="shared" si="26"/>
        <v>#N/A</v>
      </c>
      <c r="AJ138" s="31" t="e">
        <f t="shared" si="26"/>
        <v>#N/A</v>
      </c>
      <c r="AK138" s="31" t="e">
        <f t="shared" si="26"/>
        <v>#N/A</v>
      </c>
      <c r="AL138" s="31" t="e">
        <f t="shared" si="26"/>
        <v>#N/A</v>
      </c>
      <c r="AM138" s="9"/>
    </row>
    <row r="139" spans="1:39" x14ac:dyDescent="0.2">
      <c r="A139" s="20"/>
      <c r="B139" s="9">
        <v>9</v>
      </c>
      <c r="C139" s="31" t="e">
        <f t="shared" ref="C139:AL146" si="27">IF(C58&lt;C$47+1,0,IF(C58&gt;C$48+4,0,IF(C$13&lt;C$45,0,IF(C$13&gt;C$46,0,C112))))</f>
        <v>#N/A</v>
      </c>
      <c r="D139" s="31" t="e">
        <f t="shared" si="27"/>
        <v>#N/A</v>
      </c>
      <c r="E139" s="31" t="e">
        <f t="shared" si="27"/>
        <v>#N/A</v>
      </c>
      <c r="F139" s="31" t="e">
        <f t="shared" si="27"/>
        <v>#N/A</v>
      </c>
      <c r="G139" s="31" t="e">
        <f t="shared" si="27"/>
        <v>#N/A</v>
      </c>
      <c r="H139" s="31" t="e">
        <f t="shared" si="27"/>
        <v>#N/A</v>
      </c>
      <c r="I139" s="31" t="e">
        <f t="shared" si="27"/>
        <v>#N/A</v>
      </c>
      <c r="J139" s="31" t="e">
        <f t="shared" si="27"/>
        <v>#N/A</v>
      </c>
      <c r="K139" s="31" t="e">
        <f t="shared" si="27"/>
        <v>#N/A</v>
      </c>
      <c r="L139" s="31" t="e">
        <f t="shared" si="27"/>
        <v>#N/A</v>
      </c>
      <c r="M139" s="31" t="e">
        <f t="shared" si="27"/>
        <v>#N/A</v>
      </c>
      <c r="N139" s="31" t="e">
        <f t="shared" si="27"/>
        <v>#N/A</v>
      </c>
      <c r="O139" s="31" t="e">
        <f t="shared" si="27"/>
        <v>#N/A</v>
      </c>
      <c r="P139" s="31" t="e">
        <f t="shared" si="27"/>
        <v>#N/A</v>
      </c>
      <c r="Q139" s="31" t="e">
        <f t="shared" si="27"/>
        <v>#N/A</v>
      </c>
      <c r="R139" s="31" t="e">
        <f t="shared" si="27"/>
        <v>#N/A</v>
      </c>
      <c r="S139" s="31" t="e">
        <f t="shared" si="27"/>
        <v>#N/A</v>
      </c>
      <c r="T139" s="31" t="e">
        <f t="shared" si="27"/>
        <v>#N/A</v>
      </c>
      <c r="U139" s="31" t="e">
        <f t="shared" si="27"/>
        <v>#N/A</v>
      </c>
      <c r="V139" s="31" t="e">
        <f t="shared" si="27"/>
        <v>#N/A</v>
      </c>
      <c r="W139" s="31" t="e">
        <f t="shared" si="27"/>
        <v>#N/A</v>
      </c>
      <c r="X139" s="31" t="e">
        <f t="shared" si="27"/>
        <v>#N/A</v>
      </c>
      <c r="Y139" s="31" t="e">
        <f t="shared" si="27"/>
        <v>#N/A</v>
      </c>
      <c r="Z139" s="31" t="e">
        <f t="shared" si="27"/>
        <v>#N/A</v>
      </c>
      <c r="AA139" s="31" t="e">
        <f t="shared" si="27"/>
        <v>#N/A</v>
      </c>
      <c r="AB139" s="31" t="e">
        <f t="shared" si="27"/>
        <v>#N/A</v>
      </c>
      <c r="AC139" s="31" t="e">
        <f t="shared" si="27"/>
        <v>#N/A</v>
      </c>
      <c r="AD139" s="31" t="e">
        <f t="shared" si="27"/>
        <v>#N/A</v>
      </c>
      <c r="AE139" s="31" t="e">
        <f t="shared" si="27"/>
        <v>#N/A</v>
      </c>
      <c r="AF139" s="31" t="e">
        <f t="shared" si="27"/>
        <v>#N/A</v>
      </c>
      <c r="AG139" s="31" t="e">
        <f t="shared" si="27"/>
        <v>#N/A</v>
      </c>
      <c r="AH139" s="31" t="e">
        <f t="shared" si="27"/>
        <v>#N/A</v>
      </c>
      <c r="AI139" s="31" t="e">
        <f t="shared" si="27"/>
        <v>#N/A</v>
      </c>
      <c r="AJ139" s="31" t="e">
        <f t="shared" si="27"/>
        <v>#N/A</v>
      </c>
      <c r="AK139" s="31" t="e">
        <f t="shared" si="27"/>
        <v>#N/A</v>
      </c>
      <c r="AL139" s="31" t="e">
        <f t="shared" si="27"/>
        <v>#N/A</v>
      </c>
      <c r="AM139" s="9"/>
    </row>
    <row r="140" spans="1:39" x14ac:dyDescent="0.2">
      <c r="A140" s="20"/>
      <c r="B140" s="9">
        <v>10</v>
      </c>
      <c r="C140" s="31" t="e">
        <f t="shared" si="27"/>
        <v>#N/A</v>
      </c>
      <c r="D140" s="31" t="e">
        <f t="shared" si="27"/>
        <v>#N/A</v>
      </c>
      <c r="E140" s="31" t="e">
        <f t="shared" si="27"/>
        <v>#N/A</v>
      </c>
      <c r="F140" s="31" t="e">
        <f t="shared" si="27"/>
        <v>#N/A</v>
      </c>
      <c r="G140" s="31" t="e">
        <f t="shared" si="27"/>
        <v>#N/A</v>
      </c>
      <c r="H140" s="31" t="e">
        <f t="shared" si="27"/>
        <v>#N/A</v>
      </c>
      <c r="I140" s="31" t="e">
        <f t="shared" si="27"/>
        <v>#N/A</v>
      </c>
      <c r="J140" s="31" t="e">
        <f t="shared" si="27"/>
        <v>#N/A</v>
      </c>
      <c r="K140" s="31" t="e">
        <f t="shared" si="27"/>
        <v>#N/A</v>
      </c>
      <c r="L140" s="31" t="e">
        <f t="shared" si="27"/>
        <v>#N/A</v>
      </c>
      <c r="M140" s="31" t="e">
        <f t="shared" si="27"/>
        <v>#N/A</v>
      </c>
      <c r="N140" s="31" t="e">
        <f t="shared" si="27"/>
        <v>#N/A</v>
      </c>
      <c r="O140" s="31" t="e">
        <f t="shared" si="27"/>
        <v>#N/A</v>
      </c>
      <c r="P140" s="31" t="e">
        <f t="shared" si="27"/>
        <v>#N/A</v>
      </c>
      <c r="Q140" s="31" t="e">
        <f t="shared" si="27"/>
        <v>#N/A</v>
      </c>
      <c r="R140" s="31" t="e">
        <f t="shared" si="27"/>
        <v>#N/A</v>
      </c>
      <c r="S140" s="31" t="e">
        <f t="shared" si="27"/>
        <v>#N/A</v>
      </c>
      <c r="T140" s="31" t="e">
        <f t="shared" si="27"/>
        <v>#N/A</v>
      </c>
      <c r="U140" s="31" t="e">
        <f t="shared" si="27"/>
        <v>#N/A</v>
      </c>
      <c r="V140" s="31" t="e">
        <f t="shared" si="27"/>
        <v>#N/A</v>
      </c>
      <c r="W140" s="31" t="e">
        <f t="shared" si="27"/>
        <v>#N/A</v>
      </c>
      <c r="X140" s="31" t="e">
        <f t="shared" si="27"/>
        <v>#N/A</v>
      </c>
      <c r="Y140" s="31" t="e">
        <f t="shared" si="27"/>
        <v>#N/A</v>
      </c>
      <c r="Z140" s="31" t="e">
        <f t="shared" si="27"/>
        <v>#N/A</v>
      </c>
      <c r="AA140" s="31" t="e">
        <f t="shared" si="27"/>
        <v>#N/A</v>
      </c>
      <c r="AB140" s="31" t="e">
        <f t="shared" si="27"/>
        <v>#N/A</v>
      </c>
      <c r="AC140" s="31" t="e">
        <f t="shared" si="27"/>
        <v>#N/A</v>
      </c>
      <c r="AD140" s="31" t="e">
        <f t="shared" si="27"/>
        <v>#N/A</v>
      </c>
      <c r="AE140" s="31" t="e">
        <f t="shared" si="27"/>
        <v>#N/A</v>
      </c>
      <c r="AF140" s="31" t="e">
        <f t="shared" si="27"/>
        <v>#N/A</v>
      </c>
      <c r="AG140" s="31" t="e">
        <f t="shared" si="27"/>
        <v>#N/A</v>
      </c>
      <c r="AH140" s="31" t="e">
        <f t="shared" si="27"/>
        <v>#N/A</v>
      </c>
      <c r="AI140" s="31" t="e">
        <f t="shared" si="27"/>
        <v>#N/A</v>
      </c>
      <c r="AJ140" s="31" t="e">
        <f t="shared" si="27"/>
        <v>#N/A</v>
      </c>
      <c r="AK140" s="31" t="e">
        <f t="shared" si="27"/>
        <v>#N/A</v>
      </c>
      <c r="AL140" s="31" t="e">
        <f t="shared" si="27"/>
        <v>#N/A</v>
      </c>
      <c r="AM140" s="9"/>
    </row>
    <row r="141" spans="1:39" x14ac:dyDescent="0.2">
      <c r="A141" s="20"/>
      <c r="B141" s="9">
        <v>11</v>
      </c>
      <c r="C141" s="31" t="e">
        <f t="shared" si="27"/>
        <v>#N/A</v>
      </c>
      <c r="D141" s="31" t="e">
        <f t="shared" si="27"/>
        <v>#N/A</v>
      </c>
      <c r="E141" s="31" t="e">
        <f t="shared" si="27"/>
        <v>#N/A</v>
      </c>
      <c r="F141" s="31" t="e">
        <f t="shared" si="27"/>
        <v>#N/A</v>
      </c>
      <c r="G141" s="31" t="e">
        <f t="shared" si="27"/>
        <v>#N/A</v>
      </c>
      <c r="H141" s="31" t="e">
        <f t="shared" si="27"/>
        <v>#N/A</v>
      </c>
      <c r="I141" s="31" t="e">
        <f t="shared" si="27"/>
        <v>#N/A</v>
      </c>
      <c r="J141" s="31" t="e">
        <f t="shared" si="27"/>
        <v>#N/A</v>
      </c>
      <c r="K141" s="31" t="e">
        <f t="shared" si="27"/>
        <v>#N/A</v>
      </c>
      <c r="L141" s="31" t="e">
        <f t="shared" si="27"/>
        <v>#N/A</v>
      </c>
      <c r="M141" s="31" t="e">
        <f t="shared" si="27"/>
        <v>#N/A</v>
      </c>
      <c r="N141" s="31" t="e">
        <f t="shared" si="27"/>
        <v>#N/A</v>
      </c>
      <c r="O141" s="31" t="e">
        <f t="shared" si="27"/>
        <v>#N/A</v>
      </c>
      <c r="P141" s="31" t="e">
        <f t="shared" si="27"/>
        <v>#N/A</v>
      </c>
      <c r="Q141" s="31" t="e">
        <f t="shared" si="27"/>
        <v>#N/A</v>
      </c>
      <c r="R141" s="31" t="e">
        <f t="shared" si="27"/>
        <v>#N/A</v>
      </c>
      <c r="S141" s="31" t="e">
        <f t="shared" si="27"/>
        <v>#N/A</v>
      </c>
      <c r="T141" s="31" t="e">
        <f t="shared" si="27"/>
        <v>#N/A</v>
      </c>
      <c r="U141" s="31" t="e">
        <f t="shared" si="27"/>
        <v>#N/A</v>
      </c>
      <c r="V141" s="31" t="e">
        <f t="shared" si="27"/>
        <v>#N/A</v>
      </c>
      <c r="W141" s="31" t="e">
        <f t="shared" si="27"/>
        <v>#N/A</v>
      </c>
      <c r="X141" s="31" t="e">
        <f t="shared" si="27"/>
        <v>#N/A</v>
      </c>
      <c r="Y141" s="31" t="e">
        <f t="shared" si="27"/>
        <v>#N/A</v>
      </c>
      <c r="Z141" s="31" t="e">
        <f t="shared" si="27"/>
        <v>#N/A</v>
      </c>
      <c r="AA141" s="31" t="e">
        <f t="shared" si="27"/>
        <v>#N/A</v>
      </c>
      <c r="AB141" s="31" t="e">
        <f t="shared" si="27"/>
        <v>#N/A</v>
      </c>
      <c r="AC141" s="31" t="e">
        <f t="shared" si="27"/>
        <v>#N/A</v>
      </c>
      <c r="AD141" s="31" t="e">
        <f t="shared" si="27"/>
        <v>#N/A</v>
      </c>
      <c r="AE141" s="31" t="e">
        <f t="shared" si="27"/>
        <v>#N/A</v>
      </c>
      <c r="AF141" s="31" t="e">
        <f t="shared" si="27"/>
        <v>#N/A</v>
      </c>
      <c r="AG141" s="31" t="e">
        <f t="shared" si="27"/>
        <v>#N/A</v>
      </c>
      <c r="AH141" s="31" t="e">
        <f t="shared" si="27"/>
        <v>#N/A</v>
      </c>
      <c r="AI141" s="31" t="e">
        <f t="shared" si="27"/>
        <v>#N/A</v>
      </c>
      <c r="AJ141" s="31" t="e">
        <f t="shared" si="27"/>
        <v>#N/A</v>
      </c>
      <c r="AK141" s="31" t="e">
        <f t="shared" si="27"/>
        <v>#N/A</v>
      </c>
      <c r="AL141" s="31" t="e">
        <f t="shared" si="27"/>
        <v>#N/A</v>
      </c>
      <c r="AM141" s="9"/>
    </row>
    <row r="142" spans="1:39" x14ac:dyDescent="0.2">
      <c r="A142" s="20"/>
      <c r="B142" s="9">
        <v>12</v>
      </c>
      <c r="C142" s="31">
        <f t="shared" si="27"/>
        <v>132.34285714285716</v>
      </c>
      <c r="D142" s="31">
        <f t="shared" si="27"/>
        <v>132.34285714285716</v>
      </c>
      <c r="E142" s="31">
        <f t="shared" si="27"/>
        <v>132.34285714285716</v>
      </c>
      <c r="F142" s="31">
        <f t="shared" si="27"/>
        <v>132.34285714285716</v>
      </c>
      <c r="G142" s="31">
        <f t="shared" si="27"/>
        <v>132.34285714285716</v>
      </c>
      <c r="H142" s="31">
        <f t="shared" si="27"/>
        <v>132.34285714285716</v>
      </c>
      <c r="I142" s="31">
        <f t="shared" si="27"/>
        <v>132.34285714285716</v>
      </c>
      <c r="J142" s="31">
        <f t="shared" si="27"/>
        <v>132.34285714285716</v>
      </c>
      <c r="K142" s="31">
        <f t="shared" si="27"/>
        <v>132.34285714285716</v>
      </c>
      <c r="L142" s="31">
        <f t="shared" si="27"/>
        <v>132.34285714285716</v>
      </c>
      <c r="M142" s="31">
        <f t="shared" si="27"/>
        <v>132.34285714285716</v>
      </c>
      <c r="N142" s="31">
        <f t="shared" si="27"/>
        <v>132.34285714285716</v>
      </c>
      <c r="O142" s="31">
        <f t="shared" si="27"/>
        <v>132.34285714285716</v>
      </c>
      <c r="P142" s="31">
        <f t="shared" si="27"/>
        <v>132.34285714285716</v>
      </c>
      <c r="Q142" s="31">
        <f t="shared" si="27"/>
        <v>132.34285714285716</v>
      </c>
      <c r="R142" s="31">
        <f t="shared" si="27"/>
        <v>132.34285714285716</v>
      </c>
      <c r="S142" s="31">
        <f t="shared" si="27"/>
        <v>132.34285714285716</v>
      </c>
      <c r="T142" s="31">
        <f t="shared" si="27"/>
        <v>132.34285714285716</v>
      </c>
      <c r="U142" s="31">
        <f t="shared" si="27"/>
        <v>132.34285714285716</v>
      </c>
      <c r="V142" s="31">
        <f t="shared" si="27"/>
        <v>132.34285714285716</v>
      </c>
      <c r="W142" s="31">
        <f t="shared" si="27"/>
        <v>132.34285714285716</v>
      </c>
      <c r="X142" s="31">
        <f t="shared" si="27"/>
        <v>132.34285714285716</v>
      </c>
      <c r="Y142" s="31">
        <f t="shared" si="27"/>
        <v>132.34285714285716</v>
      </c>
      <c r="Z142" s="31">
        <f t="shared" si="27"/>
        <v>132.34285714285716</v>
      </c>
      <c r="AA142" s="31">
        <f t="shared" si="27"/>
        <v>132.34285714285716</v>
      </c>
      <c r="AB142" s="31">
        <f t="shared" si="27"/>
        <v>132.34285714285716</v>
      </c>
      <c r="AC142" s="31">
        <f t="shared" si="27"/>
        <v>132.34285714285716</v>
      </c>
      <c r="AD142" s="31">
        <f t="shared" si="27"/>
        <v>132.34285714285716</v>
      </c>
      <c r="AE142" s="31">
        <f t="shared" si="27"/>
        <v>132.34285714285716</v>
      </c>
      <c r="AF142" s="31">
        <f t="shared" si="27"/>
        <v>132.34285714285716</v>
      </c>
      <c r="AG142" s="31">
        <f t="shared" si="27"/>
        <v>132.34285714285716</v>
      </c>
      <c r="AH142" s="31">
        <f t="shared" si="27"/>
        <v>132.34285714285716</v>
      </c>
      <c r="AI142" s="31">
        <f t="shared" si="27"/>
        <v>132.34285714285716</v>
      </c>
      <c r="AJ142" s="31">
        <f t="shared" si="27"/>
        <v>132.34285714285716</v>
      </c>
      <c r="AK142" s="31">
        <f t="shared" si="27"/>
        <v>132.34285714285716</v>
      </c>
      <c r="AL142" s="31">
        <f t="shared" si="27"/>
        <v>132.34285714285716</v>
      </c>
      <c r="AM142" s="9"/>
    </row>
    <row r="143" spans="1:39" x14ac:dyDescent="0.2">
      <c r="A143" s="20"/>
      <c r="B143" s="9">
        <v>13</v>
      </c>
      <c r="C143" s="31">
        <f t="shared" si="27"/>
        <v>132.34285714285716</v>
      </c>
      <c r="D143" s="31">
        <f t="shared" si="27"/>
        <v>132.34285714285716</v>
      </c>
      <c r="E143" s="31">
        <f t="shared" si="27"/>
        <v>132.34285714285716</v>
      </c>
      <c r="F143" s="31">
        <f t="shared" si="27"/>
        <v>132.34285714285716</v>
      </c>
      <c r="G143" s="31">
        <f t="shared" si="27"/>
        <v>132.34285714285716</v>
      </c>
      <c r="H143" s="31">
        <f t="shared" si="27"/>
        <v>132.34285714285716</v>
      </c>
      <c r="I143" s="31">
        <f t="shared" si="27"/>
        <v>132.34285714285716</v>
      </c>
      <c r="J143" s="31">
        <f t="shared" si="27"/>
        <v>132.34285714285716</v>
      </c>
      <c r="K143" s="31">
        <f t="shared" si="27"/>
        <v>132.34285714285716</v>
      </c>
      <c r="L143" s="31">
        <f t="shared" si="27"/>
        <v>132.34285714285716</v>
      </c>
      <c r="M143" s="31">
        <f t="shared" si="27"/>
        <v>132.34285714285716</v>
      </c>
      <c r="N143" s="31">
        <f t="shared" si="27"/>
        <v>132.34285714285716</v>
      </c>
      <c r="O143" s="31">
        <f t="shared" si="27"/>
        <v>132.34285714285716</v>
      </c>
      <c r="P143" s="31">
        <f t="shared" si="27"/>
        <v>132.34285714285716</v>
      </c>
      <c r="Q143" s="31">
        <f t="shared" si="27"/>
        <v>132.34285714285716</v>
      </c>
      <c r="R143" s="31">
        <f t="shared" si="27"/>
        <v>132.34285714285716</v>
      </c>
      <c r="S143" s="31">
        <f t="shared" si="27"/>
        <v>132.34285714285716</v>
      </c>
      <c r="T143" s="31">
        <f t="shared" si="27"/>
        <v>132.34285714285716</v>
      </c>
      <c r="U143" s="31">
        <f t="shared" si="27"/>
        <v>132.34285714285716</v>
      </c>
      <c r="V143" s="31">
        <f t="shared" si="27"/>
        <v>132.34285714285716</v>
      </c>
      <c r="W143" s="31">
        <f t="shared" si="27"/>
        <v>132.34285714285716</v>
      </c>
      <c r="X143" s="31">
        <f t="shared" si="27"/>
        <v>132.34285714285716</v>
      </c>
      <c r="Y143" s="31">
        <f t="shared" si="27"/>
        <v>132.34285714285716</v>
      </c>
      <c r="Z143" s="31">
        <f t="shared" si="27"/>
        <v>132.34285714285716</v>
      </c>
      <c r="AA143" s="31">
        <f t="shared" si="27"/>
        <v>132.34285714285716</v>
      </c>
      <c r="AB143" s="31">
        <f t="shared" si="27"/>
        <v>132.34285714285716</v>
      </c>
      <c r="AC143" s="31">
        <f t="shared" si="27"/>
        <v>132.34285714285716</v>
      </c>
      <c r="AD143" s="31">
        <f t="shared" si="27"/>
        <v>132.34285714285716</v>
      </c>
      <c r="AE143" s="31">
        <f t="shared" si="27"/>
        <v>132.34285714285716</v>
      </c>
      <c r="AF143" s="31">
        <f t="shared" si="27"/>
        <v>132.34285714285716</v>
      </c>
      <c r="AG143" s="31">
        <f t="shared" si="27"/>
        <v>132.34285714285716</v>
      </c>
      <c r="AH143" s="31">
        <f t="shared" si="27"/>
        <v>132.34285714285716</v>
      </c>
      <c r="AI143" s="31">
        <f t="shared" si="27"/>
        <v>132.34285714285716</v>
      </c>
      <c r="AJ143" s="31">
        <f t="shared" si="27"/>
        <v>132.34285714285716</v>
      </c>
      <c r="AK143" s="31">
        <f t="shared" si="27"/>
        <v>132.34285714285716</v>
      </c>
      <c r="AL143" s="31">
        <f t="shared" si="27"/>
        <v>132.34285714285716</v>
      </c>
      <c r="AM143" s="9"/>
    </row>
    <row r="144" spans="1:39" x14ac:dyDescent="0.2">
      <c r="A144" s="20"/>
      <c r="B144" s="9">
        <v>14</v>
      </c>
      <c r="C144" s="31" t="e">
        <f t="shared" si="27"/>
        <v>#N/A</v>
      </c>
      <c r="D144" s="31" t="e">
        <f t="shared" si="27"/>
        <v>#N/A</v>
      </c>
      <c r="E144" s="31" t="e">
        <f t="shared" si="27"/>
        <v>#N/A</v>
      </c>
      <c r="F144" s="31" t="e">
        <f t="shared" si="27"/>
        <v>#N/A</v>
      </c>
      <c r="G144" s="31" t="e">
        <f t="shared" si="27"/>
        <v>#N/A</v>
      </c>
      <c r="H144" s="31" t="e">
        <f t="shared" si="27"/>
        <v>#N/A</v>
      </c>
      <c r="I144" s="31" t="e">
        <f t="shared" si="27"/>
        <v>#N/A</v>
      </c>
      <c r="J144" s="31" t="e">
        <f t="shared" si="27"/>
        <v>#N/A</v>
      </c>
      <c r="K144" s="31" t="e">
        <f t="shared" si="27"/>
        <v>#N/A</v>
      </c>
      <c r="L144" s="31" t="e">
        <f t="shared" si="27"/>
        <v>#N/A</v>
      </c>
      <c r="M144" s="31" t="e">
        <f t="shared" si="27"/>
        <v>#N/A</v>
      </c>
      <c r="N144" s="31" t="e">
        <f t="shared" si="27"/>
        <v>#N/A</v>
      </c>
      <c r="O144" s="31" t="e">
        <f t="shared" si="27"/>
        <v>#N/A</v>
      </c>
      <c r="P144" s="31" t="e">
        <f t="shared" si="27"/>
        <v>#N/A</v>
      </c>
      <c r="Q144" s="31" t="e">
        <f t="shared" si="27"/>
        <v>#N/A</v>
      </c>
      <c r="R144" s="31" t="e">
        <f t="shared" si="27"/>
        <v>#N/A</v>
      </c>
      <c r="S144" s="31" t="e">
        <f t="shared" si="27"/>
        <v>#N/A</v>
      </c>
      <c r="T144" s="31" t="e">
        <f t="shared" si="27"/>
        <v>#N/A</v>
      </c>
      <c r="U144" s="31" t="e">
        <f t="shared" si="27"/>
        <v>#N/A</v>
      </c>
      <c r="V144" s="31" t="e">
        <f t="shared" si="27"/>
        <v>#N/A</v>
      </c>
      <c r="W144" s="31" t="e">
        <f t="shared" si="27"/>
        <v>#N/A</v>
      </c>
      <c r="X144" s="31" t="e">
        <f t="shared" si="27"/>
        <v>#N/A</v>
      </c>
      <c r="Y144" s="31" t="e">
        <f t="shared" si="27"/>
        <v>#N/A</v>
      </c>
      <c r="Z144" s="31" t="e">
        <f t="shared" si="27"/>
        <v>#N/A</v>
      </c>
      <c r="AA144" s="31" t="e">
        <f t="shared" si="27"/>
        <v>#N/A</v>
      </c>
      <c r="AB144" s="31" t="e">
        <f t="shared" si="27"/>
        <v>#N/A</v>
      </c>
      <c r="AC144" s="31" t="e">
        <f t="shared" si="27"/>
        <v>#N/A</v>
      </c>
      <c r="AD144" s="31" t="e">
        <f t="shared" si="27"/>
        <v>#N/A</v>
      </c>
      <c r="AE144" s="31" t="e">
        <f t="shared" si="27"/>
        <v>#N/A</v>
      </c>
      <c r="AF144" s="31" t="e">
        <f t="shared" si="27"/>
        <v>#N/A</v>
      </c>
      <c r="AG144" s="31" t="e">
        <f t="shared" si="27"/>
        <v>#N/A</v>
      </c>
      <c r="AH144" s="31" t="e">
        <f t="shared" si="27"/>
        <v>#N/A</v>
      </c>
      <c r="AI144" s="31" t="e">
        <f t="shared" si="27"/>
        <v>#N/A</v>
      </c>
      <c r="AJ144" s="31" t="e">
        <f t="shared" si="27"/>
        <v>#N/A</v>
      </c>
      <c r="AK144" s="31" t="e">
        <f t="shared" si="27"/>
        <v>#N/A</v>
      </c>
      <c r="AL144" s="31" t="e">
        <f t="shared" si="27"/>
        <v>#N/A</v>
      </c>
      <c r="AM144" s="9"/>
    </row>
    <row r="145" spans="1:39" x14ac:dyDescent="0.2">
      <c r="A145" s="20"/>
      <c r="B145" s="9">
        <v>15</v>
      </c>
      <c r="C145" s="31" t="e">
        <f t="shared" si="27"/>
        <v>#N/A</v>
      </c>
      <c r="D145" s="31" t="e">
        <f t="shared" si="27"/>
        <v>#N/A</v>
      </c>
      <c r="E145" s="31" t="e">
        <f t="shared" si="27"/>
        <v>#N/A</v>
      </c>
      <c r="F145" s="31" t="e">
        <f t="shared" si="27"/>
        <v>#N/A</v>
      </c>
      <c r="G145" s="31" t="e">
        <f t="shared" si="27"/>
        <v>#N/A</v>
      </c>
      <c r="H145" s="31" t="e">
        <f t="shared" si="27"/>
        <v>#N/A</v>
      </c>
      <c r="I145" s="31" t="e">
        <f t="shared" si="27"/>
        <v>#N/A</v>
      </c>
      <c r="J145" s="31" t="e">
        <f t="shared" si="27"/>
        <v>#N/A</v>
      </c>
      <c r="K145" s="31" t="e">
        <f t="shared" si="27"/>
        <v>#N/A</v>
      </c>
      <c r="L145" s="31" t="e">
        <f t="shared" si="27"/>
        <v>#N/A</v>
      </c>
      <c r="M145" s="31" t="e">
        <f t="shared" si="27"/>
        <v>#N/A</v>
      </c>
      <c r="N145" s="31" t="e">
        <f t="shared" si="27"/>
        <v>#N/A</v>
      </c>
      <c r="O145" s="31" t="e">
        <f t="shared" si="27"/>
        <v>#N/A</v>
      </c>
      <c r="P145" s="31" t="e">
        <f t="shared" si="27"/>
        <v>#N/A</v>
      </c>
      <c r="Q145" s="31" t="e">
        <f t="shared" si="27"/>
        <v>#N/A</v>
      </c>
      <c r="R145" s="31" t="e">
        <f t="shared" si="27"/>
        <v>#N/A</v>
      </c>
      <c r="S145" s="31" t="e">
        <f t="shared" si="27"/>
        <v>#N/A</v>
      </c>
      <c r="T145" s="31" t="e">
        <f t="shared" si="27"/>
        <v>#N/A</v>
      </c>
      <c r="U145" s="31" t="e">
        <f t="shared" si="27"/>
        <v>#N/A</v>
      </c>
      <c r="V145" s="31" t="e">
        <f t="shared" si="27"/>
        <v>#N/A</v>
      </c>
      <c r="W145" s="31" t="e">
        <f t="shared" si="27"/>
        <v>#N/A</v>
      </c>
      <c r="X145" s="31" t="e">
        <f t="shared" si="27"/>
        <v>#N/A</v>
      </c>
      <c r="Y145" s="31" t="e">
        <f t="shared" si="27"/>
        <v>#N/A</v>
      </c>
      <c r="Z145" s="31" t="e">
        <f t="shared" si="27"/>
        <v>#N/A</v>
      </c>
      <c r="AA145" s="31" t="e">
        <f t="shared" si="27"/>
        <v>#N/A</v>
      </c>
      <c r="AB145" s="31" t="e">
        <f t="shared" si="27"/>
        <v>#N/A</v>
      </c>
      <c r="AC145" s="31" t="e">
        <f t="shared" si="27"/>
        <v>#N/A</v>
      </c>
      <c r="AD145" s="31" t="e">
        <f t="shared" si="27"/>
        <v>#N/A</v>
      </c>
      <c r="AE145" s="31" t="e">
        <f t="shared" si="27"/>
        <v>#N/A</v>
      </c>
      <c r="AF145" s="31" t="e">
        <f t="shared" si="27"/>
        <v>#N/A</v>
      </c>
      <c r="AG145" s="31" t="e">
        <f t="shared" si="27"/>
        <v>#N/A</v>
      </c>
      <c r="AH145" s="31" t="e">
        <f t="shared" si="27"/>
        <v>#N/A</v>
      </c>
      <c r="AI145" s="31" t="e">
        <f t="shared" si="27"/>
        <v>#N/A</v>
      </c>
      <c r="AJ145" s="31" t="e">
        <f t="shared" si="27"/>
        <v>#N/A</v>
      </c>
      <c r="AK145" s="31" t="e">
        <f t="shared" si="27"/>
        <v>#N/A</v>
      </c>
      <c r="AL145" s="31" t="e">
        <f t="shared" si="27"/>
        <v>#N/A</v>
      </c>
      <c r="AM145" s="9"/>
    </row>
    <row r="146" spans="1:39" x14ac:dyDescent="0.2">
      <c r="A146" s="20"/>
      <c r="B146" s="9">
        <v>16</v>
      </c>
      <c r="C146" s="31" t="e">
        <f t="shared" si="27"/>
        <v>#N/A</v>
      </c>
      <c r="D146" s="31" t="e">
        <f t="shared" si="27"/>
        <v>#N/A</v>
      </c>
      <c r="E146" s="31" t="e">
        <f t="shared" si="27"/>
        <v>#N/A</v>
      </c>
      <c r="F146" s="31" t="e">
        <f t="shared" ref="F146:AL146" si="28">IF(F65&lt;F$47+1,0,IF(F65&gt;F$48+4,0,IF(F$13&lt;F$45,0,IF(F$13&gt;F$46,0,F119))))</f>
        <v>#N/A</v>
      </c>
      <c r="G146" s="31" t="e">
        <f t="shared" si="28"/>
        <v>#N/A</v>
      </c>
      <c r="H146" s="31" t="e">
        <f t="shared" si="28"/>
        <v>#N/A</v>
      </c>
      <c r="I146" s="31" t="e">
        <f t="shared" si="28"/>
        <v>#N/A</v>
      </c>
      <c r="J146" s="31" t="e">
        <f t="shared" si="28"/>
        <v>#N/A</v>
      </c>
      <c r="K146" s="31" t="e">
        <f t="shared" si="28"/>
        <v>#N/A</v>
      </c>
      <c r="L146" s="31" t="e">
        <f t="shared" si="28"/>
        <v>#N/A</v>
      </c>
      <c r="M146" s="31" t="e">
        <f t="shared" si="28"/>
        <v>#N/A</v>
      </c>
      <c r="N146" s="31" t="e">
        <f t="shared" si="28"/>
        <v>#N/A</v>
      </c>
      <c r="O146" s="31" t="e">
        <f t="shared" si="28"/>
        <v>#N/A</v>
      </c>
      <c r="P146" s="31" t="e">
        <f t="shared" si="28"/>
        <v>#N/A</v>
      </c>
      <c r="Q146" s="31" t="e">
        <f t="shared" si="28"/>
        <v>#N/A</v>
      </c>
      <c r="R146" s="31" t="e">
        <f t="shared" si="28"/>
        <v>#N/A</v>
      </c>
      <c r="S146" s="31" t="e">
        <f t="shared" si="28"/>
        <v>#N/A</v>
      </c>
      <c r="T146" s="31" t="e">
        <f t="shared" si="28"/>
        <v>#N/A</v>
      </c>
      <c r="U146" s="31" t="e">
        <f t="shared" si="28"/>
        <v>#N/A</v>
      </c>
      <c r="V146" s="31" t="e">
        <f t="shared" si="28"/>
        <v>#N/A</v>
      </c>
      <c r="W146" s="31" t="e">
        <f t="shared" si="28"/>
        <v>#N/A</v>
      </c>
      <c r="X146" s="31" t="e">
        <f t="shared" si="28"/>
        <v>#N/A</v>
      </c>
      <c r="Y146" s="31" t="e">
        <f t="shared" si="28"/>
        <v>#N/A</v>
      </c>
      <c r="Z146" s="31" t="e">
        <f t="shared" si="28"/>
        <v>#N/A</v>
      </c>
      <c r="AA146" s="31" t="e">
        <f t="shared" si="28"/>
        <v>#N/A</v>
      </c>
      <c r="AB146" s="31" t="e">
        <f t="shared" si="28"/>
        <v>#N/A</v>
      </c>
      <c r="AC146" s="31" t="e">
        <f t="shared" si="28"/>
        <v>#N/A</v>
      </c>
      <c r="AD146" s="31" t="e">
        <f t="shared" si="28"/>
        <v>#N/A</v>
      </c>
      <c r="AE146" s="31" t="e">
        <f t="shared" si="28"/>
        <v>#N/A</v>
      </c>
      <c r="AF146" s="31" t="e">
        <f t="shared" si="28"/>
        <v>#N/A</v>
      </c>
      <c r="AG146" s="31" t="e">
        <f t="shared" si="28"/>
        <v>#N/A</v>
      </c>
      <c r="AH146" s="31" t="e">
        <f t="shared" si="28"/>
        <v>#N/A</v>
      </c>
      <c r="AI146" s="31" t="e">
        <f t="shared" si="28"/>
        <v>#N/A</v>
      </c>
      <c r="AJ146" s="31" t="e">
        <f t="shared" si="28"/>
        <v>#N/A</v>
      </c>
      <c r="AK146" s="31" t="e">
        <f t="shared" si="28"/>
        <v>#N/A</v>
      </c>
      <c r="AL146" s="31" t="e">
        <f t="shared" si="28"/>
        <v>#N/A</v>
      </c>
      <c r="AM146" s="9"/>
    </row>
    <row r="147" spans="1:39" x14ac:dyDescent="0.2">
      <c r="A147" s="20"/>
      <c r="B147" s="9">
        <v>17</v>
      </c>
      <c r="C147" s="31" t="e">
        <f t="shared" ref="C147:AL154" si="29">IF(C66&lt;C$47+1,0,IF(C66&gt;C$48+4,0,IF(C$13&lt;C$45,0,IF(C$13&gt;C$46,0,C120))))</f>
        <v>#N/A</v>
      </c>
      <c r="D147" s="31" t="e">
        <f t="shared" si="29"/>
        <v>#N/A</v>
      </c>
      <c r="E147" s="31" t="e">
        <f t="shared" si="29"/>
        <v>#N/A</v>
      </c>
      <c r="F147" s="31" t="e">
        <f t="shared" si="29"/>
        <v>#N/A</v>
      </c>
      <c r="G147" s="31" t="e">
        <f t="shared" si="29"/>
        <v>#N/A</v>
      </c>
      <c r="H147" s="31" t="e">
        <f t="shared" si="29"/>
        <v>#N/A</v>
      </c>
      <c r="I147" s="31" t="e">
        <f t="shared" si="29"/>
        <v>#N/A</v>
      </c>
      <c r="J147" s="31" t="e">
        <f t="shared" si="29"/>
        <v>#N/A</v>
      </c>
      <c r="K147" s="31" t="e">
        <f t="shared" si="29"/>
        <v>#N/A</v>
      </c>
      <c r="L147" s="31" t="e">
        <f t="shared" si="29"/>
        <v>#N/A</v>
      </c>
      <c r="M147" s="31" t="e">
        <f t="shared" si="29"/>
        <v>#N/A</v>
      </c>
      <c r="N147" s="31" t="e">
        <f t="shared" si="29"/>
        <v>#N/A</v>
      </c>
      <c r="O147" s="31" t="e">
        <f t="shared" si="29"/>
        <v>#N/A</v>
      </c>
      <c r="P147" s="31" t="e">
        <f t="shared" si="29"/>
        <v>#N/A</v>
      </c>
      <c r="Q147" s="31" t="e">
        <f t="shared" si="29"/>
        <v>#N/A</v>
      </c>
      <c r="R147" s="31" t="e">
        <f t="shared" si="29"/>
        <v>#N/A</v>
      </c>
      <c r="S147" s="31" t="e">
        <f t="shared" si="29"/>
        <v>#N/A</v>
      </c>
      <c r="T147" s="31" t="e">
        <f t="shared" si="29"/>
        <v>#N/A</v>
      </c>
      <c r="U147" s="31" t="e">
        <f t="shared" si="29"/>
        <v>#N/A</v>
      </c>
      <c r="V147" s="31" t="e">
        <f t="shared" si="29"/>
        <v>#N/A</v>
      </c>
      <c r="W147" s="31" t="e">
        <f t="shared" si="29"/>
        <v>#N/A</v>
      </c>
      <c r="X147" s="31" t="e">
        <f t="shared" si="29"/>
        <v>#N/A</v>
      </c>
      <c r="Y147" s="31" t="e">
        <f t="shared" si="29"/>
        <v>#N/A</v>
      </c>
      <c r="Z147" s="31" t="e">
        <f t="shared" si="29"/>
        <v>#N/A</v>
      </c>
      <c r="AA147" s="31" t="e">
        <f t="shared" si="29"/>
        <v>#N/A</v>
      </c>
      <c r="AB147" s="31" t="e">
        <f t="shared" si="29"/>
        <v>#N/A</v>
      </c>
      <c r="AC147" s="31" t="e">
        <f t="shared" si="29"/>
        <v>#N/A</v>
      </c>
      <c r="AD147" s="31" t="e">
        <f t="shared" si="29"/>
        <v>#N/A</v>
      </c>
      <c r="AE147" s="31" t="e">
        <f t="shared" si="29"/>
        <v>#N/A</v>
      </c>
      <c r="AF147" s="31" t="e">
        <f t="shared" si="29"/>
        <v>#N/A</v>
      </c>
      <c r="AG147" s="31" t="e">
        <f t="shared" si="29"/>
        <v>#N/A</v>
      </c>
      <c r="AH147" s="31" t="e">
        <f t="shared" si="29"/>
        <v>#N/A</v>
      </c>
      <c r="AI147" s="31" t="e">
        <f t="shared" si="29"/>
        <v>#N/A</v>
      </c>
      <c r="AJ147" s="31" t="e">
        <f t="shared" si="29"/>
        <v>#N/A</v>
      </c>
      <c r="AK147" s="31" t="e">
        <f t="shared" si="29"/>
        <v>#N/A</v>
      </c>
      <c r="AL147" s="31" t="e">
        <f t="shared" si="29"/>
        <v>#N/A</v>
      </c>
      <c r="AM147" s="9"/>
    </row>
    <row r="148" spans="1:39" x14ac:dyDescent="0.2">
      <c r="A148" s="20"/>
      <c r="B148" s="9">
        <v>18</v>
      </c>
      <c r="C148" s="31" t="e">
        <f t="shared" si="29"/>
        <v>#N/A</v>
      </c>
      <c r="D148" s="31" t="e">
        <f t="shared" si="29"/>
        <v>#N/A</v>
      </c>
      <c r="E148" s="31" t="e">
        <f t="shared" si="29"/>
        <v>#N/A</v>
      </c>
      <c r="F148" s="31" t="e">
        <f t="shared" si="29"/>
        <v>#N/A</v>
      </c>
      <c r="G148" s="31" t="e">
        <f t="shared" si="29"/>
        <v>#N/A</v>
      </c>
      <c r="H148" s="31" t="e">
        <f t="shared" si="29"/>
        <v>#N/A</v>
      </c>
      <c r="I148" s="31" t="e">
        <f t="shared" si="29"/>
        <v>#N/A</v>
      </c>
      <c r="J148" s="31" t="e">
        <f t="shared" si="29"/>
        <v>#N/A</v>
      </c>
      <c r="K148" s="31" t="e">
        <f t="shared" si="29"/>
        <v>#N/A</v>
      </c>
      <c r="L148" s="31" t="e">
        <f t="shared" si="29"/>
        <v>#N/A</v>
      </c>
      <c r="M148" s="31" t="e">
        <f t="shared" si="29"/>
        <v>#N/A</v>
      </c>
      <c r="N148" s="31" t="e">
        <f t="shared" si="29"/>
        <v>#N/A</v>
      </c>
      <c r="O148" s="31" t="e">
        <f t="shared" si="29"/>
        <v>#N/A</v>
      </c>
      <c r="P148" s="31" t="e">
        <f t="shared" si="29"/>
        <v>#N/A</v>
      </c>
      <c r="Q148" s="31" t="e">
        <f t="shared" si="29"/>
        <v>#N/A</v>
      </c>
      <c r="R148" s="31" t="e">
        <f t="shared" si="29"/>
        <v>#N/A</v>
      </c>
      <c r="S148" s="31" t="e">
        <f t="shared" si="29"/>
        <v>#N/A</v>
      </c>
      <c r="T148" s="31" t="e">
        <f t="shared" si="29"/>
        <v>#N/A</v>
      </c>
      <c r="U148" s="31" t="e">
        <f t="shared" si="29"/>
        <v>#N/A</v>
      </c>
      <c r="V148" s="31" t="e">
        <f t="shared" si="29"/>
        <v>#N/A</v>
      </c>
      <c r="W148" s="31" t="e">
        <f t="shared" si="29"/>
        <v>#N/A</v>
      </c>
      <c r="X148" s="31" t="e">
        <f t="shared" si="29"/>
        <v>#N/A</v>
      </c>
      <c r="Y148" s="31" t="e">
        <f t="shared" si="29"/>
        <v>#N/A</v>
      </c>
      <c r="Z148" s="31" t="e">
        <f t="shared" si="29"/>
        <v>#N/A</v>
      </c>
      <c r="AA148" s="31" t="e">
        <f t="shared" si="29"/>
        <v>#N/A</v>
      </c>
      <c r="AB148" s="31" t="e">
        <f t="shared" si="29"/>
        <v>#N/A</v>
      </c>
      <c r="AC148" s="31" t="e">
        <f t="shared" si="29"/>
        <v>#N/A</v>
      </c>
      <c r="AD148" s="31" t="e">
        <f t="shared" si="29"/>
        <v>#N/A</v>
      </c>
      <c r="AE148" s="31" t="e">
        <f t="shared" si="29"/>
        <v>#N/A</v>
      </c>
      <c r="AF148" s="31" t="e">
        <f t="shared" si="29"/>
        <v>#N/A</v>
      </c>
      <c r="AG148" s="31" t="e">
        <f t="shared" si="29"/>
        <v>#N/A</v>
      </c>
      <c r="AH148" s="31" t="e">
        <f t="shared" si="29"/>
        <v>#N/A</v>
      </c>
      <c r="AI148" s="31" t="e">
        <f t="shared" si="29"/>
        <v>#N/A</v>
      </c>
      <c r="AJ148" s="31" t="e">
        <f t="shared" si="29"/>
        <v>#N/A</v>
      </c>
      <c r="AK148" s="31" t="e">
        <f t="shared" si="29"/>
        <v>#N/A</v>
      </c>
      <c r="AL148" s="31" t="e">
        <f t="shared" si="29"/>
        <v>#N/A</v>
      </c>
      <c r="AM148" s="9"/>
    </row>
    <row r="149" spans="1:39" x14ac:dyDescent="0.2">
      <c r="A149" s="20"/>
      <c r="B149" s="9">
        <v>19</v>
      </c>
      <c r="C149" s="31" t="e">
        <f t="shared" si="29"/>
        <v>#N/A</v>
      </c>
      <c r="D149" s="31" t="e">
        <f t="shared" si="29"/>
        <v>#N/A</v>
      </c>
      <c r="E149" s="31" t="e">
        <f t="shared" si="29"/>
        <v>#N/A</v>
      </c>
      <c r="F149" s="31" t="e">
        <f t="shared" si="29"/>
        <v>#N/A</v>
      </c>
      <c r="G149" s="31" t="e">
        <f t="shared" si="29"/>
        <v>#N/A</v>
      </c>
      <c r="H149" s="31" t="e">
        <f t="shared" si="29"/>
        <v>#N/A</v>
      </c>
      <c r="I149" s="31" t="e">
        <f t="shared" si="29"/>
        <v>#N/A</v>
      </c>
      <c r="J149" s="31" t="e">
        <f t="shared" si="29"/>
        <v>#N/A</v>
      </c>
      <c r="K149" s="31" t="e">
        <f t="shared" si="29"/>
        <v>#N/A</v>
      </c>
      <c r="L149" s="31" t="e">
        <f t="shared" si="29"/>
        <v>#N/A</v>
      </c>
      <c r="M149" s="31" t="e">
        <f t="shared" si="29"/>
        <v>#N/A</v>
      </c>
      <c r="N149" s="31" t="e">
        <f t="shared" si="29"/>
        <v>#N/A</v>
      </c>
      <c r="O149" s="31" t="e">
        <f t="shared" si="29"/>
        <v>#N/A</v>
      </c>
      <c r="P149" s="31" t="e">
        <f t="shared" si="29"/>
        <v>#N/A</v>
      </c>
      <c r="Q149" s="31" t="e">
        <f t="shared" si="29"/>
        <v>#N/A</v>
      </c>
      <c r="R149" s="31" t="e">
        <f t="shared" si="29"/>
        <v>#N/A</v>
      </c>
      <c r="S149" s="31" t="e">
        <f t="shared" si="29"/>
        <v>#N/A</v>
      </c>
      <c r="T149" s="31" t="e">
        <f t="shared" si="29"/>
        <v>#N/A</v>
      </c>
      <c r="U149" s="31" t="e">
        <f t="shared" si="29"/>
        <v>#N/A</v>
      </c>
      <c r="V149" s="31" t="e">
        <f t="shared" si="29"/>
        <v>#N/A</v>
      </c>
      <c r="W149" s="31" t="e">
        <f t="shared" si="29"/>
        <v>#N/A</v>
      </c>
      <c r="X149" s="31" t="e">
        <f t="shared" si="29"/>
        <v>#N/A</v>
      </c>
      <c r="Y149" s="31" t="e">
        <f t="shared" si="29"/>
        <v>#N/A</v>
      </c>
      <c r="Z149" s="31" t="e">
        <f t="shared" si="29"/>
        <v>#N/A</v>
      </c>
      <c r="AA149" s="31" t="e">
        <f t="shared" si="29"/>
        <v>#N/A</v>
      </c>
      <c r="AB149" s="31" t="e">
        <f t="shared" si="29"/>
        <v>#N/A</v>
      </c>
      <c r="AC149" s="31" t="e">
        <f t="shared" si="29"/>
        <v>#N/A</v>
      </c>
      <c r="AD149" s="31" t="e">
        <f t="shared" si="29"/>
        <v>#N/A</v>
      </c>
      <c r="AE149" s="31" t="e">
        <f t="shared" si="29"/>
        <v>#N/A</v>
      </c>
      <c r="AF149" s="31" t="e">
        <f t="shared" si="29"/>
        <v>#N/A</v>
      </c>
      <c r="AG149" s="31" t="e">
        <f t="shared" si="29"/>
        <v>#N/A</v>
      </c>
      <c r="AH149" s="31" t="e">
        <f t="shared" si="29"/>
        <v>#N/A</v>
      </c>
      <c r="AI149" s="31" t="e">
        <f t="shared" si="29"/>
        <v>#N/A</v>
      </c>
      <c r="AJ149" s="31" t="e">
        <f t="shared" si="29"/>
        <v>#N/A</v>
      </c>
      <c r="AK149" s="31" t="e">
        <f t="shared" si="29"/>
        <v>#N/A</v>
      </c>
      <c r="AL149" s="31" t="e">
        <f t="shared" si="29"/>
        <v>#N/A</v>
      </c>
      <c r="AM149" s="9"/>
    </row>
    <row r="150" spans="1:39" x14ac:dyDescent="0.2">
      <c r="A150" s="20"/>
      <c r="B150" s="9">
        <v>20</v>
      </c>
      <c r="C150" s="31" t="e">
        <f t="shared" si="29"/>
        <v>#N/A</v>
      </c>
      <c r="D150" s="31" t="e">
        <f t="shared" si="29"/>
        <v>#N/A</v>
      </c>
      <c r="E150" s="31" t="e">
        <f t="shared" si="29"/>
        <v>#N/A</v>
      </c>
      <c r="F150" s="31" t="e">
        <f t="shared" si="29"/>
        <v>#N/A</v>
      </c>
      <c r="G150" s="31" t="e">
        <f t="shared" si="29"/>
        <v>#N/A</v>
      </c>
      <c r="H150" s="31" t="e">
        <f t="shared" si="29"/>
        <v>#N/A</v>
      </c>
      <c r="I150" s="31" t="e">
        <f t="shared" si="29"/>
        <v>#N/A</v>
      </c>
      <c r="J150" s="31" t="e">
        <f t="shared" si="29"/>
        <v>#N/A</v>
      </c>
      <c r="K150" s="31" t="e">
        <f t="shared" si="29"/>
        <v>#N/A</v>
      </c>
      <c r="L150" s="31" t="e">
        <f t="shared" si="29"/>
        <v>#N/A</v>
      </c>
      <c r="M150" s="31" t="e">
        <f t="shared" si="29"/>
        <v>#N/A</v>
      </c>
      <c r="N150" s="31" t="e">
        <f t="shared" si="29"/>
        <v>#N/A</v>
      </c>
      <c r="O150" s="31" t="e">
        <f t="shared" si="29"/>
        <v>#N/A</v>
      </c>
      <c r="P150" s="31" t="e">
        <f t="shared" si="29"/>
        <v>#N/A</v>
      </c>
      <c r="Q150" s="31" t="e">
        <f t="shared" si="29"/>
        <v>#N/A</v>
      </c>
      <c r="R150" s="31" t="e">
        <f t="shared" si="29"/>
        <v>#N/A</v>
      </c>
      <c r="S150" s="31" t="e">
        <f t="shared" si="29"/>
        <v>#N/A</v>
      </c>
      <c r="T150" s="31" t="e">
        <f t="shared" si="29"/>
        <v>#N/A</v>
      </c>
      <c r="U150" s="31" t="e">
        <f t="shared" si="29"/>
        <v>#N/A</v>
      </c>
      <c r="V150" s="31" t="e">
        <f t="shared" si="29"/>
        <v>#N/A</v>
      </c>
      <c r="W150" s="31" t="e">
        <f t="shared" si="29"/>
        <v>#N/A</v>
      </c>
      <c r="X150" s="31" t="e">
        <f t="shared" si="29"/>
        <v>#N/A</v>
      </c>
      <c r="Y150" s="31" t="e">
        <f t="shared" si="29"/>
        <v>#N/A</v>
      </c>
      <c r="Z150" s="31" t="e">
        <f t="shared" si="29"/>
        <v>#N/A</v>
      </c>
      <c r="AA150" s="31" t="e">
        <f t="shared" si="29"/>
        <v>#N/A</v>
      </c>
      <c r="AB150" s="31" t="e">
        <f t="shared" si="29"/>
        <v>#N/A</v>
      </c>
      <c r="AC150" s="31" t="e">
        <f t="shared" si="29"/>
        <v>#N/A</v>
      </c>
      <c r="AD150" s="31" t="e">
        <f t="shared" si="29"/>
        <v>#N/A</v>
      </c>
      <c r="AE150" s="31" t="e">
        <f t="shared" si="29"/>
        <v>#N/A</v>
      </c>
      <c r="AF150" s="31" t="e">
        <f t="shared" si="29"/>
        <v>#N/A</v>
      </c>
      <c r="AG150" s="31" t="e">
        <f t="shared" si="29"/>
        <v>#N/A</v>
      </c>
      <c r="AH150" s="31" t="e">
        <f t="shared" si="29"/>
        <v>#N/A</v>
      </c>
      <c r="AI150" s="31" t="e">
        <f t="shared" si="29"/>
        <v>#N/A</v>
      </c>
      <c r="AJ150" s="31" t="e">
        <f t="shared" si="29"/>
        <v>#N/A</v>
      </c>
      <c r="AK150" s="31" t="e">
        <f t="shared" si="29"/>
        <v>#N/A</v>
      </c>
      <c r="AL150" s="31" t="e">
        <f t="shared" si="29"/>
        <v>#N/A</v>
      </c>
      <c r="AM150" s="9"/>
    </row>
    <row r="151" spans="1:39" x14ac:dyDescent="0.2">
      <c r="A151" s="20"/>
      <c r="B151" s="9">
        <v>21</v>
      </c>
      <c r="C151" s="31" t="e">
        <f t="shared" si="29"/>
        <v>#N/A</v>
      </c>
      <c r="D151" s="31" t="e">
        <f t="shared" si="29"/>
        <v>#N/A</v>
      </c>
      <c r="E151" s="31" t="e">
        <f t="shared" si="29"/>
        <v>#N/A</v>
      </c>
      <c r="F151" s="31" t="e">
        <f t="shared" si="29"/>
        <v>#N/A</v>
      </c>
      <c r="G151" s="31" t="e">
        <f t="shared" si="29"/>
        <v>#N/A</v>
      </c>
      <c r="H151" s="31" t="e">
        <f t="shared" si="29"/>
        <v>#N/A</v>
      </c>
      <c r="I151" s="31" t="e">
        <f t="shared" si="29"/>
        <v>#N/A</v>
      </c>
      <c r="J151" s="31" t="e">
        <f t="shared" si="29"/>
        <v>#N/A</v>
      </c>
      <c r="K151" s="31" t="e">
        <f t="shared" si="29"/>
        <v>#N/A</v>
      </c>
      <c r="L151" s="31" t="e">
        <f t="shared" si="29"/>
        <v>#N/A</v>
      </c>
      <c r="M151" s="31" t="e">
        <f t="shared" si="29"/>
        <v>#N/A</v>
      </c>
      <c r="N151" s="31" t="e">
        <f t="shared" si="29"/>
        <v>#N/A</v>
      </c>
      <c r="O151" s="31" t="e">
        <f t="shared" si="29"/>
        <v>#N/A</v>
      </c>
      <c r="P151" s="31" t="e">
        <f t="shared" si="29"/>
        <v>#N/A</v>
      </c>
      <c r="Q151" s="31" t="e">
        <f t="shared" si="29"/>
        <v>#N/A</v>
      </c>
      <c r="R151" s="31" t="e">
        <f t="shared" si="29"/>
        <v>#N/A</v>
      </c>
      <c r="S151" s="31" t="e">
        <f t="shared" si="29"/>
        <v>#N/A</v>
      </c>
      <c r="T151" s="31" t="e">
        <f t="shared" si="29"/>
        <v>#N/A</v>
      </c>
      <c r="U151" s="31" t="e">
        <f t="shared" si="29"/>
        <v>#N/A</v>
      </c>
      <c r="V151" s="31" t="e">
        <f t="shared" si="29"/>
        <v>#N/A</v>
      </c>
      <c r="W151" s="31" t="e">
        <f t="shared" si="29"/>
        <v>#N/A</v>
      </c>
      <c r="X151" s="31" t="e">
        <f t="shared" si="29"/>
        <v>#N/A</v>
      </c>
      <c r="Y151" s="31" t="e">
        <f t="shared" si="29"/>
        <v>#N/A</v>
      </c>
      <c r="Z151" s="31" t="e">
        <f t="shared" si="29"/>
        <v>#N/A</v>
      </c>
      <c r="AA151" s="31" t="e">
        <f t="shared" si="29"/>
        <v>#N/A</v>
      </c>
      <c r="AB151" s="31" t="e">
        <f t="shared" si="29"/>
        <v>#N/A</v>
      </c>
      <c r="AC151" s="31" t="e">
        <f t="shared" si="29"/>
        <v>#N/A</v>
      </c>
      <c r="AD151" s="31" t="e">
        <f t="shared" si="29"/>
        <v>#N/A</v>
      </c>
      <c r="AE151" s="31" t="e">
        <f t="shared" si="29"/>
        <v>#N/A</v>
      </c>
      <c r="AF151" s="31" t="e">
        <f t="shared" si="29"/>
        <v>#N/A</v>
      </c>
      <c r="AG151" s="31" t="e">
        <f t="shared" si="29"/>
        <v>#N/A</v>
      </c>
      <c r="AH151" s="31" t="e">
        <f t="shared" si="29"/>
        <v>#N/A</v>
      </c>
      <c r="AI151" s="31" t="e">
        <f t="shared" si="29"/>
        <v>#N/A</v>
      </c>
      <c r="AJ151" s="31" t="e">
        <f t="shared" si="29"/>
        <v>#N/A</v>
      </c>
      <c r="AK151" s="31" t="e">
        <f t="shared" si="29"/>
        <v>#N/A</v>
      </c>
      <c r="AL151" s="31" t="e">
        <f t="shared" si="29"/>
        <v>#N/A</v>
      </c>
      <c r="AM151" s="9"/>
    </row>
    <row r="152" spans="1:39" x14ac:dyDescent="0.2">
      <c r="A152" s="20"/>
      <c r="B152" s="9">
        <v>22</v>
      </c>
      <c r="C152" s="31" t="e">
        <f t="shared" si="29"/>
        <v>#N/A</v>
      </c>
      <c r="D152" s="31" t="e">
        <f t="shared" si="29"/>
        <v>#N/A</v>
      </c>
      <c r="E152" s="31" t="e">
        <f t="shared" si="29"/>
        <v>#N/A</v>
      </c>
      <c r="F152" s="31" t="e">
        <f t="shared" si="29"/>
        <v>#N/A</v>
      </c>
      <c r="G152" s="31" t="e">
        <f t="shared" si="29"/>
        <v>#N/A</v>
      </c>
      <c r="H152" s="31" t="e">
        <f t="shared" si="29"/>
        <v>#N/A</v>
      </c>
      <c r="I152" s="31" t="e">
        <f t="shared" si="29"/>
        <v>#N/A</v>
      </c>
      <c r="J152" s="31" t="e">
        <f t="shared" si="29"/>
        <v>#N/A</v>
      </c>
      <c r="K152" s="31" t="e">
        <f t="shared" si="29"/>
        <v>#N/A</v>
      </c>
      <c r="L152" s="31" t="e">
        <f t="shared" si="29"/>
        <v>#N/A</v>
      </c>
      <c r="M152" s="31" t="e">
        <f t="shared" si="29"/>
        <v>#N/A</v>
      </c>
      <c r="N152" s="31" t="e">
        <f t="shared" si="29"/>
        <v>#N/A</v>
      </c>
      <c r="O152" s="31" t="e">
        <f t="shared" si="29"/>
        <v>#N/A</v>
      </c>
      <c r="P152" s="31" t="e">
        <f t="shared" si="29"/>
        <v>#N/A</v>
      </c>
      <c r="Q152" s="31" t="e">
        <f t="shared" si="29"/>
        <v>#N/A</v>
      </c>
      <c r="R152" s="31" t="e">
        <f t="shared" si="29"/>
        <v>#N/A</v>
      </c>
      <c r="S152" s="31" t="e">
        <f t="shared" si="29"/>
        <v>#N/A</v>
      </c>
      <c r="T152" s="31" t="e">
        <f t="shared" si="29"/>
        <v>#N/A</v>
      </c>
      <c r="U152" s="31" t="e">
        <f t="shared" si="29"/>
        <v>#N/A</v>
      </c>
      <c r="V152" s="31" t="e">
        <f t="shared" si="29"/>
        <v>#N/A</v>
      </c>
      <c r="W152" s="31" t="e">
        <f t="shared" si="29"/>
        <v>#N/A</v>
      </c>
      <c r="X152" s="31" t="e">
        <f t="shared" si="29"/>
        <v>#N/A</v>
      </c>
      <c r="Y152" s="31" t="e">
        <f t="shared" si="29"/>
        <v>#N/A</v>
      </c>
      <c r="Z152" s="31" t="e">
        <f t="shared" si="29"/>
        <v>#N/A</v>
      </c>
      <c r="AA152" s="31" t="e">
        <f t="shared" si="29"/>
        <v>#N/A</v>
      </c>
      <c r="AB152" s="31" t="e">
        <f t="shared" si="29"/>
        <v>#N/A</v>
      </c>
      <c r="AC152" s="31" t="e">
        <f t="shared" si="29"/>
        <v>#N/A</v>
      </c>
      <c r="AD152" s="31" t="e">
        <f t="shared" si="29"/>
        <v>#N/A</v>
      </c>
      <c r="AE152" s="31" t="e">
        <f t="shared" si="29"/>
        <v>#N/A</v>
      </c>
      <c r="AF152" s="31" t="e">
        <f t="shared" si="29"/>
        <v>#N/A</v>
      </c>
      <c r="AG152" s="31" t="e">
        <f t="shared" si="29"/>
        <v>#N/A</v>
      </c>
      <c r="AH152" s="31" t="e">
        <f t="shared" si="29"/>
        <v>#N/A</v>
      </c>
      <c r="AI152" s="31" t="e">
        <f t="shared" si="29"/>
        <v>#N/A</v>
      </c>
      <c r="AJ152" s="31" t="e">
        <f t="shared" si="29"/>
        <v>#N/A</v>
      </c>
      <c r="AK152" s="31" t="e">
        <f t="shared" si="29"/>
        <v>#N/A</v>
      </c>
      <c r="AL152" s="31" t="e">
        <f t="shared" si="29"/>
        <v>#N/A</v>
      </c>
      <c r="AM152" s="9"/>
    </row>
    <row r="153" spans="1:39" x14ac:dyDescent="0.2">
      <c r="A153" s="20"/>
      <c r="B153" s="9">
        <v>23</v>
      </c>
      <c r="C153" s="31" t="e">
        <f t="shared" si="29"/>
        <v>#N/A</v>
      </c>
      <c r="D153" s="31" t="e">
        <f t="shared" si="29"/>
        <v>#N/A</v>
      </c>
      <c r="E153" s="31" t="e">
        <f t="shared" si="29"/>
        <v>#N/A</v>
      </c>
      <c r="F153" s="31" t="e">
        <f t="shared" si="29"/>
        <v>#N/A</v>
      </c>
      <c r="G153" s="31" t="e">
        <f t="shared" si="29"/>
        <v>#N/A</v>
      </c>
      <c r="H153" s="31" t="e">
        <f t="shared" si="29"/>
        <v>#N/A</v>
      </c>
      <c r="I153" s="31" t="e">
        <f t="shared" si="29"/>
        <v>#N/A</v>
      </c>
      <c r="J153" s="31" t="e">
        <f t="shared" si="29"/>
        <v>#N/A</v>
      </c>
      <c r="K153" s="31" t="e">
        <f t="shared" si="29"/>
        <v>#N/A</v>
      </c>
      <c r="L153" s="31" t="e">
        <f t="shared" si="29"/>
        <v>#N/A</v>
      </c>
      <c r="M153" s="31" t="e">
        <f t="shared" si="29"/>
        <v>#N/A</v>
      </c>
      <c r="N153" s="31" t="e">
        <f t="shared" si="29"/>
        <v>#N/A</v>
      </c>
      <c r="O153" s="31" t="e">
        <f t="shared" si="29"/>
        <v>#N/A</v>
      </c>
      <c r="P153" s="31" t="e">
        <f t="shared" si="29"/>
        <v>#N/A</v>
      </c>
      <c r="Q153" s="31" t="e">
        <f t="shared" si="29"/>
        <v>#N/A</v>
      </c>
      <c r="R153" s="31" t="e">
        <f t="shared" si="29"/>
        <v>#N/A</v>
      </c>
      <c r="S153" s="31" t="e">
        <f t="shared" si="29"/>
        <v>#N/A</v>
      </c>
      <c r="T153" s="31" t="e">
        <f t="shared" si="29"/>
        <v>#N/A</v>
      </c>
      <c r="U153" s="31" t="e">
        <f t="shared" si="29"/>
        <v>#N/A</v>
      </c>
      <c r="V153" s="31" t="e">
        <f t="shared" si="29"/>
        <v>#N/A</v>
      </c>
      <c r="W153" s="31" t="e">
        <f t="shared" si="29"/>
        <v>#N/A</v>
      </c>
      <c r="X153" s="31" t="e">
        <f t="shared" si="29"/>
        <v>#N/A</v>
      </c>
      <c r="Y153" s="31" t="e">
        <f t="shared" si="29"/>
        <v>#N/A</v>
      </c>
      <c r="Z153" s="31" t="e">
        <f t="shared" si="29"/>
        <v>#N/A</v>
      </c>
      <c r="AA153" s="31" t="e">
        <f t="shared" si="29"/>
        <v>#N/A</v>
      </c>
      <c r="AB153" s="31" t="e">
        <f t="shared" si="29"/>
        <v>#N/A</v>
      </c>
      <c r="AC153" s="31" t="e">
        <f t="shared" si="29"/>
        <v>#N/A</v>
      </c>
      <c r="AD153" s="31" t="e">
        <f t="shared" si="29"/>
        <v>#N/A</v>
      </c>
      <c r="AE153" s="31" t="e">
        <f t="shared" si="29"/>
        <v>#N/A</v>
      </c>
      <c r="AF153" s="31" t="e">
        <f t="shared" si="29"/>
        <v>#N/A</v>
      </c>
      <c r="AG153" s="31" t="e">
        <f t="shared" si="29"/>
        <v>#N/A</v>
      </c>
      <c r="AH153" s="31" t="e">
        <f t="shared" si="29"/>
        <v>#N/A</v>
      </c>
      <c r="AI153" s="31" t="e">
        <f t="shared" si="29"/>
        <v>#N/A</v>
      </c>
      <c r="AJ153" s="31" t="e">
        <f t="shared" si="29"/>
        <v>#N/A</v>
      </c>
      <c r="AK153" s="31" t="e">
        <f t="shared" si="29"/>
        <v>#N/A</v>
      </c>
      <c r="AL153" s="31" t="e">
        <f t="shared" si="29"/>
        <v>#N/A</v>
      </c>
      <c r="AM153" s="9"/>
    </row>
    <row r="154" spans="1:39" x14ac:dyDescent="0.2">
      <c r="A154" s="20"/>
      <c r="B154" s="9">
        <v>24</v>
      </c>
      <c r="C154" s="31" t="e">
        <f t="shared" si="29"/>
        <v>#N/A</v>
      </c>
      <c r="D154" s="31" t="e">
        <f t="shared" si="29"/>
        <v>#N/A</v>
      </c>
      <c r="E154" s="31" t="e">
        <f t="shared" si="29"/>
        <v>#N/A</v>
      </c>
      <c r="F154" s="31" t="e">
        <f t="shared" ref="F154:AL154" si="30">IF(F73&lt;F$47+1,0,IF(F73&gt;F$48+4,0,IF(F$13&lt;F$45,0,IF(F$13&gt;F$46,0,F127))))</f>
        <v>#N/A</v>
      </c>
      <c r="G154" s="31" t="e">
        <f t="shared" si="30"/>
        <v>#N/A</v>
      </c>
      <c r="H154" s="31" t="e">
        <f t="shared" si="30"/>
        <v>#N/A</v>
      </c>
      <c r="I154" s="31" t="e">
        <f t="shared" si="30"/>
        <v>#N/A</v>
      </c>
      <c r="J154" s="31" t="e">
        <f t="shared" si="30"/>
        <v>#N/A</v>
      </c>
      <c r="K154" s="31" t="e">
        <f t="shared" si="30"/>
        <v>#N/A</v>
      </c>
      <c r="L154" s="31" t="e">
        <f t="shared" si="30"/>
        <v>#N/A</v>
      </c>
      <c r="M154" s="31" t="e">
        <f t="shared" si="30"/>
        <v>#N/A</v>
      </c>
      <c r="N154" s="31" t="e">
        <f t="shared" si="30"/>
        <v>#N/A</v>
      </c>
      <c r="O154" s="31" t="e">
        <f t="shared" si="30"/>
        <v>#N/A</v>
      </c>
      <c r="P154" s="31" t="e">
        <f t="shared" si="30"/>
        <v>#N/A</v>
      </c>
      <c r="Q154" s="31" t="e">
        <f t="shared" si="30"/>
        <v>#N/A</v>
      </c>
      <c r="R154" s="31" t="e">
        <f t="shared" si="30"/>
        <v>#N/A</v>
      </c>
      <c r="S154" s="31" t="e">
        <f t="shared" si="30"/>
        <v>#N/A</v>
      </c>
      <c r="T154" s="31" t="e">
        <f t="shared" si="30"/>
        <v>#N/A</v>
      </c>
      <c r="U154" s="31" t="e">
        <f t="shared" si="30"/>
        <v>#N/A</v>
      </c>
      <c r="V154" s="31" t="e">
        <f t="shared" si="30"/>
        <v>#N/A</v>
      </c>
      <c r="W154" s="31" t="e">
        <f t="shared" si="30"/>
        <v>#N/A</v>
      </c>
      <c r="X154" s="31" t="e">
        <f t="shared" si="30"/>
        <v>#N/A</v>
      </c>
      <c r="Y154" s="31" t="e">
        <f t="shared" si="30"/>
        <v>#N/A</v>
      </c>
      <c r="Z154" s="31" t="e">
        <f t="shared" si="30"/>
        <v>#N/A</v>
      </c>
      <c r="AA154" s="31" t="e">
        <f t="shared" si="30"/>
        <v>#N/A</v>
      </c>
      <c r="AB154" s="31" t="e">
        <f t="shared" si="30"/>
        <v>#N/A</v>
      </c>
      <c r="AC154" s="31" t="e">
        <f t="shared" si="30"/>
        <v>#N/A</v>
      </c>
      <c r="AD154" s="31" t="e">
        <f t="shared" si="30"/>
        <v>#N/A</v>
      </c>
      <c r="AE154" s="31" t="e">
        <f t="shared" si="30"/>
        <v>#N/A</v>
      </c>
      <c r="AF154" s="31" t="e">
        <f t="shared" si="30"/>
        <v>#N/A</v>
      </c>
      <c r="AG154" s="31" t="e">
        <f t="shared" si="30"/>
        <v>#N/A</v>
      </c>
      <c r="AH154" s="31" t="e">
        <f t="shared" si="30"/>
        <v>#N/A</v>
      </c>
      <c r="AI154" s="31" t="e">
        <f t="shared" si="30"/>
        <v>#N/A</v>
      </c>
      <c r="AJ154" s="31" t="e">
        <f t="shared" si="30"/>
        <v>#N/A</v>
      </c>
      <c r="AK154" s="31" t="e">
        <f t="shared" si="30"/>
        <v>#N/A</v>
      </c>
      <c r="AL154" s="31" t="e">
        <f t="shared" si="30"/>
        <v>#N/A</v>
      </c>
      <c r="AM154" s="9"/>
    </row>
    <row r="155" spans="1:39" x14ac:dyDescent="0.2">
      <c r="A155" s="20"/>
      <c r="B155" s="33" t="s">
        <v>401</v>
      </c>
      <c r="C155" s="31" t="e">
        <f>SUM(C131:C154)</f>
        <v>#N/A</v>
      </c>
      <c r="D155" s="31" t="e">
        <f>SUM(D131:D154)</f>
        <v>#N/A</v>
      </c>
      <c r="E155" s="31" t="e">
        <f t="shared" ref="E155:AL155" si="31">SUM(E131:E154)</f>
        <v>#N/A</v>
      </c>
      <c r="F155" s="31" t="e">
        <f t="shared" si="31"/>
        <v>#N/A</v>
      </c>
      <c r="G155" s="31" t="e">
        <f t="shared" si="31"/>
        <v>#N/A</v>
      </c>
      <c r="H155" s="31" t="e">
        <f t="shared" si="31"/>
        <v>#N/A</v>
      </c>
      <c r="I155" s="31" t="e">
        <f t="shared" si="31"/>
        <v>#N/A</v>
      </c>
      <c r="J155" s="31" t="e">
        <f t="shared" si="31"/>
        <v>#N/A</v>
      </c>
      <c r="K155" s="31" t="e">
        <f t="shared" si="31"/>
        <v>#N/A</v>
      </c>
      <c r="L155" s="31" t="e">
        <f t="shared" si="31"/>
        <v>#N/A</v>
      </c>
      <c r="M155" s="31" t="e">
        <f t="shared" si="31"/>
        <v>#N/A</v>
      </c>
      <c r="N155" s="31" t="e">
        <f t="shared" si="31"/>
        <v>#N/A</v>
      </c>
      <c r="O155" s="31" t="e">
        <f t="shared" si="31"/>
        <v>#N/A</v>
      </c>
      <c r="P155" s="31" t="e">
        <f t="shared" si="31"/>
        <v>#N/A</v>
      </c>
      <c r="Q155" s="31" t="e">
        <f t="shared" si="31"/>
        <v>#N/A</v>
      </c>
      <c r="R155" s="31" t="e">
        <f t="shared" si="31"/>
        <v>#N/A</v>
      </c>
      <c r="S155" s="31" t="e">
        <f t="shared" si="31"/>
        <v>#N/A</v>
      </c>
      <c r="T155" s="31" t="e">
        <f t="shared" si="31"/>
        <v>#N/A</v>
      </c>
      <c r="U155" s="31" t="e">
        <f t="shared" si="31"/>
        <v>#N/A</v>
      </c>
      <c r="V155" s="31" t="e">
        <f t="shared" si="31"/>
        <v>#N/A</v>
      </c>
      <c r="W155" s="31" t="e">
        <f t="shared" si="31"/>
        <v>#N/A</v>
      </c>
      <c r="X155" s="31" t="e">
        <f t="shared" si="31"/>
        <v>#N/A</v>
      </c>
      <c r="Y155" s="31" t="e">
        <f t="shared" si="31"/>
        <v>#N/A</v>
      </c>
      <c r="Z155" s="31" t="e">
        <f t="shared" si="31"/>
        <v>#N/A</v>
      </c>
      <c r="AA155" s="31" t="e">
        <f t="shared" si="31"/>
        <v>#N/A</v>
      </c>
      <c r="AB155" s="31" t="e">
        <f t="shared" si="31"/>
        <v>#N/A</v>
      </c>
      <c r="AC155" s="31" t="e">
        <f t="shared" si="31"/>
        <v>#N/A</v>
      </c>
      <c r="AD155" s="31" t="e">
        <f t="shared" si="31"/>
        <v>#N/A</v>
      </c>
      <c r="AE155" s="31" t="e">
        <f t="shared" si="31"/>
        <v>#N/A</v>
      </c>
      <c r="AF155" s="31" t="e">
        <f t="shared" si="31"/>
        <v>#N/A</v>
      </c>
      <c r="AG155" s="31" t="e">
        <f t="shared" si="31"/>
        <v>#N/A</v>
      </c>
      <c r="AH155" s="31" t="e">
        <f t="shared" si="31"/>
        <v>#N/A</v>
      </c>
      <c r="AI155" s="31" t="e">
        <f t="shared" si="31"/>
        <v>#N/A</v>
      </c>
      <c r="AJ155" s="31" t="e">
        <f t="shared" si="31"/>
        <v>#N/A</v>
      </c>
      <c r="AK155" s="31" t="e">
        <f t="shared" si="31"/>
        <v>#N/A</v>
      </c>
      <c r="AL155" s="31" t="e">
        <f t="shared" si="31"/>
        <v>#N/A</v>
      </c>
      <c r="AM155" s="32" t="e">
        <f>SUM(C155:AL155)</f>
        <v>#N/A</v>
      </c>
    </row>
    <row r="156" spans="1:39" x14ac:dyDescent="0.2">
      <c r="A156" s="20"/>
      <c r="B156" s="9"/>
      <c r="C156" s="31"/>
      <c r="D156" s="31"/>
      <c r="E156" s="31"/>
      <c r="F156" s="31"/>
      <c r="G156" s="31"/>
      <c r="H156" s="31"/>
      <c r="I156" s="31"/>
      <c r="J156" s="31"/>
      <c r="K156" s="31"/>
      <c r="L156" s="31"/>
      <c r="M156" s="31"/>
      <c r="N156" s="31"/>
      <c r="O156" s="31"/>
      <c r="P156" s="31"/>
      <c r="Q156" s="31"/>
      <c r="R156" s="31"/>
      <c r="S156" s="31"/>
      <c r="T156" s="31"/>
      <c r="U156" s="31"/>
      <c r="V156" s="31"/>
      <c r="W156" s="31"/>
      <c r="X156" s="31"/>
      <c r="Y156" s="31"/>
      <c r="Z156" s="31"/>
      <c r="AA156" s="31"/>
      <c r="AB156" s="31"/>
      <c r="AC156" s="31"/>
      <c r="AD156" s="31"/>
      <c r="AE156" s="31"/>
      <c r="AF156" s="31"/>
      <c r="AG156" s="31"/>
      <c r="AH156" s="31"/>
      <c r="AI156" s="31"/>
      <c r="AJ156" s="31"/>
      <c r="AK156" s="31"/>
      <c r="AL156" s="31"/>
      <c r="AM156" s="32"/>
    </row>
    <row r="157" spans="1:39" x14ac:dyDescent="0.2">
      <c r="A157" s="20"/>
      <c r="B157" s="9"/>
      <c r="C157" s="31"/>
      <c r="D157" s="31"/>
      <c r="E157" s="31"/>
      <c r="F157" s="31"/>
      <c r="G157" s="31"/>
      <c r="H157" s="31"/>
      <c r="I157" s="31"/>
      <c r="J157" s="31"/>
      <c r="K157" s="31"/>
      <c r="L157" s="31"/>
      <c r="M157" s="31"/>
      <c r="N157" s="31"/>
      <c r="O157" s="31"/>
      <c r="P157" s="31"/>
      <c r="Q157" s="31"/>
      <c r="R157" s="31"/>
      <c r="S157" s="31"/>
      <c r="T157" s="31"/>
      <c r="U157" s="31"/>
      <c r="V157" s="31"/>
      <c r="W157" s="31"/>
      <c r="X157" s="31"/>
      <c r="Y157" s="31"/>
      <c r="Z157" s="31"/>
      <c r="AA157" s="31"/>
      <c r="AB157" s="31"/>
      <c r="AC157" s="31"/>
      <c r="AD157" s="31"/>
      <c r="AE157" s="31"/>
      <c r="AF157" s="31"/>
      <c r="AG157" s="31"/>
      <c r="AH157" s="31"/>
      <c r="AI157" s="31"/>
      <c r="AJ157" s="31"/>
      <c r="AK157" s="31"/>
      <c r="AL157" s="31"/>
      <c r="AM157" s="32"/>
    </row>
    <row r="158" spans="1:39" x14ac:dyDescent="0.2">
      <c r="A158" s="20" t="s">
        <v>415</v>
      </c>
      <c r="B158" s="9">
        <v>1</v>
      </c>
      <c r="C158" s="31" t="e">
        <f t="shared" ref="C158:AL165" si="32">IF(C131&gt;C76,C76,C131)</f>
        <v>#N/A</v>
      </c>
      <c r="D158" s="31" t="e">
        <f t="shared" si="32"/>
        <v>#N/A</v>
      </c>
      <c r="E158" s="31" t="e">
        <f t="shared" si="32"/>
        <v>#N/A</v>
      </c>
      <c r="F158" s="31" t="e">
        <f t="shared" si="32"/>
        <v>#N/A</v>
      </c>
      <c r="G158" s="31" t="e">
        <f t="shared" si="32"/>
        <v>#N/A</v>
      </c>
      <c r="H158" s="31" t="e">
        <f t="shared" si="32"/>
        <v>#N/A</v>
      </c>
      <c r="I158" s="31" t="e">
        <f t="shared" si="32"/>
        <v>#N/A</v>
      </c>
      <c r="J158" s="31" t="e">
        <f t="shared" si="32"/>
        <v>#N/A</v>
      </c>
      <c r="K158" s="31" t="e">
        <f t="shared" si="32"/>
        <v>#N/A</v>
      </c>
      <c r="L158" s="31" t="e">
        <f t="shared" si="32"/>
        <v>#N/A</v>
      </c>
      <c r="M158" s="31" t="e">
        <f t="shared" si="32"/>
        <v>#N/A</v>
      </c>
      <c r="N158" s="31" t="e">
        <f t="shared" si="32"/>
        <v>#N/A</v>
      </c>
      <c r="O158" s="31" t="e">
        <f t="shared" si="32"/>
        <v>#N/A</v>
      </c>
      <c r="P158" s="31" t="e">
        <f t="shared" si="32"/>
        <v>#N/A</v>
      </c>
      <c r="Q158" s="31" t="e">
        <f t="shared" si="32"/>
        <v>#N/A</v>
      </c>
      <c r="R158" s="31" t="e">
        <f t="shared" si="32"/>
        <v>#N/A</v>
      </c>
      <c r="S158" s="31" t="e">
        <f t="shared" si="32"/>
        <v>#N/A</v>
      </c>
      <c r="T158" s="31" t="e">
        <f t="shared" si="32"/>
        <v>#N/A</v>
      </c>
      <c r="U158" s="31" t="e">
        <f t="shared" si="32"/>
        <v>#N/A</v>
      </c>
      <c r="V158" s="31" t="e">
        <f t="shared" si="32"/>
        <v>#N/A</v>
      </c>
      <c r="W158" s="31" t="e">
        <f t="shared" si="32"/>
        <v>#N/A</v>
      </c>
      <c r="X158" s="31" t="e">
        <f t="shared" si="32"/>
        <v>#N/A</v>
      </c>
      <c r="Y158" s="31" t="e">
        <f t="shared" si="32"/>
        <v>#N/A</v>
      </c>
      <c r="Z158" s="31" t="e">
        <f t="shared" si="32"/>
        <v>#N/A</v>
      </c>
      <c r="AA158" s="31" t="e">
        <f t="shared" si="32"/>
        <v>#N/A</v>
      </c>
      <c r="AB158" s="31" t="e">
        <f t="shared" si="32"/>
        <v>#N/A</v>
      </c>
      <c r="AC158" s="31" t="e">
        <f t="shared" si="32"/>
        <v>#N/A</v>
      </c>
      <c r="AD158" s="31" t="e">
        <f t="shared" si="32"/>
        <v>#N/A</v>
      </c>
      <c r="AE158" s="31" t="e">
        <f t="shared" si="32"/>
        <v>#N/A</v>
      </c>
      <c r="AF158" s="31" t="e">
        <f t="shared" si="32"/>
        <v>#N/A</v>
      </c>
      <c r="AG158" s="31" t="e">
        <f t="shared" si="32"/>
        <v>#N/A</v>
      </c>
      <c r="AH158" s="31" t="e">
        <f t="shared" si="32"/>
        <v>#N/A</v>
      </c>
      <c r="AI158" s="31" t="e">
        <f t="shared" si="32"/>
        <v>#N/A</v>
      </c>
      <c r="AJ158" s="31" t="e">
        <f t="shared" si="32"/>
        <v>#N/A</v>
      </c>
      <c r="AK158" s="31" t="e">
        <f t="shared" si="32"/>
        <v>#N/A</v>
      </c>
      <c r="AL158" s="31" t="e">
        <f t="shared" si="32"/>
        <v>#N/A</v>
      </c>
      <c r="AM158" s="9"/>
    </row>
    <row r="159" spans="1:39" x14ac:dyDescent="0.2">
      <c r="A159" s="20" t="s">
        <v>403</v>
      </c>
      <c r="B159" s="9">
        <v>2</v>
      </c>
      <c r="C159" s="31" t="e">
        <f t="shared" si="32"/>
        <v>#N/A</v>
      </c>
      <c r="D159" s="31" t="e">
        <f t="shared" si="32"/>
        <v>#N/A</v>
      </c>
      <c r="E159" s="31" t="e">
        <f t="shared" si="32"/>
        <v>#N/A</v>
      </c>
      <c r="F159" s="31" t="e">
        <f t="shared" si="32"/>
        <v>#N/A</v>
      </c>
      <c r="G159" s="31" t="e">
        <f t="shared" si="32"/>
        <v>#N/A</v>
      </c>
      <c r="H159" s="31" t="e">
        <f t="shared" si="32"/>
        <v>#N/A</v>
      </c>
      <c r="I159" s="31" t="e">
        <f t="shared" si="32"/>
        <v>#N/A</v>
      </c>
      <c r="J159" s="31" t="e">
        <f t="shared" si="32"/>
        <v>#N/A</v>
      </c>
      <c r="K159" s="31" t="e">
        <f t="shared" si="32"/>
        <v>#N/A</v>
      </c>
      <c r="L159" s="31" t="e">
        <f t="shared" si="32"/>
        <v>#N/A</v>
      </c>
      <c r="M159" s="31" t="e">
        <f t="shared" si="32"/>
        <v>#N/A</v>
      </c>
      <c r="N159" s="31" t="e">
        <f t="shared" si="32"/>
        <v>#N/A</v>
      </c>
      <c r="O159" s="31" t="e">
        <f t="shared" si="32"/>
        <v>#N/A</v>
      </c>
      <c r="P159" s="31" t="e">
        <f t="shared" si="32"/>
        <v>#N/A</v>
      </c>
      <c r="Q159" s="31" t="e">
        <f t="shared" si="32"/>
        <v>#N/A</v>
      </c>
      <c r="R159" s="31" t="e">
        <f t="shared" si="32"/>
        <v>#N/A</v>
      </c>
      <c r="S159" s="31" t="e">
        <f t="shared" si="32"/>
        <v>#N/A</v>
      </c>
      <c r="T159" s="31" t="e">
        <f t="shared" si="32"/>
        <v>#N/A</v>
      </c>
      <c r="U159" s="31" t="e">
        <f t="shared" si="32"/>
        <v>#N/A</v>
      </c>
      <c r="V159" s="31" t="e">
        <f t="shared" si="32"/>
        <v>#N/A</v>
      </c>
      <c r="W159" s="31" t="e">
        <f t="shared" si="32"/>
        <v>#N/A</v>
      </c>
      <c r="X159" s="31" t="e">
        <f t="shared" si="32"/>
        <v>#N/A</v>
      </c>
      <c r="Y159" s="31" t="e">
        <f t="shared" si="32"/>
        <v>#N/A</v>
      </c>
      <c r="Z159" s="31" t="e">
        <f t="shared" si="32"/>
        <v>#N/A</v>
      </c>
      <c r="AA159" s="31" t="e">
        <f t="shared" si="32"/>
        <v>#N/A</v>
      </c>
      <c r="AB159" s="31" t="e">
        <f t="shared" si="32"/>
        <v>#N/A</v>
      </c>
      <c r="AC159" s="31" t="e">
        <f t="shared" si="32"/>
        <v>#N/A</v>
      </c>
      <c r="AD159" s="31" t="e">
        <f t="shared" si="32"/>
        <v>#N/A</v>
      </c>
      <c r="AE159" s="31" t="e">
        <f t="shared" si="32"/>
        <v>#N/A</v>
      </c>
      <c r="AF159" s="31" t="e">
        <f t="shared" si="32"/>
        <v>#N/A</v>
      </c>
      <c r="AG159" s="31" t="e">
        <f t="shared" si="32"/>
        <v>#N/A</v>
      </c>
      <c r="AH159" s="31" t="e">
        <f t="shared" si="32"/>
        <v>#N/A</v>
      </c>
      <c r="AI159" s="31" t="e">
        <f t="shared" si="32"/>
        <v>#N/A</v>
      </c>
      <c r="AJ159" s="31" t="e">
        <f t="shared" si="32"/>
        <v>#N/A</v>
      </c>
      <c r="AK159" s="31" t="e">
        <f t="shared" si="32"/>
        <v>#N/A</v>
      </c>
      <c r="AL159" s="31" t="e">
        <f t="shared" si="32"/>
        <v>#N/A</v>
      </c>
      <c r="AM159" s="9"/>
    </row>
    <row r="160" spans="1:39" x14ac:dyDescent="0.2">
      <c r="A160" s="20"/>
      <c r="B160" s="9">
        <v>3</v>
      </c>
      <c r="C160" s="31" t="e">
        <f t="shared" si="32"/>
        <v>#N/A</v>
      </c>
      <c r="D160" s="31" t="e">
        <f t="shared" si="32"/>
        <v>#N/A</v>
      </c>
      <c r="E160" s="31" t="e">
        <f t="shared" si="32"/>
        <v>#N/A</v>
      </c>
      <c r="F160" s="31" t="e">
        <f t="shared" si="32"/>
        <v>#N/A</v>
      </c>
      <c r="G160" s="31" t="e">
        <f t="shared" si="32"/>
        <v>#N/A</v>
      </c>
      <c r="H160" s="31" t="e">
        <f t="shared" si="32"/>
        <v>#N/A</v>
      </c>
      <c r="I160" s="31" t="e">
        <f t="shared" si="32"/>
        <v>#N/A</v>
      </c>
      <c r="J160" s="31" t="e">
        <f t="shared" si="32"/>
        <v>#N/A</v>
      </c>
      <c r="K160" s="31" t="e">
        <f t="shared" si="32"/>
        <v>#N/A</v>
      </c>
      <c r="L160" s="31" t="e">
        <f t="shared" si="32"/>
        <v>#N/A</v>
      </c>
      <c r="M160" s="31" t="e">
        <f t="shared" si="32"/>
        <v>#N/A</v>
      </c>
      <c r="N160" s="31" t="e">
        <f t="shared" si="32"/>
        <v>#N/A</v>
      </c>
      <c r="O160" s="31" t="e">
        <f t="shared" si="32"/>
        <v>#N/A</v>
      </c>
      <c r="P160" s="31" t="e">
        <f t="shared" si="32"/>
        <v>#N/A</v>
      </c>
      <c r="Q160" s="31" t="e">
        <f t="shared" si="32"/>
        <v>#N/A</v>
      </c>
      <c r="R160" s="31" t="e">
        <f t="shared" si="32"/>
        <v>#N/A</v>
      </c>
      <c r="S160" s="31" t="e">
        <f t="shared" si="32"/>
        <v>#N/A</v>
      </c>
      <c r="T160" s="31" t="e">
        <f t="shared" si="32"/>
        <v>#N/A</v>
      </c>
      <c r="U160" s="31" t="e">
        <f t="shared" si="32"/>
        <v>#N/A</v>
      </c>
      <c r="V160" s="31" t="e">
        <f t="shared" si="32"/>
        <v>#N/A</v>
      </c>
      <c r="W160" s="31" t="e">
        <f t="shared" si="32"/>
        <v>#N/A</v>
      </c>
      <c r="X160" s="31" t="e">
        <f t="shared" si="32"/>
        <v>#N/A</v>
      </c>
      <c r="Y160" s="31" t="e">
        <f t="shared" si="32"/>
        <v>#N/A</v>
      </c>
      <c r="Z160" s="31" t="e">
        <f t="shared" si="32"/>
        <v>#N/A</v>
      </c>
      <c r="AA160" s="31" t="e">
        <f t="shared" si="32"/>
        <v>#N/A</v>
      </c>
      <c r="AB160" s="31" t="e">
        <f t="shared" si="32"/>
        <v>#N/A</v>
      </c>
      <c r="AC160" s="31" t="e">
        <f t="shared" si="32"/>
        <v>#N/A</v>
      </c>
      <c r="AD160" s="31" t="e">
        <f t="shared" si="32"/>
        <v>#N/A</v>
      </c>
      <c r="AE160" s="31" t="e">
        <f t="shared" si="32"/>
        <v>#N/A</v>
      </c>
      <c r="AF160" s="31" t="e">
        <f t="shared" si="32"/>
        <v>#N/A</v>
      </c>
      <c r="AG160" s="31" t="e">
        <f t="shared" si="32"/>
        <v>#N/A</v>
      </c>
      <c r="AH160" s="31" t="e">
        <f t="shared" si="32"/>
        <v>#N/A</v>
      </c>
      <c r="AI160" s="31" t="e">
        <f t="shared" si="32"/>
        <v>#N/A</v>
      </c>
      <c r="AJ160" s="31" t="e">
        <f t="shared" si="32"/>
        <v>#N/A</v>
      </c>
      <c r="AK160" s="31" t="e">
        <f t="shared" si="32"/>
        <v>#N/A</v>
      </c>
      <c r="AL160" s="31" t="e">
        <f t="shared" si="32"/>
        <v>#N/A</v>
      </c>
      <c r="AM160" s="9"/>
    </row>
    <row r="161" spans="1:39" x14ac:dyDescent="0.2">
      <c r="A161" s="20"/>
      <c r="B161" s="9">
        <v>4</v>
      </c>
      <c r="C161" s="31" t="e">
        <f t="shared" si="32"/>
        <v>#N/A</v>
      </c>
      <c r="D161" s="31" t="e">
        <f t="shared" si="32"/>
        <v>#N/A</v>
      </c>
      <c r="E161" s="31" t="e">
        <f t="shared" si="32"/>
        <v>#N/A</v>
      </c>
      <c r="F161" s="31" t="e">
        <f t="shared" si="32"/>
        <v>#N/A</v>
      </c>
      <c r="G161" s="31" t="e">
        <f t="shared" si="32"/>
        <v>#N/A</v>
      </c>
      <c r="H161" s="31" t="e">
        <f t="shared" si="32"/>
        <v>#N/A</v>
      </c>
      <c r="I161" s="31" t="e">
        <f t="shared" si="32"/>
        <v>#N/A</v>
      </c>
      <c r="J161" s="31" t="e">
        <f t="shared" si="32"/>
        <v>#N/A</v>
      </c>
      <c r="K161" s="31" t="e">
        <f t="shared" si="32"/>
        <v>#N/A</v>
      </c>
      <c r="L161" s="31" t="e">
        <f t="shared" si="32"/>
        <v>#N/A</v>
      </c>
      <c r="M161" s="31" t="e">
        <f t="shared" si="32"/>
        <v>#N/A</v>
      </c>
      <c r="N161" s="31" t="e">
        <f t="shared" si="32"/>
        <v>#N/A</v>
      </c>
      <c r="O161" s="31" t="e">
        <f t="shared" si="32"/>
        <v>#N/A</v>
      </c>
      <c r="P161" s="31" t="e">
        <f t="shared" si="32"/>
        <v>#N/A</v>
      </c>
      <c r="Q161" s="31" t="e">
        <f t="shared" si="32"/>
        <v>#N/A</v>
      </c>
      <c r="R161" s="31" t="e">
        <f t="shared" si="32"/>
        <v>#N/A</v>
      </c>
      <c r="S161" s="31" t="e">
        <f t="shared" si="32"/>
        <v>#N/A</v>
      </c>
      <c r="T161" s="31" t="e">
        <f t="shared" si="32"/>
        <v>#N/A</v>
      </c>
      <c r="U161" s="31" t="e">
        <f t="shared" si="32"/>
        <v>#N/A</v>
      </c>
      <c r="V161" s="31" t="e">
        <f t="shared" si="32"/>
        <v>#N/A</v>
      </c>
      <c r="W161" s="31" t="e">
        <f t="shared" si="32"/>
        <v>#N/A</v>
      </c>
      <c r="X161" s="31" t="e">
        <f t="shared" si="32"/>
        <v>#N/A</v>
      </c>
      <c r="Y161" s="31" t="e">
        <f t="shared" si="32"/>
        <v>#N/A</v>
      </c>
      <c r="Z161" s="31" t="e">
        <f t="shared" si="32"/>
        <v>#N/A</v>
      </c>
      <c r="AA161" s="31" t="e">
        <f t="shared" si="32"/>
        <v>#N/A</v>
      </c>
      <c r="AB161" s="31" t="e">
        <f t="shared" si="32"/>
        <v>#N/A</v>
      </c>
      <c r="AC161" s="31" t="e">
        <f t="shared" si="32"/>
        <v>#N/A</v>
      </c>
      <c r="AD161" s="31" t="e">
        <f t="shared" si="32"/>
        <v>#N/A</v>
      </c>
      <c r="AE161" s="31" t="e">
        <f t="shared" si="32"/>
        <v>#N/A</v>
      </c>
      <c r="AF161" s="31" t="e">
        <f t="shared" si="32"/>
        <v>#N/A</v>
      </c>
      <c r="AG161" s="31" t="e">
        <f t="shared" si="32"/>
        <v>#N/A</v>
      </c>
      <c r="AH161" s="31" t="e">
        <f t="shared" si="32"/>
        <v>#N/A</v>
      </c>
      <c r="AI161" s="31" t="e">
        <f t="shared" si="32"/>
        <v>#N/A</v>
      </c>
      <c r="AJ161" s="31" t="e">
        <f t="shared" si="32"/>
        <v>#N/A</v>
      </c>
      <c r="AK161" s="31" t="e">
        <f t="shared" si="32"/>
        <v>#N/A</v>
      </c>
      <c r="AL161" s="31" t="e">
        <f t="shared" si="32"/>
        <v>#N/A</v>
      </c>
      <c r="AM161" s="9"/>
    </row>
    <row r="162" spans="1:39" x14ac:dyDescent="0.2">
      <c r="A162" s="20"/>
      <c r="B162" s="9">
        <v>5</v>
      </c>
      <c r="C162" s="31" t="e">
        <f t="shared" si="32"/>
        <v>#N/A</v>
      </c>
      <c r="D162" s="31" t="e">
        <f t="shared" si="32"/>
        <v>#N/A</v>
      </c>
      <c r="E162" s="31" t="e">
        <f t="shared" si="32"/>
        <v>#N/A</v>
      </c>
      <c r="F162" s="31" t="e">
        <f t="shared" si="32"/>
        <v>#N/A</v>
      </c>
      <c r="G162" s="31" t="e">
        <f t="shared" si="32"/>
        <v>#N/A</v>
      </c>
      <c r="H162" s="31" t="e">
        <f t="shared" si="32"/>
        <v>#N/A</v>
      </c>
      <c r="I162" s="31" t="e">
        <f t="shared" si="32"/>
        <v>#N/A</v>
      </c>
      <c r="J162" s="31" t="e">
        <f t="shared" si="32"/>
        <v>#N/A</v>
      </c>
      <c r="K162" s="31" t="e">
        <f t="shared" si="32"/>
        <v>#N/A</v>
      </c>
      <c r="L162" s="31" t="e">
        <f t="shared" si="32"/>
        <v>#N/A</v>
      </c>
      <c r="M162" s="31" t="e">
        <f t="shared" si="32"/>
        <v>#N/A</v>
      </c>
      <c r="N162" s="31" t="e">
        <f t="shared" si="32"/>
        <v>#N/A</v>
      </c>
      <c r="O162" s="31" t="e">
        <f t="shared" si="32"/>
        <v>#N/A</v>
      </c>
      <c r="P162" s="31" t="e">
        <f t="shared" si="32"/>
        <v>#N/A</v>
      </c>
      <c r="Q162" s="31" t="e">
        <f t="shared" si="32"/>
        <v>#N/A</v>
      </c>
      <c r="R162" s="31" t="e">
        <f t="shared" si="32"/>
        <v>#N/A</v>
      </c>
      <c r="S162" s="31" t="e">
        <f t="shared" si="32"/>
        <v>#N/A</v>
      </c>
      <c r="T162" s="31" t="e">
        <f t="shared" si="32"/>
        <v>#N/A</v>
      </c>
      <c r="U162" s="31" t="e">
        <f t="shared" si="32"/>
        <v>#N/A</v>
      </c>
      <c r="V162" s="31" t="e">
        <f t="shared" si="32"/>
        <v>#N/A</v>
      </c>
      <c r="W162" s="31" t="e">
        <f t="shared" si="32"/>
        <v>#N/A</v>
      </c>
      <c r="X162" s="31" t="e">
        <f t="shared" si="32"/>
        <v>#N/A</v>
      </c>
      <c r="Y162" s="31" t="e">
        <f t="shared" si="32"/>
        <v>#N/A</v>
      </c>
      <c r="Z162" s="31" t="e">
        <f t="shared" si="32"/>
        <v>#N/A</v>
      </c>
      <c r="AA162" s="31" t="e">
        <f t="shared" si="32"/>
        <v>#N/A</v>
      </c>
      <c r="AB162" s="31" t="e">
        <f t="shared" si="32"/>
        <v>#N/A</v>
      </c>
      <c r="AC162" s="31" t="e">
        <f t="shared" si="32"/>
        <v>#N/A</v>
      </c>
      <c r="AD162" s="31" t="e">
        <f t="shared" si="32"/>
        <v>#N/A</v>
      </c>
      <c r="AE162" s="31" t="e">
        <f t="shared" si="32"/>
        <v>#N/A</v>
      </c>
      <c r="AF162" s="31" t="e">
        <f t="shared" si="32"/>
        <v>#N/A</v>
      </c>
      <c r="AG162" s="31" t="e">
        <f t="shared" si="32"/>
        <v>#N/A</v>
      </c>
      <c r="AH162" s="31" t="e">
        <f t="shared" si="32"/>
        <v>#N/A</v>
      </c>
      <c r="AI162" s="31" t="e">
        <f t="shared" si="32"/>
        <v>#N/A</v>
      </c>
      <c r="AJ162" s="31" t="e">
        <f t="shared" si="32"/>
        <v>#N/A</v>
      </c>
      <c r="AK162" s="31" t="e">
        <f t="shared" si="32"/>
        <v>#N/A</v>
      </c>
      <c r="AL162" s="31" t="e">
        <f t="shared" si="32"/>
        <v>#N/A</v>
      </c>
      <c r="AM162" s="9"/>
    </row>
    <row r="163" spans="1:39" x14ac:dyDescent="0.2">
      <c r="A163" s="20"/>
      <c r="B163" s="9">
        <v>6</v>
      </c>
      <c r="C163" s="31" t="e">
        <f t="shared" si="32"/>
        <v>#N/A</v>
      </c>
      <c r="D163" s="31" t="e">
        <f t="shared" si="32"/>
        <v>#N/A</v>
      </c>
      <c r="E163" s="31" t="e">
        <f t="shared" si="32"/>
        <v>#N/A</v>
      </c>
      <c r="F163" s="31" t="e">
        <f t="shared" si="32"/>
        <v>#N/A</v>
      </c>
      <c r="G163" s="31" t="e">
        <f t="shared" si="32"/>
        <v>#N/A</v>
      </c>
      <c r="H163" s="31" t="e">
        <f t="shared" si="32"/>
        <v>#N/A</v>
      </c>
      <c r="I163" s="31" t="e">
        <f t="shared" si="32"/>
        <v>#N/A</v>
      </c>
      <c r="J163" s="31" t="e">
        <f t="shared" si="32"/>
        <v>#N/A</v>
      </c>
      <c r="K163" s="31" t="e">
        <f t="shared" si="32"/>
        <v>#N/A</v>
      </c>
      <c r="L163" s="31" t="e">
        <f t="shared" si="32"/>
        <v>#N/A</v>
      </c>
      <c r="M163" s="31" t="e">
        <f t="shared" si="32"/>
        <v>#N/A</v>
      </c>
      <c r="N163" s="31" t="e">
        <f t="shared" si="32"/>
        <v>#N/A</v>
      </c>
      <c r="O163" s="31" t="e">
        <f t="shared" si="32"/>
        <v>#N/A</v>
      </c>
      <c r="P163" s="31" t="e">
        <f t="shared" si="32"/>
        <v>#N/A</v>
      </c>
      <c r="Q163" s="31" t="e">
        <f t="shared" si="32"/>
        <v>#N/A</v>
      </c>
      <c r="R163" s="31" t="e">
        <f t="shared" si="32"/>
        <v>#N/A</v>
      </c>
      <c r="S163" s="31" t="e">
        <f t="shared" si="32"/>
        <v>#N/A</v>
      </c>
      <c r="T163" s="31" t="e">
        <f t="shared" si="32"/>
        <v>#N/A</v>
      </c>
      <c r="U163" s="31" t="e">
        <f t="shared" si="32"/>
        <v>#N/A</v>
      </c>
      <c r="V163" s="31" t="e">
        <f t="shared" si="32"/>
        <v>#N/A</v>
      </c>
      <c r="W163" s="31" t="e">
        <f t="shared" si="32"/>
        <v>#N/A</v>
      </c>
      <c r="X163" s="31" t="e">
        <f t="shared" si="32"/>
        <v>#N/A</v>
      </c>
      <c r="Y163" s="31" t="e">
        <f t="shared" si="32"/>
        <v>#N/A</v>
      </c>
      <c r="Z163" s="31" t="e">
        <f t="shared" si="32"/>
        <v>#N/A</v>
      </c>
      <c r="AA163" s="31" t="e">
        <f t="shared" si="32"/>
        <v>#N/A</v>
      </c>
      <c r="AB163" s="31" t="e">
        <f t="shared" si="32"/>
        <v>#N/A</v>
      </c>
      <c r="AC163" s="31" t="e">
        <f t="shared" si="32"/>
        <v>#N/A</v>
      </c>
      <c r="AD163" s="31" t="e">
        <f t="shared" si="32"/>
        <v>#N/A</v>
      </c>
      <c r="AE163" s="31" t="e">
        <f t="shared" si="32"/>
        <v>#N/A</v>
      </c>
      <c r="AF163" s="31" t="e">
        <f t="shared" si="32"/>
        <v>#N/A</v>
      </c>
      <c r="AG163" s="31" t="e">
        <f t="shared" si="32"/>
        <v>#N/A</v>
      </c>
      <c r="AH163" s="31" t="e">
        <f t="shared" si="32"/>
        <v>#N/A</v>
      </c>
      <c r="AI163" s="31" t="e">
        <f t="shared" si="32"/>
        <v>#N/A</v>
      </c>
      <c r="AJ163" s="31" t="e">
        <f t="shared" si="32"/>
        <v>#N/A</v>
      </c>
      <c r="AK163" s="31" t="e">
        <f t="shared" si="32"/>
        <v>#N/A</v>
      </c>
      <c r="AL163" s="31" t="e">
        <f t="shared" si="32"/>
        <v>#N/A</v>
      </c>
      <c r="AM163" s="9"/>
    </row>
    <row r="164" spans="1:39" x14ac:dyDescent="0.2">
      <c r="A164" s="20"/>
      <c r="B164" s="9">
        <v>7</v>
      </c>
      <c r="C164" s="31" t="e">
        <f t="shared" si="32"/>
        <v>#N/A</v>
      </c>
      <c r="D164" s="31" t="e">
        <f t="shared" si="32"/>
        <v>#N/A</v>
      </c>
      <c r="E164" s="31" t="e">
        <f t="shared" si="32"/>
        <v>#N/A</v>
      </c>
      <c r="F164" s="31" t="e">
        <f t="shared" si="32"/>
        <v>#N/A</v>
      </c>
      <c r="G164" s="31" t="e">
        <f t="shared" si="32"/>
        <v>#N/A</v>
      </c>
      <c r="H164" s="31" t="e">
        <f t="shared" si="32"/>
        <v>#N/A</v>
      </c>
      <c r="I164" s="31" t="e">
        <f t="shared" si="32"/>
        <v>#N/A</v>
      </c>
      <c r="J164" s="31" t="e">
        <f t="shared" si="32"/>
        <v>#N/A</v>
      </c>
      <c r="K164" s="31" t="e">
        <f t="shared" si="32"/>
        <v>#N/A</v>
      </c>
      <c r="L164" s="31" t="e">
        <f t="shared" si="32"/>
        <v>#N/A</v>
      </c>
      <c r="M164" s="31" t="e">
        <f t="shared" si="32"/>
        <v>#N/A</v>
      </c>
      <c r="N164" s="31" t="e">
        <f t="shared" si="32"/>
        <v>#N/A</v>
      </c>
      <c r="O164" s="31" t="e">
        <f t="shared" si="32"/>
        <v>#N/A</v>
      </c>
      <c r="P164" s="31" t="e">
        <f t="shared" si="32"/>
        <v>#N/A</v>
      </c>
      <c r="Q164" s="31" t="e">
        <f t="shared" si="32"/>
        <v>#N/A</v>
      </c>
      <c r="R164" s="31" t="e">
        <f t="shared" si="32"/>
        <v>#N/A</v>
      </c>
      <c r="S164" s="31" t="e">
        <f t="shared" si="32"/>
        <v>#N/A</v>
      </c>
      <c r="T164" s="31" t="e">
        <f t="shared" si="32"/>
        <v>#N/A</v>
      </c>
      <c r="U164" s="31" t="e">
        <f t="shared" si="32"/>
        <v>#N/A</v>
      </c>
      <c r="V164" s="31" t="e">
        <f t="shared" si="32"/>
        <v>#N/A</v>
      </c>
      <c r="W164" s="31" t="e">
        <f t="shared" si="32"/>
        <v>#N/A</v>
      </c>
      <c r="X164" s="31" t="e">
        <f t="shared" si="32"/>
        <v>#N/A</v>
      </c>
      <c r="Y164" s="31" t="e">
        <f t="shared" si="32"/>
        <v>#N/A</v>
      </c>
      <c r="Z164" s="31" t="e">
        <f t="shared" si="32"/>
        <v>#N/A</v>
      </c>
      <c r="AA164" s="31" t="e">
        <f t="shared" si="32"/>
        <v>#N/A</v>
      </c>
      <c r="AB164" s="31" t="e">
        <f t="shared" si="32"/>
        <v>#N/A</v>
      </c>
      <c r="AC164" s="31" t="e">
        <f t="shared" si="32"/>
        <v>#N/A</v>
      </c>
      <c r="AD164" s="31" t="e">
        <f t="shared" si="32"/>
        <v>#N/A</v>
      </c>
      <c r="AE164" s="31" t="e">
        <f t="shared" si="32"/>
        <v>#N/A</v>
      </c>
      <c r="AF164" s="31" t="e">
        <f t="shared" si="32"/>
        <v>#N/A</v>
      </c>
      <c r="AG164" s="31" t="e">
        <f t="shared" si="32"/>
        <v>#N/A</v>
      </c>
      <c r="AH164" s="31" t="e">
        <f t="shared" si="32"/>
        <v>#N/A</v>
      </c>
      <c r="AI164" s="31" t="e">
        <f t="shared" si="32"/>
        <v>#N/A</v>
      </c>
      <c r="AJ164" s="31" t="e">
        <f t="shared" si="32"/>
        <v>#N/A</v>
      </c>
      <c r="AK164" s="31" t="e">
        <f t="shared" si="32"/>
        <v>#N/A</v>
      </c>
      <c r="AL164" s="31" t="e">
        <f t="shared" si="32"/>
        <v>#N/A</v>
      </c>
      <c r="AM164" s="9"/>
    </row>
    <row r="165" spans="1:39" x14ac:dyDescent="0.2">
      <c r="A165" s="20"/>
      <c r="B165" s="9">
        <v>8</v>
      </c>
      <c r="C165" s="31" t="e">
        <f t="shared" si="32"/>
        <v>#N/A</v>
      </c>
      <c r="D165" s="31" t="e">
        <f t="shared" si="32"/>
        <v>#N/A</v>
      </c>
      <c r="E165" s="31" t="e">
        <f t="shared" si="32"/>
        <v>#N/A</v>
      </c>
      <c r="F165" s="31" t="e">
        <f t="shared" ref="F165:AL165" si="33">IF(F138&gt;F83,F83,F138)</f>
        <v>#N/A</v>
      </c>
      <c r="G165" s="31" t="e">
        <f t="shared" si="33"/>
        <v>#N/A</v>
      </c>
      <c r="H165" s="31" t="e">
        <f t="shared" si="33"/>
        <v>#N/A</v>
      </c>
      <c r="I165" s="31" t="e">
        <f t="shared" si="33"/>
        <v>#N/A</v>
      </c>
      <c r="J165" s="31" t="e">
        <f t="shared" si="33"/>
        <v>#N/A</v>
      </c>
      <c r="K165" s="31" t="e">
        <f t="shared" si="33"/>
        <v>#N/A</v>
      </c>
      <c r="L165" s="31" t="e">
        <f t="shared" si="33"/>
        <v>#N/A</v>
      </c>
      <c r="M165" s="31" t="e">
        <f t="shared" si="33"/>
        <v>#N/A</v>
      </c>
      <c r="N165" s="31" t="e">
        <f t="shared" si="33"/>
        <v>#N/A</v>
      </c>
      <c r="O165" s="31" t="e">
        <f t="shared" si="33"/>
        <v>#N/A</v>
      </c>
      <c r="P165" s="31" t="e">
        <f t="shared" si="33"/>
        <v>#N/A</v>
      </c>
      <c r="Q165" s="31" t="e">
        <f t="shared" si="33"/>
        <v>#N/A</v>
      </c>
      <c r="R165" s="31" t="e">
        <f t="shared" si="33"/>
        <v>#N/A</v>
      </c>
      <c r="S165" s="31" t="e">
        <f t="shared" si="33"/>
        <v>#N/A</v>
      </c>
      <c r="T165" s="31" t="e">
        <f t="shared" si="33"/>
        <v>#N/A</v>
      </c>
      <c r="U165" s="31" t="e">
        <f t="shared" si="33"/>
        <v>#N/A</v>
      </c>
      <c r="V165" s="31" t="e">
        <f t="shared" si="33"/>
        <v>#N/A</v>
      </c>
      <c r="W165" s="31" t="e">
        <f t="shared" si="33"/>
        <v>#N/A</v>
      </c>
      <c r="X165" s="31" t="e">
        <f t="shared" si="33"/>
        <v>#N/A</v>
      </c>
      <c r="Y165" s="31" t="e">
        <f t="shared" si="33"/>
        <v>#N/A</v>
      </c>
      <c r="Z165" s="31" t="e">
        <f t="shared" si="33"/>
        <v>#N/A</v>
      </c>
      <c r="AA165" s="31" t="e">
        <f t="shared" si="33"/>
        <v>#N/A</v>
      </c>
      <c r="AB165" s="31" t="e">
        <f t="shared" si="33"/>
        <v>#N/A</v>
      </c>
      <c r="AC165" s="31" t="e">
        <f t="shared" si="33"/>
        <v>#N/A</v>
      </c>
      <c r="AD165" s="31" t="e">
        <f t="shared" si="33"/>
        <v>#N/A</v>
      </c>
      <c r="AE165" s="31" t="e">
        <f t="shared" si="33"/>
        <v>#N/A</v>
      </c>
      <c r="AF165" s="31" t="e">
        <f t="shared" si="33"/>
        <v>#N/A</v>
      </c>
      <c r="AG165" s="31" t="e">
        <f t="shared" si="33"/>
        <v>#N/A</v>
      </c>
      <c r="AH165" s="31" t="e">
        <f t="shared" si="33"/>
        <v>#N/A</v>
      </c>
      <c r="AI165" s="31" t="e">
        <f t="shared" si="33"/>
        <v>#N/A</v>
      </c>
      <c r="AJ165" s="31" t="e">
        <f t="shared" si="33"/>
        <v>#N/A</v>
      </c>
      <c r="AK165" s="31" t="e">
        <f t="shared" si="33"/>
        <v>#N/A</v>
      </c>
      <c r="AL165" s="31" t="e">
        <f t="shared" si="33"/>
        <v>#N/A</v>
      </c>
      <c r="AM165" s="9"/>
    </row>
    <row r="166" spans="1:39" x14ac:dyDescent="0.2">
      <c r="A166" s="20"/>
      <c r="B166" s="9">
        <v>9</v>
      </c>
      <c r="C166" s="31" t="e">
        <f t="shared" ref="C166:AL173" si="34">IF(C139&gt;C84,C84,C139)</f>
        <v>#N/A</v>
      </c>
      <c r="D166" s="31" t="e">
        <f t="shared" si="34"/>
        <v>#N/A</v>
      </c>
      <c r="E166" s="31" t="e">
        <f t="shared" si="34"/>
        <v>#N/A</v>
      </c>
      <c r="F166" s="31" t="e">
        <f t="shared" si="34"/>
        <v>#N/A</v>
      </c>
      <c r="G166" s="31" t="e">
        <f t="shared" si="34"/>
        <v>#N/A</v>
      </c>
      <c r="H166" s="31" t="e">
        <f t="shared" si="34"/>
        <v>#N/A</v>
      </c>
      <c r="I166" s="31" t="e">
        <f t="shared" si="34"/>
        <v>#N/A</v>
      </c>
      <c r="J166" s="31" t="e">
        <f t="shared" si="34"/>
        <v>#N/A</v>
      </c>
      <c r="K166" s="31" t="e">
        <f t="shared" si="34"/>
        <v>#N/A</v>
      </c>
      <c r="L166" s="31" t="e">
        <f t="shared" si="34"/>
        <v>#N/A</v>
      </c>
      <c r="M166" s="31" t="e">
        <f t="shared" si="34"/>
        <v>#N/A</v>
      </c>
      <c r="N166" s="31" t="e">
        <f t="shared" si="34"/>
        <v>#N/A</v>
      </c>
      <c r="O166" s="31" t="e">
        <f t="shared" si="34"/>
        <v>#N/A</v>
      </c>
      <c r="P166" s="31" t="e">
        <f t="shared" si="34"/>
        <v>#N/A</v>
      </c>
      <c r="Q166" s="31" t="e">
        <f t="shared" si="34"/>
        <v>#N/A</v>
      </c>
      <c r="R166" s="31" t="e">
        <f t="shared" si="34"/>
        <v>#N/A</v>
      </c>
      <c r="S166" s="31" t="e">
        <f t="shared" si="34"/>
        <v>#N/A</v>
      </c>
      <c r="T166" s="31" t="e">
        <f t="shared" si="34"/>
        <v>#N/A</v>
      </c>
      <c r="U166" s="31" t="e">
        <f t="shared" si="34"/>
        <v>#N/A</v>
      </c>
      <c r="V166" s="31" t="e">
        <f t="shared" si="34"/>
        <v>#N/A</v>
      </c>
      <c r="W166" s="31" t="e">
        <f t="shared" si="34"/>
        <v>#N/A</v>
      </c>
      <c r="X166" s="31" t="e">
        <f t="shared" si="34"/>
        <v>#N/A</v>
      </c>
      <c r="Y166" s="31" t="e">
        <f t="shared" si="34"/>
        <v>#N/A</v>
      </c>
      <c r="Z166" s="31" t="e">
        <f t="shared" si="34"/>
        <v>#N/A</v>
      </c>
      <c r="AA166" s="31" t="e">
        <f t="shared" si="34"/>
        <v>#N/A</v>
      </c>
      <c r="AB166" s="31" t="e">
        <f t="shared" si="34"/>
        <v>#N/A</v>
      </c>
      <c r="AC166" s="31" t="e">
        <f t="shared" si="34"/>
        <v>#N/A</v>
      </c>
      <c r="AD166" s="31" t="e">
        <f t="shared" si="34"/>
        <v>#N/A</v>
      </c>
      <c r="AE166" s="31" t="e">
        <f t="shared" si="34"/>
        <v>#N/A</v>
      </c>
      <c r="AF166" s="31" t="e">
        <f t="shared" si="34"/>
        <v>#N/A</v>
      </c>
      <c r="AG166" s="31" t="e">
        <f t="shared" si="34"/>
        <v>#N/A</v>
      </c>
      <c r="AH166" s="31" t="e">
        <f t="shared" si="34"/>
        <v>#N/A</v>
      </c>
      <c r="AI166" s="31" t="e">
        <f t="shared" si="34"/>
        <v>#N/A</v>
      </c>
      <c r="AJ166" s="31" t="e">
        <f t="shared" si="34"/>
        <v>#N/A</v>
      </c>
      <c r="AK166" s="31" t="e">
        <f t="shared" si="34"/>
        <v>#N/A</v>
      </c>
      <c r="AL166" s="31" t="e">
        <f t="shared" si="34"/>
        <v>#N/A</v>
      </c>
      <c r="AM166" s="9"/>
    </row>
    <row r="167" spans="1:39" x14ac:dyDescent="0.2">
      <c r="A167" s="20"/>
      <c r="B167" s="9">
        <v>10</v>
      </c>
      <c r="C167" s="31" t="e">
        <f t="shared" si="34"/>
        <v>#N/A</v>
      </c>
      <c r="D167" s="31" t="e">
        <f t="shared" si="34"/>
        <v>#N/A</v>
      </c>
      <c r="E167" s="31" t="e">
        <f t="shared" si="34"/>
        <v>#N/A</v>
      </c>
      <c r="F167" s="31" t="e">
        <f t="shared" si="34"/>
        <v>#N/A</v>
      </c>
      <c r="G167" s="31" t="e">
        <f t="shared" si="34"/>
        <v>#N/A</v>
      </c>
      <c r="H167" s="31" t="e">
        <f t="shared" si="34"/>
        <v>#N/A</v>
      </c>
      <c r="I167" s="31" t="e">
        <f t="shared" si="34"/>
        <v>#N/A</v>
      </c>
      <c r="J167" s="31" t="e">
        <f t="shared" si="34"/>
        <v>#N/A</v>
      </c>
      <c r="K167" s="31" t="e">
        <f t="shared" si="34"/>
        <v>#N/A</v>
      </c>
      <c r="L167" s="31" t="e">
        <f t="shared" si="34"/>
        <v>#N/A</v>
      </c>
      <c r="M167" s="31" t="e">
        <f t="shared" si="34"/>
        <v>#N/A</v>
      </c>
      <c r="N167" s="31" t="e">
        <f t="shared" si="34"/>
        <v>#N/A</v>
      </c>
      <c r="O167" s="31" t="e">
        <f t="shared" si="34"/>
        <v>#N/A</v>
      </c>
      <c r="P167" s="31" t="e">
        <f t="shared" si="34"/>
        <v>#N/A</v>
      </c>
      <c r="Q167" s="31" t="e">
        <f t="shared" si="34"/>
        <v>#N/A</v>
      </c>
      <c r="R167" s="31" t="e">
        <f t="shared" si="34"/>
        <v>#N/A</v>
      </c>
      <c r="S167" s="31" t="e">
        <f t="shared" si="34"/>
        <v>#N/A</v>
      </c>
      <c r="T167" s="31" t="e">
        <f t="shared" si="34"/>
        <v>#N/A</v>
      </c>
      <c r="U167" s="31" t="e">
        <f t="shared" si="34"/>
        <v>#N/A</v>
      </c>
      <c r="V167" s="31" t="e">
        <f t="shared" si="34"/>
        <v>#N/A</v>
      </c>
      <c r="W167" s="31" t="e">
        <f t="shared" si="34"/>
        <v>#N/A</v>
      </c>
      <c r="X167" s="31" t="e">
        <f t="shared" si="34"/>
        <v>#N/A</v>
      </c>
      <c r="Y167" s="31" t="e">
        <f t="shared" si="34"/>
        <v>#N/A</v>
      </c>
      <c r="Z167" s="31" t="e">
        <f t="shared" si="34"/>
        <v>#N/A</v>
      </c>
      <c r="AA167" s="31" t="e">
        <f t="shared" si="34"/>
        <v>#N/A</v>
      </c>
      <c r="AB167" s="31" t="e">
        <f t="shared" si="34"/>
        <v>#N/A</v>
      </c>
      <c r="AC167" s="31" t="e">
        <f t="shared" si="34"/>
        <v>#N/A</v>
      </c>
      <c r="AD167" s="31" t="e">
        <f t="shared" si="34"/>
        <v>#N/A</v>
      </c>
      <c r="AE167" s="31" t="e">
        <f t="shared" si="34"/>
        <v>#N/A</v>
      </c>
      <c r="AF167" s="31" t="e">
        <f t="shared" si="34"/>
        <v>#N/A</v>
      </c>
      <c r="AG167" s="31" t="e">
        <f t="shared" si="34"/>
        <v>#N/A</v>
      </c>
      <c r="AH167" s="31" t="e">
        <f t="shared" si="34"/>
        <v>#N/A</v>
      </c>
      <c r="AI167" s="31" t="e">
        <f t="shared" si="34"/>
        <v>#N/A</v>
      </c>
      <c r="AJ167" s="31" t="e">
        <f t="shared" si="34"/>
        <v>#N/A</v>
      </c>
      <c r="AK167" s="31" t="e">
        <f t="shared" si="34"/>
        <v>#N/A</v>
      </c>
      <c r="AL167" s="31" t="e">
        <f t="shared" si="34"/>
        <v>#N/A</v>
      </c>
      <c r="AM167" s="9"/>
    </row>
    <row r="168" spans="1:39" x14ac:dyDescent="0.2">
      <c r="A168" s="20"/>
      <c r="B168" s="9">
        <v>11</v>
      </c>
      <c r="C168" s="31" t="e">
        <f t="shared" si="34"/>
        <v>#N/A</v>
      </c>
      <c r="D168" s="31" t="e">
        <f t="shared" si="34"/>
        <v>#N/A</v>
      </c>
      <c r="E168" s="31" t="e">
        <f t="shared" si="34"/>
        <v>#N/A</v>
      </c>
      <c r="F168" s="31" t="e">
        <f t="shared" si="34"/>
        <v>#N/A</v>
      </c>
      <c r="G168" s="31" t="e">
        <f t="shared" si="34"/>
        <v>#N/A</v>
      </c>
      <c r="H168" s="31" t="e">
        <f t="shared" si="34"/>
        <v>#N/A</v>
      </c>
      <c r="I168" s="31" t="e">
        <f t="shared" si="34"/>
        <v>#N/A</v>
      </c>
      <c r="J168" s="31" t="e">
        <f t="shared" si="34"/>
        <v>#N/A</v>
      </c>
      <c r="K168" s="31" t="e">
        <f t="shared" si="34"/>
        <v>#N/A</v>
      </c>
      <c r="L168" s="31" t="e">
        <f t="shared" si="34"/>
        <v>#N/A</v>
      </c>
      <c r="M168" s="31" t="e">
        <f t="shared" si="34"/>
        <v>#N/A</v>
      </c>
      <c r="N168" s="31" t="e">
        <f t="shared" si="34"/>
        <v>#N/A</v>
      </c>
      <c r="O168" s="31" t="e">
        <f t="shared" si="34"/>
        <v>#N/A</v>
      </c>
      <c r="P168" s="31" t="e">
        <f t="shared" si="34"/>
        <v>#N/A</v>
      </c>
      <c r="Q168" s="31" t="e">
        <f t="shared" si="34"/>
        <v>#N/A</v>
      </c>
      <c r="R168" s="31" t="e">
        <f t="shared" si="34"/>
        <v>#N/A</v>
      </c>
      <c r="S168" s="31" t="e">
        <f t="shared" si="34"/>
        <v>#N/A</v>
      </c>
      <c r="T168" s="31" t="e">
        <f t="shared" si="34"/>
        <v>#N/A</v>
      </c>
      <c r="U168" s="31" t="e">
        <f t="shared" si="34"/>
        <v>#N/A</v>
      </c>
      <c r="V168" s="31" t="e">
        <f t="shared" si="34"/>
        <v>#N/A</v>
      </c>
      <c r="W168" s="31" t="e">
        <f t="shared" si="34"/>
        <v>#N/A</v>
      </c>
      <c r="X168" s="31" t="e">
        <f t="shared" si="34"/>
        <v>#N/A</v>
      </c>
      <c r="Y168" s="31" t="e">
        <f t="shared" si="34"/>
        <v>#N/A</v>
      </c>
      <c r="Z168" s="31" t="e">
        <f t="shared" si="34"/>
        <v>#N/A</v>
      </c>
      <c r="AA168" s="31" t="e">
        <f t="shared" si="34"/>
        <v>#N/A</v>
      </c>
      <c r="AB168" s="31" t="e">
        <f t="shared" si="34"/>
        <v>#N/A</v>
      </c>
      <c r="AC168" s="31" t="e">
        <f t="shared" si="34"/>
        <v>#N/A</v>
      </c>
      <c r="AD168" s="31" t="e">
        <f t="shared" si="34"/>
        <v>#N/A</v>
      </c>
      <c r="AE168" s="31" t="e">
        <f t="shared" si="34"/>
        <v>#N/A</v>
      </c>
      <c r="AF168" s="31" t="e">
        <f t="shared" si="34"/>
        <v>#N/A</v>
      </c>
      <c r="AG168" s="31" t="e">
        <f t="shared" si="34"/>
        <v>#N/A</v>
      </c>
      <c r="AH168" s="31" t="e">
        <f t="shared" si="34"/>
        <v>#N/A</v>
      </c>
      <c r="AI168" s="31" t="e">
        <f t="shared" si="34"/>
        <v>#N/A</v>
      </c>
      <c r="AJ168" s="31" t="e">
        <f t="shared" si="34"/>
        <v>#N/A</v>
      </c>
      <c r="AK168" s="31" t="e">
        <f t="shared" si="34"/>
        <v>#N/A</v>
      </c>
      <c r="AL168" s="31" t="e">
        <f t="shared" si="34"/>
        <v>#N/A</v>
      </c>
      <c r="AM168" s="9"/>
    </row>
    <row r="169" spans="1:39" x14ac:dyDescent="0.2">
      <c r="A169" s="20"/>
      <c r="B169" s="9">
        <v>12</v>
      </c>
      <c r="C169" s="31">
        <f t="shared" si="34"/>
        <v>0</v>
      </c>
      <c r="D169" s="31">
        <f t="shared" si="34"/>
        <v>0</v>
      </c>
      <c r="E169" s="31">
        <f t="shared" si="34"/>
        <v>0</v>
      </c>
      <c r="F169" s="31">
        <f t="shared" si="34"/>
        <v>0</v>
      </c>
      <c r="G169" s="31">
        <f t="shared" si="34"/>
        <v>0</v>
      </c>
      <c r="H169" s="31">
        <f t="shared" si="34"/>
        <v>0</v>
      </c>
      <c r="I169" s="31">
        <f t="shared" si="34"/>
        <v>0</v>
      </c>
      <c r="J169" s="31">
        <f t="shared" si="34"/>
        <v>0</v>
      </c>
      <c r="K169" s="31">
        <f t="shared" si="34"/>
        <v>0</v>
      </c>
      <c r="L169" s="31">
        <f t="shared" si="34"/>
        <v>0</v>
      </c>
      <c r="M169" s="31">
        <f t="shared" si="34"/>
        <v>0</v>
      </c>
      <c r="N169" s="31">
        <f t="shared" si="34"/>
        <v>0</v>
      </c>
      <c r="O169" s="31">
        <f t="shared" si="34"/>
        <v>0</v>
      </c>
      <c r="P169" s="31">
        <f t="shared" si="34"/>
        <v>0</v>
      </c>
      <c r="Q169" s="31">
        <f t="shared" si="34"/>
        <v>0</v>
      </c>
      <c r="R169" s="31">
        <f t="shared" si="34"/>
        <v>0</v>
      </c>
      <c r="S169" s="31">
        <f t="shared" si="34"/>
        <v>0</v>
      </c>
      <c r="T169" s="31">
        <f t="shared" si="34"/>
        <v>0</v>
      </c>
      <c r="U169" s="31">
        <f t="shared" si="34"/>
        <v>0</v>
      </c>
      <c r="V169" s="31">
        <f t="shared" si="34"/>
        <v>0</v>
      </c>
      <c r="W169" s="31">
        <f t="shared" si="34"/>
        <v>0</v>
      </c>
      <c r="X169" s="31">
        <f t="shared" si="34"/>
        <v>0</v>
      </c>
      <c r="Y169" s="31">
        <f t="shared" si="34"/>
        <v>0</v>
      </c>
      <c r="Z169" s="31">
        <f t="shared" si="34"/>
        <v>0</v>
      </c>
      <c r="AA169" s="31">
        <f t="shared" si="34"/>
        <v>0</v>
      </c>
      <c r="AB169" s="31">
        <f t="shared" si="34"/>
        <v>0</v>
      </c>
      <c r="AC169" s="31">
        <f t="shared" si="34"/>
        <v>0</v>
      </c>
      <c r="AD169" s="31">
        <f t="shared" si="34"/>
        <v>0</v>
      </c>
      <c r="AE169" s="31">
        <f t="shared" si="34"/>
        <v>0</v>
      </c>
      <c r="AF169" s="31">
        <f t="shared" si="34"/>
        <v>0</v>
      </c>
      <c r="AG169" s="31">
        <f t="shared" si="34"/>
        <v>0</v>
      </c>
      <c r="AH169" s="31">
        <f t="shared" si="34"/>
        <v>0</v>
      </c>
      <c r="AI169" s="31">
        <f t="shared" si="34"/>
        <v>0</v>
      </c>
      <c r="AJ169" s="31">
        <f t="shared" si="34"/>
        <v>0</v>
      </c>
      <c r="AK169" s="31">
        <f t="shared" si="34"/>
        <v>0</v>
      </c>
      <c r="AL169" s="31">
        <f t="shared" si="34"/>
        <v>0</v>
      </c>
      <c r="AM169" s="9"/>
    </row>
    <row r="170" spans="1:39" x14ac:dyDescent="0.2">
      <c r="A170" s="20"/>
      <c r="B170" s="9">
        <v>13</v>
      </c>
      <c r="C170" s="31">
        <f t="shared" si="34"/>
        <v>0</v>
      </c>
      <c r="D170" s="31">
        <f t="shared" si="34"/>
        <v>0</v>
      </c>
      <c r="E170" s="31">
        <f t="shared" si="34"/>
        <v>0</v>
      </c>
      <c r="F170" s="31">
        <f t="shared" si="34"/>
        <v>0</v>
      </c>
      <c r="G170" s="31">
        <f t="shared" si="34"/>
        <v>0</v>
      </c>
      <c r="H170" s="31">
        <f t="shared" si="34"/>
        <v>0</v>
      </c>
      <c r="I170" s="31">
        <f t="shared" si="34"/>
        <v>0</v>
      </c>
      <c r="J170" s="31">
        <f t="shared" si="34"/>
        <v>0</v>
      </c>
      <c r="K170" s="31">
        <f t="shared" si="34"/>
        <v>0</v>
      </c>
      <c r="L170" s="31">
        <f t="shared" si="34"/>
        <v>0</v>
      </c>
      <c r="M170" s="31">
        <f t="shared" si="34"/>
        <v>0</v>
      </c>
      <c r="N170" s="31">
        <f t="shared" si="34"/>
        <v>0</v>
      </c>
      <c r="O170" s="31">
        <f t="shared" si="34"/>
        <v>0</v>
      </c>
      <c r="P170" s="31">
        <f t="shared" si="34"/>
        <v>0</v>
      </c>
      <c r="Q170" s="31">
        <f t="shared" si="34"/>
        <v>0</v>
      </c>
      <c r="R170" s="31">
        <f t="shared" si="34"/>
        <v>0</v>
      </c>
      <c r="S170" s="31">
        <f t="shared" si="34"/>
        <v>0</v>
      </c>
      <c r="T170" s="31">
        <f t="shared" si="34"/>
        <v>0</v>
      </c>
      <c r="U170" s="31">
        <f t="shared" si="34"/>
        <v>0</v>
      </c>
      <c r="V170" s="31">
        <f t="shared" si="34"/>
        <v>0</v>
      </c>
      <c r="W170" s="31">
        <f t="shared" si="34"/>
        <v>0</v>
      </c>
      <c r="X170" s="31">
        <f t="shared" si="34"/>
        <v>0</v>
      </c>
      <c r="Y170" s="31">
        <f t="shared" si="34"/>
        <v>0</v>
      </c>
      <c r="Z170" s="31">
        <f t="shared" si="34"/>
        <v>0</v>
      </c>
      <c r="AA170" s="31">
        <f t="shared" si="34"/>
        <v>0</v>
      </c>
      <c r="AB170" s="31">
        <f t="shared" si="34"/>
        <v>0</v>
      </c>
      <c r="AC170" s="31">
        <f t="shared" si="34"/>
        <v>0</v>
      </c>
      <c r="AD170" s="31">
        <f t="shared" si="34"/>
        <v>0</v>
      </c>
      <c r="AE170" s="31">
        <f t="shared" si="34"/>
        <v>0</v>
      </c>
      <c r="AF170" s="31">
        <f t="shared" si="34"/>
        <v>0</v>
      </c>
      <c r="AG170" s="31">
        <f t="shared" si="34"/>
        <v>0</v>
      </c>
      <c r="AH170" s="31">
        <f t="shared" si="34"/>
        <v>0</v>
      </c>
      <c r="AI170" s="31">
        <f t="shared" si="34"/>
        <v>0</v>
      </c>
      <c r="AJ170" s="31">
        <f t="shared" si="34"/>
        <v>0</v>
      </c>
      <c r="AK170" s="31">
        <f t="shared" si="34"/>
        <v>0</v>
      </c>
      <c r="AL170" s="31">
        <f t="shared" si="34"/>
        <v>0</v>
      </c>
      <c r="AM170" s="9"/>
    </row>
    <row r="171" spans="1:39" x14ac:dyDescent="0.2">
      <c r="A171" s="20"/>
      <c r="B171" s="9">
        <v>14</v>
      </c>
      <c r="C171" s="31" t="e">
        <f t="shared" si="34"/>
        <v>#N/A</v>
      </c>
      <c r="D171" s="31" t="e">
        <f t="shared" si="34"/>
        <v>#N/A</v>
      </c>
      <c r="E171" s="31" t="e">
        <f t="shared" si="34"/>
        <v>#N/A</v>
      </c>
      <c r="F171" s="31" t="e">
        <f t="shared" si="34"/>
        <v>#N/A</v>
      </c>
      <c r="G171" s="31" t="e">
        <f t="shared" si="34"/>
        <v>#N/A</v>
      </c>
      <c r="H171" s="31" t="e">
        <f t="shared" si="34"/>
        <v>#N/A</v>
      </c>
      <c r="I171" s="31" t="e">
        <f t="shared" si="34"/>
        <v>#N/A</v>
      </c>
      <c r="J171" s="31" t="e">
        <f t="shared" si="34"/>
        <v>#N/A</v>
      </c>
      <c r="K171" s="31" t="e">
        <f t="shared" si="34"/>
        <v>#N/A</v>
      </c>
      <c r="L171" s="31" t="e">
        <f t="shared" si="34"/>
        <v>#N/A</v>
      </c>
      <c r="M171" s="31" t="e">
        <f t="shared" si="34"/>
        <v>#N/A</v>
      </c>
      <c r="N171" s="31" t="e">
        <f t="shared" si="34"/>
        <v>#N/A</v>
      </c>
      <c r="O171" s="31" t="e">
        <f t="shared" si="34"/>
        <v>#N/A</v>
      </c>
      <c r="P171" s="31" t="e">
        <f t="shared" si="34"/>
        <v>#N/A</v>
      </c>
      <c r="Q171" s="31" t="e">
        <f t="shared" si="34"/>
        <v>#N/A</v>
      </c>
      <c r="R171" s="31" t="e">
        <f t="shared" si="34"/>
        <v>#N/A</v>
      </c>
      <c r="S171" s="31" t="e">
        <f t="shared" si="34"/>
        <v>#N/A</v>
      </c>
      <c r="T171" s="31" t="e">
        <f t="shared" si="34"/>
        <v>#N/A</v>
      </c>
      <c r="U171" s="31" t="e">
        <f t="shared" si="34"/>
        <v>#N/A</v>
      </c>
      <c r="V171" s="31" t="e">
        <f t="shared" si="34"/>
        <v>#N/A</v>
      </c>
      <c r="W171" s="31" t="e">
        <f t="shared" si="34"/>
        <v>#N/A</v>
      </c>
      <c r="X171" s="31" t="e">
        <f t="shared" si="34"/>
        <v>#N/A</v>
      </c>
      <c r="Y171" s="31" t="e">
        <f t="shared" si="34"/>
        <v>#N/A</v>
      </c>
      <c r="Z171" s="31" t="e">
        <f t="shared" si="34"/>
        <v>#N/A</v>
      </c>
      <c r="AA171" s="31" t="e">
        <f t="shared" si="34"/>
        <v>#N/A</v>
      </c>
      <c r="AB171" s="31" t="e">
        <f t="shared" si="34"/>
        <v>#N/A</v>
      </c>
      <c r="AC171" s="31" t="e">
        <f t="shared" si="34"/>
        <v>#N/A</v>
      </c>
      <c r="AD171" s="31" t="e">
        <f t="shared" si="34"/>
        <v>#N/A</v>
      </c>
      <c r="AE171" s="31" t="e">
        <f t="shared" si="34"/>
        <v>#N/A</v>
      </c>
      <c r="AF171" s="31" t="e">
        <f t="shared" si="34"/>
        <v>#N/A</v>
      </c>
      <c r="AG171" s="31" t="e">
        <f t="shared" si="34"/>
        <v>#N/A</v>
      </c>
      <c r="AH171" s="31" t="e">
        <f t="shared" si="34"/>
        <v>#N/A</v>
      </c>
      <c r="AI171" s="31" t="e">
        <f t="shared" si="34"/>
        <v>#N/A</v>
      </c>
      <c r="AJ171" s="31" t="e">
        <f t="shared" si="34"/>
        <v>#N/A</v>
      </c>
      <c r="AK171" s="31" t="e">
        <f t="shared" si="34"/>
        <v>#N/A</v>
      </c>
      <c r="AL171" s="31" t="e">
        <f t="shared" si="34"/>
        <v>#N/A</v>
      </c>
      <c r="AM171" s="9"/>
    </row>
    <row r="172" spans="1:39" x14ac:dyDescent="0.2">
      <c r="A172" s="20"/>
      <c r="B172" s="9">
        <v>15</v>
      </c>
      <c r="C172" s="31" t="e">
        <f t="shared" si="34"/>
        <v>#N/A</v>
      </c>
      <c r="D172" s="31" t="e">
        <f t="shared" si="34"/>
        <v>#N/A</v>
      </c>
      <c r="E172" s="31" t="e">
        <f t="shared" si="34"/>
        <v>#N/A</v>
      </c>
      <c r="F172" s="31" t="e">
        <f t="shared" si="34"/>
        <v>#N/A</v>
      </c>
      <c r="G172" s="31" t="e">
        <f t="shared" si="34"/>
        <v>#N/A</v>
      </c>
      <c r="H172" s="31" t="e">
        <f t="shared" si="34"/>
        <v>#N/A</v>
      </c>
      <c r="I172" s="31" t="e">
        <f t="shared" si="34"/>
        <v>#N/A</v>
      </c>
      <c r="J172" s="31" t="e">
        <f t="shared" si="34"/>
        <v>#N/A</v>
      </c>
      <c r="K172" s="31" t="e">
        <f t="shared" si="34"/>
        <v>#N/A</v>
      </c>
      <c r="L172" s="31" t="e">
        <f t="shared" si="34"/>
        <v>#N/A</v>
      </c>
      <c r="M172" s="31" t="e">
        <f t="shared" si="34"/>
        <v>#N/A</v>
      </c>
      <c r="N172" s="31" t="e">
        <f t="shared" si="34"/>
        <v>#N/A</v>
      </c>
      <c r="O172" s="31" t="e">
        <f t="shared" si="34"/>
        <v>#N/A</v>
      </c>
      <c r="P172" s="31" t="e">
        <f t="shared" si="34"/>
        <v>#N/A</v>
      </c>
      <c r="Q172" s="31" t="e">
        <f t="shared" si="34"/>
        <v>#N/A</v>
      </c>
      <c r="R172" s="31" t="e">
        <f t="shared" si="34"/>
        <v>#N/A</v>
      </c>
      <c r="S172" s="31" t="e">
        <f t="shared" si="34"/>
        <v>#N/A</v>
      </c>
      <c r="T172" s="31" t="e">
        <f t="shared" si="34"/>
        <v>#N/A</v>
      </c>
      <c r="U172" s="31" t="e">
        <f t="shared" si="34"/>
        <v>#N/A</v>
      </c>
      <c r="V172" s="31" t="e">
        <f t="shared" si="34"/>
        <v>#N/A</v>
      </c>
      <c r="W172" s="31" t="e">
        <f t="shared" si="34"/>
        <v>#N/A</v>
      </c>
      <c r="X172" s="31" t="e">
        <f t="shared" si="34"/>
        <v>#N/A</v>
      </c>
      <c r="Y172" s="31" t="e">
        <f t="shared" si="34"/>
        <v>#N/A</v>
      </c>
      <c r="Z172" s="31" t="e">
        <f t="shared" si="34"/>
        <v>#N/A</v>
      </c>
      <c r="AA172" s="31" t="e">
        <f t="shared" si="34"/>
        <v>#N/A</v>
      </c>
      <c r="AB172" s="31" t="e">
        <f t="shared" si="34"/>
        <v>#N/A</v>
      </c>
      <c r="AC172" s="31" t="e">
        <f t="shared" si="34"/>
        <v>#N/A</v>
      </c>
      <c r="AD172" s="31" t="e">
        <f t="shared" si="34"/>
        <v>#N/A</v>
      </c>
      <c r="AE172" s="31" t="e">
        <f t="shared" si="34"/>
        <v>#N/A</v>
      </c>
      <c r="AF172" s="31" t="e">
        <f t="shared" si="34"/>
        <v>#N/A</v>
      </c>
      <c r="AG172" s="31" t="e">
        <f t="shared" si="34"/>
        <v>#N/A</v>
      </c>
      <c r="AH172" s="31" t="e">
        <f t="shared" si="34"/>
        <v>#N/A</v>
      </c>
      <c r="AI172" s="31" t="e">
        <f t="shared" si="34"/>
        <v>#N/A</v>
      </c>
      <c r="AJ172" s="31" t="e">
        <f t="shared" si="34"/>
        <v>#N/A</v>
      </c>
      <c r="AK172" s="31" t="e">
        <f t="shared" si="34"/>
        <v>#N/A</v>
      </c>
      <c r="AL172" s="31" t="e">
        <f t="shared" si="34"/>
        <v>#N/A</v>
      </c>
      <c r="AM172" s="9"/>
    </row>
    <row r="173" spans="1:39" x14ac:dyDescent="0.2">
      <c r="A173" s="20"/>
      <c r="B173" s="9">
        <v>16</v>
      </c>
      <c r="C173" s="31" t="e">
        <f t="shared" si="34"/>
        <v>#N/A</v>
      </c>
      <c r="D173" s="31" t="e">
        <f t="shared" si="34"/>
        <v>#N/A</v>
      </c>
      <c r="E173" s="31" t="e">
        <f t="shared" si="34"/>
        <v>#N/A</v>
      </c>
      <c r="F173" s="31" t="e">
        <f t="shared" ref="F173:AL173" si="35">IF(F146&gt;F91,F91,F146)</f>
        <v>#N/A</v>
      </c>
      <c r="G173" s="31" t="e">
        <f t="shared" si="35"/>
        <v>#N/A</v>
      </c>
      <c r="H173" s="31" t="e">
        <f t="shared" si="35"/>
        <v>#N/A</v>
      </c>
      <c r="I173" s="31" t="e">
        <f t="shared" si="35"/>
        <v>#N/A</v>
      </c>
      <c r="J173" s="31" t="e">
        <f t="shared" si="35"/>
        <v>#N/A</v>
      </c>
      <c r="K173" s="31" t="e">
        <f t="shared" si="35"/>
        <v>#N/A</v>
      </c>
      <c r="L173" s="31" t="e">
        <f t="shared" si="35"/>
        <v>#N/A</v>
      </c>
      <c r="M173" s="31" t="e">
        <f t="shared" si="35"/>
        <v>#N/A</v>
      </c>
      <c r="N173" s="31" t="e">
        <f t="shared" si="35"/>
        <v>#N/A</v>
      </c>
      <c r="O173" s="31" t="e">
        <f t="shared" si="35"/>
        <v>#N/A</v>
      </c>
      <c r="P173" s="31" t="e">
        <f t="shared" si="35"/>
        <v>#N/A</v>
      </c>
      <c r="Q173" s="31" t="e">
        <f t="shared" si="35"/>
        <v>#N/A</v>
      </c>
      <c r="R173" s="31" t="e">
        <f t="shared" si="35"/>
        <v>#N/A</v>
      </c>
      <c r="S173" s="31" t="e">
        <f t="shared" si="35"/>
        <v>#N/A</v>
      </c>
      <c r="T173" s="31" t="e">
        <f t="shared" si="35"/>
        <v>#N/A</v>
      </c>
      <c r="U173" s="31" t="e">
        <f t="shared" si="35"/>
        <v>#N/A</v>
      </c>
      <c r="V173" s="31" t="e">
        <f t="shared" si="35"/>
        <v>#N/A</v>
      </c>
      <c r="W173" s="31" t="e">
        <f t="shared" si="35"/>
        <v>#N/A</v>
      </c>
      <c r="X173" s="31" t="e">
        <f t="shared" si="35"/>
        <v>#N/A</v>
      </c>
      <c r="Y173" s="31" t="e">
        <f t="shared" si="35"/>
        <v>#N/A</v>
      </c>
      <c r="Z173" s="31" t="e">
        <f t="shared" si="35"/>
        <v>#N/A</v>
      </c>
      <c r="AA173" s="31" t="e">
        <f t="shared" si="35"/>
        <v>#N/A</v>
      </c>
      <c r="AB173" s="31" t="e">
        <f t="shared" si="35"/>
        <v>#N/A</v>
      </c>
      <c r="AC173" s="31" t="e">
        <f t="shared" si="35"/>
        <v>#N/A</v>
      </c>
      <c r="AD173" s="31" t="e">
        <f t="shared" si="35"/>
        <v>#N/A</v>
      </c>
      <c r="AE173" s="31" t="e">
        <f t="shared" si="35"/>
        <v>#N/A</v>
      </c>
      <c r="AF173" s="31" t="e">
        <f t="shared" si="35"/>
        <v>#N/A</v>
      </c>
      <c r="AG173" s="31" t="e">
        <f t="shared" si="35"/>
        <v>#N/A</v>
      </c>
      <c r="AH173" s="31" t="e">
        <f t="shared" si="35"/>
        <v>#N/A</v>
      </c>
      <c r="AI173" s="31" t="e">
        <f t="shared" si="35"/>
        <v>#N/A</v>
      </c>
      <c r="AJ173" s="31" t="e">
        <f t="shared" si="35"/>
        <v>#N/A</v>
      </c>
      <c r="AK173" s="31" t="e">
        <f t="shared" si="35"/>
        <v>#N/A</v>
      </c>
      <c r="AL173" s="31" t="e">
        <f t="shared" si="35"/>
        <v>#N/A</v>
      </c>
      <c r="AM173" s="9"/>
    </row>
    <row r="174" spans="1:39" x14ac:dyDescent="0.2">
      <c r="A174" s="20"/>
      <c r="B174" s="9">
        <v>17</v>
      </c>
      <c r="C174" s="31" t="e">
        <f t="shared" ref="C174:AL181" si="36">IF(C147&gt;C92,C92,C147)</f>
        <v>#N/A</v>
      </c>
      <c r="D174" s="31" t="e">
        <f t="shared" si="36"/>
        <v>#N/A</v>
      </c>
      <c r="E174" s="31" t="e">
        <f t="shared" si="36"/>
        <v>#N/A</v>
      </c>
      <c r="F174" s="31" t="e">
        <f t="shared" si="36"/>
        <v>#N/A</v>
      </c>
      <c r="G174" s="31" t="e">
        <f t="shared" si="36"/>
        <v>#N/A</v>
      </c>
      <c r="H174" s="31" t="e">
        <f t="shared" si="36"/>
        <v>#N/A</v>
      </c>
      <c r="I174" s="31" t="e">
        <f t="shared" si="36"/>
        <v>#N/A</v>
      </c>
      <c r="J174" s="31" t="e">
        <f t="shared" si="36"/>
        <v>#N/A</v>
      </c>
      <c r="K174" s="31" t="e">
        <f t="shared" si="36"/>
        <v>#N/A</v>
      </c>
      <c r="L174" s="31" t="e">
        <f t="shared" si="36"/>
        <v>#N/A</v>
      </c>
      <c r="M174" s="31" t="e">
        <f t="shared" si="36"/>
        <v>#N/A</v>
      </c>
      <c r="N174" s="31" t="e">
        <f t="shared" si="36"/>
        <v>#N/A</v>
      </c>
      <c r="O174" s="31" t="e">
        <f t="shared" si="36"/>
        <v>#N/A</v>
      </c>
      <c r="P174" s="31" t="e">
        <f t="shared" si="36"/>
        <v>#N/A</v>
      </c>
      <c r="Q174" s="31" t="e">
        <f t="shared" si="36"/>
        <v>#N/A</v>
      </c>
      <c r="R174" s="31" t="e">
        <f t="shared" si="36"/>
        <v>#N/A</v>
      </c>
      <c r="S174" s="31" t="e">
        <f t="shared" si="36"/>
        <v>#N/A</v>
      </c>
      <c r="T174" s="31" t="e">
        <f t="shared" si="36"/>
        <v>#N/A</v>
      </c>
      <c r="U174" s="31" t="e">
        <f t="shared" si="36"/>
        <v>#N/A</v>
      </c>
      <c r="V174" s="31" t="e">
        <f t="shared" si="36"/>
        <v>#N/A</v>
      </c>
      <c r="W174" s="31" t="e">
        <f t="shared" si="36"/>
        <v>#N/A</v>
      </c>
      <c r="X174" s="31" t="e">
        <f t="shared" si="36"/>
        <v>#N/A</v>
      </c>
      <c r="Y174" s="31" t="e">
        <f t="shared" si="36"/>
        <v>#N/A</v>
      </c>
      <c r="Z174" s="31" t="e">
        <f t="shared" si="36"/>
        <v>#N/A</v>
      </c>
      <c r="AA174" s="31" t="e">
        <f t="shared" si="36"/>
        <v>#N/A</v>
      </c>
      <c r="AB174" s="31" t="e">
        <f t="shared" si="36"/>
        <v>#N/A</v>
      </c>
      <c r="AC174" s="31" t="e">
        <f t="shared" si="36"/>
        <v>#N/A</v>
      </c>
      <c r="AD174" s="31" t="e">
        <f t="shared" si="36"/>
        <v>#N/A</v>
      </c>
      <c r="AE174" s="31" t="e">
        <f t="shared" si="36"/>
        <v>#N/A</v>
      </c>
      <c r="AF174" s="31" t="e">
        <f t="shared" si="36"/>
        <v>#N/A</v>
      </c>
      <c r="AG174" s="31" t="e">
        <f t="shared" si="36"/>
        <v>#N/A</v>
      </c>
      <c r="AH174" s="31" t="e">
        <f t="shared" si="36"/>
        <v>#N/A</v>
      </c>
      <c r="AI174" s="31" t="e">
        <f t="shared" si="36"/>
        <v>#N/A</v>
      </c>
      <c r="AJ174" s="31" t="e">
        <f t="shared" si="36"/>
        <v>#N/A</v>
      </c>
      <c r="AK174" s="31" t="e">
        <f t="shared" si="36"/>
        <v>#N/A</v>
      </c>
      <c r="AL174" s="31" t="e">
        <f t="shared" si="36"/>
        <v>#N/A</v>
      </c>
      <c r="AM174" s="9"/>
    </row>
    <row r="175" spans="1:39" x14ac:dyDescent="0.2">
      <c r="A175" s="20"/>
      <c r="B175" s="9">
        <v>18</v>
      </c>
      <c r="C175" s="31" t="e">
        <f t="shared" si="36"/>
        <v>#N/A</v>
      </c>
      <c r="D175" s="31" t="e">
        <f t="shared" si="36"/>
        <v>#N/A</v>
      </c>
      <c r="E175" s="31" t="e">
        <f t="shared" si="36"/>
        <v>#N/A</v>
      </c>
      <c r="F175" s="31" t="e">
        <f t="shared" si="36"/>
        <v>#N/A</v>
      </c>
      <c r="G175" s="31" t="e">
        <f t="shared" si="36"/>
        <v>#N/A</v>
      </c>
      <c r="H175" s="31" t="e">
        <f t="shared" si="36"/>
        <v>#N/A</v>
      </c>
      <c r="I175" s="31" t="e">
        <f t="shared" si="36"/>
        <v>#N/A</v>
      </c>
      <c r="J175" s="31" t="e">
        <f t="shared" si="36"/>
        <v>#N/A</v>
      </c>
      <c r="K175" s="31" t="e">
        <f t="shared" si="36"/>
        <v>#N/A</v>
      </c>
      <c r="L175" s="31" t="e">
        <f t="shared" si="36"/>
        <v>#N/A</v>
      </c>
      <c r="M175" s="31" t="e">
        <f t="shared" si="36"/>
        <v>#N/A</v>
      </c>
      <c r="N175" s="31" t="e">
        <f t="shared" si="36"/>
        <v>#N/A</v>
      </c>
      <c r="O175" s="31" t="e">
        <f t="shared" si="36"/>
        <v>#N/A</v>
      </c>
      <c r="P175" s="31" t="e">
        <f t="shared" si="36"/>
        <v>#N/A</v>
      </c>
      <c r="Q175" s="31" t="e">
        <f t="shared" si="36"/>
        <v>#N/A</v>
      </c>
      <c r="R175" s="31" t="e">
        <f t="shared" si="36"/>
        <v>#N/A</v>
      </c>
      <c r="S175" s="31" t="e">
        <f t="shared" si="36"/>
        <v>#N/A</v>
      </c>
      <c r="T175" s="31" t="e">
        <f t="shared" si="36"/>
        <v>#N/A</v>
      </c>
      <c r="U175" s="31" t="e">
        <f t="shared" si="36"/>
        <v>#N/A</v>
      </c>
      <c r="V175" s="31" t="e">
        <f t="shared" si="36"/>
        <v>#N/A</v>
      </c>
      <c r="W175" s="31" t="e">
        <f t="shared" si="36"/>
        <v>#N/A</v>
      </c>
      <c r="X175" s="31" t="e">
        <f t="shared" si="36"/>
        <v>#N/A</v>
      </c>
      <c r="Y175" s="31" t="e">
        <f t="shared" si="36"/>
        <v>#N/A</v>
      </c>
      <c r="Z175" s="31" t="e">
        <f t="shared" si="36"/>
        <v>#N/A</v>
      </c>
      <c r="AA175" s="31" t="e">
        <f t="shared" si="36"/>
        <v>#N/A</v>
      </c>
      <c r="AB175" s="31" t="e">
        <f t="shared" si="36"/>
        <v>#N/A</v>
      </c>
      <c r="AC175" s="31" t="e">
        <f t="shared" si="36"/>
        <v>#N/A</v>
      </c>
      <c r="AD175" s="31" t="e">
        <f t="shared" si="36"/>
        <v>#N/A</v>
      </c>
      <c r="AE175" s="31" t="e">
        <f t="shared" si="36"/>
        <v>#N/A</v>
      </c>
      <c r="AF175" s="31" t="e">
        <f t="shared" si="36"/>
        <v>#N/A</v>
      </c>
      <c r="AG175" s="31" t="e">
        <f t="shared" si="36"/>
        <v>#N/A</v>
      </c>
      <c r="AH175" s="31" t="e">
        <f t="shared" si="36"/>
        <v>#N/A</v>
      </c>
      <c r="AI175" s="31" t="e">
        <f t="shared" si="36"/>
        <v>#N/A</v>
      </c>
      <c r="AJ175" s="31" t="e">
        <f t="shared" si="36"/>
        <v>#N/A</v>
      </c>
      <c r="AK175" s="31" t="e">
        <f t="shared" si="36"/>
        <v>#N/A</v>
      </c>
      <c r="AL175" s="31" t="e">
        <f t="shared" si="36"/>
        <v>#N/A</v>
      </c>
      <c r="AM175" s="9"/>
    </row>
    <row r="176" spans="1:39" x14ac:dyDescent="0.2">
      <c r="A176" s="20"/>
      <c r="B176" s="9">
        <v>19</v>
      </c>
      <c r="C176" s="31" t="e">
        <f t="shared" si="36"/>
        <v>#N/A</v>
      </c>
      <c r="D176" s="31" t="e">
        <f t="shared" si="36"/>
        <v>#N/A</v>
      </c>
      <c r="E176" s="31" t="e">
        <f t="shared" si="36"/>
        <v>#N/A</v>
      </c>
      <c r="F176" s="31" t="e">
        <f t="shared" si="36"/>
        <v>#N/A</v>
      </c>
      <c r="G176" s="31" t="e">
        <f t="shared" si="36"/>
        <v>#N/A</v>
      </c>
      <c r="H176" s="31" t="e">
        <f t="shared" si="36"/>
        <v>#N/A</v>
      </c>
      <c r="I176" s="31" t="e">
        <f t="shared" si="36"/>
        <v>#N/A</v>
      </c>
      <c r="J176" s="31" t="e">
        <f t="shared" si="36"/>
        <v>#N/A</v>
      </c>
      <c r="K176" s="31" t="e">
        <f t="shared" si="36"/>
        <v>#N/A</v>
      </c>
      <c r="L176" s="31" t="e">
        <f t="shared" si="36"/>
        <v>#N/A</v>
      </c>
      <c r="M176" s="31" t="e">
        <f t="shared" si="36"/>
        <v>#N/A</v>
      </c>
      <c r="N176" s="31" t="e">
        <f t="shared" si="36"/>
        <v>#N/A</v>
      </c>
      <c r="O176" s="31" t="e">
        <f t="shared" si="36"/>
        <v>#N/A</v>
      </c>
      <c r="P176" s="31" t="e">
        <f t="shared" si="36"/>
        <v>#N/A</v>
      </c>
      <c r="Q176" s="31" t="e">
        <f t="shared" si="36"/>
        <v>#N/A</v>
      </c>
      <c r="R176" s="31" t="e">
        <f t="shared" si="36"/>
        <v>#N/A</v>
      </c>
      <c r="S176" s="31" t="e">
        <f t="shared" si="36"/>
        <v>#N/A</v>
      </c>
      <c r="T176" s="31" t="e">
        <f t="shared" si="36"/>
        <v>#N/A</v>
      </c>
      <c r="U176" s="31" t="e">
        <f t="shared" si="36"/>
        <v>#N/A</v>
      </c>
      <c r="V176" s="31" t="e">
        <f t="shared" si="36"/>
        <v>#N/A</v>
      </c>
      <c r="W176" s="31" t="e">
        <f t="shared" si="36"/>
        <v>#N/A</v>
      </c>
      <c r="X176" s="31" t="e">
        <f t="shared" si="36"/>
        <v>#N/A</v>
      </c>
      <c r="Y176" s="31" t="e">
        <f t="shared" si="36"/>
        <v>#N/A</v>
      </c>
      <c r="Z176" s="31" t="e">
        <f t="shared" si="36"/>
        <v>#N/A</v>
      </c>
      <c r="AA176" s="31" t="e">
        <f t="shared" si="36"/>
        <v>#N/A</v>
      </c>
      <c r="AB176" s="31" t="e">
        <f t="shared" si="36"/>
        <v>#N/A</v>
      </c>
      <c r="AC176" s="31" t="e">
        <f t="shared" si="36"/>
        <v>#N/A</v>
      </c>
      <c r="AD176" s="31" t="e">
        <f t="shared" si="36"/>
        <v>#N/A</v>
      </c>
      <c r="AE176" s="31" t="e">
        <f t="shared" si="36"/>
        <v>#N/A</v>
      </c>
      <c r="AF176" s="31" t="e">
        <f t="shared" si="36"/>
        <v>#N/A</v>
      </c>
      <c r="AG176" s="31" t="e">
        <f t="shared" si="36"/>
        <v>#N/A</v>
      </c>
      <c r="AH176" s="31" t="e">
        <f t="shared" si="36"/>
        <v>#N/A</v>
      </c>
      <c r="AI176" s="31" t="e">
        <f t="shared" si="36"/>
        <v>#N/A</v>
      </c>
      <c r="AJ176" s="31" t="e">
        <f t="shared" si="36"/>
        <v>#N/A</v>
      </c>
      <c r="AK176" s="31" t="e">
        <f t="shared" si="36"/>
        <v>#N/A</v>
      </c>
      <c r="AL176" s="31" t="e">
        <f t="shared" si="36"/>
        <v>#N/A</v>
      </c>
      <c r="AM176" s="9"/>
    </row>
    <row r="177" spans="1:39" x14ac:dyDescent="0.2">
      <c r="A177" s="20"/>
      <c r="B177" s="9">
        <v>20</v>
      </c>
      <c r="C177" s="31" t="e">
        <f t="shared" si="36"/>
        <v>#N/A</v>
      </c>
      <c r="D177" s="31" t="e">
        <f t="shared" si="36"/>
        <v>#N/A</v>
      </c>
      <c r="E177" s="31" t="e">
        <f t="shared" si="36"/>
        <v>#N/A</v>
      </c>
      <c r="F177" s="31" t="e">
        <f t="shared" si="36"/>
        <v>#N/A</v>
      </c>
      <c r="G177" s="31" t="e">
        <f t="shared" si="36"/>
        <v>#N/A</v>
      </c>
      <c r="H177" s="31" t="e">
        <f t="shared" si="36"/>
        <v>#N/A</v>
      </c>
      <c r="I177" s="31" t="e">
        <f t="shared" si="36"/>
        <v>#N/A</v>
      </c>
      <c r="J177" s="31" t="e">
        <f t="shared" si="36"/>
        <v>#N/A</v>
      </c>
      <c r="K177" s="31" t="e">
        <f t="shared" si="36"/>
        <v>#N/A</v>
      </c>
      <c r="L177" s="31" t="e">
        <f t="shared" si="36"/>
        <v>#N/A</v>
      </c>
      <c r="M177" s="31" t="e">
        <f t="shared" si="36"/>
        <v>#N/A</v>
      </c>
      <c r="N177" s="31" t="e">
        <f t="shared" si="36"/>
        <v>#N/A</v>
      </c>
      <c r="O177" s="31" t="e">
        <f t="shared" si="36"/>
        <v>#N/A</v>
      </c>
      <c r="P177" s="31" t="e">
        <f t="shared" si="36"/>
        <v>#N/A</v>
      </c>
      <c r="Q177" s="31" t="e">
        <f t="shared" si="36"/>
        <v>#N/A</v>
      </c>
      <c r="R177" s="31" t="e">
        <f t="shared" si="36"/>
        <v>#N/A</v>
      </c>
      <c r="S177" s="31" t="e">
        <f t="shared" si="36"/>
        <v>#N/A</v>
      </c>
      <c r="T177" s="31" t="e">
        <f t="shared" si="36"/>
        <v>#N/A</v>
      </c>
      <c r="U177" s="31" t="e">
        <f t="shared" si="36"/>
        <v>#N/A</v>
      </c>
      <c r="V177" s="31" t="e">
        <f t="shared" si="36"/>
        <v>#N/A</v>
      </c>
      <c r="W177" s="31" t="e">
        <f t="shared" si="36"/>
        <v>#N/A</v>
      </c>
      <c r="X177" s="31" t="e">
        <f t="shared" si="36"/>
        <v>#N/A</v>
      </c>
      <c r="Y177" s="31" t="e">
        <f t="shared" si="36"/>
        <v>#N/A</v>
      </c>
      <c r="Z177" s="31" t="e">
        <f t="shared" si="36"/>
        <v>#N/A</v>
      </c>
      <c r="AA177" s="31" t="e">
        <f t="shared" si="36"/>
        <v>#N/A</v>
      </c>
      <c r="AB177" s="31" t="e">
        <f t="shared" si="36"/>
        <v>#N/A</v>
      </c>
      <c r="AC177" s="31" t="e">
        <f t="shared" si="36"/>
        <v>#N/A</v>
      </c>
      <c r="AD177" s="31" t="e">
        <f t="shared" si="36"/>
        <v>#N/A</v>
      </c>
      <c r="AE177" s="31" t="e">
        <f t="shared" si="36"/>
        <v>#N/A</v>
      </c>
      <c r="AF177" s="31" t="e">
        <f t="shared" si="36"/>
        <v>#N/A</v>
      </c>
      <c r="AG177" s="31" t="e">
        <f t="shared" si="36"/>
        <v>#N/A</v>
      </c>
      <c r="AH177" s="31" t="e">
        <f t="shared" si="36"/>
        <v>#N/A</v>
      </c>
      <c r="AI177" s="31" t="e">
        <f t="shared" si="36"/>
        <v>#N/A</v>
      </c>
      <c r="AJ177" s="31" t="e">
        <f t="shared" si="36"/>
        <v>#N/A</v>
      </c>
      <c r="AK177" s="31" t="e">
        <f t="shared" si="36"/>
        <v>#N/A</v>
      </c>
      <c r="AL177" s="31" t="e">
        <f t="shared" si="36"/>
        <v>#N/A</v>
      </c>
      <c r="AM177" s="9"/>
    </row>
    <row r="178" spans="1:39" x14ac:dyDescent="0.2">
      <c r="A178" s="20"/>
      <c r="B178" s="9">
        <v>21</v>
      </c>
      <c r="C178" s="31" t="e">
        <f t="shared" si="36"/>
        <v>#N/A</v>
      </c>
      <c r="D178" s="31" t="e">
        <f t="shared" si="36"/>
        <v>#N/A</v>
      </c>
      <c r="E178" s="31" t="e">
        <f t="shared" si="36"/>
        <v>#N/A</v>
      </c>
      <c r="F178" s="31" t="e">
        <f t="shared" si="36"/>
        <v>#N/A</v>
      </c>
      <c r="G178" s="31" t="e">
        <f t="shared" si="36"/>
        <v>#N/A</v>
      </c>
      <c r="H178" s="31" t="e">
        <f t="shared" si="36"/>
        <v>#N/A</v>
      </c>
      <c r="I178" s="31" t="e">
        <f t="shared" si="36"/>
        <v>#N/A</v>
      </c>
      <c r="J178" s="31" t="e">
        <f t="shared" si="36"/>
        <v>#N/A</v>
      </c>
      <c r="K178" s="31" t="e">
        <f t="shared" si="36"/>
        <v>#N/A</v>
      </c>
      <c r="L178" s="31" t="e">
        <f t="shared" si="36"/>
        <v>#N/A</v>
      </c>
      <c r="M178" s="31" t="e">
        <f t="shared" si="36"/>
        <v>#N/A</v>
      </c>
      <c r="N178" s="31" t="e">
        <f t="shared" si="36"/>
        <v>#N/A</v>
      </c>
      <c r="O178" s="31" t="e">
        <f t="shared" si="36"/>
        <v>#N/A</v>
      </c>
      <c r="P178" s="31" t="e">
        <f t="shared" si="36"/>
        <v>#N/A</v>
      </c>
      <c r="Q178" s="31" t="e">
        <f t="shared" si="36"/>
        <v>#N/A</v>
      </c>
      <c r="R178" s="31" t="e">
        <f t="shared" si="36"/>
        <v>#N/A</v>
      </c>
      <c r="S178" s="31" t="e">
        <f t="shared" si="36"/>
        <v>#N/A</v>
      </c>
      <c r="T178" s="31" t="e">
        <f t="shared" si="36"/>
        <v>#N/A</v>
      </c>
      <c r="U178" s="31" t="e">
        <f t="shared" si="36"/>
        <v>#N/A</v>
      </c>
      <c r="V178" s="31" t="e">
        <f t="shared" si="36"/>
        <v>#N/A</v>
      </c>
      <c r="W178" s="31" t="e">
        <f t="shared" si="36"/>
        <v>#N/A</v>
      </c>
      <c r="X178" s="31" t="e">
        <f t="shared" si="36"/>
        <v>#N/A</v>
      </c>
      <c r="Y178" s="31" t="e">
        <f t="shared" si="36"/>
        <v>#N/A</v>
      </c>
      <c r="Z178" s="31" t="e">
        <f t="shared" si="36"/>
        <v>#N/A</v>
      </c>
      <c r="AA178" s="31" t="e">
        <f t="shared" si="36"/>
        <v>#N/A</v>
      </c>
      <c r="AB178" s="31" t="e">
        <f t="shared" si="36"/>
        <v>#N/A</v>
      </c>
      <c r="AC178" s="31" t="e">
        <f t="shared" si="36"/>
        <v>#N/A</v>
      </c>
      <c r="AD178" s="31" t="e">
        <f t="shared" si="36"/>
        <v>#N/A</v>
      </c>
      <c r="AE178" s="31" t="e">
        <f t="shared" si="36"/>
        <v>#N/A</v>
      </c>
      <c r="AF178" s="31" t="e">
        <f t="shared" si="36"/>
        <v>#N/A</v>
      </c>
      <c r="AG178" s="31" t="e">
        <f t="shared" si="36"/>
        <v>#N/A</v>
      </c>
      <c r="AH178" s="31" t="e">
        <f t="shared" si="36"/>
        <v>#N/A</v>
      </c>
      <c r="AI178" s="31" t="e">
        <f t="shared" si="36"/>
        <v>#N/A</v>
      </c>
      <c r="AJ178" s="31" t="e">
        <f t="shared" si="36"/>
        <v>#N/A</v>
      </c>
      <c r="AK178" s="31" t="e">
        <f t="shared" si="36"/>
        <v>#N/A</v>
      </c>
      <c r="AL178" s="31" t="e">
        <f t="shared" si="36"/>
        <v>#N/A</v>
      </c>
      <c r="AM178" s="9"/>
    </row>
    <row r="179" spans="1:39" x14ac:dyDescent="0.2">
      <c r="A179" s="20"/>
      <c r="B179" s="9">
        <v>22</v>
      </c>
      <c r="C179" s="31" t="e">
        <f t="shared" si="36"/>
        <v>#N/A</v>
      </c>
      <c r="D179" s="31" t="e">
        <f t="shared" si="36"/>
        <v>#N/A</v>
      </c>
      <c r="E179" s="31" t="e">
        <f t="shared" si="36"/>
        <v>#N/A</v>
      </c>
      <c r="F179" s="31" t="e">
        <f t="shared" si="36"/>
        <v>#N/A</v>
      </c>
      <c r="G179" s="31" t="e">
        <f t="shared" si="36"/>
        <v>#N/A</v>
      </c>
      <c r="H179" s="31" t="e">
        <f t="shared" si="36"/>
        <v>#N/A</v>
      </c>
      <c r="I179" s="31" t="e">
        <f t="shared" si="36"/>
        <v>#N/A</v>
      </c>
      <c r="J179" s="31" t="e">
        <f t="shared" si="36"/>
        <v>#N/A</v>
      </c>
      <c r="K179" s="31" t="e">
        <f t="shared" si="36"/>
        <v>#N/A</v>
      </c>
      <c r="L179" s="31" t="e">
        <f t="shared" si="36"/>
        <v>#N/A</v>
      </c>
      <c r="M179" s="31" t="e">
        <f t="shared" si="36"/>
        <v>#N/A</v>
      </c>
      <c r="N179" s="31" t="e">
        <f t="shared" si="36"/>
        <v>#N/A</v>
      </c>
      <c r="O179" s="31" t="e">
        <f t="shared" si="36"/>
        <v>#N/A</v>
      </c>
      <c r="P179" s="31" t="e">
        <f t="shared" si="36"/>
        <v>#N/A</v>
      </c>
      <c r="Q179" s="31" t="e">
        <f t="shared" si="36"/>
        <v>#N/A</v>
      </c>
      <c r="R179" s="31" t="e">
        <f t="shared" si="36"/>
        <v>#N/A</v>
      </c>
      <c r="S179" s="31" t="e">
        <f t="shared" si="36"/>
        <v>#N/A</v>
      </c>
      <c r="T179" s="31" t="e">
        <f t="shared" si="36"/>
        <v>#N/A</v>
      </c>
      <c r="U179" s="31" t="e">
        <f t="shared" si="36"/>
        <v>#N/A</v>
      </c>
      <c r="V179" s="31" t="e">
        <f t="shared" si="36"/>
        <v>#N/A</v>
      </c>
      <c r="W179" s="31" t="e">
        <f t="shared" si="36"/>
        <v>#N/A</v>
      </c>
      <c r="X179" s="31" t="e">
        <f t="shared" si="36"/>
        <v>#N/A</v>
      </c>
      <c r="Y179" s="31" t="e">
        <f t="shared" si="36"/>
        <v>#N/A</v>
      </c>
      <c r="Z179" s="31" t="e">
        <f t="shared" si="36"/>
        <v>#N/A</v>
      </c>
      <c r="AA179" s="31" t="e">
        <f t="shared" si="36"/>
        <v>#N/A</v>
      </c>
      <c r="AB179" s="31" t="e">
        <f t="shared" si="36"/>
        <v>#N/A</v>
      </c>
      <c r="AC179" s="31" t="e">
        <f t="shared" si="36"/>
        <v>#N/A</v>
      </c>
      <c r="AD179" s="31" t="e">
        <f t="shared" si="36"/>
        <v>#N/A</v>
      </c>
      <c r="AE179" s="31" t="e">
        <f t="shared" si="36"/>
        <v>#N/A</v>
      </c>
      <c r="AF179" s="31" t="e">
        <f t="shared" si="36"/>
        <v>#N/A</v>
      </c>
      <c r="AG179" s="31" t="e">
        <f t="shared" si="36"/>
        <v>#N/A</v>
      </c>
      <c r="AH179" s="31" t="e">
        <f t="shared" si="36"/>
        <v>#N/A</v>
      </c>
      <c r="AI179" s="31" t="e">
        <f t="shared" si="36"/>
        <v>#N/A</v>
      </c>
      <c r="AJ179" s="31" t="e">
        <f t="shared" si="36"/>
        <v>#N/A</v>
      </c>
      <c r="AK179" s="31" t="e">
        <f t="shared" si="36"/>
        <v>#N/A</v>
      </c>
      <c r="AL179" s="31" t="e">
        <f t="shared" si="36"/>
        <v>#N/A</v>
      </c>
      <c r="AM179" s="9"/>
    </row>
    <row r="180" spans="1:39" x14ac:dyDescent="0.2">
      <c r="A180" s="20"/>
      <c r="B180" s="9">
        <v>23</v>
      </c>
      <c r="C180" s="31" t="e">
        <f t="shared" si="36"/>
        <v>#N/A</v>
      </c>
      <c r="D180" s="31" t="e">
        <f t="shared" si="36"/>
        <v>#N/A</v>
      </c>
      <c r="E180" s="31" t="e">
        <f t="shared" si="36"/>
        <v>#N/A</v>
      </c>
      <c r="F180" s="31" t="e">
        <f t="shared" si="36"/>
        <v>#N/A</v>
      </c>
      <c r="G180" s="31" t="e">
        <f t="shared" si="36"/>
        <v>#N/A</v>
      </c>
      <c r="H180" s="31" t="e">
        <f t="shared" si="36"/>
        <v>#N/A</v>
      </c>
      <c r="I180" s="31" t="e">
        <f t="shared" si="36"/>
        <v>#N/A</v>
      </c>
      <c r="J180" s="31" t="e">
        <f t="shared" si="36"/>
        <v>#N/A</v>
      </c>
      <c r="K180" s="31" t="e">
        <f t="shared" si="36"/>
        <v>#N/A</v>
      </c>
      <c r="L180" s="31" t="e">
        <f t="shared" si="36"/>
        <v>#N/A</v>
      </c>
      <c r="M180" s="31" t="e">
        <f t="shared" si="36"/>
        <v>#N/A</v>
      </c>
      <c r="N180" s="31" t="e">
        <f t="shared" si="36"/>
        <v>#N/A</v>
      </c>
      <c r="O180" s="31" t="e">
        <f t="shared" si="36"/>
        <v>#N/A</v>
      </c>
      <c r="P180" s="31" t="e">
        <f t="shared" si="36"/>
        <v>#N/A</v>
      </c>
      <c r="Q180" s="31" t="e">
        <f t="shared" si="36"/>
        <v>#N/A</v>
      </c>
      <c r="R180" s="31" t="e">
        <f t="shared" si="36"/>
        <v>#N/A</v>
      </c>
      <c r="S180" s="31" t="e">
        <f t="shared" si="36"/>
        <v>#N/A</v>
      </c>
      <c r="T180" s="31" t="e">
        <f t="shared" si="36"/>
        <v>#N/A</v>
      </c>
      <c r="U180" s="31" t="e">
        <f t="shared" si="36"/>
        <v>#N/A</v>
      </c>
      <c r="V180" s="31" t="e">
        <f t="shared" si="36"/>
        <v>#N/A</v>
      </c>
      <c r="W180" s="31" t="e">
        <f t="shared" si="36"/>
        <v>#N/A</v>
      </c>
      <c r="X180" s="31" t="e">
        <f t="shared" si="36"/>
        <v>#N/A</v>
      </c>
      <c r="Y180" s="31" t="e">
        <f t="shared" si="36"/>
        <v>#N/A</v>
      </c>
      <c r="Z180" s="31" t="e">
        <f t="shared" si="36"/>
        <v>#N/A</v>
      </c>
      <c r="AA180" s="31" t="e">
        <f t="shared" si="36"/>
        <v>#N/A</v>
      </c>
      <c r="AB180" s="31" t="e">
        <f t="shared" si="36"/>
        <v>#N/A</v>
      </c>
      <c r="AC180" s="31" t="e">
        <f t="shared" si="36"/>
        <v>#N/A</v>
      </c>
      <c r="AD180" s="31" t="e">
        <f t="shared" si="36"/>
        <v>#N/A</v>
      </c>
      <c r="AE180" s="31" t="e">
        <f t="shared" si="36"/>
        <v>#N/A</v>
      </c>
      <c r="AF180" s="31" t="e">
        <f t="shared" si="36"/>
        <v>#N/A</v>
      </c>
      <c r="AG180" s="31" t="e">
        <f t="shared" si="36"/>
        <v>#N/A</v>
      </c>
      <c r="AH180" s="31" t="e">
        <f t="shared" si="36"/>
        <v>#N/A</v>
      </c>
      <c r="AI180" s="31" t="e">
        <f t="shared" si="36"/>
        <v>#N/A</v>
      </c>
      <c r="AJ180" s="31" t="e">
        <f t="shared" si="36"/>
        <v>#N/A</v>
      </c>
      <c r="AK180" s="31" t="e">
        <f t="shared" si="36"/>
        <v>#N/A</v>
      </c>
      <c r="AL180" s="31" t="e">
        <f t="shared" si="36"/>
        <v>#N/A</v>
      </c>
      <c r="AM180" s="9"/>
    </row>
    <row r="181" spans="1:39" x14ac:dyDescent="0.2">
      <c r="A181" s="20"/>
      <c r="B181" s="9">
        <v>24</v>
      </c>
      <c r="C181" s="31" t="e">
        <f t="shared" si="36"/>
        <v>#N/A</v>
      </c>
      <c r="D181" s="31" t="e">
        <f t="shared" si="36"/>
        <v>#N/A</v>
      </c>
      <c r="E181" s="31" t="e">
        <f t="shared" si="36"/>
        <v>#N/A</v>
      </c>
      <c r="F181" s="31" t="e">
        <f t="shared" ref="F181:AL181" si="37">IF(F154&gt;F99,F99,F154)</f>
        <v>#N/A</v>
      </c>
      <c r="G181" s="31" t="e">
        <f t="shared" si="37"/>
        <v>#N/A</v>
      </c>
      <c r="H181" s="31" t="e">
        <f t="shared" si="37"/>
        <v>#N/A</v>
      </c>
      <c r="I181" s="31" t="e">
        <f t="shared" si="37"/>
        <v>#N/A</v>
      </c>
      <c r="J181" s="31" t="e">
        <f t="shared" si="37"/>
        <v>#N/A</v>
      </c>
      <c r="K181" s="31" t="e">
        <f t="shared" si="37"/>
        <v>#N/A</v>
      </c>
      <c r="L181" s="31" t="e">
        <f t="shared" si="37"/>
        <v>#N/A</v>
      </c>
      <c r="M181" s="31" t="e">
        <f t="shared" si="37"/>
        <v>#N/A</v>
      </c>
      <c r="N181" s="31" t="e">
        <f t="shared" si="37"/>
        <v>#N/A</v>
      </c>
      <c r="O181" s="31" t="e">
        <f t="shared" si="37"/>
        <v>#N/A</v>
      </c>
      <c r="P181" s="31" t="e">
        <f t="shared" si="37"/>
        <v>#N/A</v>
      </c>
      <c r="Q181" s="31" t="e">
        <f t="shared" si="37"/>
        <v>#N/A</v>
      </c>
      <c r="R181" s="31" t="e">
        <f t="shared" si="37"/>
        <v>#N/A</v>
      </c>
      <c r="S181" s="31" t="e">
        <f t="shared" si="37"/>
        <v>#N/A</v>
      </c>
      <c r="T181" s="31" t="e">
        <f t="shared" si="37"/>
        <v>#N/A</v>
      </c>
      <c r="U181" s="31" t="e">
        <f t="shared" si="37"/>
        <v>#N/A</v>
      </c>
      <c r="V181" s="31" t="e">
        <f t="shared" si="37"/>
        <v>#N/A</v>
      </c>
      <c r="W181" s="31" t="e">
        <f t="shared" si="37"/>
        <v>#N/A</v>
      </c>
      <c r="X181" s="31" t="e">
        <f t="shared" si="37"/>
        <v>#N/A</v>
      </c>
      <c r="Y181" s="31" t="e">
        <f t="shared" si="37"/>
        <v>#N/A</v>
      </c>
      <c r="Z181" s="31" t="e">
        <f t="shared" si="37"/>
        <v>#N/A</v>
      </c>
      <c r="AA181" s="31" t="e">
        <f t="shared" si="37"/>
        <v>#N/A</v>
      </c>
      <c r="AB181" s="31" t="e">
        <f t="shared" si="37"/>
        <v>#N/A</v>
      </c>
      <c r="AC181" s="31" t="e">
        <f t="shared" si="37"/>
        <v>#N/A</v>
      </c>
      <c r="AD181" s="31" t="e">
        <f t="shared" si="37"/>
        <v>#N/A</v>
      </c>
      <c r="AE181" s="31" t="e">
        <f t="shared" si="37"/>
        <v>#N/A</v>
      </c>
      <c r="AF181" s="31" t="e">
        <f t="shared" si="37"/>
        <v>#N/A</v>
      </c>
      <c r="AG181" s="31" t="e">
        <f t="shared" si="37"/>
        <v>#N/A</v>
      </c>
      <c r="AH181" s="31" t="e">
        <f t="shared" si="37"/>
        <v>#N/A</v>
      </c>
      <c r="AI181" s="31" t="e">
        <f t="shared" si="37"/>
        <v>#N/A</v>
      </c>
      <c r="AJ181" s="31" t="e">
        <f t="shared" si="37"/>
        <v>#N/A</v>
      </c>
      <c r="AK181" s="31" t="e">
        <f t="shared" si="37"/>
        <v>#N/A</v>
      </c>
      <c r="AL181" s="31" t="e">
        <f t="shared" si="37"/>
        <v>#N/A</v>
      </c>
      <c r="AM181" s="9"/>
    </row>
    <row r="182" spans="1:39" x14ac:dyDescent="0.2">
      <c r="A182" s="20"/>
      <c r="B182" s="33" t="s">
        <v>401</v>
      </c>
      <c r="C182" s="32" t="e">
        <f>SUM(C158:C181)</f>
        <v>#N/A</v>
      </c>
      <c r="D182" s="32" t="e">
        <f>SUM(D158:D181)</f>
        <v>#N/A</v>
      </c>
      <c r="E182" s="32" t="e">
        <f t="shared" ref="E182:AL182" si="38">SUM(E158:E181)</f>
        <v>#N/A</v>
      </c>
      <c r="F182" s="32" t="e">
        <f t="shared" si="38"/>
        <v>#N/A</v>
      </c>
      <c r="G182" s="32" t="e">
        <f t="shared" si="38"/>
        <v>#N/A</v>
      </c>
      <c r="H182" s="32" t="e">
        <f t="shared" si="38"/>
        <v>#N/A</v>
      </c>
      <c r="I182" s="32" t="e">
        <f t="shared" si="38"/>
        <v>#N/A</v>
      </c>
      <c r="J182" s="32" t="e">
        <f t="shared" si="38"/>
        <v>#N/A</v>
      </c>
      <c r="K182" s="32" t="e">
        <f t="shared" si="38"/>
        <v>#N/A</v>
      </c>
      <c r="L182" s="32" t="e">
        <f t="shared" si="38"/>
        <v>#N/A</v>
      </c>
      <c r="M182" s="32" t="e">
        <f t="shared" si="38"/>
        <v>#N/A</v>
      </c>
      <c r="N182" s="32" t="e">
        <f t="shared" si="38"/>
        <v>#N/A</v>
      </c>
      <c r="O182" s="32" t="e">
        <f t="shared" si="38"/>
        <v>#N/A</v>
      </c>
      <c r="P182" s="32" t="e">
        <f t="shared" si="38"/>
        <v>#N/A</v>
      </c>
      <c r="Q182" s="32" t="e">
        <f t="shared" si="38"/>
        <v>#N/A</v>
      </c>
      <c r="R182" s="32" t="e">
        <f t="shared" si="38"/>
        <v>#N/A</v>
      </c>
      <c r="S182" s="32" t="e">
        <f t="shared" si="38"/>
        <v>#N/A</v>
      </c>
      <c r="T182" s="32" t="e">
        <f t="shared" si="38"/>
        <v>#N/A</v>
      </c>
      <c r="U182" s="32" t="e">
        <f t="shared" si="38"/>
        <v>#N/A</v>
      </c>
      <c r="V182" s="32" t="e">
        <f t="shared" si="38"/>
        <v>#N/A</v>
      </c>
      <c r="W182" s="32" t="e">
        <f t="shared" si="38"/>
        <v>#N/A</v>
      </c>
      <c r="X182" s="32" t="e">
        <f t="shared" si="38"/>
        <v>#N/A</v>
      </c>
      <c r="Y182" s="32" t="e">
        <f t="shared" si="38"/>
        <v>#N/A</v>
      </c>
      <c r="Z182" s="32" t="e">
        <f t="shared" si="38"/>
        <v>#N/A</v>
      </c>
      <c r="AA182" s="32" t="e">
        <f t="shared" si="38"/>
        <v>#N/A</v>
      </c>
      <c r="AB182" s="32" t="e">
        <f t="shared" si="38"/>
        <v>#N/A</v>
      </c>
      <c r="AC182" s="32" t="e">
        <f t="shared" si="38"/>
        <v>#N/A</v>
      </c>
      <c r="AD182" s="32" t="e">
        <f t="shared" si="38"/>
        <v>#N/A</v>
      </c>
      <c r="AE182" s="32" t="e">
        <f t="shared" si="38"/>
        <v>#N/A</v>
      </c>
      <c r="AF182" s="32" t="e">
        <f t="shared" si="38"/>
        <v>#N/A</v>
      </c>
      <c r="AG182" s="32" t="e">
        <f t="shared" si="38"/>
        <v>#N/A</v>
      </c>
      <c r="AH182" s="32" t="e">
        <f t="shared" si="38"/>
        <v>#N/A</v>
      </c>
      <c r="AI182" s="32" t="e">
        <f t="shared" si="38"/>
        <v>#N/A</v>
      </c>
      <c r="AJ182" s="32" t="e">
        <f t="shared" si="38"/>
        <v>#N/A</v>
      </c>
      <c r="AK182" s="32" t="e">
        <f t="shared" si="38"/>
        <v>#N/A</v>
      </c>
      <c r="AL182" s="32" t="e">
        <f t="shared" si="38"/>
        <v>#N/A</v>
      </c>
      <c r="AM182" s="32" t="e">
        <f>SUM(C182:AL182)</f>
        <v>#N/A</v>
      </c>
    </row>
    <row r="183" spans="1:39" x14ac:dyDescent="0.2">
      <c r="A183" s="20" t="s">
        <v>404</v>
      </c>
      <c r="B183" s="33" t="s">
        <v>401</v>
      </c>
      <c r="C183" s="34" t="e">
        <f t="shared" ref="C183:AL183" si="39">C182*C4</f>
        <v>#N/A</v>
      </c>
      <c r="D183" s="34" t="e">
        <f t="shared" si="39"/>
        <v>#N/A</v>
      </c>
      <c r="E183" s="34" t="e">
        <f t="shared" si="39"/>
        <v>#N/A</v>
      </c>
      <c r="F183" s="34" t="e">
        <f t="shared" si="39"/>
        <v>#N/A</v>
      </c>
      <c r="G183" s="34" t="e">
        <f t="shared" si="39"/>
        <v>#N/A</v>
      </c>
      <c r="H183" s="34" t="e">
        <f t="shared" si="39"/>
        <v>#N/A</v>
      </c>
      <c r="I183" s="34" t="e">
        <f t="shared" si="39"/>
        <v>#N/A</v>
      </c>
      <c r="J183" s="34" t="e">
        <f t="shared" si="39"/>
        <v>#N/A</v>
      </c>
      <c r="K183" s="34" t="e">
        <f t="shared" si="39"/>
        <v>#N/A</v>
      </c>
      <c r="L183" s="34" t="e">
        <f t="shared" si="39"/>
        <v>#N/A</v>
      </c>
      <c r="M183" s="34" t="e">
        <f t="shared" si="39"/>
        <v>#N/A</v>
      </c>
      <c r="N183" s="34" t="e">
        <f t="shared" si="39"/>
        <v>#N/A</v>
      </c>
      <c r="O183" s="34" t="e">
        <f t="shared" si="39"/>
        <v>#N/A</v>
      </c>
      <c r="P183" s="34" t="e">
        <f t="shared" si="39"/>
        <v>#N/A</v>
      </c>
      <c r="Q183" s="34" t="e">
        <f t="shared" si="39"/>
        <v>#N/A</v>
      </c>
      <c r="R183" s="34" t="e">
        <f t="shared" si="39"/>
        <v>#N/A</v>
      </c>
      <c r="S183" s="34" t="e">
        <f t="shared" si="39"/>
        <v>#N/A</v>
      </c>
      <c r="T183" s="34" t="e">
        <f t="shared" si="39"/>
        <v>#N/A</v>
      </c>
      <c r="U183" s="34" t="e">
        <f t="shared" si="39"/>
        <v>#N/A</v>
      </c>
      <c r="V183" s="34" t="e">
        <f t="shared" si="39"/>
        <v>#N/A</v>
      </c>
      <c r="W183" s="34" t="e">
        <f t="shared" si="39"/>
        <v>#N/A</v>
      </c>
      <c r="X183" s="34" t="e">
        <f t="shared" si="39"/>
        <v>#N/A</v>
      </c>
      <c r="Y183" s="34" t="e">
        <f t="shared" si="39"/>
        <v>#N/A</v>
      </c>
      <c r="Z183" s="34" t="e">
        <f t="shared" si="39"/>
        <v>#N/A</v>
      </c>
      <c r="AA183" s="34" t="e">
        <f t="shared" si="39"/>
        <v>#N/A</v>
      </c>
      <c r="AB183" s="34" t="e">
        <f t="shared" si="39"/>
        <v>#N/A</v>
      </c>
      <c r="AC183" s="34" t="e">
        <f t="shared" si="39"/>
        <v>#N/A</v>
      </c>
      <c r="AD183" s="34" t="e">
        <f t="shared" si="39"/>
        <v>#N/A</v>
      </c>
      <c r="AE183" s="34" t="e">
        <f t="shared" si="39"/>
        <v>#N/A</v>
      </c>
      <c r="AF183" s="34" t="e">
        <f t="shared" si="39"/>
        <v>#N/A</v>
      </c>
      <c r="AG183" s="34" t="e">
        <f t="shared" si="39"/>
        <v>#N/A</v>
      </c>
      <c r="AH183" s="34" t="e">
        <f t="shared" si="39"/>
        <v>#N/A</v>
      </c>
      <c r="AI183" s="34" t="e">
        <f t="shared" si="39"/>
        <v>#N/A</v>
      </c>
      <c r="AJ183" s="34" t="e">
        <f t="shared" si="39"/>
        <v>#N/A</v>
      </c>
      <c r="AK183" s="34" t="e">
        <f t="shared" si="39"/>
        <v>#N/A</v>
      </c>
      <c r="AL183" s="34" t="e">
        <f t="shared" si="39"/>
        <v>#N/A</v>
      </c>
      <c r="AM183" s="42" t="e">
        <f>SUM(C183:AL183)</f>
        <v>#N/A</v>
      </c>
    </row>
    <row r="184" spans="1:39" x14ac:dyDescent="0.2">
      <c r="A184" s="20"/>
      <c r="B184" s="9"/>
      <c r="C184" s="9"/>
      <c r="D184" s="9"/>
      <c r="E184" s="9"/>
      <c r="F184" s="9"/>
      <c r="G184" s="9"/>
      <c r="H184" s="9"/>
      <c r="I184" s="9"/>
      <c r="J184" s="9"/>
      <c r="K184" s="9"/>
      <c r="L184" s="9"/>
      <c r="M184" s="9"/>
      <c r="N184" s="9"/>
      <c r="O184" s="9"/>
      <c r="P184" s="9"/>
      <c r="Q184" s="9"/>
      <c r="R184" s="9"/>
      <c r="S184" s="9"/>
      <c r="T184" s="9"/>
      <c r="U184" s="9"/>
      <c r="V184" s="9"/>
      <c r="W184" s="9"/>
      <c r="X184" s="9"/>
      <c r="Y184" s="9"/>
      <c r="Z184" s="9"/>
      <c r="AA184" s="9"/>
      <c r="AB184" s="9"/>
      <c r="AC184" s="9"/>
      <c r="AD184" s="9"/>
      <c r="AE184" s="9"/>
      <c r="AF184" s="9"/>
      <c r="AG184" s="9"/>
      <c r="AH184" s="9"/>
      <c r="AI184" s="9"/>
      <c r="AJ184" s="9"/>
      <c r="AK184" s="9"/>
      <c r="AL184" s="9"/>
      <c r="AM184" s="43" t="e">
        <f>IF(AM183=0,0,AM183/AM101)</f>
        <v>#N/A</v>
      </c>
    </row>
  </sheetData>
  <phoneticPr fontId="2"/>
  <pageMargins left="0.7" right="0.7" top="0.75" bottom="0.75" header="0.3" footer="0.3"/>
  <pageSetup paperSize="9" orientation="portrait" r:id="rId1"/>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9"/>
  <dimension ref="A1:AM156"/>
  <sheetViews>
    <sheetView zoomScale="80" zoomScaleNormal="80" workbookViewId="0">
      <pane ySplit="11" topLeftCell="A12" activePane="bottomLeft" state="frozen"/>
      <selection sqref="A1:AE1"/>
      <selection pane="bottomLeft" sqref="A1:AE1"/>
    </sheetView>
  </sheetViews>
  <sheetFormatPr defaultColWidth="9" defaultRowHeight="11" x14ac:dyDescent="0.2"/>
  <cols>
    <col min="1" max="1" width="8.6328125" style="2" bestFit="1" customWidth="1"/>
    <col min="2" max="2" width="7.453125" style="3" bestFit="1" customWidth="1"/>
    <col min="3" max="3" width="8.7265625" style="3" bestFit="1" customWidth="1"/>
    <col min="4" max="14" width="8.453125" style="3" bestFit="1" customWidth="1"/>
    <col min="15" max="29" width="8.453125" style="3" hidden="1" customWidth="1"/>
    <col min="30" max="38" width="8.453125" style="3" bestFit="1" customWidth="1"/>
    <col min="39" max="16384" width="9" style="3"/>
  </cols>
  <sheetData>
    <row r="1" spans="1:39" x14ac:dyDescent="0.2">
      <c r="A1" s="7"/>
      <c r="B1" s="8"/>
      <c r="C1" s="8">
        <v>16</v>
      </c>
      <c r="D1" s="8">
        <v>17</v>
      </c>
      <c r="E1" s="8">
        <v>18</v>
      </c>
      <c r="F1" s="8">
        <v>19</v>
      </c>
      <c r="G1" s="8">
        <v>20</v>
      </c>
      <c r="H1" s="8">
        <v>21</v>
      </c>
      <c r="I1" s="8">
        <v>22</v>
      </c>
      <c r="J1" s="8">
        <v>23</v>
      </c>
      <c r="K1" s="8">
        <v>24</v>
      </c>
      <c r="L1" s="8">
        <v>25</v>
      </c>
      <c r="M1" s="8">
        <v>26</v>
      </c>
      <c r="N1" s="8">
        <v>27</v>
      </c>
      <c r="O1" s="8">
        <v>28</v>
      </c>
      <c r="P1" s="8">
        <v>29</v>
      </c>
      <c r="Q1" s="8">
        <v>30</v>
      </c>
      <c r="R1" s="8">
        <v>31</v>
      </c>
      <c r="S1" s="8">
        <v>32</v>
      </c>
      <c r="T1" s="8">
        <v>33</v>
      </c>
      <c r="U1" s="8">
        <v>34</v>
      </c>
      <c r="V1" s="8">
        <v>35</v>
      </c>
      <c r="W1" s="8">
        <v>36</v>
      </c>
      <c r="X1" s="8">
        <v>1</v>
      </c>
      <c r="Y1" s="8">
        <v>2</v>
      </c>
      <c r="Z1" s="8">
        <v>3</v>
      </c>
      <c r="AA1" s="8">
        <v>4</v>
      </c>
      <c r="AB1" s="8">
        <v>5</v>
      </c>
      <c r="AC1" s="8">
        <v>6</v>
      </c>
      <c r="AD1" s="8">
        <v>7</v>
      </c>
      <c r="AE1" s="8">
        <v>8</v>
      </c>
      <c r="AF1" s="8">
        <v>9</v>
      </c>
      <c r="AG1" s="8">
        <v>10</v>
      </c>
      <c r="AH1" s="8">
        <v>11</v>
      </c>
      <c r="AI1" s="8">
        <v>12</v>
      </c>
      <c r="AJ1" s="8">
        <v>13</v>
      </c>
      <c r="AK1" s="8">
        <v>14</v>
      </c>
      <c r="AL1" s="8">
        <v>15</v>
      </c>
      <c r="AM1" s="9"/>
    </row>
    <row r="2" spans="1:39" x14ac:dyDescent="0.2">
      <c r="A2" s="10" t="s">
        <v>222</v>
      </c>
      <c r="B2" s="11"/>
      <c r="C2" s="12"/>
      <c r="D2" s="13" t="s">
        <v>223</v>
      </c>
      <c r="E2" s="14"/>
      <c r="F2" s="12"/>
      <c r="G2" s="13" t="s">
        <v>224</v>
      </c>
      <c r="H2" s="14"/>
      <c r="I2" s="12"/>
      <c r="J2" s="13" t="s">
        <v>225</v>
      </c>
      <c r="K2" s="14"/>
      <c r="L2" s="12"/>
      <c r="M2" s="13" t="s">
        <v>226</v>
      </c>
      <c r="N2" s="14"/>
      <c r="O2" s="12"/>
      <c r="P2" s="13" t="s">
        <v>227</v>
      </c>
      <c r="Q2" s="14"/>
      <c r="R2" s="12"/>
      <c r="S2" s="13" t="s">
        <v>228</v>
      </c>
      <c r="T2" s="14"/>
      <c r="U2" s="12"/>
      <c r="V2" s="13" t="s">
        <v>229</v>
      </c>
      <c r="W2" s="14"/>
      <c r="X2" s="12"/>
      <c r="Y2" s="13" t="s">
        <v>230</v>
      </c>
      <c r="Z2" s="14"/>
      <c r="AA2" s="12"/>
      <c r="AB2" s="13" t="s">
        <v>231</v>
      </c>
      <c r="AC2" s="14"/>
      <c r="AD2" s="12"/>
      <c r="AE2" s="13" t="s">
        <v>232</v>
      </c>
      <c r="AF2" s="14"/>
      <c r="AG2" s="12"/>
      <c r="AH2" s="13" t="s">
        <v>233</v>
      </c>
      <c r="AI2" s="14"/>
      <c r="AJ2" s="13"/>
      <c r="AK2" s="13" t="s">
        <v>234</v>
      </c>
      <c r="AL2" s="14"/>
      <c r="AM2" s="9"/>
    </row>
    <row r="3" spans="1:39" s="2" customFormat="1" x14ac:dyDescent="0.2">
      <c r="A3" s="15"/>
      <c r="B3" s="16"/>
      <c r="C3" s="17" t="s">
        <v>235</v>
      </c>
      <c r="D3" s="18" t="s">
        <v>236</v>
      </c>
      <c r="E3" s="19" t="s">
        <v>237</v>
      </c>
      <c r="F3" s="17" t="s">
        <v>235</v>
      </c>
      <c r="G3" s="18" t="s">
        <v>236</v>
      </c>
      <c r="H3" s="19" t="s">
        <v>237</v>
      </c>
      <c r="I3" s="17" t="s">
        <v>235</v>
      </c>
      <c r="J3" s="18" t="s">
        <v>236</v>
      </c>
      <c r="K3" s="19" t="s">
        <v>237</v>
      </c>
      <c r="L3" s="17" t="s">
        <v>235</v>
      </c>
      <c r="M3" s="18" t="s">
        <v>236</v>
      </c>
      <c r="N3" s="19" t="s">
        <v>237</v>
      </c>
      <c r="O3" s="17" t="s">
        <v>235</v>
      </c>
      <c r="P3" s="18" t="s">
        <v>236</v>
      </c>
      <c r="Q3" s="19" t="s">
        <v>237</v>
      </c>
      <c r="R3" s="17" t="s">
        <v>235</v>
      </c>
      <c r="S3" s="18" t="s">
        <v>236</v>
      </c>
      <c r="T3" s="19" t="s">
        <v>237</v>
      </c>
      <c r="U3" s="17" t="s">
        <v>235</v>
      </c>
      <c r="V3" s="18" t="s">
        <v>236</v>
      </c>
      <c r="W3" s="19" t="s">
        <v>237</v>
      </c>
      <c r="X3" s="17" t="s">
        <v>235</v>
      </c>
      <c r="Y3" s="18" t="s">
        <v>236</v>
      </c>
      <c r="Z3" s="19" t="s">
        <v>237</v>
      </c>
      <c r="AA3" s="17" t="s">
        <v>235</v>
      </c>
      <c r="AB3" s="18" t="s">
        <v>236</v>
      </c>
      <c r="AC3" s="19" t="s">
        <v>237</v>
      </c>
      <c r="AD3" s="17" t="s">
        <v>235</v>
      </c>
      <c r="AE3" s="18" t="s">
        <v>236</v>
      </c>
      <c r="AF3" s="19" t="s">
        <v>237</v>
      </c>
      <c r="AG3" s="17" t="s">
        <v>235</v>
      </c>
      <c r="AH3" s="18" t="s">
        <v>236</v>
      </c>
      <c r="AI3" s="19" t="s">
        <v>237</v>
      </c>
      <c r="AJ3" s="18" t="s">
        <v>235</v>
      </c>
      <c r="AK3" s="18" t="s">
        <v>236</v>
      </c>
      <c r="AL3" s="19" t="s">
        <v>237</v>
      </c>
      <c r="AM3" s="20"/>
    </row>
    <row r="4" spans="1:39" s="2" customFormat="1" x14ac:dyDescent="0.2">
      <c r="A4" s="21"/>
      <c r="B4" s="22" t="s">
        <v>634</v>
      </c>
      <c r="C4" s="12">
        <v>10</v>
      </c>
      <c r="D4" s="13">
        <v>10</v>
      </c>
      <c r="E4" s="14">
        <v>11</v>
      </c>
      <c r="F4" s="12">
        <v>10</v>
      </c>
      <c r="G4" s="13">
        <v>10</v>
      </c>
      <c r="H4" s="14">
        <v>8</v>
      </c>
      <c r="I4" s="12">
        <v>10</v>
      </c>
      <c r="J4" s="13">
        <v>10</v>
      </c>
      <c r="K4" s="14">
        <v>11</v>
      </c>
      <c r="L4" s="12">
        <v>10</v>
      </c>
      <c r="M4" s="13">
        <v>10</v>
      </c>
      <c r="N4" s="14">
        <v>10</v>
      </c>
      <c r="O4" s="12">
        <v>10</v>
      </c>
      <c r="P4" s="13">
        <v>10</v>
      </c>
      <c r="Q4" s="14">
        <v>11</v>
      </c>
      <c r="R4" s="12">
        <v>10</v>
      </c>
      <c r="S4" s="13">
        <v>10</v>
      </c>
      <c r="T4" s="14">
        <v>10</v>
      </c>
      <c r="U4" s="12">
        <v>10</v>
      </c>
      <c r="V4" s="13">
        <v>10</v>
      </c>
      <c r="W4" s="14">
        <v>11</v>
      </c>
      <c r="X4" s="12">
        <v>10</v>
      </c>
      <c r="Y4" s="13">
        <v>10</v>
      </c>
      <c r="Z4" s="14">
        <v>11</v>
      </c>
      <c r="AA4" s="12">
        <v>10</v>
      </c>
      <c r="AB4" s="13">
        <v>10</v>
      </c>
      <c r="AC4" s="14">
        <v>10</v>
      </c>
      <c r="AD4" s="12">
        <v>10</v>
      </c>
      <c r="AE4" s="13">
        <v>10</v>
      </c>
      <c r="AF4" s="14">
        <v>11</v>
      </c>
      <c r="AG4" s="12">
        <v>10</v>
      </c>
      <c r="AH4" s="13">
        <v>10</v>
      </c>
      <c r="AI4" s="14">
        <v>10</v>
      </c>
      <c r="AJ4" s="12">
        <v>10</v>
      </c>
      <c r="AK4" s="13">
        <v>10</v>
      </c>
      <c r="AL4" s="14">
        <v>11</v>
      </c>
      <c r="AM4" s="20"/>
    </row>
    <row r="5" spans="1:39" x14ac:dyDescent="0.2">
      <c r="A5" s="12" t="e">
        <f>'s2'!A5</f>
        <v>#N/A</v>
      </c>
      <c r="B5" s="11" t="str">
        <f>'s4'!B5</f>
        <v>平均気温</v>
      </c>
      <c r="C5" s="10" t="e">
        <f>'s4'!C5</f>
        <v>#N/A</v>
      </c>
      <c r="D5" s="23" t="e">
        <f>'s4'!D5</f>
        <v>#N/A</v>
      </c>
      <c r="E5" s="11" t="e">
        <f>'s4'!E5</f>
        <v>#N/A</v>
      </c>
      <c r="F5" s="10" t="e">
        <f>'s4'!F5</f>
        <v>#N/A</v>
      </c>
      <c r="G5" s="23" t="e">
        <f>'s4'!G5</f>
        <v>#N/A</v>
      </c>
      <c r="H5" s="11" t="e">
        <f>'s4'!H5</f>
        <v>#N/A</v>
      </c>
      <c r="I5" s="10" t="e">
        <f>'s4'!I5</f>
        <v>#N/A</v>
      </c>
      <c r="J5" s="23" t="e">
        <f>'s4'!J5</f>
        <v>#N/A</v>
      </c>
      <c r="K5" s="11" t="e">
        <f>'s4'!K5</f>
        <v>#N/A</v>
      </c>
      <c r="L5" s="10" t="e">
        <f>'s4'!L5</f>
        <v>#N/A</v>
      </c>
      <c r="M5" s="23" t="e">
        <f>'s4'!M5</f>
        <v>#N/A</v>
      </c>
      <c r="N5" s="11" t="e">
        <f>'s4'!N5</f>
        <v>#N/A</v>
      </c>
      <c r="O5" s="10" t="e">
        <f>'s4'!O5</f>
        <v>#N/A</v>
      </c>
      <c r="P5" s="23" t="e">
        <f>'s4'!P5</f>
        <v>#N/A</v>
      </c>
      <c r="Q5" s="11" t="e">
        <f>'s4'!Q5</f>
        <v>#N/A</v>
      </c>
      <c r="R5" s="10" t="e">
        <f>'s4'!R5</f>
        <v>#N/A</v>
      </c>
      <c r="S5" s="23" t="e">
        <f>'s4'!S5</f>
        <v>#N/A</v>
      </c>
      <c r="T5" s="11" t="e">
        <f>'s4'!T5</f>
        <v>#N/A</v>
      </c>
      <c r="U5" s="10" t="e">
        <f>'s4'!U5</f>
        <v>#N/A</v>
      </c>
      <c r="V5" s="23" t="e">
        <f>'s4'!V5</f>
        <v>#N/A</v>
      </c>
      <c r="W5" s="11" t="e">
        <f>'s4'!W5</f>
        <v>#N/A</v>
      </c>
      <c r="X5" s="10" t="e">
        <f>'s4'!X5</f>
        <v>#N/A</v>
      </c>
      <c r="Y5" s="23" t="e">
        <f>'s4'!Y5</f>
        <v>#N/A</v>
      </c>
      <c r="Z5" s="11" t="e">
        <f>'s4'!Z5</f>
        <v>#N/A</v>
      </c>
      <c r="AA5" s="10" t="e">
        <f>'s4'!AA5</f>
        <v>#N/A</v>
      </c>
      <c r="AB5" s="23" t="e">
        <f>'s4'!AB5</f>
        <v>#N/A</v>
      </c>
      <c r="AC5" s="11" t="e">
        <f>'s4'!AC5</f>
        <v>#N/A</v>
      </c>
      <c r="AD5" s="10" t="e">
        <f>'s4'!AD5</f>
        <v>#N/A</v>
      </c>
      <c r="AE5" s="23" t="e">
        <f>'s4'!AE5</f>
        <v>#N/A</v>
      </c>
      <c r="AF5" s="11" t="e">
        <f>'s4'!AF5</f>
        <v>#N/A</v>
      </c>
      <c r="AG5" s="10" t="e">
        <f>'s4'!AG5</f>
        <v>#N/A</v>
      </c>
      <c r="AH5" s="23" t="e">
        <f>'s4'!AH5</f>
        <v>#N/A</v>
      </c>
      <c r="AI5" s="11" t="e">
        <f>'s4'!AI5</f>
        <v>#N/A</v>
      </c>
      <c r="AJ5" s="23" t="e">
        <f>'s4'!AJ5</f>
        <v>#N/A</v>
      </c>
      <c r="AK5" s="23" t="e">
        <f>'s4'!AK5</f>
        <v>#N/A</v>
      </c>
      <c r="AL5" s="11" t="e">
        <f>'s4'!AL5</f>
        <v>#N/A</v>
      </c>
      <c r="AM5" s="9"/>
    </row>
    <row r="6" spans="1:39" x14ac:dyDescent="0.2">
      <c r="A6" s="21">
        <f>'s2'!A6</f>
        <v>0</v>
      </c>
      <c r="B6" s="24" t="str">
        <f>'s4'!B6</f>
        <v>最低気温</v>
      </c>
      <c r="C6" s="25" t="e">
        <f>'s4'!C6</f>
        <v>#N/A</v>
      </c>
      <c r="D6" s="8" t="e">
        <f>'s4'!D6</f>
        <v>#N/A</v>
      </c>
      <c r="E6" s="24" t="e">
        <f>'s4'!E6</f>
        <v>#N/A</v>
      </c>
      <c r="F6" s="25" t="e">
        <f>'s4'!F6</f>
        <v>#N/A</v>
      </c>
      <c r="G6" s="8" t="e">
        <f>'s4'!G6</f>
        <v>#N/A</v>
      </c>
      <c r="H6" s="24" t="e">
        <f>'s4'!H6</f>
        <v>#N/A</v>
      </c>
      <c r="I6" s="25" t="e">
        <f>'s4'!I6</f>
        <v>#N/A</v>
      </c>
      <c r="J6" s="8" t="e">
        <f>'s4'!J6</f>
        <v>#N/A</v>
      </c>
      <c r="K6" s="24" t="e">
        <f>'s4'!K6</f>
        <v>#N/A</v>
      </c>
      <c r="L6" s="25" t="e">
        <f>'s4'!L6</f>
        <v>#N/A</v>
      </c>
      <c r="M6" s="8" t="e">
        <f>'s4'!M6</f>
        <v>#N/A</v>
      </c>
      <c r="N6" s="24" t="e">
        <f>'s4'!N6</f>
        <v>#N/A</v>
      </c>
      <c r="O6" s="25" t="e">
        <f>'s4'!O6</f>
        <v>#N/A</v>
      </c>
      <c r="P6" s="8" t="e">
        <f>'s4'!P6</f>
        <v>#N/A</v>
      </c>
      <c r="Q6" s="24" t="e">
        <f>'s4'!Q6</f>
        <v>#N/A</v>
      </c>
      <c r="R6" s="25" t="e">
        <f>'s4'!R6</f>
        <v>#N/A</v>
      </c>
      <c r="S6" s="8" t="e">
        <f>'s4'!S6</f>
        <v>#N/A</v>
      </c>
      <c r="T6" s="24" t="e">
        <f>'s4'!T6</f>
        <v>#N/A</v>
      </c>
      <c r="U6" s="25" t="e">
        <f>'s4'!U6</f>
        <v>#N/A</v>
      </c>
      <c r="V6" s="8" t="e">
        <f>'s4'!V6</f>
        <v>#N/A</v>
      </c>
      <c r="W6" s="24" t="e">
        <f>'s4'!W6</f>
        <v>#N/A</v>
      </c>
      <c r="X6" s="25" t="e">
        <f>'s4'!X6</f>
        <v>#N/A</v>
      </c>
      <c r="Y6" s="8" t="e">
        <f>'s4'!Y6</f>
        <v>#N/A</v>
      </c>
      <c r="Z6" s="24" t="e">
        <f>'s4'!Z6</f>
        <v>#N/A</v>
      </c>
      <c r="AA6" s="25" t="e">
        <f>'s4'!AA6</f>
        <v>#N/A</v>
      </c>
      <c r="AB6" s="8" t="e">
        <f>'s4'!AB6</f>
        <v>#N/A</v>
      </c>
      <c r="AC6" s="24" t="e">
        <f>'s4'!AC6</f>
        <v>#N/A</v>
      </c>
      <c r="AD6" s="25" t="e">
        <f>'s4'!AD6</f>
        <v>#N/A</v>
      </c>
      <c r="AE6" s="8" t="e">
        <f>'s4'!AE6</f>
        <v>#N/A</v>
      </c>
      <c r="AF6" s="24" t="e">
        <f>'s4'!AF6</f>
        <v>#N/A</v>
      </c>
      <c r="AG6" s="25" t="e">
        <f>'s4'!AG6</f>
        <v>#N/A</v>
      </c>
      <c r="AH6" s="8" t="e">
        <f>'s4'!AH6</f>
        <v>#N/A</v>
      </c>
      <c r="AI6" s="24" t="e">
        <f>'s4'!AI6</f>
        <v>#N/A</v>
      </c>
      <c r="AJ6" s="8" t="e">
        <f>'s4'!AJ6</f>
        <v>#N/A</v>
      </c>
      <c r="AK6" s="8" t="e">
        <f>'s4'!AK6</f>
        <v>#N/A</v>
      </c>
      <c r="AL6" s="24" t="e">
        <f>'s4'!AL6</f>
        <v>#N/A</v>
      </c>
      <c r="AM6" s="9"/>
    </row>
    <row r="7" spans="1:39" x14ac:dyDescent="0.2">
      <c r="A7" s="21"/>
      <c r="B7" s="24" t="str">
        <f>'s4'!B7</f>
        <v>最高気温</v>
      </c>
      <c r="C7" s="25" t="e">
        <f>'s4'!C7</f>
        <v>#N/A</v>
      </c>
      <c r="D7" s="8" t="e">
        <f>'s4'!D7</f>
        <v>#N/A</v>
      </c>
      <c r="E7" s="24" t="e">
        <f>'s4'!E7</f>
        <v>#N/A</v>
      </c>
      <c r="F7" s="25" t="e">
        <f>'s4'!F7</f>
        <v>#N/A</v>
      </c>
      <c r="G7" s="8" t="e">
        <f>'s4'!G7</f>
        <v>#N/A</v>
      </c>
      <c r="H7" s="24" t="e">
        <f>'s4'!H7</f>
        <v>#N/A</v>
      </c>
      <c r="I7" s="25" t="e">
        <f>'s4'!I7</f>
        <v>#N/A</v>
      </c>
      <c r="J7" s="8" t="e">
        <f>'s4'!J7</f>
        <v>#N/A</v>
      </c>
      <c r="K7" s="24" t="e">
        <f>'s4'!K7</f>
        <v>#N/A</v>
      </c>
      <c r="L7" s="25" t="e">
        <f>'s4'!L7</f>
        <v>#N/A</v>
      </c>
      <c r="M7" s="8" t="e">
        <f>'s4'!M7</f>
        <v>#N/A</v>
      </c>
      <c r="N7" s="24" t="e">
        <f>'s4'!N7</f>
        <v>#N/A</v>
      </c>
      <c r="O7" s="25" t="e">
        <f>'s4'!O7</f>
        <v>#N/A</v>
      </c>
      <c r="P7" s="8" t="e">
        <f>'s4'!P7</f>
        <v>#N/A</v>
      </c>
      <c r="Q7" s="24" t="e">
        <f>'s4'!Q7</f>
        <v>#N/A</v>
      </c>
      <c r="R7" s="25" t="e">
        <f>'s4'!R7</f>
        <v>#N/A</v>
      </c>
      <c r="S7" s="8" t="e">
        <f>'s4'!S7</f>
        <v>#N/A</v>
      </c>
      <c r="T7" s="24" t="e">
        <f>'s4'!T7</f>
        <v>#N/A</v>
      </c>
      <c r="U7" s="25" t="e">
        <f>'s4'!U7</f>
        <v>#N/A</v>
      </c>
      <c r="V7" s="8" t="e">
        <f>'s4'!V7</f>
        <v>#N/A</v>
      </c>
      <c r="W7" s="24" t="e">
        <f>'s4'!W7</f>
        <v>#N/A</v>
      </c>
      <c r="X7" s="25" t="e">
        <f>'s4'!X7</f>
        <v>#N/A</v>
      </c>
      <c r="Y7" s="8" t="e">
        <f>'s4'!Y7</f>
        <v>#N/A</v>
      </c>
      <c r="Z7" s="24" t="e">
        <f>'s4'!Z7</f>
        <v>#N/A</v>
      </c>
      <c r="AA7" s="25" t="e">
        <f>'s4'!AA7</f>
        <v>#N/A</v>
      </c>
      <c r="AB7" s="8" t="e">
        <f>'s4'!AB7</f>
        <v>#N/A</v>
      </c>
      <c r="AC7" s="24" t="e">
        <f>'s4'!AC7</f>
        <v>#N/A</v>
      </c>
      <c r="AD7" s="25" t="e">
        <f>'s4'!AD7</f>
        <v>#N/A</v>
      </c>
      <c r="AE7" s="8" t="e">
        <f>'s4'!AE7</f>
        <v>#N/A</v>
      </c>
      <c r="AF7" s="24" t="e">
        <f>'s4'!AF7</f>
        <v>#N/A</v>
      </c>
      <c r="AG7" s="25" t="e">
        <f>'s4'!AG7</f>
        <v>#N/A</v>
      </c>
      <c r="AH7" s="8" t="e">
        <f>'s4'!AH7</f>
        <v>#N/A</v>
      </c>
      <c r="AI7" s="24" t="e">
        <f>'s4'!AI7</f>
        <v>#N/A</v>
      </c>
      <c r="AJ7" s="8" t="e">
        <f>'s4'!AJ7</f>
        <v>#N/A</v>
      </c>
      <c r="AK7" s="8" t="e">
        <f>'s4'!AK7</f>
        <v>#N/A</v>
      </c>
      <c r="AL7" s="24" t="e">
        <f>'s4'!AL7</f>
        <v>#N/A</v>
      </c>
      <c r="AM7" s="9"/>
    </row>
    <row r="8" spans="1:39" x14ac:dyDescent="0.2">
      <c r="A8" s="21"/>
      <c r="B8" s="24" t="str">
        <f>'s4'!B8</f>
        <v>日照時間</v>
      </c>
      <c r="C8" s="25" t="e">
        <f>'s4'!C8</f>
        <v>#N/A</v>
      </c>
      <c r="D8" s="8" t="e">
        <f>'s4'!D8</f>
        <v>#N/A</v>
      </c>
      <c r="E8" s="24" t="e">
        <f>'s4'!E8</f>
        <v>#N/A</v>
      </c>
      <c r="F8" s="25" t="e">
        <f>'s4'!F8</f>
        <v>#N/A</v>
      </c>
      <c r="G8" s="8" t="e">
        <f>'s4'!G8</f>
        <v>#N/A</v>
      </c>
      <c r="H8" s="24" t="e">
        <f>'s4'!H8</f>
        <v>#N/A</v>
      </c>
      <c r="I8" s="25" t="e">
        <f>'s4'!I8</f>
        <v>#N/A</v>
      </c>
      <c r="J8" s="8" t="e">
        <f>'s4'!J8</f>
        <v>#N/A</v>
      </c>
      <c r="K8" s="24" t="e">
        <f>'s4'!K8</f>
        <v>#N/A</v>
      </c>
      <c r="L8" s="25" t="e">
        <f>'s4'!L8</f>
        <v>#N/A</v>
      </c>
      <c r="M8" s="8" t="e">
        <f>'s4'!M8</f>
        <v>#N/A</v>
      </c>
      <c r="N8" s="24" t="e">
        <f>'s4'!N8</f>
        <v>#N/A</v>
      </c>
      <c r="O8" s="25" t="e">
        <f>'s4'!O8</f>
        <v>#N/A</v>
      </c>
      <c r="P8" s="8" t="e">
        <f>'s4'!P8</f>
        <v>#N/A</v>
      </c>
      <c r="Q8" s="24" t="e">
        <f>'s4'!Q8</f>
        <v>#N/A</v>
      </c>
      <c r="R8" s="25" t="e">
        <f>'s4'!R8</f>
        <v>#N/A</v>
      </c>
      <c r="S8" s="8" t="e">
        <f>'s4'!S8</f>
        <v>#N/A</v>
      </c>
      <c r="T8" s="24" t="e">
        <f>'s4'!T8</f>
        <v>#N/A</v>
      </c>
      <c r="U8" s="25" t="e">
        <f>'s4'!U8</f>
        <v>#N/A</v>
      </c>
      <c r="V8" s="8" t="e">
        <f>'s4'!V8</f>
        <v>#N/A</v>
      </c>
      <c r="W8" s="24" t="e">
        <f>'s4'!W8</f>
        <v>#N/A</v>
      </c>
      <c r="X8" s="25" t="e">
        <f>'s4'!X8</f>
        <v>#N/A</v>
      </c>
      <c r="Y8" s="8" t="e">
        <f>'s4'!Y8</f>
        <v>#N/A</v>
      </c>
      <c r="Z8" s="24" t="e">
        <f>'s4'!Z8</f>
        <v>#N/A</v>
      </c>
      <c r="AA8" s="25" t="e">
        <f>'s4'!AA8</f>
        <v>#N/A</v>
      </c>
      <c r="AB8" s="8" t="e">
        <f>'s4'!AB8</f>
        <v>#N/A</v>
      </c>
      <c r="AC8" s="24" t="e">
        <f>'s4'!AC8</f>
        <v>#N/A</v>
      </c>
      <c r="AD8" s="25" t="e">
        <f>'s4'!AD8</f>
        <v>#N/A</v>
      </c>
      <c r="AE8" s="8" t="e">
        <f>'s4'!AE8</f>
        <v>#N/A</v>
      </c>
      <c r="AF8" s="24" t="e">
        <f>'s4'!AF8</f>
        <v>#N/A</v>
      </c>
      <c r="AG8" s="25" t="e">
        <f>'s4'!AG8</f>
        <v>#N/A</v>
      </c>
      <c r="AH8" s="8" t="e">
        <f>'s4'!AH8</f>
        <v>#N/A</v>
      </c>
      <c r="AI8" s="24" t="e">
        <f>'s4'!AI8</f>
        <v>#N/A</v>
      </c>
      <c r="AJ8" s="8" t="e">
        <f>'s4'!AJ8</f>
        <v>#N/A</v>
      </c>
      <c r="AK8" s="8" t="e">
        <f>'s4'!AK8</f>
        <v>#N/A</v>
      </c>
      <c r="AL8" s="24" t="e">
        <f>'s4'!AL8</f>
        <v>#N/A</v>
      </c>
      <c r="AM8" s="9"/>
    </row>
    <row r="9" spans="1:39" x14ac:dyDescent="0.2">
      <c r="A9" s="15"/>
      <c r="B9" s="26" t="str">
        <f>'s4'!B9</f>
        <v>日射量</v>
      </c>
      <c r="C9" s="27" t="e">
        <f>'s4'!C9</f>
        <v>#N/A</v>
      </c>
      <c r="D9" s="28" t="e">
        <f>'s4'!D9</f>
        <v>#N/A</v>
      </c>
      <c r="E9" s="26" t="e">
        <f>'s4'!E9</f>
        <v>#N/A</v>
      </c>
      <c r="F9" s="27" t="e">
        <f>'s4'!F9</f>
        <v>#N/A</v>
      </c>
      <c r="G9" s="28" t="e">
        <f>'s4'!G9</f>
        <v>#N/A</v>
      </c>
      <c r="H9" s="26" t="e">
        <f>'s4'!H9</f>
        <v>#N/A</v>
      </c>
      <c r="I9" s="27" t="e">
        <f>'s4'!I9</f>
        <v>#N/A</v>
      </c>
      <c r="J9" s="28" t="e">
        <f>'s4'!J9</f>
        <v>#N/A</v>
      </c>
      <c r="K9" s="26" t="e">
        <f>'s4'!K9</f>
        <v>#N/A</v>
      </c>
      <c r="L9" s="27" t="e">
        <f>'s4'!L9</f>
        <v>#N/A</v>
      </c>
      <c r="M9" s="28" t="e">
        <f>'s4'!M9</f>
        <v>#N/A</v>
      </c>
      <c r="N9" s="26" t="e">
        <f>'s4'!N9</f>
        <v>#N/A</v>
      </c>
      <c r="O9" s="27" t="e">
        <f>'s4'!O9</f>
        <v>#N/A</v>
      </c>
      <c r="P9" s="28" t="e">
        <f>'s4'!P9</f>
        <v>#N/A</v>
      </c>
      <c r="Q9" s="26" t="e">
        <f>'s4'!Q9</f>
        <v>#N/A</v>
      </c>
      <c r="R9" s="27" t="e">
        <f>'s4'!R9</f>
        <v>#N/A</v>
      </c>
      <c r="S9" s="28" t="e">
        <f>'s4'!S9</f>
        <v>#N/A</v>
      </c>
      <c r="T9" s="26" t="e">
        <f>'s4'!T9</f>
        <v>#N/A</v>
      </c>
      <c r="U9" s="27" t="e">
        <f>'s4'!U9</f>
        <v>#N/A</v>
      </c>
      <c r="V9" s="28" t="e">
        <f>'s4'!V9</f>
        <v>#N/A</v>
      </c>
      <c r="W9" s="26" t="e">
        <f>'s4'!W9</f>
        <v>#N/A</v>
      </c>
      <c r="X9" s="27" t="e">
        <f>'s4'!X9</f>
        <v>#N/A</v>
      </c>
      <c r="Y9" s="28" t="e">
        <f>'s4'!Y9</f>
        <v>#N/A</v>
      </c>
      <c r="Z9" s="26" t="e">
        <f>'s4'!Z9</f>
        <v>#N/A</v>
      </c>
      <c r="AA9" s="27" t="e">
        <f>'s4'!AA9</f>
        <v>#N/A</v>
      </c>
      <c r="AB9" s="28" t="e">
        <f>'s4'!AB9</f>
        <v>#N/A</v>
      </c>
      <c r="AC9" s="26" t="e">
        <f>'s4'!AC9</f>
        <v>#N/A</v>
      </c>
      <c r="AD9" s="27" t="e">
        <f>'s4'!AD9</f>
        <v>#N/A</v>
      </c>
      <c r="AE9" s="28" t="e">
        <f>'s4'!AE9</f>
        <v>#N/A</v>
      </c>
      <c r="AF9" s="26" t="e">
        <f>'s4'!AF9</f>
        <v>#N/A</v>
      </c>
      <c r="AG9" s="27" t="e">
        <f>'s4'!AG9</f>
        <v>#N/A</v>
      </c>
      <c r="AH9" s="28" t="e">
        <f>'s4'!AH9</f>
        <v>#N/A</v>
      </c>
      <c r="AI9" s="26" t="e">
        <f>'s4'!AI9</f>
        <v>#N/A</v>
      </c>
      <c r="AJ9" s="28" t="e">
        <f>'s4'!AJ9</f>
        <v>#N/A</v>
      </c>
      <c r="AK9" s="28" t="e">
        <f>'s4'!AK9</f>
        <v>#N/A</v>
      </c>
      <c r="AL9" s="26" t="e">
        <f>'s4'!AL9</f>
        <v>#N/A</v>
      </c>
      <c r="AM9" s="9"/>
    </row>
    <row r="10" spans="1:39" x14ac:dyDescent="0.2">
      <c r="A10" s="7"/>
      <c r="B10" s="8" t="str">
        <f>'s4'!B10</f>
        <v>平均気温’</v>
      </c>
      <c r="C10" s="8" t="e">
        <f>'s4'!C10</f>
        <v>#N/A</v>
      </c>
      <c r="D10" s="8" t="e">
        <f>'s4'!D10</f>
        <v>#N/A</v>
      </c>
      <c r="E10" s="8" t="e">
        <f>'s4'!E10</f>
        <v>#N/A</v>
      </c>
      <c r="F10" s="8" t="e">
        <f>'s4'!F10</f>
        <v>#N/A</v>
      </c>
      <c r="G10" s="8" t="e">
        <f>'s4'!G10</f>
        <v>#N/A</v>
      </c>
      <c r="H10" s="8" t="e">
        <f>'s4'!H10</f>
        <v>#N/A</v>
      </c>
      <c r="I10" s="8" t="e">
        <f>'s4'!I10</f>
        <v>#N/A</v>
      </c>
      <c r="J10" s="8" t="e">
        <f>'s4'!J10</f>
        <v>#N/A</v>
      </c>
      <c r="K10" s="8" t="e">
        <f>'s4'!K10</f>
        <v>#N/A</v>
      </c>
      <c r="L10" s="8" t="e">
        <f>'s4'!L10</f>
        <v>#N/A</v>
      </c>
      <c r="M10" s="8" t="e">
        <f>'s4'!M10</f>
        <v>#N/A</v>
      </c>
      <c r="N10" s="8" t="e">
        <f>'s4'!N10</f>
        <v>#N/A</v>
      </c>
      <c r="O10" s="8" t="e">
        <f>'s4'!O10</f>
        <v>#N/A</v>
      </c>
      <c r="P10" s="8" t="e">
        <f>'s4'!P10</f>
        <v>#N/A</v>
      </c>
      <c r="Q10" s="8" t="e">
        <f>'s4'!Q10</f>
        <v>#N/A</v>
      </c>
      <c r="R10" s="8" t="e">
        <f>'s4'!R10</f>
        <v>#N/A</v>
      </c>
      <c r="S10" s="8" t="e">
        <f>'s4'!S10</f>
        <v>#N/A</v>
      </c>
      <c r="T10" s="8" t="e">
        <f>'s4'!T10</f>
        <v>#N/A</v>
      </c>
      <c r="U10" s="8" t="e">
        <f>'s4'!U10</f>
        <v>#N/A</v>
      </c>
      <c r="V10" s="8" t="e">
        <f>'s4'!V10</f>
        <v>#N/A</v>
      </c>
      <c r="W10" s="8" t="e">
        <f>'s4'!W10</f>
        <v>#N/A</v>
      </c>
      <c r="X10" s="8" t="e">
        <f>'s4'!X10</f>
        <v>#N/A</v>
      </c>
      <c r="Y10" s="8" t="e">
        <f>'s4'!Y10</f>
        <v>#N/A</v>
      </c>
      <c r="Z10" s="8" t="e">
        <f>'s4'!Z10</f>
        <v>#N/A</v>
      </c>
      <c r="AA10" s="8" t="e">
        <f>'s4'!AA10</f>
        <v>#N/A</v>
      </c>
      <c r="AB10" s="8" t="e">
        <f>'s4'!AB10</f>
        <v>#N/A</v>
      </c>
      <c r="AC10" s="8" t="e">
        <f>'s4'!AC10</f>
        <v>#N/A</v>
      </c>
      <c r="AD10" s="8" t="e">
        <f>'s4'!AD10</f>
        <v>#N/A</v>
      </c>
      <c r="AE10" s="8" t="e">
        <f>'s4'!AE10</f>
        <v>#N/A</v>
      </c>
      <c r="AF10" s="8" t="e">
        <f>'s4'!AF10</f>
        <v>#N/A</v>
      </c>
      <c r="AG10" s="8" t="e">
        <f>'s4'!AG10</f>
        <v>#N/A</v>
      </c>
      <c r="AH10" s="8" t="e">
        <f>'s4'!AH10</f>
        <v>#N/A</v>
      </c>
      <c r="AI10" s="8" t="e">
        <f>'s4'!AI10</f>
        <v>#N/A</v>
      </c>
      <c r="AJ10" s="8" t="e">
        <f>'s4'!AJ10</f>
        <v>#N/A</v>
      </c>
      <c r="AK10" s="8" t="e">
        <f>'s4'!AK10</f>
        <v>#N/A</v>
      </c>
      <c r="AL10" s="8" t="e">
        <f>'s4'!AL10</f>
        <v>#N/A</v>
      </c>
      <c r="AM10" s="9"/>
    </row>
    <row r="11" spans="1:39" x14ac:dyDescent="0.2">
      <c r="A11" s="7"/>
      <c r="B11" s="8" t="str">
        <f>'s4'!B11</f>
        <v>日照（日）</v>
      </c>
      <c r="C11" s="29" t="e">
        <f>'s4'!C11</f>
        <v>#N/A</v>
      </c>
      <c r="D11" s="29" t="e">
        <f>'s4'!D11</f>
        <v>#N/A</v>
      </c>
      <c r="E11" s="29" t="e">
        <f>'s4'!E11</f>
        <v>#N/A</v>
      </c>
      <c r="F11" s="29" t="e">
        <f>'s4'!F11</f>
        <v>#N/A</v>
      </c>
      <c r="G11" s="29" t="e">
        <f>'s4'!G11</f>
        <v>#N/A</v>
      </c>
      <c r="H11" s="29" t="e">
        <f>'s4'!H11</f>
        <v>#N/A</v>
      </c>
      <c r="I11" s="29" t="e">
        <f>'s4'!I11</f>
        <v>#N/A</v>
      </c>
      <c r="J11" s="29" t="e">
        <f>'s4'!J11</f>
        <v>#N/A</v>
      </c>
      <c r="K11" s="29" t="e">
        <f>'s4'!K11</f>
        <v>#N/A</v>
      </c>
      <c r="L11" s="29" t="e">
        <f>'s4'!L11</f>
        <v>#N/A</v>
      </c>
      <c r="M11" s="29" t="e">
        <f>'s4'!M11</f>
        <v>#N/A</v>
      </c>
      <c r="N11" s="29" t="e">
        <f>'s4'!N11</f>
        <v>#N/A</v>
      </c>
      <c r="O11" s="29" t="e">
        <f>'s4'!O11</f>
        <v>#N/A</v>
      </c>
      <c r="P11" s="29" t="e">
        <f>'s4'!P11</f>
        <v>#N/A</v>
      </c>
      <c r="Q11" s="29" t="e">
        <f>'s4'!Q11</f>
        <v>#N/A</v>
      </c>
      <c r="R11" s="29" t="e">
        <f>'s4'!R11</f>
        <v>#N/A</v>
      </c>
      <c r="S11" s="29" t="e">
        <f>'s4'!S11</f>
        <v>#N/A</v>
      </c>
      <c r="T11" s="29" t="e">
        <f>'s4'!T11</f>
        <v>#N/A</v>
      </c>
      <c r="U11" s="29" t="e">
        <f>'s4'!U11</f>
        <v>#N/A</v>
      </c>
      <c r="V11" s="29" t="e">
        <f>'s4'!V11</f>
        <v>#N/A</v>
      </c>
      <c r="W11" s="29" t="e">
        <f>'s4'!W11</f>
        <v>#N/A</v>
      </c>
      <c r="X11" s="29" t="e">
        <f>'s4'!X11</f>
        <v>#N/A</v>
      </c>
      <c r="Y11" s="29" t="e">
        <f>'s4'!Y11</f>
        <v>#N/A</v>
      </c>
      <c r="Z11" s="29" t="e">
        <f>'s4'!Z11</f>
        <v>#N/A</v>
      </c>
      <c r="AA11" s="29" t="e">
        <f>'s4'!AA11</f>
        <v>#N/A</v>
      </c>
      <c r="AB11" s="29" t="e">
        <f>'s4'!AB11</f>
        <v>#N/A</v>
      </c>
      <c r="AC11" s="29" t="e">
        <f>'s4'!AC11</f>
        <v>#N/A</v>
      </c>
      <c r="AD11" s="29" t="e">
        <f>'s4'!AD11</f>
        <v>#N/A</v>
      </c>
      <c r="AE11" s="29" t="e">
        <f>'s4'!AE11</f>
        <v>#N/A</v>
      </c>
      <c r="AF11" s="29" t="e">
        <f>'s4'!AF11</f>
        <v>#N/A</v>
      </c>
      <c r="AG11" s="29" t="e">
        <f>'s4'!AG11</f>
        <v>#N/A</v>
      </c>
      <c r="AH11" s="29" t="e">
        <f>'s4'!AH11</f>
        <v>#N/A</v>
      </c>
      <c r="AI11" s="29" t="e">
        <f>'s4'!AI11</f>
        <v>#N/A</v>
      </c>
      <c r="AJ11" s="29" t="e">
        <f>'s4'!AJ11</f>
        <v>#N/A</v>
      </c>
      <c r="AK11" s="29" t="e">
        <f>'s4'!AK11</f>
        <v>#N/A</v>
      </c>
      <c r="AL11" s="29" t="e">
        <f>'s4'!AL11</f>
        <v>#N/A</v>
      </c>
      <c r="AM11" s="9"/>
    </row>
    <row r="12" spans="1:39" x14ac:dyDescent="0.2">
      <c r="A12" s="20"/>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row>
    <row r="13" spans="1:39" x14ac:dyDescent="0.2">
      <c r="A13" s="7"/>
      <c r="B13" s="8" t="str">
        <f>'s4'!B13</f>
        <v>設定室温</v>
      </c>
      <c r="C13" s="8">
        <f>'s4'!C13</f>
        <v>15</v>
      </c>
      <c r="D13" s="8">
        <f>'s4'!D13</f>
        <v>15</v>
      </c>
      <c r="E13" s="8">
        <f>'s4'!E13</f>
        <v>15</v>
      </c>
      <c r="F13" s="8">
        <f>'s4'!F13</f>
        <v>15</v>
      </c>
      <c r="G13" s="8">
        <f>'s4'!G13</f>
        <v>15</v>
      </c>
      <c r="H13" s="8">
        <f>'s4'!H13</f>
        <v>15</v>
      </c>
      <c r="I13" s="8">
        <f>'s4'!I13</f>
        <v>15</v>
      </c>
      <c r="J13" s="8">
        <f>'s4'!J13</f>
        <v>15</v>
      </c>
      <c r="K13" s="8">
        <f>'s4'!K13</f>
        <v>15</v>
      </c>
      <c r="L13" s="8">
        <f>'s4'!L13</f>
        <v>15</v>
      </c>
      <c r="M13" s="8">
        <f>'s4'!M13</f>
        <v>15</v>
      </c>
      <c r="N13" s="8">
        <f>'s4'!N13</f>
        <v>15</v>
      </c>
      <c r="O13" s="8">
        <f>'s4'!O13</f>
        <v>15</v>
      </c>
      <c r="P13" s="8">
        <f>'s4'!P13</f>
        <v>15</v>
      </c>
      <c r="Q13" s="8">
        <f>'s4'!Q13</f>
        <v>15</v>
      </c>
      <c r="R13" s="8">
        <f>'s4'!R13</f>
        <v>15</v>
      </c>
      <c r="S13" s="8">
        <f>'s4'!S13</f>
        <v>15</v>
      </c>
      <c r="T13" s="8">
        <f>'s4'!T13</f>
        <v>15</v>
      </c>
      <c r="U13" s="8">
        <f>'s4'!U13</f>
        <v>15</v>
      </c>
      <c r="V13" s="8">
        <f>'s4'!V13</f>
        <v>15</v>
      </c>
      <c r="W13" s="8">
        <f>'s4'!W13</f>
        <v>15</v>
      </c>
      <c r="X13" s="8">
        <f>'s4'!X13</f>
        <v>15</v>
      </c>
      <c r="Y13" s="8">
        <f>'s4'!Y13</f>
        <v>15</v>
      </c>
      <c r="Z13" s="8">
        <f>'s4'!Z13</f>
        <v>15</v>
      </c>
      <c r="AA13" s="8">
        <f>'s4'!AA13</f>
        <v>15</v>
      </c>
      <c r="AB13" s="8">
        <f>'s4'!AB13</f>
        <v>15</v>
      </c>
      <c r="AC13" s="8">
        <f>'s4'!AC13</f>
        <v>15</v>
      </c>
      <c r="AD13" s="8">
        <f>'s4'!AD13</f>
        <v>15</v>
      </c>
      <c r="AE13" s="8">
        <f>'s4'!AE13</f>
        <v>15</v>
      </c>
      <c r="AF13" s="8">
        <f>'s4'!AF13</f>
        <v>15</v>
      </c>
      <c r="AG13" s="8">
        <f>'s4'!AG13</f>
        <v>15</v>
      </c>
      <c r="AH13" s="8">
        <f>'s4'!AH13</f>
        <v>15</v>
      </c>
      <c r="AI13" s="8">
        <f>'s4'!AI13</f>
        <v>15</v>
      </c>
      <c r="AJ13" s="8">
        <f>'s4'!AJ13</f>
        <v>15</v>
      </c>
      <c r="AK13" s="8">
        <f>'s4'!AK13</f>
        <v>15</v>
      </c>
      <c r="AL13" s="8">
        <f>'s4'!AL13</f>
        <v>15</v>
      </c>
      <c r="AM13" s="9"/>
    </row>
    <row r="14" spans="1:39" x14ac:dyDescent="0.2">
      <c r="A14" s="7"/>
      <c r="B14" s="8" t="str">
        <f>'s4'!B14</f>
        <v>暖房開始</v>
      </c>
      <c r="C14" s="8">
        <f>'s4'!C14</f>
        <v>10</v>
      </c>
      <c r="D14" s="8">
        <f>'s4'!D14</f>
        <v>10</v>
      </c>
      <c r="E14" s="8">
        <f>'s4'!E14</f>
        <v>10</v>
      </c>
      <c r="F14" s="8">
        <f>'s4'!F14</f>
        <v>10</v>
      </c>
      <c r="G14" s="8">
        <f>'s4'!G14</f>
        <v>10</v>
      </c>
      <c r="H14" s="8">
        <f>'s4'!H14</f>
        <v>10</v>
      </c>
      <c r="I14" s="8">
        <f>'s4'!I14</f>
        <v>10</v>
      </c>
      <c r="J14" s="8">
        <f>'s4'!J14</f>
        <v>10</v>
      </c>
      <c r="K14" s="8">
        <f>'s4'!K14</f>
        <v>10</v>
      </c>
      <c r="L14" s="8">
        <f>'s4'!L14</f>
        <v>10</v>
      </c>
      <c r="M14" s="8">
        <f>'s4'!M14</f>
        <v>10</v>
      </c>
      <c r="N14" s="8">
        <f>'s4'!N14</f>
        <v>10</v>
      </c>
      <c r="O14" s="8">
        <f>'s4'!O14</f>
        <v>10</v>
      </c>
      <c r="P14" s="8">
        <f>'s4'!P14</f>
        <v>10</v>
      </c>
      <c r="Q14" s="8">
        <f>'s4'!Q14</f>
        <v>10</v>
      </c>
      <c r="R14" s="8">
        <f>'s4'!R14</f>
        <v>10</v>
      </c>
      <c r="S14" s="8">
        <f>'s4'!S14</f>
        <v>10</v>
      </c>
      <c r="T14" s="8">
        <f>'s4'!T14</f>
        <v>10</v>
      </c>
      <c r="U14" s="8">
        <f>'s4'!U14</f>
        <v>10</v>
      </c>
      <c r="V14" s="8">
        <f>'s4'!V14</f>
        <v>10</v>
      </c>
      <c r="W14" s="8">
        <f>'s4'!W14</f>
        <v>10</v>
      </c>
      <c r="X14" s="8">
        <f>'s4'!X14</f>
        <v>10</v>
      </c>
      <c r="Y14" s="8">
        <f>'s4'!Y14</f>
        <v>10</v>
      </c>
      <c r="Z14" s="8">
        <f>'s4'!Z14</f>
        <v>10</v>
      </c>
      <c r="AA14" s="8">
        <f>'s4'!AA14</f>
        <v>10</v>
      </c>
      <c r="AB14" s="8">
        <f>'s4'!AB14</f>
        <v>10</v>
      </c>
      <c r="AC14" s="8">
        <f>'s4'!AC14</f>
        <v>10</v>
      </c>
      <c r="AD14" s="8">
        <f>'s4'!AD14</f>
        <v>10</v>
      </c>
      <c r="AE14" s="8">
        <f>'s4'!AE14</f>
        <v>10</v>
      </c>
      <c r="AF14" s="8">
        <f>'s4'!AF14</f>
        <v>10</v>
      </c>
      <c r="AG14" s="8">
        <f>'s4'!AG14</f>
        <v>10</v>
      </c>
      <c r="AH14" s="8">
        <f>'s4'!AH14</f>
        <v>10</v>
      </c>
      <c r="AI14" s="8">
        <f>'s4'!AI14</f>
        <v>10</v>
      </c>
      <c r="AJ14" s="8">
        <f>'s4'!AJ14</f>
        <v>10</v>
      </c>
      <c r="AK14" s="8">
        <f>'s4'!AK14</f>
        <v>10</v>
      </c>
      <c r="AL14" s="8">
        <f>'s4'!AL14</f>
        <v>10</v>
      </c>
      <c r="AM14" s="9"/>
    </row>
    <row r="15" spans="1:39" x14ac:dyDescent="0.2">
      <c r="A15" s="7"/>
      <c r="B15" s="8" t="str">
        <f>'s4'!B15</f>
        <v>～終了</v>
      </c>
      <c r="C15" s="8">
        <f>'s4'!C15</f>
        <v>27</v>
      </c>
      <c r="D15" s="8">
        <f>'s4'!D15</f>
        <v>27</v>
      </c>
      <c r="E15" s="8">
        <f>'s4'!E15</f>
        <v>27</v>
      </c>
      <c r="F15" s="8">
        <f>'s4'!F15</f>
        <v>27</v>
      </c>
      <c r="G15" s="8">
        <f>'s4'!G15</f>
        <v>27</v>
      </c>
      <c r="H15" s="8">
        <f>'s4'!H15</f>
        <v>27</v>
      </c>
      <c r="I15" s="8">
        <f>'s4'!I15</f>
        <v>27</v>
      </c>
      <c r="J15" s="8">
        <f>'s4'!J15</f>
        <v>27</v>
      </c>
      <c r="K15" s="8">
        <f>'s4'!K15</f>
        <v>27</v>
      </c>
      <c r="L15" s="8">
        <f>'s4'!L15</f>
        <v>27</v>
      </c>
      <c r="M15" s="8">
        <f>'s4'!M15</f>
        <v>27</v>
      </c>
      <c r="N15" s="8">
        <f>'s4'!N15</f>
        <v>27</v>
      </c>
      <c r="O15" s="8">
        <f>'s4'!O15</f>
        <v>27</v>
      </c>
      <c r="P15" s="8">
        <f>'s4'!P15</f>
        <v>27</v>
      </c>
      <c r="Q15" s="8">
        <f>'s4'!Q15</f>
        <v>27</v>
      </c>
      <c r="R15" s="8">
        <f>'s4'!R15</f>
        <v>27</v>
      </c>
      <c r="S15" s="8">
        <f>'s4'!S15</f>
        <v>27</v>
      </c>
      <c r="T15" s="8">
        <f>'s4'!T15</f>
        <v>27</v>
      </c>
      <c r="U15" s="8">
        <f>'s4'!U15</f>
        <v>27</v>
      </c>
      <c r="V15" s="8">
        <f>'s4'!V15</f>
        <v>27</v>
      </c>
      <c r="W15" s="8">
        <f>'s4'!W15</f>
        <v>27</v>
      </c>
      <c r="X15" s="8">
        <f>'s4'!X15</f>
        <v>27</v>
      </c>
      <c r="Y15" s="8">
        <f>'s4'!Y15</f>
        <v>27</v>
      </c>
      <c r="Z15" s="8">
        <f>'s4'!Z15</f>
        <v>27</v>
      </c>
      <c r="AA15" s="8">
        <f>'s4'!AA15</f>
        <v>27</v>
      </c>
      <c r="AB15" s="8">
        <f>'s4'!AB15</f>
        <v>27</v>
      </c>
      <c r="AC15" s="8">
        <f>'s4'!AC15</f>
        <v>27</v>
      </c>
      <c r="AD15" s="8">
        <f>'s4'!AD15</f>
        <v>27</v>
      </c>
      <c r="AE15" s="8">
        <f>'s4'!AE15</f>
        <v>27</v>
      </c>
      <c r="AF15" s="8">
        <f>'s4'!AF15</f>
        <v>27</v>
      </c>
      <c r="AG15" s="8">
        <f>'s4'!AG15</f>
        <v>27</v>
      </c>
      <c r="AH15" s="8">
        <f>'s4'!AH15</f>
        <v>27</v>
      </c>
      <c r="AI15" s="8">
        <f>'s4'!AI15</f>
        <v>27</v>
      </c>
      <c r="AJ15" s="8">
        <f>'s4'!AJ15</f>
        <v>27</v>
      </c>
      <c r="AK15" s="8">
        <f>'s4'!AK15</f>
        <v>27</v>
      </c>
      <c r="AL15" s="8">
        <f>'s4'!AL15</f>
        <v>27</v>
      </c>
      <c r="AM15" s="9"/>
    </row>
    <row r="16" spans="1:39" x14ac:dyDescent="0.2">
      <c r="A16" s="7"/>
      <c r="B16" s="8" t="str">
        <f>'s4'!B16</f>
        <v>暖房日数①</v>
      </c>
      <c r="C16" s="8">
        <f>'s4'!C16</f>
        <v>10</v>
      </c>
      <c r="D16" s="8">
        <f>'s4'!D16</f>
        <v>10</v>
      </c>
      <c r="E16" s="8">
        <f>'s4'!E16</f>
        <v>11</v>
      </c>
      <c r="F16" s="8">
        <f>'s4'!F16</f>
        <v>10</v>
      </c>
      <c r="G16" s="8">
        <f>'s4'!G16</f>
        <v>10</v>
      </c>
      <c r="H16" s="8">
        <f>'s4'!H16</f>
        <v>8</v>
      </c>
      <c r="I16" s="8">
        <f>'s4'!I16</f>
        <v>0</v>
      </c>
      <c r="J16" s="8">
        <f>'s4'!J16</f>
        <v>0</v>
      </c>
      <c r="K16" s="8">
        <f>'s4'!K16</f>
        <v>0</v>
      </c>
      <c r="L16" s="8">
        <f>'s4'!L16</f>
        <v>0</v>
      </c>
      <c r="M16" s="8">
        <f>'s4'!M16</f>
        <v>0</v>
      </c>
      <c r="N16" s="8">
        <f>'s4'!N16</f>
        <v>0</v>
      </c>
      <c r="O16" s="8">
        <f>'s4'!O16</f>
        <v>0</v>
      </c>
      <c r="P16" s="8">
        <f>'s4'!P16</f>
        <v>0</v>
      </c>
      <c r="Q16" s="8">
        <f>'s4'!Q16</f>
        <v>0</v>
      </c>
      <c r="R16" s="8">
        <f>'s4'!R16</f>
        <v>0</v>
      </c>
      <c r="S16" s="8">
        <f>'s4'!S16</f>
        <v>0</v>
      </c>
      <c r="T16" s="8">
        <f>'s4'!T16</f>
        <v>0</v>
      </c>
      <c r="U16" s="8">
        <f>'s4'!U16</f>
        <v>0</v>
      </c>
      <c r="V16" s="8">
        <f>'s4'!V16</f>
        <v>0</v>
      </c>
      <c r="W16" s="8">
        <f>'s4'!W16</f>
        <v>0</v>
      </c>
      <c r="X16" s="8">
        <f>'s4'!X16</f>
        <v>0</v>
      </c>
      <c r="Y16" s="8">
        <f>'s4'!Y16</f>
        <v>0</v>
      </c>
      <c r="Z16" s="8">
        <f>'s4'!Z16</f>
        <v>0</v>
      </c>
      <c r="AA16" s="8">
        <f>'s4'!AA16</f>
        <v>0</v>
      </c>
      <c r="AB16" s="8">
        <f>'s4'!AB16</f>
        <v>0</v>
      </c>
      <c r="AC16" s="8">
        <f>'s4'!AC16</f>
        <v>0</v>
      </c>
      <c r="AD16" s="8">
        <f>'s4'!AD16</f>
        <v>0</v>
      </c>
      <c r="AE16" s="8">
        <f>'s4'!AE16</f>
        <v>0</v>
      </c>
      <c r="AF16" s="8">
        <f>'s4'!AF16</f>
        <v>0</v>
      </c>
      <c r="AG16" s="8">
        <f>'s4'!AG16</f>
        <v>0</v>
      </c>
      <c r="AH16" s="8">
        <f>'s4'!AH16</f>
        <v>0</v>
      </c>
      <c r="AI16" s="8">
        <f>'s4'!AI16</f>
        <v>0</v>
      </c>
      <c r="AJ16" s="8">
        <f>'s4'!AJ16</f>
        <v>10</v>
      </c>
      <c r="AK16" s="8">
        <f>'s4'!AK16</f>
        <v>10</v>
      </c>
      <c r="AL16" s="8">
        <f>'s4'!AL16</f>
        <v>11</v>
      </c>
      <c r="AM16" s="9"/>
    </row>
    <row r="17" spans="1:39" x14ac:dyDescent="0.2">
      <c r="A17" s="7"/>
      <c r="B17" s="8" t="str">
        <f>'s4'!B17</f>
        <v>暖房日数②</v>
      </c>
      <c r="C17" s="8">
        <f>'s4'!C17</f>
        <v>0</v>
      </c>
      <c r="D17" s="8">
        <f>'s4'!D17</f>
        <v>0</v>
      </c>
      <c r="E17" s="8">
        <f>'s4'!E17</f>
        <v>0</v>
      </c>
      <c r="F17" s="8">
        <f>'s4'!F17</f>
        <v>0</v>
      </c>
      <c r="G17" s="8">
        <f>'s4'!G17</f>
        <v>0</v>
      </c>
      <c r="H17" s="8">
        <f>'s4'!H17</f>
        <v>0</v>
      </c>
      <c r="I17" s="8">
        <f>'s4'!I17</f>
        <v>10</v>
      </c>
      <c r="J17" s="8">
        <f>'s4'!J17</f>
        <v>10</v>
      </c>
      <c r="K17" s="8">
        <f>'s4'!K17</f>
        <v>11</v>
      </c>
      <c r="L17" s="8">
        <f>'s4'!L17</f>
        <v>10</v>
      </c>
      <c r="M17" s="8">
        <f>'s4'!M17</f>
        <v>10</v>
      </c>
      <c r="N17" s="8">
        <f>'s4'!N17</f>
        <v>10</v>
      </c>
      <c r="O17" s="8">
        <f>'s4'!O17</f>
        <v>0</v>
      </c>
      <c r="P17" s="8">
        <f>'s4'!P17</f>
        <v>0</v>
      </c>
      <c r="Q17" s="8">
        <f>'s4'!Q17</f>
        <v>0</v>
      </c>
      <c r="R17" s="8">
        <f>'s4'!R17</f>
        <v>0</v>
      </c>
      <c r="S17" s="8">
        <f>'s4'!S17</f>
        <v>0</v>
      </c>
      <c r="T17" s="8">
        <f>'s4'!T17</f>
        <v>0</v>
      </c>
      <c r="U17" s="8">
        <f>'s4'!U17</f>
        <v>0</v>
      </c>
      <c r="V17" s="8">
        <f>'s4'!V17</f>
        <v>0</v>
      </c>
      <c r="W17" s="8">
        <f>'s4'!W17</f>
        <v>0</v>
      </c>
      <c r="X17" s="8">
        <f>'s4'!X17</f>
        <v>0</v>
      </c>
      <c r="Y17" s="8">
        <f>'s4'!Y17</f>
        <v>0</v>
      </c>
      <c r="Z17" s="8">
        <f>'s4'!Z17</f>
        <v>0</v>
      </c>
      <c r="AA17" s="8">
        <f>'s4'!AA17</f>
        <v>0</v>
      </c>
      <c r="AB17" s="8">
        <f>'s4'!AB17</f>
        <v>0</v>
      </c>
      <c r="AC17" s="8">
        <f>'s4'!AC17</f>
        <v>0</v>
      </c>
      <c r="AD17" s="8">
        <f>'s4'!AD17</f>
        <v>0</v>
      </c>
      <c r="AE17" s="8">
        <f>'s4'!AE17</f>
        <v>0</v>
      </c>
      <c r="AF17" s="8">
        <f>'s4'!AF17</f>
        <v>0</v>
      </c>
      <c r="AG17" s="8">
        <f>'s4'!AG17</f>
        <v>10</v>
      </c>
      <c r="AH17" s="8">
        <f>'s4'!AH17</f>
        <v>10</v>
      </c>
      <c r="AI17" s="8">
        <f>'s4'!AI17</f>
        <v>10</v>
      </c>
      <c r="AJ17" s="8">
        <f>'s4'!AJ17</f>
        <v>0</v>
      </c>
      <c r="AK17" s="8">
        <f>'s4'!AK17</f>
        <v>0</v>
      </c>
      <c r="AL17" s="8">
        <f>'s4'!AL17</f>
        <v>0</v>
      </c>
      <c r="AM17" s="9"/>
    </row>
    <row r="18" spans="1:39" x14ac:dyDescent="0.2">
      <c r="A18" s="20"/>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c r="AL18" s="9"/>
      <c r="AM18" s="9"/>
    </row>
    <row r="19" spans="1:39" x14ac:dyDescent="0.2">
      <c r="A19" s="7"/>
      <c r="B19" s="8" t="str">
        <f>'s4'!B19</f>
        <v>HP台数</v>
      </c>
      <c r="C19" s="8">
        <f>'s4'!C19</f>
        <v>6</v>
      </c>
      <c r="D19" s="8">
        <f>'s4'!D19</f>
        <v>6</v>
      </c>
      <c r="E19" s="8">
        <f>'s4'!E19</f>
        <v>6</v>
      </c>
      <c r="F19" s="8">
        <f>'s4'!F19</f>
        <v>6</v>
      </c>
      <c r="G19" s="8">
        <f>'s4'!G19</f>
        <v>6</v>
      </c>
      <c r="H19" s="8">
        <f>'s4'!H19</f>
        <v>6</v>
      </c>
      <c r="I19" s="8">
        <f>'s4'!I19</f>
        <v>6</v>
      </c>
      <c r="J19" s="8">
        <f>'s4'!J19</f>
        <v>6</v>
      </c>
      <c r="K19" s="8">
        <f>'s4'!K19</f>
        <v>6</v>
      </c>
      <c r="L19" s="8">
        <f>'s4'!L19</f>
        <v>6</v>
      </c>
      <c r="M19" s="8">
        <f>'s4'!M19</f>
        <v>6</v>
      </c>
      <c r="N19" s="8">
        <f>'s4'!N19</f>
        <v>6</v>
      </c>
      <c r="O19" s="8">
        <f>'s4'!O19</f>
        <v>6</v>
      </c>
      <c r="P19" s="8">
        <f>'s4'!P19</f>
        <v>6</v>
      </c>
      <c r="Q19" s="8">
        <f>'s4'!Q19</f>
        <v>6</v>
      </c>
      <c r="R19" s="8">
        <f>'s4'!R19</f>
        <v>6</v>
      </c>
      <c r="S19" s="8">
        <f>'s4'!S19</f>
        <v>6</v>
      </c>
      <c r="T19" s="8">
        <f>'s4'!T19</f>
        <v>6</v>
      </c>
      <c r="U19" s="8">
        <f>'s4'!U19</f>
        <v>6</v>
      </c>
      <c r="V19" s="8">
        <f>'s4'!V19</f>
        <v>6</v>
      </c>
      <c r="W19" s="8">
        <f>'s4'!W19</f>
        <v>6</v>
      </c>
      <c r="X19" s="8">
        <f>'s4'!X19</f>
        <v>6</v>
      </c>
      <c r="Y19" s="8">
        <f>'s4'!Y19</f>
        <v>6</v>
      </c>
      <c r="Z19" s="8">
        <f>'s4'!Z19</f>
        <v>6</v>
      </c>
      <c r="AA19" s="8">
        <f>'s4'!AA19</f>
        <v>6</v>
      </c>
      <c r="AB19" s="8">
        <f>'s4'!AB19</f>
        <v>6</v>
      </c>
      <c r="AC19" s="8">
        <f>'s4'!AC19</f>
        <v>6</v>
      </c>
      <c r="AD19" s="8">
        <f>'s4'!AD19</f>
        <v>6</v>
      </c>
      <c r="AE19" s="8">
        <f>'s4'!AE19</f>
        <v>6</v>
      </c>
      <c r="AF19" s="8">
        <f>'s4'!AF19</f>
        <v>6</v>
      </c>
      <c r="AG19" s="8">
        <f>'s4'!AG19</f>
        <v>6</v>
      </c>
      <c r="AH19" s="8">
        <f>'s4'!AH19</f>
        <v>6</v>
      </c>
      <c r="AI19" s="8">
        <f>'s4'!AI19</f>
        <v>6</v>
      </c>
      <c r="AJ19" s="8">
        <f>'s4'!AJ19</f>
        <v>6</v>
      </c>
      <c r="AK19" s="8">
        <f>'s4'!AK19</f>
        <v>6</v>
      </c>
      <c r="AL19" s="8">
        <f>'s4'!AL19</f>
        <v>6</v>
      </c>
      <c r="AM19" s="9"/>
    </row>
    <row r="20" spans="1:39" x14ac:dyDescent="0.2">
      <c r="A20" s="7"/>
      <c r="B20" s="8" t="str">
        <f>'s4'!B20</f>
        <v>能力区分</v>
      </c>
      <c r="C20" s="8">
        <f>'s4'!C20</f>
        <v>2</v>
      </c>
      <c r="D20" s="8">
        <f>'s4'!D20</f>
        <v>2</v>
      </c>
      <c r="E20" s="8">
        <f>'s4'!E20</f>
        <v>2</v>
      </c>
      <c r="F20" s="8">
        <f>'s4'!F20</f>
        <v>2</v>
      </c>
      <c r="G20" s="8">
        <f>'s4'!G20</f>
        <v>2</v>
      </c>
      <c r="H20" s="8">
        <f>'s4'!H20</f>
        <v>2</v>
      </c>
      <c r="I20" s="8">
        <f>'s4'!I20</f>
        <v>2</v>
      </c>
      <c r="J20" s="8">
        <f>'s4'!J20</f>
        <v>2</v>
      </c>
      <c r="K20" s="8">
        <f>'s4'!K20</f>
        <v>2</v>
      </c>
      <c r="L20" s="8">
        <f>'s4'!L20</f>
        <v>2</v>
      </c>
      <c r="M20" s="8">
        <f>'s4'!M20</f>
        <v>2</v>
      </c>
      <c r="N20" s="8">
        <f>'s4'!N20</f>
        <v>2</v>
      </c>
      <c r="O20" s="8">
        <f>'s4'!O20</f>
        <v>2</v>
      </c>
      <c r="P20" s="8">
        <f>'s4'!P20</f>
        <v>2</v>
      </c>
      <c r="Q20" s="8">
        <f>'s4'!Q20</f>
        <v>2</v>
      </c>
      <c r="R20" s="8">
        <f>'s4'!R20</f>
        <v>2</v>
      </c>
      <c r="S20" s="8">
        <f>'s4'!S20</f>
        <v>2</v>
      </c>
      <c r="T20" s="8">
        <f>'s4'!T20</f>
        <v>2</v>
      </c>
      <c r="U20" s="8">
        <f>'s4'!U20</f>
        <v>2</v>
      </c>
      <c r="V20" s="8">
        <f>'s4'!V20</f>
        <v>2</v>
      </c>
      <c r="W20" s="8">
        <f>'s4'!W20</f>
        <v>2</v>
      </c>
      <c r="X20" s="8">
        <f>'s4'!X20</f>
        <v>2</v>
      </c>
      <c r="Y20" s="8">
        <f>'s4'!Y20</f>
        <v>2</v>
      </c>
      <c r="Z20" s="8">
        <f>'s4'!Z20</f>
        <v>2</v>
      </c>
      <c r="AA20" s="8">
        <f>'s4'!AA20</f>
        <v>2</v>
      </c>
      <c r="AB20" s="8">
        <f>'s4'!AB20</f>
        <v>2</v>
      </c>
      <c r="AC20" s="8">
        <f>'s4'!AC20</f>
        <v>2</v>
      </c>
      <c r="AD20" s="8">
        <f>'s4'!AD20</f>
        <v>2</v>
      </c>
      <c r="AE20" s="8">
        <f>'s4'!AE20</f>
        <v>2</v>
      </c>
      <c r="AF20" s="8">
        <f>'s4'!AF20</f>
        <v>2</v>
      </c>
      <c r="AG20" s="8">
        <f>'s4'!AG20</f>
        <v>2</v>
      </c>
      <c r="AH20" s="8">
        <f>'s4'!AH20</f>
        <v>2</v>
      </c>
      <c r="AI20" s="8">
        <f>'s4'!AI20</f>
        <v>2</v>
      </c>
      <c r="AJ20" s="8">
        <f>'s4'!AJ20</f>
        <v>2</v>
      </c>
      <c r="AK20" s="8">
        <f>'s4'!AK20</f>
        <v>2</v>
      </c>
      <c r="AL20" s="8">
        <f>'s4'!AL20</f>
        <v>2</v>
      </c>
      <c r="AM20" s="9"/>
    </row>
    <row r="21" spans="1:39" x14ac:dyDescent="0.2">
      <c r="A21" s="7"/>
      <c r="B21" s="8" t="str">
        <f>'s4'!B21</f>
        <v>ＨＰ暖房①</v>
      </c>
      <c r="C21" s="29">
        <f>'s4'!C21</f>
        <v>20</v>
      </c>
      <c r="D21" s="29">
        <f>'s4'!D21</f>
        <v>20</v>
      </c>
      <c r="E21" s="29">
        <f>'s4'!E21</f>
        <v>20</v>
      </c>
      <c r="F21" s="29">
        <f>'s4'!F21</f>
        <v>20</v>
      </c>
      <c r="G21" s="29">
        <f>'s4'!G21</f>
        <v>20</v>
      </c>
      <c r="H21" s="29">
        <f>'s4'!H21</f>
        <v>20</v>
      </c>
      <c r="I21" s="29">
        <f>'s4'!I21</f>
        <v>20</v>
      </c>
      <c r="J21" s="29">
        <f>'s4'!J21</f>
        <v>20</v>
      </c>
      <c r="K21" s="29">
        <f>'s4'!K21</f>
        <v>20</v>
      </c>
      <c r="L21" s="29">
        <f>'s4'!L21</f>
        <v>20</v>
      </c>
      <c r="M21" s="29">
        <f>'s4'!M21</f>
        <v>20</v>
      </c>
      <c r="N21" s="29">
        <f>'s4'!N21</f>
        <v>20</v>
      </c>
      <c r="O21" s="29">
        <f>'s4'!O21</f>
        <v>20</v>
      </c>
      <c r="P21" s="29">
        <f>'s4'!P21</f>
        <v>20</v>
      </c>
      <c r="Q21" s="29">
        <f>'s4'!Q21</f>
        <v>20</v>
      </c>
      <c r="R21" s="29">
        <f>'s4'!R21</f>
        <v>20</v>
      </c>
      <c r="S21" s="29">
        <f>'s4'!S21</f>
        <v>20</v>
      </c>
      <c r="T21" s="29">
        <f>'s4'!T21</f>
        <v>20</v>
      </c>
      <c r="U21" s="29">
        <f>'s4'!U21</f>
        <v>20</v>
      </c>
      <c r="V21" s="29">
        <f>'s4'!V21</f>
        <v>20</v>
      </c>
      <c r="W21" s="29">
        <f>'s4'!W21</f>
        <v>20</v>
      </c>
      <c r="X21" s="29">
        <f>'s4'!X21</f>
        <v>20</v>
      </c>
      <c r="Y21" s="29">
        <f>'s4'!Y21</f>
        <v>20</v>
      </c>
      <c r="Z21" s="29">
        <f>'s4'!Z21</f>
        <v>20</v>
      </c>
      <c r="AA21" s="29">
        <f>'s4'!AA21</f>
        <v>20</v>
      </c>
      <c r="AB21" s="29">
        <f>'s4'!AB21</f>
        <v>20</v>
      </c>
      <c r="AC21" s="29">
        <f>'s4'!AC21</f>
        <v>20</v>
      </c>
      <c r="AD21" s="29">
        <f>'s4'!AD21</f>
        <v>20</v>
      </c>
      <c r="AE21" s="29">
        <f>'s4'!AE21</f>
        <v>20</v>
      </c>
      <c r="AF21" s="29">
        <f>'s4'!AF21</f>
        <v>20</v>
      </c>
      <c r="AG21" s="29">
        <f>'s4'!AG21</f>
        <v>20</v>
      </c>
      <c r="AH21" s="29">
        <f>'s4'!AH21</f>
        <v>20</v>
      </c>
      <c r="AI21" s="29">
        <f>'s4'!AI21</f>
        <v>20</v>
      </c>
      <c r="AJ21" s="29">
        <f>'s4'!AJ21</f>
        <v>20</v>
      </c>
      <c r="AK21" s="29">
        <f>'s4'!AK21</f>
        <v>20</v>
      </c>
      <c r="AL21" s="29">
        <f>'s4'!AL21</f>
        <v>20</v>
      </c>
      <c r="AM21" s="9"/>
    </row>
    <row r="22" spans="1:39" x14ac:dyDescent="0.2">
      <c r="A22" s="7"/>
      <c r="B22" s="8" t="str">
        <f>'s4'!B22</f>
        <v>ＨＰ暖房②</v>
      </c>
      <c r="C22" s="29">
        <f>'s4'!C22</f>
        <v>20</v>
      </c>
      <c r="D22" s="29">
        <f>'s4'!D22</f>
        <v>20</v>
      </c>
      <c r="E22" s="29">
        <f>'s4'!E22</f>
        <v>20</v>
      </c>
      <c r="F22" s="29">
        <f>'s4'!F22</f>
        <v>20</v>
      </c>
      <c r="G22" s="29">
        <f>'s4'!G22</f>
        <v>20</v>
      </c>
      <c r="H22" s="29">
        <f>'s4'!H22</f>
        <v>20</v>
      </c>
      <c r="I22" s="29">
        <f>'s4'!I22</f>
        <v>20</v>
      </c>
      <c r="J22" s="29">
        <f>'s4'!J22</f>
        <v>20</v>
      </c>
      <c r="K22" s="29">
        <f>'s4'!K22</f>
        <v>20</v>
      </c>
      <c r="L22" s="29">
        <f>'s4'!L22</f>
        <v>20</v>
      </c>
      <c r="M22" s="29">
        <f>'s4'!M22</f>
        <v>20</v>
      </c>
      <c r="N22" s="29">
        <f>'s4'!N22</f>
        <v>20</v>
      </c>
      <c r="O22" s="29">
        <f>'s4'!O22</f>
        <v>20</v>
      </c>
      <c r="P22" s="29">
        <f>'s4'!P22</f>
        <v>20</v>
      </c>
      <c r="Q22" s="29">
        <f>'s4'!Q22</f>
        <v>20</v>
      </c>
      <c r="R22" s="29">
        <f>'s4'!R22</f>
        <v>20</v>
      </c>
      <c r="S22" s="29">
        <f>'s4'!S22</f>
        <v>20</v>
      </c>
      <c r="T22" s="29">
        <f>'s4'!T22</f>
        <v>20</v>
      </c>
      <c r="U22" s="29">
        <f>'s4'!U22</f>
        <v>20</v>
      </c>
      <c r="V22" s="29">
        <f>'s4'!V22</f>
        <v>20</v>
      </c>
      <c r="W22" s="29">
        <f>'s4'!W22</f>
        <v>20</v>
      </c>
      <c r="X22" s="29">
        <f>'s4'!X22</f>
        <v>20</v>
      </c>
      <c r="Y22" s="29">
        <f>'s4'!Y22</f>
        <v>20</v>
      </c>
      <c r="Z22" s="29">
        <f>'s4'!Z22</f>
        <v>20</v>
      </c>
      <c r="AA22" s="29">
        <f>'s4'!AA22</f>
        <v>20</v>
      </c>
      <c r="AB22" s="29">
        <f>'s4'!AB22</f>
        <v>20</v>
      </c>
      <c r="AC22" s="29">
        <f>'s4'!AC22</f>
        <v>20</v>
      </c>
      <c r="AD22" s="29">
        <f>'s4'!AD22</f>
        <v>20</v>
      </c>
      <c r="AE22" s="29">
        <f>'s4'!AE22</f>
        <v>20</v>
      </c>
      <c r="AF22" s="29">
        <f>'s4'!AF22</f>
        <v>20</v>
      </c>
      <c r="AG22" s="29">
        <f>'s4'!AG22</f>
        <v>20</v>
      </c>
      <c r="AH22" s="29">
        <f>'s4'!AH22</f>
        <v>20</v>
      </c>
      <c r="AI22" s="29">
        <f>'s4'!AI22</f>
        <v>20</v>
      </c>
      <c r="AJ22" s="29">
        <f>'s4'!AJ22</f>
        <v>20</v>
      </c>
      <c r="AK22" s="29">
        <f>'s4'!AK22</f>
        <v>20</v>
      </c>
      <c r="AL22" s="29">
        <f>'s4'!AL22</f>
        <v>20</v>
      </c>
      <c r="AM22" s="9"/>
    </row>
    <row r="23" spans="1:39" x14ac:dyDescent="0.2">
      <c r="A23" s="7"/>
      <c r="B23" s="8" t="str">
        <f>'s4'!B23</f>
        <v>ＨＰ7℃</v>
      </c>
      <c r="C23" s="29">
        <f>'s4'!C23</f>
        <v>20</v>
      </c>
      <c r="D23" s="29">
        <f>'s4'!D23</f>
        <v>20</v>
      </c>
      <c r="E23" s="29">
        <f>'s4'!E23</f>
        <v>20</v>
      </c>
      <c r="F23" s="29">
        <f>'s4'!F23</f>
        <v>20</v>
      </c>
      <c r="G23" s="29">
        <f>'s4'!G23</f>
        <v>20</v>
      </c>
      <c r="H23" s="29">
        <f>'s4'!H23</f>
        <v>20</v>
      </c>
      <c r="I23" s="29">
        <f>'s4'!I23</f>
        <v>20</v>
      </c>
      <c r="J23" s="29">
        <f>'s4'!J23</f>
        <v>20</v>
      </c>
      <c r="K23" s="29">
        <f>'s4'!K23</f>
        <v>20</v>
      </c>
      <c r="L23" s="29">
        <f>'s4'!L23</f>
        <v>20</v>
      </c>
      <c r="M23" s="29">
        <f>'s4'!M23</f>
        <v>20</v>
      </c>
      <c r="N23" s="29">
        <f>'s4'!N23</f>
        <v>20</v>
      </c>
      <c r="O23" s="29">
        <f>'s4'!O23</f>
        <v>20</v>
      </c>
      <c r="P23" s="29">
        <f>'s4'!P23</f>
        <v>20</v>
      </c>
      <c r="Q23" s="29">
        <f>'s4'!Q23</f>
        <v>20</v>
      </c>
      <c r="R23" s="29">
        <f>'s4'!R23</f>
        <v>20</v>
      </c>
      <c r="S23" s="29">
        <f>'s4'!S23</f>
        <v>20</v>
      </c>
      <c r="T23" s="29">
        <f>'s4'!T23</f>
        <v>20</v>
      </c>
      <c r="U23" s="29">
        <f>'s4'!U23</f>
        <v>20</v>
      </c>
      <c r="V23" s="29">
        <f>'s4'!V23</f>
        <v>20</v>
      </c>
      <c r="W23" s="29">
        <f>'s4'!W23</f>
        <v>20</v>
      </c>
      <c r="X23" s="29">
        <f>'s4'!X23</f>
        <v>20</v>
      </c>
      <c r="Y23" s="29">
        <f>'s4'!Y23</f>
        <v>20</v>
      </c>
      <c r="Z23" s="29">
        <f>'s4'!Z23</f>
        <v>20</v>
      </c>
      <c r="AA23" s="29">
        <f>'s4'!AA23</f>
        <v>20</v>
      </c>
      <c r="AB23" s="29">
        <f>'s4'!AB23</f>
        <v>20</v>
      </c>
      <c r="AC23" s="29">
        <f>'s4'!AC23</f>
        <v>20</v>
      </c>
      <c r="AD23" s="29">
        <f>'s4'!AD23</f>
        <v>20</v>
      </c>
      <c r="AE23" s="29">
        <f>'s4'!AE23</f>
        <v>20</v>
      </c>
      <c r="AF23" s="29">
        <f>'s4'!AF23</f>
        <v>20</v>
      </c>
      <c r="AG23" s="29">
        <f>'s4'!AG23</f>
        <v>20</v>
      </c>
      <c r="AH23" s="29">
        <f>'s4'!AH23</f>
        <v>20</v>
      </c>
      <c r="AI23" s="29">
        <f>'s4'!AI23</f>
        <v>20</v>
      </c>
      <c r="AJ23" s="29">
        <f>'s4'!AJ23</f>
        <v>20</v>
      </c>
      <c r="AK23" s="29">
        <f>'s4'!AK23</f>
        <v>20</v>
      </c>
      <c r="AL23" s="29">
        <f>'s4'!AL23</f>
        <v>20</v>
      </c>
      <c r="AM23" s="9"/>
    </row>
    <row r="24" spans="1:39" x14ac:dyDescent="0.2">
      <c r="A24" s="7"/>
      <c r="B24" s="8" t="str">
        <f>'s4'!B24</f>
        <v>ＨＰ2℃</v>
      </c>
      <c r="C24" s="29">
        <f>'s4'!C24</f>
        <v>20</v>
      </c>
      <c r="D24" s="29">
        <f>'s4'!D24</f>
        <v>20</v>
      </c>
      <c r="E24" s="29">
        <f>'s4'!E24</f>
        <v>20</v>
      </c>
      <c r="F24" s="29">
        <f>'s4'!F24</f>
        <v>20</v>
      </c>
      <c r="G24" s="29">
        <f>'s4'!G24</f>
        <v>20</v>
      </c>
      <c r="H24" s="29">
        <f>'s4'!H24</f>
        <v>20</v>
      </c>
      <c r="I24" s="29">
        <f>'s4'!I24</f>
        <v>20</v>
      </c>
      <c r="J24" s="29">
        <f>'s4'!J24</f>
        <v>20</v>
      </c>
      <c r="K24" s="29">
        <f>'s4'!K24</f>
        <v>20</v>
      </c>
      <c r="L24" s="29">
        <f>'s4'!L24</f>
        <v>20</v>
      </c>
      <c r="M24" s="29">
        <f>'s4'!M24</f>
        <v>20</v>
      </c>
      <c r="N24" s="29">
        <f>'s4'!N24</f>
        <v>20</v>
      </c>
      <c r="O24" s="29">
        <f>'s4'!O24</f>
        <v>20</v>
      </c>
      <c r="P24" s="29">
        <f>'s4'!P24</f>
        <v>20</v>
      </c>
      <c r="Q24" s="29">
        <f>'s4'!Q24</f>
        <v>20</v>
      </c>
      <c r="R24" s="29">
        <f>'s4'!R24</f>
        <v>20</v>
      </c>
      <c r="S24" s="29">
        <f>'s4'!S24</f>
        <v>20</v>
      </c>
      <c r="T24" s="29">
        <f>'s4'!T24</f>
        <v>20</v>
      </c>
      <c r="U24" s="29">
        <f>'s4'!U24</f>
        <v>20</v>
      </c>
      <c r="V24" s="29">
        <f>'s4'!V24</f>
        <v>20</v>
      </c>
      <c r="W24" s="29">
        <f>'s4'!W24</f>
        <v>20</v>
      </c>
      <c r="X24" s="29">
        <f>'s4'!X24</f>
        <v>20</v>
      </c>
      <c r="Y24" s="29">
        <f>'s4'!Y24</f>
        <v>20</v>
      </c>
      <c r="Z24" s="29">
        <f>'s4'!Z24</f>
        <v>20</v>
      </c>
      <c r="AA24" s="29">
        <f>'s4'!AA24</f>
        <v>20</v>
      </c>
      <c r="AB24" s="29">
        <f>'s4'!AB24</f>
        <v>20</v>
      </c>
      <c r="AC24" s="29">
        <f>'s4'!AC24</f>
        <v>20</v>
      </c>
      <c r="AD24" s="29">
        <f>'s4'!AD24</f>
        <v>20</v>
      </c>
      <c r="AE24" s="29">
        <f>'s4'!AE24</f>
        <v>20</v>
      </c>
      <c r="AF24" s="29">
        <f>'s4'!AF24</f>
        <v>20</v>
      </c>
      <c r="AG24" s="29">
        <f>'s4'!AG24</f>
        <v>20</v>
      </c>
      <c r="AH24" s="29">
        <f>'s4'!AH24</f>
        <v>20</v>
      </c>
      <c r="AI24" s="29">
        <f>'s4'!AI24</f>
        <v>20</v>
      </c>
      <c r="AJ24" s="29">
        <f>'s4'!AJ24</f>
        <v>20</v>
      </c>
      <c r="AK24" s="29">
        <f>'s4'!AK24</f>
        <v>20</v>
      </c>
      <c r="AL24" s="29">
        <f>'s4'!AL24</f>
        <v>20</v>
      </c>
      <c r="AM24" s="9"/>
    </row>
    <row r="25" spans="1:39" x14ac:dyDescent="0.2">
      <c r="A25" s="7"/>
      <c r="B25" s="8" t="str">
        <f>'s4'!B25</f>
        <v>ＨＰ-7℃</v>
      </c>
      <c r="C25" s="29">
        <f>'s4'!C25</f>
        <v>12.8</v>
      </c>
      <c r="D25" s="29">
        <f>'s4'!D25</f>
        <v>12.8</v>
      </c>
      <c r="E25" s="29">
        <f>'s4'!E25</f>
        <v>12.8</v>
      </c>
      <c r="F25" s="29">
        <f>'s4'!F25</f>
        <v>12.8</v>
      </c>
      <c r="G25" s="29">
        <f>'s4'!G25</f>
        <v>12.8</v>
      </c>
      <c r="H25" s="29">
        <f>'s4'!H25</f>
        <v>12.8</v>
      </c>
      <c r="I25" s="29">
        <f>'s4'!I25</f>
        <v>12.8</v>
      </c>
      <c r="J25" s="29">
        <f>'s4'!J25</f>
        <v>12.8</v>
      </c>
      <c r="K25" s="29">
        <f>'s4'!K25</f>
        <v>12.8</v>
      </c>
      <c r="L25" s="29">
        <f>'s4'!L25</f>
        <v>12.8</v>
      </c>
      <c r="M25" s="29">
        <f>'s4'!M25</f>
        <v>12.8</v>
      </c>
      <c r="N25" s="29">
        <f>'s4'!N25</f>
        <v>12.8</v>
      </c>
      <c r="O25" s="29">
        <f>'s4'!O25</f>
        <v>12.8</v>
      </c>
      <c r="P25" s="29">
        <f>'s4'!P25</f>
        <v>12.8</v>
      </c>
      <c r="Q25" s="29">
        <f>'s4'!Q25</f>
        <v>12.8</v>
      </c>
      <c r="R25" s="29">
        <f>'s4'!R25</f>
        <v>12.8</v>
      </c>
      <c r="S25" s="29">
        <f>'s4'!S25</f>
        <v>12.8</v>
      </c>
      <c r="T25" s="29">
        <f>'s4'!T25</f>
        <v>12.8</v>
      </c>
      <c r="U25" s="29">
        <f>'s4'!U25</f>
        <v>12.8</v>
      </c>
      <c r="V25" s="29">
        <f>'s4'!V25</f>
        <v>12.8</v>
      </c>
      <c r="W25" s="29">
        <f>'s4'!W25</f>
        <v>12.8</v>
      </c>
      <c r="X25" s="29">
        <f>'s4'!X25</f>
        <v>12.8</v>
      </c>
      <c r="Y25" s="29">
        <f>'s4'!Y25</f>
        <v>12.8</v>
      </c>
      <c r="Z25" s="29">
        <f>'s4'!Z25</f>
        <v>12.8</v>
      </c>
      <c r="AA25" s="29">
        <f>'s4'!AA25</f>
        <v>12.8</v>
      </c>
      <c r="AB25" s="29">
        <f>'s4'!AB25</f>
        <v>12.8</v>
      </c>
      <c r="AC25" s="29">
        <f>'s4'!AC25</f>
        <v>12.8</v>
      </c>
      <c r="AD25" s="29">
        <f>'s4'!AD25</f>
        <v>12.8</v>
      </c>
      <c r="AE25" s="29">
        <f>'s4'!AE25</f>
        <v>12.8</v>
      </c>
      <c r="AF25" s="29">
        <f>'s4'!AF25</f>
        <v>12.8</v>
      </c>
      <c r="AG25" s="29">
        <f>'s4'!AG25</f>
        <v>12.8</v>
      </c>
      <c r="AH25" s="29">
        <f>'s4'!AH25</f>
        <v>12.8</v>
      </c>
      <c r="AI25" s="29">
        <f>'s4'!AI25</f>
        <v>12.8</v>
      </c>
      <c r="AJ25" s="29">
        <f>'s4'!AJ25</f>
        <v>12.8</v>
      </c>
      <c r="AK25" s="29">
        <f>'s4'!AK25</f>
        <v>12.8</v>
      </c>
      <c r="AL25" s="29">
        <f>'s4'!AL25</f>
        <v>12.8</v>
      </c>
      <c r="AM25" s="9"/>
    </row>
    <row r="26" spans="1:39" x14ac:dyDescent="0.2">
      <c r="A26" s="7"/>
      <c r="B26" s="8" t="str">
        <f>'s4'!B26</f>
        <v>傾き①</v>
      </c>
      <c r="C26" s="177">
        <f>'s4'!C26</f>
        <v>0.25714285714285712</v>
      </c>
      <c r="D26" s="177">
        <f>'s4'!D26</f>
        <v>0.25714285714285712</v>
      </c>
      <c r="E26" s="177">
        <f>'s4'!E26</f>
        <v>0.25714285714285712</v>
      </c>
      <c r="F26" s="177">
        <f>'s4'!F26</f>
        <v>0.25714285714285712</v>
      </c>
      <c r="G26" s="177">
        <f>'s4'!G26</f>
        <v>0.25714285714285712</v>
      </c>
      <c r="H26" s="177">
        <f>'s4'!H26</f>
        <v>0.25714285714285712</v>
      </c>
      <c r="I26" s="177">
        <f>'s4'!I26</f>
        <v>0.25714285714285712</v>
      </c>
      <c r="J26" s="177">
        <f>'s4'!J26</f>
        <v>0.25714285714285712</v>
      </c>
      <c r="K26" s="177">
        <f>'s4'!K26</f>
        <v>0.25714285714285712</v>
      </c>
      <c r="L26" s="177">
        <f>'s4'!L26</f>
        <v>0.25714285714285712</v>
      </c>
      <c r="M26" s="177">
        <f>'s4'!M26</f>
        <v>0.25714285714285712</v>
      </c>
      <c r="N26" s="177">
        <f>'s4'!N26</f>
        <v>0.25714285714285712</v>
      </c>
      <c r="O26" s="177">
        <f>'s4'!O26</f>
        <v>0.25714285714285712</v>
      </c>
      <c r="P26" s="177">
        <f>'s4'!P26</f>
        <v>0.25714285714285712</v>
      </c>
      <c r="Q26" s="177">
        <f>'s4'!Q26</f>
        <v>0.25714285714285712</v>
      </c>
      <c r="R26" s="177">
        <f>'s4'!R26</f>
        <v>0.25714285714285712</v>
      </c>
      <c r="S26" s="177">
        <f>'s4'!S26</f>
        <v>0.25714285714285712</v>
      </c>
      <c r="T26" s="177">
        <f>'s4'!T26</f>
        <v>0.25714285714285712</v>
      </c>
      <c r="U26" s="177">
        <f>'s4'!U26</f>
        <v>0.25714285714285712</v>
      </c>
      <c r="V26" s="177">
        <f>'s4'!V26</f>
        <v>0.25714285714285712</v>
      </c>
      <c r="W26" s="177">
        <f>'s4'!W26</f>
        <v>0.25714285714285712</v>
      </c>
      <c r="X26" s="177">
        <f>'s4'!X26</f>
        <v>0.25714285714285712</v>
      </c>
      <c r="Y26" s="177">
        <f>'s4'!Y26</f>
        <v>0.25714285714285712</v>
      </c>
      <c r="Z26" s="177">
        <f>'s4'!Z26</f>
        <v>0.25714285714285712</v>
      </c>
      <c r="AA26" s="177">
        <f>'s4'!AA26</f>
        <v>0.25714285714285712</v>
      </c>
      <c r="AB26" s="177">
        <f>'s4'!AB26</f>
        <v>0.25714285714285712</v>
      </c>
      <c r="AC26" s="177">
        <f>'s4'!AC26</f>
        <v>0.25714285714285712</v>
      </c>
      <c r="AD26" s="177">
        <f>'s4'!AD26</f>
        <v>0.25714285714285712</v>
      </c>
      <c r="AE26" s="177">
        <f>'s4'!AE26</f>
        <v>0.25714285714285712</v>
      </c>
      <c r="AF26" s="177">
        <f>'s4'!AF26</f>
        <v>0.25714285714285712</v>
      </c>
      <c r="AG26" s="177">
        <f>'s4'!AG26</f>
        <v>0.25714285714285712</v>
      </c>
      <c r="AH26" s="177">
        <f>'s4'!AH26</f>
        <v>0.25714285714285712</v>
      </c>
      <c r="AI26" s="177">
        <f>'s4'!AI26</f>
        <v>0.25714285714285712</v>
      </c>
      <c r="AJ26" s="177">
        <f>'s4'!AJ26</f>
        <v>0.25714285714285712</v>
      </c>
      <c r="AK26" s="177">
        <f>'s4'!AK26</f>
        <v>0.25714285714285712</v>
      </c>
      <c r="AL26" s="177">
        <f>'s4'!AL26</f>
        <v>0.25714285714285712</v>
      </c>
      <c r="AM26" s="9"/>
    </row>
    <row r="27" spans="1:39" x14ac:dyDescent="0.2">
      <c r="A27" s="7"/>
      <c r="B27" s="8" t="str">
        <f>'s4'!B27</f>
        <v>傾き②</v>
      </c>
      <c r="C27" s="177">
        <f>'s4'!C27</f>
        <v>0</v>
      </c>
      <c r="D27" s="177">
        <f>'s4'!D27</f>
        <v>0</v>
      </c>
      <c r="E27" s="177">
        <f>'s4'!E27</f>
        <v>0</v>
      </c>
      <c r="F27" s="177">
        <f>'s4'!F27</f>
        <v>0</v>
      </c>
      <c r="G27" s="177">
        <f>'s4'!G27</f>
        <v>0</v>
      </c>
      <c r="H27" s="177">
        <f>'s4'!H27</f>
        <v>0</v>
      </c>
      <c r="I27" s="177">
        <f>'s4'!I27</f>
        <v>0</v>
      </c>
      <c r="J27" s="177">
        <f>'s4'!J27</f>
        <v>0</v>
      </c>
      <c r="K27" s="177">
        <f>'s4'!K27</f>
        <v>0</v>
      </c>
      <c r="L27" s="177">
        <f>'s4'!L27</f>
        <v>0</v>
      </c>
      <c r="M27" s="177">
        <f>'s4'!M27</f>
        <v>0</v>
      </c>
      <c r="N27" s="177">
        <f>'s4'!N27</f>
        <v>0</v>
      </c>
      <c r="O27" s="177">
        <f>'s4'!O27</f>
        <v>0</v>
      </c>
      <c r="P27" s="177">
        <f>'s4'!P27</f>
        <v>0</v>
      </c>
      <c r="Q27" s="177">
        <f>'s4'!Q27</f>
        <v>0</v>
      </c>
      <c r="R27" s="177">
        <f>'s4'!R27</f>
        <v>0</v>
      </c>
      <c r="S27" s="177">
        <f>'s4'!S27</f>
        <v>0</v>
      </c>
      <c r="T27" s="177">
        <f>'s4'!T27</f>
        <v>0</v>
      </c>
      <c r="U27" s="177">
        <f>'s4'!U27</f>
        <v>0</v>
      </c>
      <c r="V27" s="177">
        <f>'s4'!V27</f>
        <v>0</v>
      </c>
      <c r="W27" s="177">
        <f>'s4'!W27</f>
        <v>0</v>
      </c>
      <c r="X27" s="177">
        <f>'s4'!X27</f>
        <v>0</v>
      </c>
      <c r="Y27" s="177">
        <f>'s4'!Y27</f>
        <v>0</v>
      </c>
      <c r="Z27" s="177">
        <f>'s4'!Z27</f>
        <v>0</v>
      </c>
      <c r="AA27" s="177">
        <f>'s4'!AA27</f>
        <v>0</v>
      </c>
      <c r="AB27" s="177">
        <f>'s4'!AB27</f>
        <v>0</v>
      </c>
      <c r="AC27" s="177">
        <f>'s4'!AC27</f>
        <v>0</v>
      </c>
      <c r="AD27" s="177">
        <f>'s4'!AD27</f>
        <v>0</v>
      </c>
      <c r="AE27" s="177">
        <f>'s4'!AE27</f>
        <v>0</v>
      </c>
      <c r="AF27" s="177">
        <f>'s4'!AF27</f>
        <v>0</v>
      </c>
      <c r="AG27" s="177">
        <f>'s4'!AG27</f>
        <v>0</v>
      </c>
      <c r="AH27" s="177">
        <f>'s4'!AH27</f>
        <v>0</v>
      </c>
      <c r="AI27" s="177">
        <f>'s4'!AI27</f>
        <v>0</v>
      </c>
      <c r="AJ27" s="177">
        <f>'s4'!AJ27</f>
        <v>0</v>
      </c>
      <c r="AK27" s="177">
        <f>'s4'!AK27</f>
        <v>0</v>
      </c>
      <c r="AL27" s="177">
        <f>'s4'!AL27</f>
        <v>0</v>
      </c>
      <c r="AM27" s="9"/>
    </row>
    <row r="28" spans="1:39" x14ac:dyDescent="0.2">
      <c r="A28" s="7"/>
      <c r="B28" s="8" t="str">
        <f>'s4'!B28</f>
        <v>傾き③</v>
      </c>
      <c r="C28" s="177">
        <f>'s4'!C28</f>
        <v>0.79999999999999993</v>
      </c>
      <c r="D28" s="177">
        <f>'s4'!D28</f>
        <v>0.79999999999999993</v>
      </c>
      <c r="E28" s="177">
        <f>'s4'!E28</f>
        <v>0.79999999999999993</v>
      </c>
      <c r="F28" s="177">
        <f>'s4'!F28</f>
        <v>0.79999999999999993</v>
      </c>
      <c r="G28" s="177">
        <f>'s4'!G28</f>
        <v>0.79999999999999993</v>
      </c>
      <c r="H28" s="177">
        <f>'s4'!H28</f>
        <v>0.79999999999999993</v>
      </c>
      <c r="I28" s="177">
        <f>'s4'!I28</f>
        <v>0.79999999999999993</v>
      </c>
      <c r="J28" s="177">
        <f>'s4'!J28</f>
        <v>0.79999999999999993</v>
      </c>
      <c r="K28" s="177">
        <f>'s4'!K28</f>
        <v>0.79999999999999993</v>
      </c>
      <c r="L28" s="177">
        <f>'s4'!L28</f>
        <v>0.79999999999999993</v>
      </c>
      <c r="M28" s="177">
        <f>'s4'!M28</f>
        <v>0.79999999999999993</v>
      </c>
      <c r="N28" s="177">
        <f>'s4'!N28</f>
        <v>0.79999999999999993</v>
      </c>
      <c r="O28" s="177">
        <f>'s4'!O28</f>
        <v>0.79999999999999993</v>
      </c>
      <c r="P28" s="177">
        <f>'s4'!P28</f>
        <v>0.79999999999999993</v>
      </c>
      <c r="Q28" s="177">
        <f>'s4'!Q28</f>
        <v>0.79999999999999993</v>
      </c>
      <c r="R28" s="177">
        <f>'s4'!R28</f>
        <v>0.79999999999999993</v>
      </c>
      <c r="S28" s="177">
        <f>'s4'!S28</f>
        <v>0.79999999999999993</v>
      </c>
      <c r="T28" s="177">
        <f>'s4'!T28</f>
        <v>0.79999999999999993</v>
      </c>
      <c r="U28" s="177">
        <f>'s4'!U28</f>
        <v>0.79999999999999993</v>
      </c>
      <c r="V28" s="177">
        <f>'s4'!V28</f>
        <v>0.79999999999999993</v>
      </c>
      <c r="W28" s="177">
        <f>'s4'!W28</f>
        <v>0.79999999999999993</v>
      </c>
      <c r="X28" s="177">
        <f>'s4'!X28</f>
        <v>0.79999999999999993</v>
      </c>
      <c r="Y28" s="177">
        <f>'s4'!Y28</f>
        <v>0.79999999999999993</v>
      </c>
      <c r="Z28" s="177">
        <f>'s4'!Z28</f>
        <v>0.79999999999999993</v>
      </c>
      <c r="AA28" s="177">
        <f>'s4'!AA28</f>
        <v>0.79999999999999993</v>
      </c>
      <c r="AB28" s="177">
        <f>'s4'!AB28</f>
        <v>0.79999999999999993</v>
      </c>
      <c r="AC28" s="177">
        <f>'s4'!AC28</f>
        <v>0.79999999999999993</v>
      </c>
      <c r="AD28" s="177">
        <f>'s4'!AD28</f>
        <v>0.79999999999999993</v>
      </c>
      <c r="AE28" s="177">
        <f>'s4'!AE28</f>
        <v>0.79999999999999993</v>
      </c>
      <c r="AF28" s="177">
        <f>'s4'!AF28</f>
        <v>0.79999999999999993</v>
      </c>
      <c r="AG28" s="177">
        <f>'s4'!AG28</f>
        <v>0.79999999999999993</v>
      </c>
      <c r="AH28" s="177">
        <f>'s4'!AH28</f>
        <v>0.79999999999999993</v>
      </c>
      <c r="AI28" s="177">
        <f>'s4'!AI28</f>
        <v>0.79999999999999993</v>
      </c>
      <c r="AJ28" s="177">
        <f>'s4'!AJ28</f>
        <v>0.79999999999999993</v>
      </c>
      <c r="AK28" s="177">
        <f>'s4'!AK28</f>
        <v>0.79999999999999993</v>
      </c>
      <c r="AL28" s="177">
        <f>'s4'!AL28</f>
        <v>0.79999999999999993</v>
      </c>
      <c r="AM28" s="9"/>
    </row>
    <row r="29" spans="1:39" x14ac:dyDescent="0.2">
      <c r="A29" s="7"/>
      <c r="B29" s="8" t="str">
        <f>'s4'!B29</f>
        <v>傾き④</v>
      </c>
      <c r="C29" s="177">
        <f>'s4'!C29</f>
        <v>0.51428571428571423</v>
      </c>
      <c r="D29" s="177">
        <f>'s4'!D29</f>
        <v>0.51428571428571423</v>
      </c>
      <c r="E29" s="177">
        <f>'s4'!E29</f>
        <v>0.51428571428571423</v>
      </c>
      <c r="F29" s="177">
        <f>'s4'!F29</f>
        <v>0.51428571428571423</v>
      </c>
      <c r="G29" s="177">
        <f>'s4'!G29</f>
        <v>0.51428571428571423</v>
      </c>
      <c r="H29" s="177">
        <f>'s4'!H29</f>
        <v>0.51428571428571423</v>
      </c>
      <c r="I29" s="177">
        <f>'s4'!I29</f>
        <v>0.51428571428571423</v>
      </c>
      <c r="J29" s="177">
        <f>'s4'!J29</f>
        <v>0.51428571428571423</v>
      </c>
      <c r="K29" s="177">
        <f>'s4'!K29</f>
        <v>0.51428571428571423</v>
      </c>
      <c r="L29" s="177">
        <f>'s4'!L29</f>
        <v>0.51428571428571423</v>
      </c>
      <c r="M29" s="177">
        <f>'s4'!M29</f>
        <v>0.51428571428571423</v>
      </c>
      <c r="N29" s="177">
        <f>'s4'!N29</f>
        <v>0.51428571428571423</v>
      </c>
      <c r="O29" s="177">
        <f>'s4'!O29</f>
        <v>0.51428571428571423</v>
      </c>
      <c r="P29" s="177">
        <f>'s4'!P29</f>
        <v>0.51428571428571423</v>
      </c>
      <c r="Q29" s="177">
        <f>'s4'!Q29</f>
        <v>0.51428571428571423</v>
      </c>
      <c r="R29" s="177">
        <f>'s4'!R29</f>
        <v>0.51428571428571423</v>
      </c>
      <c r="S29" s="177">
        <f>'s4'!S29</f>
        <v>0.51428571428571423</v>
      </c>
      <c r="T29" s="177">
        <f>'s4'!T29</f>
        <v>0.51428571428571423</v>
      </c>
      <c r="U29" s="177">
        <f>'s4'!U29</f>
        <v>0.51428571428571423</v>
      </c>
      <c r="V29" s="177">
        <f>'s4'!V29</f>
        <v>0.51428571428571423</v>
      </c>
      <c r="W29" s="177">
        <f>'s4'!W29</f>
        <v>0.51428571428571423</v>
      </c>
      <c r="X29" s="177">
        <f>'s4'!X29</f>
        <v>0.51428571428571423</v>
      </c>
      <c r="Y29" s="177">
        <f>'s4'!Y29</f>
        <v>0.51428571428571423</v>
      </c>
      <c r="Z29" s="177">
        <f>'s4'!Z29</f>
        <v>0.51428571428571423</v>
      </c>
      <c r="AA29" s="177">
        <f>'s4'!AA29</f>
        <v>0.51428571428571423</v>
      </c>
      <c r="AB29" s="177">
        <f>'s4'!AB29</f>
        <v>0.51428571428571423</v>
      </c>
      <c r="AC29" s="177">
        <f>'s4'!AC29</f>
        <v>0.51428571428571423</v>
      </c>
      <c r="AD29" s="177">
        <f>'s4'!AD29</f>
        <v>0.51428571428571423</v>
      </c>
      <c r="AE29" s="177">
        <f>'s4'!AE29</f>
        <v>0.51428571428571423</v>
      </c>
      <c r="AF29" s="177">
        <f>'s4'!AF29</f>
        <v>0.51428571428571423</v>
      </c>
      <c r="AG29" s="177">
        <f>'s4'!AG29</f>
        <v>0.51428571428571423</v>
      </c>
      <c r="AH29" s="177">
        <f>'s4'!AH29</f>
        <v>0.51428571428571423</v>
      </c>
      <c r="AI29" s="177">
        <f>'s4'!AI29</f>
        <v>0.51428571428571423</v>
      </c>
      <c r="AJ29" s="177">
        <f>'s4'!AJ29</f>
        <v>0.51428571428571423</v>
      </c>
      <c r="AK29" s="177">
        <f>'s4'!AK29</f>
        <v>0.51428571428571423</v>
      </c>
      <c r="AL29" s="177">
        <f>'s4'!AL29</f>
        <v>0.51428571428571423</v>
      </c>
      <c r="AM29" s="9"/>
    </row>
    <row r="30" spans="1:39" x14ac:dyDescent="0.2">
      <c r="A30" s="7"/>
      <c r="B30" s="8" t="str">
        <f>'s4'!B30</f>
        <v>室温傾き</v>
      </c>
      <c r="C30" s="177">
        <f>'s4'!C30</f>
        <v>5.0000000000000001E-3</v>
      </c>
      <c r="D30" s="177">
        <f>'s4'!D30</f>
        <v>5.0000000000000001E-3</v>
      </c>
      <c r="E30" s="177">
        <f>'s4'!E30</f>
        <v>5.0000000000000001E-3</v>
      </c>
      <c r="F30" s="177">
        <f>'s4'!F30</f>
        <v>5.0000000000000001E-3</v>
      </c>
      <c r="G30" s="177">
        <f>'s4'!G30</f>
        <v>5.0000000000000001E-3</v>
      </c>
      <c r="H30" s="177">
        <f>'s4'!H30</f>
        <v>5.0000000000000001E-3</v>
      </c>
      <c r="I30" s="177">
        <f>'s4'!I30</f>
        <v>5.0000000000000001E-3</v>
      </c>
      <c r="J30" s="177">
        <f>'s4'!J30</f>
        <v>5.0000000000000001E-3</v>
      </c>
      <c r="K30" s="177">
        <f>'s4'!K30</f>
        <v>5.0000000000000001E-3</v>
      </c>
      <c r="L30" s="177">
        <f>'s4'!L30</f>
        <v>5.0000000000000001E-3</v>
      </c>
      <c r="M30" s="177">
        <f>'s4'!M30</f>
        <v>5.0000000000000001E-3</v>
      </c>
      <c r="N30" s="177">
        <f>'s4'!N30</f>
        <v>5.0000000000000001E-3</v>
      </c>
      <c r="O30" s="177">
        <f>'s4'!O30</f>
        <v>5.0000000000000001E-3</v>
      </c>
      <c r="P30" s="177">
        <f>'s4'!P30</f>
        <v>5.0000000000000001E-3</v>
      </c>
      <c r="Q30" s="177">
        <f>'s4'!Q30</f>
        <v>5.0000000000000001E-3</v>
      </c>
      <c r="R30" s="177">
        <f>'s4'!R30</f>
        <v>5.0000000000000001E-3</v>
      </c>
      <c r="S30" s="177">
        <f>'s4'!S30</f>
        <v>5.0000000000000001E-3</v>
      </c>
      <c r="T30" s="177">
        <f>'s4'!T30</f>
        <v>5.0000000000000001E-3</v>
      </c>
      <c r="U30" s="177">
        <f>'s4'!U30</f>
        <v>5.0000000000000001E-3</v>
      </c>
      <c r="V30" s="177">
        <f>'s4'!V30</f>
        <v>5.0000000000000001E-3</v>
      </c>
      <c r="W30" s="177">
        <f>'s4'!W30</f>
        <v>5.0000000000000001E-3</v>
      </c>
      <c r="X30" s="177">
        <f>'s4'!X30</f>
        <v>5.0000000000000001E-3</v>
      </c>
      <c r="Y30" s="177">
        <f>'s4'!Y30</f>
        <v>5.0000000000000001E-3</v>
      </c>
      <c r="Z30" s="177">
        <f>'s4'!Z30</f>
        <v>5.0000000000000001E-3</v>
      </c>
      <c r="AA30" s="177">
        <f>'s4'!AA30</f>
        <v>5.0000000000000001E-3</v>
      </c>
      <c r="AB30" s="177">
        <f>'s4'!AB30</f>
        <v>5.0000000000000001E-3</v>
      </c>
      <c r="AC30" s="177">
        <f>'s4'!AC30</f>
        <v>5.0000000000000001E-3</v>
      </c>
      <c r="AD30" s="177">
        <f>'s4'!AD30</f>
        <v>5.0000000000000001E-3</v>
      </c>
      <c r="AE30" s="177">
        <f>'s4'!AE30</f>
        <v>5.0000000000000001E-3</v>
      </c>
      <c r="AF30" s="177">
        <f>'s4'!AF30</f>
        <v>5.0000000000000001E-3</v>
      </c>
      <c r="AG30" s="177">
        <f>'s4'!AG30</f>
        <v>5.0000000000000001E-3</v>
      </c>
      <c r="AH30" s="177">
        <f>'s4'!AH30</f>
        <v>5.0000000000000001E-3</v>
      </c>
      <c r="AI30" s="177">
        <f>'s4'!AI30</f>
        <v>5.0000000000000001E-3</v>
      </c>
      <c r="AJ30" s="177">
        <f>'s4'!AJ30</f>
        <v>5.0000000000000001E-3</v>
      </c>
      <c r="AK30" s="177">
        <f>'s4'!AK30</f>
        <v>5.0000000000000001E-3</v>
      </c>
      <c r="AL30" s="177">
        <f>'s4'!AL30</f>
        <v>5.0000000000000001E-3</v>
      </c>
      <c r="AM30" s="9"/>
    </row>
    <row r="31" spans="1:39" x14ac:dyDescent="0.2">
      <c r="A31" s="7"/>
      <c r="B31" s="8" t="str">
        <f>'s4'!B31</f>
        <v>室温係数</v>
      </c>
      <c r="C31" s="177">
        <f>'s4'!C31</f>
        <v>1</v>
      </c>
      <c r="D31" s="177">
        <f>'s4'!D31</f>
        <v>1</v>
      </c>
      <c r="E31" s="177">
        <f>'s4'!E31</f>
        <v>1</v>
      </c>
      <c r="F31" s="177">
        <f>'s4'!F31</f>
        <v>1</v>
      </c>
      <c r="G31" s="177">
        <f>'s4'!G31</f>
        <v>1</v>
      </c>
      <c r="H31" s="177">
        <f>'s4'!H31</f>
        <v>1</v>
      </c>
      <c r="I31" s="177">
        <f>'s4'!I31</f>
        <v>1</v>
      </c>
      <c r="J31" s="177">
        <f>'s4'!J31</f>
        <v>1</v>
      </c>
      <c r="K31" s="177">
        <f>'s4'!K31</f>
        <v>1</v>
      </c>
      <c r="L31" s="177">
        <f>'s4'!L31</f>
        <v>1</v>
      </c>
      <c r="M31" s="177">
        <f>'s4'!M31</f>
        <v>1</v>
      </c>
      <c r="N31" s="177">
        <f>'s4'!N31</f>
        <v>1</v>
      </c>
      <c r="O31" s="177">
        <f>'s4'!O31</f>
        <v>1</v>
      </c>
      <c r="P31" s="177">
        <f>'s4'!P31</f>
        <v>1</v>
      </c>
      <c r="Q31" s="177">
        <f>'s4'!Q31</f>
        <v>1</v>
      </c>
      <c r="R31" s="177">
        <f>'s4'!R31</f>
        <v>1</v>
      </c>
      <c r="S31" s="177">
        <f>'s4'!S31</f>
        <v>1</v>
      </c>
      <c r="T31" s="177">
        <f>'s4'!T31</f>
        <v>1</v>
      </c>
      <c r="U31" s="177">
        <f>'s4'!U31</f>
        <v>1</v>
      </c>
      <c r="V31" s="177">
        <f>'s4'!V31</f>
        <v>1</v>
      </c>
      <c r="W31" s="177">
        <f>'s4'!W31</f>
        <v>1</v>
      </c>
      <c r="X31" s="177">
        <f>'s4'!X31</f>
        <v>1</v>
      </c>
      <c r="Y31" s="177">
        <f>'s4'!Y31</f>
        <v>1</v>
      </c>
      <c r="Z31" s="177">
        <f>'s4'!Z31</f>
        <v>1</v>
      </c>
      <c r="AA31" s="177">
        <f>'s4'!AA31</f>
        <v>1</v>
      </c>
      <c r="AB31" s="177">
        <f>'s4'!AB31</f>
        <v>1</v>
      </c>
      <c r="AC31" s="177">
        <f>'s4'!AC31</f>
        <v>1</v>
      </c>
      <c r="AD31" s="177">
        <f>'s4'!AD31</f>
        <v>1</v>
      </c>
      <c r="AE31" s="177">
        <f>'s4'!AE31</f>
        <v>1</v>
      </c>
      <c r="AF31" s="177">
        <f>'s4'!AF31</f>
        <v>1</v>
      </c>
      <c r="AG31" s="177">
        <f>'s4'!AG31</f>
        <v>1</v>
      </c>
      <c r="AH31" s="177">
        <f>'s4'!AH31</f>
        <v>1</v>
      </c>
      <c r="AI31" s="177">
        <f>'s4'!AI31</f>
        <v>1</v>
      </c>
      <c r="AJ31" s="177">
        <f>'s4'!AJ31</f>
        <v>1</v>
      </c>
      <c r="AK31" s="177">
        <f>'s4'!AK31</f>
        <v>1</v>
      </c>
      <c r="AL31" s="177">
        <f>'s4'!AL31</f>
        <v>1</v>
      </c>
      <c r="AM31" s="9"/>
    </row>
    <row r="32" spans="1:39" x14ac:dyDescent="0.2">
      <c r="A32" s="7"/>
      <c r="B32" s="8" t="str">
        <f>'s4'!B32</f>
        <v>ＨＰ電力①</v>
      </c>
      <c r="C32" s="8">
        <f>'s4'!C32</f>
        <v>5</v>
      </c>
      <c r="D32" s="8">
        <f>'s4'!D32</f>
        <v>5</v>
      </c>
      <c r="E32" s="8">
        <f>'s4'!E32</f>
        <v>5</v>
      </c>
      <c r="F32" s="8">
        <f>'s4'!F32</f>
        <v>5</v>
      </c>
      <c r="G32" s="8">
        <f>'s4'!G32</f>
        <v>5</v>
      </c>
      <c r="H32" s="8">
        <f>'s4'!H32</f>
        <v>5</v>
      </c>
      <c r="I32" s="8">
        <f>'s4'!I32</f>
        <v>5</v>
      </c>
      <c r="J32" s="8">
        <f>'s4'!J32</f>
        <v>5</v>
      </c>
      <c r="K32" s="8">
        <f>'s4'!K32</f>
        <v>5</v>
      </c>
      <c r="L32" s="8">
        <f>'s4'!L32</f>
        <v>5</v>
      </c>
      <c r="M32" s="8">
        <f>'s4'!M32</f>
        <v>5</v>
      </c>
      <c r="N32" s="8">
        <f>'s4'!N32</f>
        <v>5</v>
      </c>
      <c r="O32" s="8">
        <f>'s4'!O32</f>
        <v>5</v>
      </c>
      <c r="P32" s="8">
        <f>'s4'!P32</f>
        <v>5</v>
      </c>
      <c r="Q32" s="8">
        <f>'s4'!Q32</f>
        <v>5</v>
      </c>
      <c r="R32" s="8">
        <f>'s4'!R32</f>
        <v>5</v>
      </c>
      <c r="S32" s="8">
        <f>'s4'!S32</f>
        <v>5</v>
      </c>
      <c r="T32" s="8">
        <f>'s4'!T32</f>
        <v>5</v>
      </c>
      <c r="U32" s="8">
        <f>'s4'!U32</f>
        <v>5</v>
      </c>
      <c r="V32" s="8">
        <f>'s4'!V32</f>
        <v>5</v>
      </c>
      <c r="W32" s="8">
        <f>'s4'!W32</f>
        <v>5</v>
      </c>
      <c r="X32" s="8">
        <f>'s4'!X32</f>
        <v>5</v>
      </c>
      <c r="Y32" s="8">
        <f>'s4'!Y32</f>
        <v>5</v>
      </c>
      <c r="Z32" s="8">
        <f>'s4'!Z32</f>
        <v>5</v>
      </c>
      <c r="AA32" s="8">
        <f>'s4'!AA32</f>
        <v>5</v>
      </c>
      <c r="AB32" s="8">
        <f>'s4'!AB32</f>
        <v>5</v>
      </c>
      <c r="AC32" s="8">
        <f>'s4'!AC32</f>
        <v>5</v>
      </c>
      <c r="AD32" s="8">
        <f>'s4'!AD32</f>
        <v>5</v>
      </c>
      <c r="AE32" s="8">
        <f>'s4'!AE32</f>
        <v>5</v>
      </c>
      <c r="AF32" s="8">
        <f>'s4'!AF32</f>
        <v>5</v>
      </c>
      <c r="AG32" s="8">
        <f>'s4'!AG32</f>
        <v>5</v>
      </c>
      <c r="AH32" s="8">
        <f>'s4'!AH32</f>
        <v>5</v>
      </c>
      <c r="AI32" s="8">
        <f>'s4'!AI32</f>
        <v>5</v>
      </c>
      <c r="AJ32" s="8">
        <f>'s4'!AJ32</f>
        <v>5</v>
      </c>
      <c r="AK32" s="8">
        <f>'s4'!AK32</f>
        <v>5</v>
      </c>
      <c r="AL32" s="8">
        <f>'s4'!AL32</f>
        <v>5</v>
      </c>
      <c r="AM32" s="9"/>
    </row>
    <row r="33" spans="1:39" x14ac:dyDescent="0.2">
      <c r="A33" s="7"/>
      <c r="B33" s="8" t="str">
        <f>'s4'!B33</f>
        <v>ＨＰ電力②</v>
      </c>
      <c r="C33" s="8">
        <f>'s4'!C33</f>
        <v>6</v>
      </c>
      <c r="D33" s="8">
        <f>'s4'!D33</f>
        <v>6</v>
      </c>
      <c r="E33" s="8">
        <f>'s4'!E33</f>
        <v>6</v>
      </c>
      <c r="F33" s="8">
        <f>'s4'!F33</f>
        <v>6</v>
      </c>
      <c r="G33" s="8">
        <f>'s4'!G33</f>
        <v>6</v>
      </c>
      <c r="H33" s="8">
        <f>'s4'!H33</f>
        <v>6</v>
      </c>
      <c r="I33" s="8">
        <f>'s4'!I33</f>
        <v>6</v>
      </c>
      <c r="J33" s="8">
        <f>'s4'!J33</f>
        <v>6</v>
      </c>
      <c r="K33" s="8">
        <f>'s4'!K33</f>
        <v>6</v>
      </c>
      <c r="L33" s="8">
        <f>'s4'!L33</f>
        <v>6</v>
      </c>
      <c r="M33" s="8">
        <f>'s4'!M33</f>
        <v>6</v>
      </c>
      <c r="N33" s="8">
        <f>'s4'!N33</f>
        <v>6</v>
      </c>
      <c r="O33" s="8">
        <f>'s4'!O33</f>
        <v>6</v>
      </c>
      <c r="P33" s="8">
        <f>'s4'!P33</f>
        <v>6</v>
      </c>
      <c r="Q33" s="8">
        <f>'s4'!Q33</f>
        <v>6</v>
      </c>
      <c r="R33" s="8">
        <f>'s4'!R33</f>
        <v>6</v>
      </c>
      <c r="S33" s="8">
        <f>'s4'!S33</f>
        <v>6</v>
      </c>
      <c r="T33" s="8">
        <f>'s4'!T33</f>
        <v>6</v>
      </c>
      <c r="U33" s="8">
        <f>'s4'!U33</f>
        <v>6</v>
      </c>
      <c r="V33" s="8">
        <f>'s4'!V33</f>
        <v>6</v>
      </c>
      <c r="W33" s="8">
        <f>'s4'!W33</f>
        <v>6</v>
      </c>
      <c r="X33" s="8">
        <f>'s4'!X33</f>
        <v>6</v>
      </c>
      <c r="Y33" s="8">
        <f>'s4'!Y33</f>
        <v>6</v>
      </c>
      <c r="Z33" s="8">
        <f>'s4'!Z33</f>
        <v>6</v>
      </c>
      <c r="AA33" s="8">
        <f>'s4'!AA33</f>
        <v>6</v>
      </c>
      <c r="AB33" s="8">
        <f>'s4'!AB33</f>
        <v>6</v>
      </c>
      <c r="AC33" s="8">
        <f>'s4'!AC33</f>
        <v>6</v>
      </c>
      <c r="AD33" s="8">
        <f>'s4'!AD33</f>
        <v>6</v>
      </c>
      <c r="AE33" s="8">
        <f>'s4'!AE33</f>
        <v>6</v>
      </c>
      <c r="AF33" s="8">
        <f>'s4'!AF33</f>
        <v>6</v>
      </c>
      <c r="AG33" s="8">
        <f>'s4'!AG33</f>
        <v>6</v>
      </c>
      <c r="AH33" s="8">
        <f>'s4'!AH33</f>
        <v>6</v>
      </c>
      <c r="AI33" s="8">
        <f>'s4'!AI33</f>
        <v>6</v>
      </c>
      <c r="AJ33" s="8">
        <f>'s4'!AJ33</f>
        <v>6</v>
      </c>
      <c r="AK33" s="8">
        <f>'s4'!AK33</f>
        <v>6</v>
      </c>
      <c r="AL33" s="8">
        <f>'s4'!AL33</f>
        <v>6</v>
      </c>
      <c r="AM33" s="9"/>
    </row>
    <row r="34" spans="1:39" x14ac:dyDescent="0.2">
      <c r="A34" s="7"/>
      <c r="B34" s="8" t="str">
        <f>'s4'!B34</f>
        <v>COP①</v>
      </c>
      <c r="C34" s="29">
        <f>'s4'!C34</f>
        <v>4</v>
      </c>
      <c r="D34" s="29">
        <f>'s4'!D34</f>
        <v>4</v>
      </c>
      <c r="E34" s="29">
        <f>'s4'!E34</f>
        <v>4</v>
      </c>
      <c r="F34" s="29">
        <f>'s4'!F34</f>
        <v>4</v>
      </c>
      <c r="G34" s="29">
        <f>'s4'!G34</f>
        <v>4</v>
      </c>
      <c r="H34" s="29">
        <f>'s4'!H34</f>
        <v>4</v>
      </c>
      <c r="I34" s="29">
        <f>'s4'!I34</f>
        <v>4</v>
      </c>
      <c r="J34" s="29">
        <f>'s4'!J34</f>
        <v>4</v>
      </c>
      <c r="K34" s="29">
        <f>'s4'!K34</f>
        <v>4</v>
      </c>
      <c r="L34" s="29">
        <f>'s4'!L34</f>
        <v>4</v>
      </c>
      <c r="M34" s="29">
        <f>'s4'!M34</f>
        <v>4</v>
      </c>
      <c r="N34" s="29">
        <f>'s4'!N34</f>
        <v>4</v>
      </c>
      <c r="O34" s="29">
        <f>'s4'!O34</f>
        <v>4</v>
      </c>
      <c r="P34" s="29">
        <f>'s4'!P34</f>
        <v>4</v>
      </c>
      <c r="Q34" s="29">
        <f>'s4'!Q34</f>
        <v>4</v>
      </c>
      <c r="R34" s="29">
        <f>'s4'!R34</f>
        <v>4</v>
      </c>
      <c r="S34" s="29">
        <f>'s4'!S34</f>
        <v>4</v>
      </c>
      <c r="T34" s="29">
        <f>'s4'!T34</f>
        <v>4</v>
      </c>
      <c r="U34" s="29">
        <f>'s4'!U34</f>
        <v>4</v>
      </c>
      <c r="V34" s="29">
        <f>'s4'!V34</f>
        <v>4</v>
      </c>
      <c r="W34" s="29">
        <f>'s4'!W34</f>
        <v>4</v>
      </c>
      <c r="X34" s="29">
        <f>'s4'!X34</f>
        <v>4</v>
      </c>
      <c r="Y34" s="29">
        <f>'s4'!Y34</f>
        <v>4</v>
      </c>
      <c r="Z34" s="29">
        <f>'s4'!Z34</f>
        <v>4</v>
      </c>
      <c r="AA34" s="29">
        <f>'s4'!AA34</f>
        <v>4</v>
      </c>
      <c r="AB34" s="29">
        <f>'s4'!AB34</f>
        <v>4</v>
      </c>
      <c r="AC34" s="29">
        <f>'s4'!AC34</f>
        <v>4</v>
      </c>
      <c r="AD34" s="29">
        <f>'s4'!AD34</f>
        <v>4</v>
      </c>
      <c r="AE34" s="29">
        <f>'s4'!AE34</f>
        <v>4</v>
      </c>
      <c r="AF34" s="29">
        <f>'s4'!AF34</f>
        <v>4</v>
      </c>
      <c r="AG34" s="29">
        <f>'s4'!AG34</f>
        <v>4</v>
      </c>
      <c r="AH34" s="29">
        <f>'s4'!AH34</f>
        <v>4</v>
      </c>
      <c r="AI34" s="29">
        <f>'s4'!AI34</f>
        <v>4</v>
      </c>
      <c r="AJ34" s="29">
        <f>'s4'!AJ34</f>
        <v>4</v>
      </c>
      <c r="AK34" s="29">
        <f>'s4'!AK34</f>
        <v>4</v>
      </c>
      <c r="AL34" s="29">
        <f>'s4'!AL34</f>
        <v>4</v>
      </c>
      <c r="AM34" s="9"/>
    </row>
    <row r="35" spans="1:39" x14ac:dyDescent="0.2">
      <c r="A35" s="7"/>
      <c r="B35" s="8" t="str">
        <f>'s4'!B35</f>
        <v>COP②</v>
      </c>
      <c r="C35" s="29">
        <f>'s4'!C35</f>
        <v>3.3333333333333335</v>
      </c>
      <c r="D35" s="29">
        <f>'s4'!D35</f>
        <v>3.3333333333333335</v>
      </c>
      <c r="E35" s="29">
        <f>'s4'!E35</f>
        <v>3.3333333333333335</v>
      </c>
      <c r="F35" s="29">
        <f>'s4'!F35</f>
        <v>3.3333333333333335</v>
      </c>
      <c r="G35" s="29">
        <f>'s4'!G35</f>
        <v>3.3333333333333335</v>
      </c>
      <c r="H35" s="29">
        <f>'s4'!H35</f>
        <v>3.3333333333333335</v>
      </c>
      <c r="I35" s="29">
        <f>'s4'!I35</f>
        <v>3.3333333333333335</v>
      </c>
      <c r="J35" s="29">
        <f>'s4'!J35</f>
        <v>3.3333333333333335</v>
      </c>
      <c r="K35" s="29">
        <f>'s4'!K35</f>
        <v>3.3333333333333335</v>
      </c>
      <c r="L35" s="29">
        <f>'s4'!L35</f>
        <v>3.3333333333333335</v>
      </c>
      <c r="M35" s="29">
        <f>'s4'!M35</f>
        <v>3.3333333333333335</v>
      </c>
      <c r="N35" s="29">
        <f>'s4'!N35</f>
        <v>3.3333333333333335</v>
      </c>
      <c r="O35" s="29">
        <f>'s4'!O35</f>
        <v>3.3333333333333335</v>
      </c>
      <c r="P35" s="29">
        <f>'s4'!P35</f>
        <v>3.3333333333333335</v>
      </c>
      <c r="Q35" s="29">
        <f>'s4'!Q35</f>
        <v>3.3333333333333335</v>
      </c>
      <c r="R35" s="29">
        <f>'s4'!R35</f>
        <v>3.3333333333333335</v>
      </c>
      <c r="S35" s="29">
        <f>'s4'!S35</f>
        <v>3.3333333333333335</v>
      </c>
      <c r="T35" s="29">
        <f>'s4'!T35</f>
        <v>3.3333333333333335</v>
      </c>
      <c r="U35" s="29">
        <f>'s4'!U35</f>
        <v>3.3333333333333335</v>
      </c>
      <c r="V35" s="29">
        <f>'s4'!V35</f>
        <v>3.3333333333333335</v>
      </c>
      <c r="W35" s="29">
        <f>'s4'!W35</f>
        <v>3.3333333333333335</v>
      </c>
      <c r="X35" s="29">
        <f>'s4'!X35</f>
        <v>3.3333333333333335</v>
      </c>
      <c r="Y35" s="29">
        <f>'s4'!Y35</f>
        <v>3.3333333333333335</v>
      </c>
      <c r="Z35" s="29">
        <f>'s4'!Z35</f>
        <v>3.3333333333333335</v>
      </c>
      <c r="AA35" s="29">
        <f>'s4'!AA35</f>
        <v>3.3333333333333335</v>
      </c>
      <c r="AB35" s="29">
        <f>'s4'!AB35</f>
        <v>3.3333333333333335</v>
      </c>
      <c r="AC35" s="29">
        <f>'s4'!AC35</f>
        <v>3.3333333333333335</v>
      </c>
      <c r="AD35" s="29">
        <f>'s4'!AD35</f>
        <v>3.3333333333333335</v>
      </c>
      <c r="AE35" s="29">
        <f>'s4'!AE35</f>
        <v>3.3333333333333335</v>
      </c>
      <c r="AF35" s="29">
        <f>'s4'!AF35</f>
        <v>3.3333333333333335</v>
      </c>
      <c r="AG35" s="29">
        <f>'s4'!AG35</f>
        <v>3.3333333333333335</v>
      </c>
      <c r="AH35" s="29">
        <f>'s4'!AH35</f>
        <v>3.3333333333333335</v>
      </c>
      <c r="AI35" s="29">
        <f>'s4'!AI35</f>
        <v>3.3333333333333335</v>
      </c>
      <c r="AJ35" s="29">
        <f>'s4'!AJ35</f>
        <v>3.3333333333333335</v>
      </c>
      <c r="AK35" s="29">
        <f>'s4'!AK35</f>
        <v>3.3333333333333335</v>
      </c>
      <c r="AL35" s="29">
        <f>'s4'!AL35</f>
        <v>3.3333333333333335</v>
      </c>
      <c r="AM35" s="9"/>
    </row>
    <row r="36" spans="1:39" x14ac:dyDescent="0.2">
      <c r="A36" s="7"/>
      <c r="B36" s="8" t="str">
        <f>'s4'!B36</f>
        <v>ＨＰ7℃</v>
      </c>
      <c r="C36" s="29">
        <f>'s4'!C36</f>
        <v>4</v>
      </c>
      <c r="D36" s="29">
        <f>'s4'!D36</f>
        <v>4</v>
      </c>
      <c r="E36" s="29">
        <f>'s4'!E36</f>
        <v>4</v>
      </c>
      <c r="F36" s="29">
        <f>'s4'!F36</f>
        <v>4</v>
      </c>
      <c r="G36" s="29">
        <f>'s4'!G36</f>
        <v>4</v>
      </c>
      <c r="H36" s="29">
        <f>'s4'!H36</f>
        <v>4</v>
      </c>
      <c r="I36" s="29">
        <f>'s4'!I36</f>
        <v>4</v>
      </c>
      <c r="J36" s="29">
        <f>'s4'!J36</f>
        <v>4</v>
      </c>
      <c r="K36" s="29">
        <f>'s4'!K36</f>
        <v>4</v>
      </c>
      <c r="L36" s="29">
        <f>'s4'!L36</f>
        <v>4</v>
      </c>
      <c r="M36" s="29">
        <f>'s4'!M36</f>
        <v>4</v>
      </c>
      <c r="N36" s="29">
        <f>'s4'!N36</f>
        <v>4</v>
      </c>
      <c r="O36" s="29">
        <f>'s4'!O36</f>
        <v>4</v>
      </c>
      <c r="P36" s="29">
        <f>'s4'!P36</f>
        <v>4</v>
      </c>
      <c r="Q36" s="29">
        <f>'s4'!Q36</f>
        <v>4</v>
      </c>
      <c r="R36" s="29">
        <f>'s4'!R36</f>
        <v>4</v>
      </c>
      <c r="S36" s="29">
        <f>'s4'!S36</f>
        <v>4</v>
      </c>
      <c r="T36" s="29">
        <f>'s4'!T36</f>
        <v>4</v>
      </c>
      <c r="U36" s="29">
        <f>'s4'!U36</f>
        <v>4</v>
      </c>
      <c r="V36" s="29">
        <f>'s4'!V36</f>
        <v>4</v>
      </c>
      <c r="W36" s="29">
        <f>'s4'!W36</f>
        <v>4</v>
      </c>
      <c r="X36" s="29">
        <f>'s4'!X36</f>
        <v>4</v>
      </c>
      <c r="Y36" s="29">
        <f>'s4'!Y36</f>
        <v>4</v>
      </c>
      <c r="Z36" s="29">
        <f>'s4'!Z36</f>
        <v>4</v>
      </c>
      <c r="AA36" s="29">
        <f>'s4'!AA36</f>
        <v>4</v>
      </c>
      <c r="AB36" s="29">
        <f>'s4'!AB36</f>
        <v>4</v>
      </c>
      <c r="AC36" s="29">
        <f>'s4'!AC36</f>
        <v>4</v>
      </c>
      <c r="AD36" s="29">
        <f>'s4'!AD36</f>
        <v>4</v>
      </c>
      <c r="AE36" s="29">
        <f>'s4'!AE36</f>
        <v>4</v>
      </c>
      <c r="AF36" s="29">
        <f>'s4'!AF36</f>
        <v>4</v>
      </c>
      <c r="AG36" s="29">
        <f>'s4'!AG36</f>
        <v>4</v>
      </c>
      <c r="AH36" s="29">
        <f>'s4'!AH36</f>
        <v>4</v>
      </c>
      <c r="AI36" s="29">
        <f>'s4'!AI36</f>
        <v>4</v>
      </c>
      <c r="AJ36" s="29">
        <f>'s4'!AJ36</f>
        <v>4</v>
      </c>
      <c r="AK36" s="29">
        <f>'s4'!AK36</f>
        <v>4</v>
      </c>
      <c r="AL36" s="29">
        <f>'s4'!AL36</f>
        <v>4</v>
      </c>
      <c r="AM36" s="9"/>
    </row>
    <row r="37" spans="1:39" x14ac:dyDescent="0.2">
      <c r="A37" s="7"/>
      <c r="B37" s="8" t="str">
        <f>'s4'!B37</f>
        <v>ＨＰ2℃</v>
      </c>
      <c r="C37" s="29">
        <f>'s4'!C37</f>
        <v>3.3333333333333335</v>
      </c>
      <c r="D37" s="29">
        <f>'s4'!D37</f>
        <v>3.3333333333333335</v>
      </c>
      <c r="E37" s="29">
        <f>'s4'!E37</f>
        <v>3.3333333333333335</v>
      </c>
      <c r="F37" s="29">
        <f>'s4'!F37</f>
        <v>3.3333333333333335</v>
      </c>
      <c r="G37" s="29">
        <f>'s4'!G37</f>
        <v>3.3333333333333335</v>
      </c>
      <c r="H37" s="29">
        <f>'s4'!H37</f>
        <v>3.3333333333333335</v>
      </c>
      <c r="I37" s="29">
        <f>'s4'!I37</f>
        <v>3.3333333333333335</v>
      </c>
      <c r="J37" s="29">
        <f>'s4'!J37</f>
        <v>3.3333333333333335</v>
      </c>
      <c r="K37" s="29">
        <f>'s4'!K37</f>
        <v>3.3333333333333335</v>
      </c>
      <c r="L37" s="29">
        <f>'s4'!L37</f>
        <v>3.3333333333333335</v>
      </c>
      <c r="M37" s="29">
        <f>'s4'!M37</f>
        <v>3.3333333333333335</v>
      </c>
      <c r="N37" s="29">
        <f>'s4'!N37</f>
        <v>3.3333333333333335</v>
      </c>
      <c r="O37" s="29">
        <f>'s4'!O37</f>
        <v>3.3333333333333335</v>
      </c>
      <c r="P37" s="29">
        <f>'s4'!P37</f>
        <v>3.3333333333333335</v>
      </c>
      <c r="Q37" s="29">
        <f>'s4'!Q37</f>
        <v>3.3333333333333335</v>
      </c>
      <c r="R37" s="29">
        <f>'s4'!R37</f>
        <v>3.3333333333333335</v>
      </c>
      <c r="S37" s="29">
        <f>'s4'!S37</f>
        <v>3.3333333333333335</v>
      </c>
      <c r="T37" s="29">
        <f>'s4'!T37</f>
        <v>3.3333333333333335</v>
      </c>
      <c r="U37" s="29">
        <f>'s4'!U37</f>
        <v>3.3333333333333335</v>
      </c>
      <c r="V37" s="29">
        <f>'s4'!V37</f>
        <v>3.3333333333333335</v>
      </c>
      <c r="W37" s="29">
        <f>'s4'!W37</f>
        <v>3.3333333333333335</v>
      </c>
      <c r="X37" s="29">
        <f>'s4'!X37</f>
        <v>3.3333333333333335</v>
      </c>
      <c r="Y37" s="29">
        <f>'s4'!Y37</f>
        <v>3.3333333333333335</v>
      </c>
      <c r="Z37" s="29">
        <f>'s4'!Z37</f>
        <v>3.3333333333333335</v>
      </c>
      <c r="AA37" s="29">
        <f>'s4'!AA37</f>
        <v>3.3333333333333335</v>
      </c>
      <c r="AB37" s="29">
        <f>'s4'!AB37</f>
        <v>3.3333333333333335</v>
      </c>
      <c r="AC37" s="29">
        <f>'s4'!AC37</f>
        <v>3.3333333333333335</v>
      </c>
      <c r="AD37" s="29">
        <f>'s4'!AD37</f>
        <v>3.3333333333333335</v>
      </c>
      <c r="AE37" s="29">
        <f>'s4'!AE37</f>
        <v>3.3333333333333335</v>
      </c>
      <c r="AF37" s="29">
        <f>'s4'!AF37</f>
        <v>3.3333333333333335</v>
      </c>
      <c r="AG37" s="29">
        <f>'s4'!AG37</f>
        <v>3.3333333333333335</v>
      </c>
      <c r="AH37" s="29">
        <f>'s4'!AH37</f>
        <v>3.3333333333333335</v>
      </c>
      <c r="AI37" s="29">
        <f>'s4'!AI37</f>
        <v>3.3333333333333335</v>
      </c>
      <c r="AJ37" s="29">
        <f>'s4'!AJ37</f>
        <v>3.3333333333333335</v>
      </c>
      <c r="AK37" s="29">
        <f>'s4'!AK37</f>
        <v>3.3333333333333335</v>
      </c>
      <c r="AL37" s="29">
        <f>'s4'!AL37</f>
        <v>3.3333333333333335</v>
      </c>
      <c r="AM37" s="9"/>
    </row>
    <row r="38" spans="1:39" x14ac:dyDescent="0.2">
      <c r="A38" s="7"/>
      <c r="B38" s="8" t="str">
        <f>'s4'!B38</f>
        <v>ＨＰ-7℃</v>
      </c>
      <c r="C38" s="29">
        <f>'s4'!C38</f>
        <v>3.1233333333333335</v>
      </c>
      <c r="D38" s="29">
        <f>'s4'!D38</f>
        <v>3.1233333333333335</v>
      </c>
      <c r="E38" s="29">
        <f>'s4'!E38</f>
        <v>3.1233333333333335</v>
      </c>
      <c r="F38" s="29">
        <f>'s4'!F38</f>
        <v>3.1233333333333335</v>
      </c>
      <c r="G38" s="29">
        <f>'s4'!G38</f>
        <v>3.1233333333333335</v>
      </c>
      <c r="H38" s="29">
        <f>'s4'!H38</f>
        <v>3.1233333333333335</v>
      </c>
      <c r="I38" s="29">
        <f>'s4'!I38</f>
        <v>3.1233333333333335</v>
      </c>
      <c r="J38" s="29">
        <f>'s4'!J38</f>
        <v>3.1233333333333335</v>
      </c>
      <c r="K38" s="29">
        <f>'s4'!K38</f>
        <v>3.1233333333333335</v>
      </c>
      <c r="L38" s="29">
        <f>'s4'!L38</f>
        <v>3.1233333333333335</v>
      </c>
      <c r="M38" s="29">
        <f>'s4'!M38</f>
        <v>3.1233333333333335</v>
      </c>
      <c r="N38" s="29">
        <f>'s4'!N38</f>
        <v>3.1233333333333335</v>
      </c>
      <c r="O38" s="29">
        <f>'s4'!O38</f>
        <v>3.1233333333333335</v>
      </c>
      <c r="P38" s="29">
        <f>'s4'!P38</f>
        <v>3.1233333333333335</v>
      </c>
      <c r="Q38" s="29">
        <f>'s4'!Q38</f>
        <v>3.1233333333333335</v>
      </c>
      <c r="R38" s="29">
        <f>'s4'!R38</f>
        <v>3.1233333333333335</v>
      </c>
      <c r="S38" s="29">
        <f>'s4'!S38</f>
        <v>3.1233333333333335</v>
      </c>
      <c r="T38" s="29">
        <f>'s4'!T38</f>
        <v>3.1233333333333335</v>
      </c>
      <c r="U38" s="29">
        <f>'s4'!U38</f>
        <v>3.1233333333333335</v>
      </c>
      <c r="V38" s="29">
        <f>'s4'!V38</f>
        <v>3.1233333333333335</v>
      </c>
      <c r="W38" s="29">
        <f>'s4'!W38</f>
        <v>3.1233333333333335</v>
      </c>
      <c r="X38" s="29">
        <f>'s4'!X38</f>
        <v>3.1233333333333335</v>
      </c>
      <c r="Y38" s="29">
        <f>'s4'!Y38</f>
        <v>3.1233333333333335</v>
      </c>
      <c r="Z38" s="29">
        <f>'s4'!Z38</f>
        <v>3.1233333333333335</v>
      </c>
      <c r="AA38" s="29">
        <f>'s4'!AA38</f>
        <v>3.1233333333333335</v>
      </c>
      <c r="AB38" s="29">
        <f>'s4'!AB38</f>
        <v>3.1233333333333335</v>
      </c>
      <c r="AC38" s="29">
        <f>'s4'!AC38</f>
        <v>3.1233333333333335</v>
      </c>
      <c r="AD38" s="29">
        <f>'s4'!AD38</f>
        <v>3.1233333333333335</v>
      </c>
      <c r="AE38" s="29">
        <f>'s4'!AE38</f>
        <v>3.1233333333333335</v>
      </c>
      <c r="AF38" s="29">
        <f>'s4'!AF38</f>
        <v>3.1233333333333335</v>
      </c>
      <c r="AG38" s="29">
        <f>'s4'!AG38</f>
        <v>3.1233333333333335</v>
      </c>
      <c r="AH38" s="29">
        <f>'s4'!AH38</f>
        <v>3.1233333333333335</v>
      </c>
      <c r="AI38" s="29">
        <f>'s4'!AI38</f>
        <v>3.1233333333333335</v>
      </c>
      <c r="AJ38" s="29">
        <f>'s4'!AJ38</f>
        <v>3.1233333333333335</v>
      </c>
      <c r="AK38" s="29">
        <f>'s4'!AK38</f>
        <v>3.1233333333333335</v>
      </c>
      <c r="AL38" s="29">
        <f>'s4'!AL38</f>
        <v>3.1233333333333335</v>
      </c>
      <c r="AM38" s="9"/>
    </row>
    <row r="39" spans="1:39" x14ac:dyDescent="0.2">
      <c r="A39" s="7"/>
      <c r="B39" s="8" t="str">
        <f>'s4'!B39</f>
        <v>傾き①</v>
      </c>
      <c r="C39" s="177">
        <f>'s4'!C39</f>
        <v>6.2619047619047602E-2</v>
      </c>
      <c r="D39" s="177">
        <f>'s4'!D39</f>
        <v>6.2619047619047602E-2</v>
      </c>
      <c r="E39" s="177">
        <f>'s4'!E39</f>
        <v>6.2619047619047602E-2</v>
      </c>
      <c r="F39" s="177">
        <f>'s4'!F39</f>
        <v>6.2619047619047602E-2</v>
      </c>
      <c r="G39" s="177">
        <f>'s4'!G39</f>
        <v>6.2619047619047602E-2</v>
      </c>
      <c r="H39" s="177">
        <f>'s4'!H39</f>
        <v>6.2619047619047602E-2</v>
      </c>
      <c r="I39" s="177">
        <f>'s4'!I39</f>
        <v>6.2619047619047602E-2</v>
      </c>
      <c r="J39" s="177">
        <f>'s4'!J39</f>
        <v>6.2619047619047602E-2</v>
      </c>
      <c r="K39" s="177">
        <f>'s4'!K39</f>
        <v>6.2619047619047602E-2</v>
      </c>
      <c r="L39" s="177">
        <f>'s4'!L39</f>
        <v>6.2619047619047602E-2</v>
      </c>
      <c r="M39" s="177">
        <f>'s4'!M39</f>
        <v>6.2619047619047602E-2</v>
      </c>
      <c r="N39" s="177">
        <f>'s4'!N39</f>
        <v>6.2619047619047602E-2</v>
      </c>
      <c r="O39" s="177">
        <f>'s4'!O39</f>
        <v>6.2619047619047602E-2</v>
      </c>
      <c r="P39" s="177">
        <f>'s4'!P39</f>
        <v>6.2619047619047602E-2</v>
      </c>
      <c r="Q39" s="177">
        <f>'s4'!Q39</f>
        <v>6.2619047619047602E-2</v>
      </c>
      <c r="R39" s="177">
        <f>'s4'!R39</f>
        <v>6.2619047619047602E-2</v>
      </c>
      <c r="S39" s="177">
        <f>'s4'!S39</f>
        <v>6.2619047619047602E-2</v>
      </c>
      <c r="T39" s="177">
        <f>'s4'!T39</f>
        <v>6.2619047619047602E-2</v>
      </c>
      <c r="U39" s="177">
        <f>'s4'!U39</f>
        <v>6.2619047619047602E-2</v>
      </c>
      <c r="V39" s="177">
        <f>'s4'!V39</f>
        <v>6.2619047619047602E-2</v>
      </c>
      <c r="W39" s="177">
        <f>'s4'!W39</f>
        <v>6.2619047619047602E-2</v>
      </c>
      <c r="X39" s="177">
        <f>'s4'!X39</f>
        <v>6.2619047619047602E-2</v>
      </c>
      <c r="Y39" s="177">
        <f>'s4'!Y39</f>
        <v>6.2619047619047602E-2</v>
      </c>
      <c r="Z39" s="177">
        <f>'s4'!Z39</f>
        <v>6.2619047619047602E-2</v>
      </c>
      <c r="AA39" s="177">
        <f>'s4'!AA39</f>
        <v>6.2619047619047602E-2</v>
      </c>
      <c r="AB39" s="177">
        <f>'s4'!AB39</f>
        <v>6.2619047619047602E-2</v>
      </c>
      <c r="AC39" s="177">
        <f>'s4'!AC39</f>
        <v>6.2619047619047602E-2</v>
      </c>
      <c r="AD39" s="177">
        <f>'s4'!AD39</f>
        <v>6.2619047619047602E-2</v>
      </c>
      <c r="AE39" s="177">
        <f>'s4'!AE39</f>
        <v>6.2619047619047602E-2</v>
      </c>
      <c r="AF39" s="177">
        <f>'s4'!AF39</f>
        <v>6.2619047619047602E-2</v>
      </c>
      <c r="AG39" s="177">
        <f>'s4'!AG39</f>
        <v>6.2619047619047602E-2</v>
      </c>
      <c r="AH39" s="177">
        <f>'s4'!AH39</f>
        <v>6.2619047619047602E-2</v>
      </c>
      <c r="AI39" s="177">
        <f>'s4'!AI39</f>
        <v>6.2619047619047602E-2</v>
      </c>
      <c r="AJ39" s="177">
        <f>'s4'!AJ39</f>
        <v>6.2619047619047602E-2</v>
      </c>
      <c r="AK39" s="177">
        <f>'s4'!AK39</f>
        <v>6.2619047619047602E-2</v>
      </c>
      <c r="AL39" s="177">
        <f>'s4'!AL39</f>
        <v>6.2619047619047602E-2</v>
      </c>
      <c r="AM39" s="9"/>
    </row>
    <row r="40" spans="1:39" x14ac:dyDescent="0.2">
      <c r="A40" s="7"/>
      <c r="B40" s="8" t="str">
        <f>'s4'!B40</f>
        <v>傾き②</v>
      </c>
      <c r="C40" s="177">
        <f>'s4'!C40</f>
        <v>0.1333333333333333</v>
      </c>
      <c r="D40" s="177">
        <f>'s4'!D40</f>
        <v>0.1333333333333333</v>
      </c>
      <c r="E40" s="177">
        <f>'s4'!E40</f>
        <v>0.1333333333333333</v>
      </c>
      <c r="F40" s="177">
        <f>'s4'!F40</f>
        <v>0.1333333333333333</v>
      </c>
      <c r="G40" s="177">
        <f>'s4'!G40</f>
        <v>0.1333333333333333</v>
      </c>
      <c r="H40" s="177">
        <f>'s4'!H40</f>
        <v>0.1333333333333333</v>
      </c>
      <c r="I40" s="177">
        <f>'s4'!I40</f>
        <v>0.1333333333333333</v>
      </c>
      <c r="J40" s="177">
        <f>'s4'!J40</f>
        <v>0.1333333333333333</v>
      </c>
      <c r="K40" s="177">
        <f>'s4'!K40</f>
        <v>0.1333333333333333</v>
      </c>
      <c r="L40" s="177">
        <f>'s4'!L40</f>
        <v>0.1333333333333333</v>
      </c>
      <c r="M40" s="177">
        <f>'s4'!M40</f>
        <v>0.1333333333333333</v>
      </c>
      <c r="N40" s="177">
        <f>'s4'!N40</f>
        <v>0.1333333333333333</v>
      </c>
      <c r="O40" s="177">
        <f>'s4'!O40</f>
        <v>0.1333333333333333</v>
      </c>
      <c r="P40" s="177">
        <f>'s4'!P40</f>
        <v>0.1333333333333333</v>
      </c>
      <c r="Q40" s="177">
        <f>'s4'!Q40</f>
        <v>0.1333333333333333</v>
      </c>
      <c r="R40" s="177">
        <f>'s4'!R40</f>
        <v>0.1333333333333333</v>
      </c>
      <c r="S40" s="177">
        <f>'s4'!S40</f>
        <v>0.1333333333333333</v>
      </c>
      <c r="T40" s="177">
        <f>'s4'!T40</f>
        <v>0.1333333333333333</v>
      </c>
      <c r="U40" s="177">
        <f>'s4'!U40</f>
        <v>0.1333333333333333</v>
      </c>
      <c r="V40" s="177">
        <f>'s4'!V40</f>
        <v>0.1333333333333333</v>
      </c>
      <c r="W40" s="177">
        <f>'s4'!W40</f>
        <v>0.1333333333333333</v>
      </c>
      <c r="X40" s="177">
        <f>'s4'!X40</f>
        <v>0.1333333333333333</v>
      </c>
      <c r="Y40" s="177">
        <f>'s4'!Y40</f>
        <v>0.1333333333333333</v>
      </c>
      <c r="Z40" s="177">
        <f>'s4'!Z40</f>
        <v>0.1333333333333333</v>
      </c>
      <c r="AA40" s="177">
        <f>'s4'!AA40</f>
        <v>0.1333333333333333</v>
      </c>
      <c r="AB40" s="177">
        <f>'s4'!AB40</f>
        <v>0.1333333333333333</v>
      </c>
      <c r="AC40" s="177">
        <f>'s4'!AC40</f>
        <v>0.1333333333333333</v>
      </c>
      <c r="AD40" s="177">
        <f>'s4'!AD40</f>
        <v>0.1333333333333333</v>
      </c>
      <c r="AE40" s="177">
        <f>'s4'!AE40</f>
        <v>0.1333333333333333</v>
      </c>
      <c r="AF40" s="177">
        <f>'s4'!AF40</f>
        <v>0.1333333333333333</v>
      </c>
      <c r="AG40" s="177">
        <f>'s4'!AG40</f>
        <v>0.1333333333333333</v>
      </c>
      <c r="AH40" s="177">
        <f>'s4'!AH40</f>
        <v>0.1333333333333333</v>
      </c>
      <c r="AI40" s="177">
        <f>'s4'!AI40</f>
        <v>0.1333333333333333</v>
      </c>
      <c r="AJ40" s="177">
        <f>'s4'!AJ40</f>
        <v>0.1333333333333333</v>
      </c>
      <c r="AK40" s="177">
        <f>'s4'!AK40</f>
        <v>0.1333333333333333</v>
      </c>
      <c r="AL40" s="177">
        <f>'s4'!AL40</f>
        <v>0.1333333333333333</v>
      </c>
      <c r="AM40" s="9"/>
    </row>
    <row r="41" spans="1:39" x14ac:dyDescent="0.2">
      <c r="A41" s="7"/>
      <c r="B41" s="8" t="str">
        <f>'s4'!B41</f>
        <v>傾き③</v>
      </c>
      <c r="C41" s="177">
        <f>'s4'!C41</f>
        <v>2.3333333333333331E-2</v>
      </c>
      <c r="D41" s="177">
        <f>'s4'!D41</f>
        <v>2.3333333333333331E-2</v>
      </c>
      <c r="E41" s="177">
        <f>'s4'!E41</f>
        <v>2.3333333333333331E-2</v>
      </c>
      <c r="F41" s="177">
        <f>'s4'!F41</f>
        <v>2.3333333333333331E-2</v>
      </c>
      <c r="G41" s="177">
        <f>'s4'!G41</f>
        <v>2.3333333333333331E-2</v>
      </c>
      <c r="H41" s="177">
        <f>'s4'!H41</f>
        <v>2.3333333333333331E-2</v>
      </c>
      <c r="I41" s="177">
        <f>'s4'!I41</f>
        <v>2.3333333333333331E-2</v>
      </c>
      <c r="J41" s="177">
        <f>'s4'!J41</f>
        <v>2.3333333333333331E-2</v>
      </c>
      <c r="K41" s="177">
        <f>'s4'!K41</f>
        <v>2.3333333333333331E-2</v>
      </c>
      <c r="L41" s="177">
        <f>'s4'!L41</f>
        <v>2.3333333333333331E-2</v>
      </c>
      <c r="M41" s="177">
        <f>'s4'!M41</f>
        <v>2.3333333333333331E-2</v>
      </c>
      <c r="N41" s="177">
        <f>'s4'!N41</f>
        <v>2.3333333333333331E-2</v>
      </c>
      <c r="O41" s="177">
        <f>'s4'!O41</f>
        <v>2.3333333333333331E-2</v>
      </c>
      <c r="P41" s="177">
        <f>'s4'!P41</f>
        <v>2.3333333333333331E-2</v>
      </c>
      <c r="Q41" s="177">
        <f>'s4'!Q41</f>
        <v>2.3333333333333331E-2</v>
      </c>
      <c r="R41" s="177">
        <f>'s4'!R41</f>
        <v>2.3333333333333331E-2</v>
      </c>
      <c r="S41" s="177">
        <f>'s4'!S41</f>
        <v>2.3333333333333331E-2</v>
      </c>
      <c r="T41" s="177">
        <f>'s4'!T41</f>
        <v>2.3333333333333331E-2</v>
      </c>
      <c r="U41" s="177">
        <f>'s4'!U41</f>
        <v>2.3333333333333331E-2</v>
      </c>
      <c r="V41" s="177">
        <f>'s4'!V41</f>
        <v>2.3333333333333331E-2</v>
      </c>
      <c r="W41" s="177">
        <f>'s4'!W41</f>
        <v>2.3333333333333331E-2</v>
      </c>
      <c r="X41" s="177">
        <f>'s4'!X41</f>
        <v>2.3333333333333331E-2</v>
      </c>
      <c r="Y41" s="177">
        <f>'s4'!Y41</f>
        <v>2.3333333333333331E-2</v>
      </c>
      <c r="Z41" s="177">
        <f>'s4'!Z41</f>
        <v>2.3333333333333331E-2</v>
      </c>
      <c r="AA41" s="177">
        <f>'s4'!AA41</f>
        <v>2.3333333333333331E-2</v>
      </c>
      <c r="AB41" s="177">
        <f>'s4'!AB41</f>
        <v>2.3333333333333331E-2</v>
      </c>
      <c r="AC41" s="177">
        <f>'s4'!AC41</f>
        <v>2.3333333333333331E-2</v>
      </c>
      <c r="AD41" s="177">
        <f>'s4'!AD41</f>
        <v>2.3333333333333331E-2</v>
      </c>
      <c r="AE41" s="177">
        <f>'s4'!AE41</f>
        <v>2.3333333333333331E-2</v>
      </c>
      <c r="AF41" s="177">
        <f>'s4'!AF41</f>
        <v>2.3333333333333331E-2</v>
      </c>
      <c r="AG41" s="177">
        <f>'s4'!AG41</f>
        <v>2.3333333333333331E-2</v>
      </c>
      <c r="AH41" s="177">
        <f>'s4'!AH41</f>
        <v>2.3333333333333331E-2</v>
      </c>
      <c r="AI41" s="177">
        <f>'s4'!AI41</f>
        <v>2.3333333333333331E-2</v>
      </c>
      <c r="AJ41" s="177">
        <f>'s4'!AJ41</f>
        <v>2.3333333333333331E-2</v>
      </c>
      <c r="AK41" s="177">
        <f>'s4'!AK41</f>
        <v>2.3333333333333331E-2</v>
      </c>
      <c r="AL41" s="177">
        <f>'s4'!AL41</f>
        <v>2.3333333333333331E-2</v>
      </c>
      <c r="AM41" s="9"/>
    </row>
    <row r="42" spans="1:39" x14ac:dyDescent="0.2">
      <c r="A42" s="7"/>
      <c r="B42" s="8" t="str">
        <f>'s4'!B42</f>
        <v>傾き④</v>
      </c>
      <c r="C42" s="177">
        <f>'s4'!C42</f>
        <v>6.2619047619047602E-2</v>
      </c>
      <c r="D42" s="177">
        <f>'s4'!D42</f>
        <v>6.2619047619047602E-2</v>
      </c>
      <c r="E42" s="177">
        <f>'s4'!E42</f>
        <v>6.2619047619047602E-2</v>
      </c>
      <c r="F42" s="177">
        <f>'s4'!F42</f>
        <v>6.2619047619047602E-2</v>
      </c>
      <c r="G42" s="177">
        <f>'s4'!G42</f>
        <v>6.2619047619047602E-2</v>
      </c>
      <c r="H42" s="177">
        <f>'s4'!H42</f>
        <v>6.2619047619047602E-2</v>
      </c>
      <c r="I42" s="177">
        <f>'s4'!I42</f>
        <v>6.2619047619047602E-2</v>
      </c>
      <c r="J42" s="177">
        <f>'s4'!J42</f>
        <v>6.2619047619047602E-2</v>
      </c>
      <c r="K42" s="177">
        <f>'s4'!K42</f>
        <v>6.2619047619047602E-2</v>
      </c>
      <c r="L42" s="177">
        <f>'s4'!L42</f>
        <v>6.2619047619047602E-2</v>
      </c>
      <c r="M42" s="177">
        <f>'s4'!M42</f>
        <v>6.2619047619047602E-2</v>
      </c>
      <c r="N42" s="177">
        <f>'s4'!N42</f>
        <v>6.2619047619047602E-2</v>
      </c>
      <c r="O42" s="177">
        <f>'s4'!O42</f>
        <v>6.2619047619047602E-2</v>
      </c>
      <c r="P42" s="177">
        <f>'s4'!P42</f>
        <v>6.2619047619047602E-2</v>
      </c>
      <c r="Q42" s="177">
        <f>'s4'!Q42</f>
        <v>6.2619047619047602E-2</v>
      </c>
      <c r="R42" s="177">
        <f>'s4'!R42</f>
        <v>6.2619047619047602E-2</v>
      </c>
      <c r="S42" s="177">
        <f>'s4'!S42</f>
        <v>6.2619047619047602E-2</v>
      </c>
      <c r="T42" s="177">
        <f>'s4'!T42</f>
        <v>6.2619047619047602E-2</v>
      </c>
      <c r="U42" s="177">
        <f>'s4'!U42</f>
        <v>6.2619047619047602E-2</v>
      </c>
      <c r="V42" s="177">
        <f>'s4'!V42</f>
        <v>6.2619047619047602E-2</v>
      </c>
      <c r="W42" s="177">
        <f>'s4'!W42</f>
        <v>6.2619047619047602E-2</v>
      </c>
      <c r="X42" s="177">
        <f>'s4'!X42</f>
        <v>6.2619047619047602E-2</v>
      </c>
      <c r="Y42" s="177">
        <f>'s4'!Y42</f>
        <v>6.2619047619047602E-2</v>
      </c>
      <c r="Z42" s="177">
        <f>'s4'!Z42</f>
        <v>6.2619047619047602E-2</v>
      </c>
      <c r="AA42" s="177">
        <f>'s4'!AA42</f>
        <v>6.2619047619047602E-2</v>
      </c>
      <c r="AB42" s="177">
        <f>'s4'!AB42</f>
        <v>6.2619047619047602E-2</v>
      </c>
      <c r="AC42" s="177">
        <f>'s4'!AC42</f>
        <v>6.2619047619047602E-2</v>
      </c>
      <c r="AD42" s="177">
        <f>'s4'!AD42</f>
        <v>6.2619047619047602E-2</v>
      </c>
      <c r="AE42" s="177">
        <f>'s4'!AE42</f>
        <v>6.2619047619047602E-2</v>
      </c>
      <c r="AF42" s="177">
        <f>'s4'!AF42</f>
        <v>6.2619047619047602E-2</v>
      </c>
      <c r="AG42" s="177">
        <f>'s4'!AG42</f>
        <v>6.2619047619047602E-2</v>
      </c>
      <c r="AH42" s="177">
        <f>'s4'!AH42</f>
        <v>6.2619047619047602E-2</v>
      </c>
      <c r="AI42" s="177">
        <f>'s4'!AI42</f>
        <v>6.2619047619047602E-2</v>
      </c>
      <c r="AJ42" s="177">
        <f>'s4'!AJ42</f>
        <v>6.2619047619047602E-2</v>
      </c>
      <c r="AK42" s="177">
        <f>'s4'!AK42</f>
        <v>6.2619047619047602E-2</v>
      </c>
      <c r="AL42" s="177">
        <f>'s4'!AL42</f>
        <v>6.2619047619047602E-2</v>
      </c>
      <c r="AM42" s="9"/>
    </row>
    <row r="43" spans="1:39" x14ac:dyDescent="0.2">
      <c r="A43" s="7"/>
      <c r="B43" s="8" t="str">
        <f>'s4'!B43</f>
        <v>室温傾き</v>
      </c>
      <c r="C43" s="178">
        <f>'s4'!C43</f>
        <v>5.0000000000000001E-3</v>
      </c>
      <c r="D43" s="178">
        <f>'s4'!D43</f>
        <v>5.0000000000000001E-3</v>
      </c>
      <c r="E43" s="178">
        <f>'s4'!E43</f>
        <v>5.0000000000000001E-3</v>
      </c>
      <c r="F43" s="178">
        <f>'s4'!F43</f>
        <v>5.0000000000000001E-3</v>
      </c>
      <c r="G43" s="178">
        <f>'s4'!G43</f>
        <v>5.0000000000000001E-3</v>
      </c>
      <c r="H43" s="178">
        <f>'s4'!H43</f>
        <v>5.0000000000000001E-3</v>
      </c>
      <c r="I43" s="178">
        <f>'s4'!I43</f>
        <v>5.0000000000000001E-3</v>
      </c>
      <c r="J43" s="178">
        <f>'s4'!J43</f>
        <v>5.0000000000000001E-3</v>
      </c>
      <c r="K43" s="178">
        <f>'s4'!K43</f>
        <v>5.0000000000000001E-3</v>
      </c>
      <c r="L43" s="178">
        <f>'s4'!L43</f>
        <v>5.0000000000000001E-3</v>
      </c>
      <c r="M43" s="178">
        <f>'s4'!M43</f>
        <v>5.0000000000000001E-3</v>
      </c>
      <c r="N43" s="178">
        <f>'s4'!N43</f>
        <v>5.0000000000000001E-3</v>
      </c>
      <c r="O43" s="178">
        <f>'s4'!O43</f>
        <v>5.0000000000000001E-3</v>
      </c>
      <c r="P43" s="178">
        <f>'s4'!P43</f>
        <v>5.0000000000000001E-3</v>
      </c>
      <c r="Q43" s="178">
        <f>'s4'!Q43</f>
        <v>5.0000000000000001E-3</v>
      </c>
      <c r="R43" s="178">
        <f>'s4'!R43</f>
        <v>5.0000000000000001E-3</v>
      </c>
      <c r="S43" s="178">
        <f>'s4'!S43</f>
        <v>5.0000000000000001E-3</v>
      </c>
      <c r="T43" s="178">
        <f>'s4'!T43</f>
        <v>5.0000000000000001E-3</v>
      </c>
      <c r="U43" s="178">
        <f>'s4'!U43</f>
        <v>5.0000000000000001E-3</v>
      </c>
      <c r="V43" s="178">
        <f>'s4'!V43</f>
        <v>5.0000000000000001E-3</v>
      </c>
      <c r="W43" s="178">
        <f>'s4'!W43</f>
        <v>5.0000000000000001E-3</v>
      </c>
      <c r="X43" s="178">
        <f>'s4'!X43</f>
        <v>5.0000000000000001E-3</v>
      </c>
      <c r="Y43" s="178">
        <f>'s4'!Y43</f>
        <v>5.0000000000000001E-3</v>
      </c>
      <c r="Z43" s="178">
        <f>'s4'!Z43</f>
        <v>5.0000000000000001E-3</v>
      </c>
      <c r="AA43" s="178">
        <f>'s4'!AA43</f>
        <v>5.0000000000000001E-3</v>
      </c>
      <c r="AB43" s="178">
        <f>'s4'!AB43</f>
        <v>5.0000000000000001E-3</v>
      </c>
      <c r="AC43" s="178">
        <f>'s4'!AC43</f>
        <v>5.0000000000000001E-3</v>
      </c>
      <c r="AD43" s="178">
        <f>'s4'!AD43</f>
        <v>5.0000000000000001E-3</v>
      </c>
      <c r="AE43" s="178">
        <f>'s4'!AE43</f>
        <v>5.0000000000000001E-3</v>
      </c>
      <c r="AF43" s="178">
        <f>'s4'!AF43</f>
        <v>5.0000000000000001E-3</v>
      </c>
      <c r="AG43" s="178">
        <f>'s4'!AG43</f>
        <v>5.0000000000000001E-3</v>
      </c>
      <c r="AH43" s="178">
        <f>'s4'!AH43</f>
        <v>5.0000000000000001E-3</v>
      </c>
      <c r="AI43" s="178">
        <f>'s4'!AI43</f>
        <v>5.0000000000000001E-3</v>
      </c>
      <c r="AJ43" s="178">
        <f>'s4'!AJ43</f>
        <v>5.0000000000000001E-3</v>
      </c>
      <c r="AK43" s="178">
        <f>'s4'!AK43</f>
        <v>5.0000000000000001E-3</v>
      </c>
      <c r="AL43" s="178">
        <f>'s4'!AL43</f>
        <v>5.0000000000000001E-3</v>
      </c>
      <c r="AM43" s="9"/>
    </row>
    <row r="44" spans="1:39" x14ac:dyDescent="0.2">
      <c r="A44" s="7"/>
      <c r="B44" s="8" t="str">
        <f>'s4'!B44</f>
        <v>室温係数</v>
      </c>
      <c r="C44" s="178">
        <f>'s4'!C44</f>
        <v>1</v>
      </c>
      <c r="D44" s="178">
        <f>'s4'!D44</f>
        <v>1</v>
      </c>
      <c r="E44" s="178">
        <f>'s4'!E44</f>
        <v>1</v>
      </c>
      <c r="F44" s="178">
        <f>'s4'!F44</f>
        <v>1</v>
      </c>
      <c r="G44" s="178">
        <f>'s4'!G44</f>
        <v>1</v>
      </c>
      <c r="H44" s="178">
        <f>'s4'!H44</f>
        <v>1</v>
      </c>
      <c r="I44" s="178">
        <f>'s4'!I44</f>
        <v>1</v>
      </c>
      <c r="J44" s="178">
        <f>'s4'!J44</f>
        <v>1</v>
      </c>
      <c r="K44" s="178">
        <f>'s4'!K44</f>
        <v>1</v>
      </c>
      <c r="L44" s="178">
        <f>'s4'!L44</f>
        <v>1</v>
      </c>
      <c r="M44" s="178">
        <f>'s4'!M44</f>
        <v>1</v>
      </c>
      <c r="N44" s="178">
        <f>'s4'!N44</f>
        <v>1</v>
      </c>
      <c r="O44" s="178">
        <f>'s4'!O44</f>
        <v>1</v>
      </c>
      <c r="P44" s="178">
        <f>'s4'!P44</f>
        <v>1</v>
      </c>
      <c r="Q44" s="178">
        <f>'s4'!Q44</f>
        <v>1</v>
      </c>
      <c r="R44" s="178">
        <f>'s4'!R44</f>
        <v>1</v>
      </c>
      <c r="S44" s="178">
        <f>'s4'!S44</f>
        <v>1</v>
      </c>
      <c r="T44" s="178">
        <f>'s4'!T44</f>
        <v>1</v>
      </c>
      <c r="U44" s="178">
        <f>'s4'!U44</f>
        <v>1</v>
      </c>
      <c r="V44" s="178">
        <f>'s4'!V44</f>
        <v>1</v>
      </c>
      <c r="W44" s="178">
        <f>'s4'!W44</f>
        <v>1</v>
      </c>
      <c r="X44" s="178">
        <f>'s4'!X44</f>
        <v>1</v>
      </c>
      <c r="Y44" s="178">
        <f>'s4'!Y44</f>
        <v>1</v>
      </c>
      <c r="Z44" s="178">
        <f>'s4'!Z44</f>
        <v>1</v>
      </c>
      <c r="AA44" s="178">
        <f>'s4'!AA44</f>
        <v>1</v>
      </c>
      <c r="AB44" s="178">
        <f>'s4'!AB44</f>
        <v>1</v>
      </c>
      <c r="AC44" s="178">
        <f>'s4'!AC44</f>
        <v>1</v>
      </c>
      <c r="AD44" s="178">
        <f>'s4'!AD44</f>
        <v>1</v>
      </c>
      <c r="AE44" s="178">
        <f>'s4'!AE44</f>
        <v>1</v>
      </c>
      <c r="AF44" s="178">
        <f>'s4'!AF44</f>
        <v>1</v>
      </c>
      <c r="AG44" s="178">
        <f>'s4'!AG44</f>
        <v>1</v>
      </c>
      <c r="AH44" s="178">
        <f>'s4'!AH44</f>
        <v>1</v>
      </c>
      <c r="AI44" s="178">
        <f>'s4'!AI44</f>
        <v>1</v>
      </c>
      <c r="AJ44" s="178">
        <f>'s4'!AJ44</f>
        <v>1</v>
      </c>
      <c r="AK44" s="178">
        <f>'s4'!AK44</f>
        <v>1</v>
      </c>
      <c r="AL44" s="178">
        <f>'s4'!AL44</f>
        <v>1</v>
      </c>
      <c r="AM44" s="9"/>
    </row>
    <row r="45" spans="1:39" x14ac:dyDescent="0.2">
      <c r="A45" s="7"/>
      <c r="B45" s="8" t="str">
        <f>'s4'!B45</f>
        <v>運転下限</v>
      </c>
      <c r="C45" s="30">
        <f>'s4'!C45</f>
        <v>15</v>
      </c>
      <c r="D45" s="30">
        <f>'s4'!D45</f>
        <v>15</v>
      </c>
      <c r="E45" s="30">
        <f>'s4'!E45</f>
        <v>15</v>
      </c>
      <c r="F45" s="30">
        <f>'s4'!F45</f>
        <v>15</v>
      </c>
      <c r="G45" s="30">
        <f>'s4'!G45</f>
        <v>15</v>
      </c>
      <c r="H45" s="30">
        <f>'s4'!H45</f>
        <v>15</v>
      </c>
      <c r="I45" s="30">
        <f>'s4'!I45</f>
        <v>15</v>
      </c>
      <c r="J45" s="30">
        <f>'s4'!J45</f>
        <v>15</v>
      </c>
      <c r="K45" s="30">
        <f>'s4'!K45</f>
        <v>15</v>
      </c>
      <c r="L45" s="30">
        <f>'s4'!L45</f>
        <v>15</v>
      </c>
      <c r="M45" s="30">
        <f>'s4'!M45</f>
        <v>15</v>
      </c>
      <c r="N45" s="30">
        <f>'s4'!N45</f>
        <v>15</v>
      </c>
      <c r="O45" s="30">
        <f>'s4'!O45</f>
        <v>15</v>
      </c>
      <c r="P45" s="30">
        <f>'s4'!P45</f>
        <v>15</v>
      </c>
      <c r="Q45" s="30">
        <f>'s4'!Q45</f>
        <v>15</v>
      </c>
      <c r="R45" s="30">
        <f>'s4'!R45</f>
        <v>15</v>
      </c>
      <c r="S45" s="30">
        <f>'s4'!S45</f>
        <v>15</v>
      </c>
      <c r="T45" s="30">
        <f>'s4'!T45</f>
        <v>15</v>
      </c>
      <c r="U45" s="30">
        <f>'s4'!U45</f>
        <v>15</v>
      </c>
      <c r="V45" s="30">
        <f>'s4'!V45</f>
        <v>15</v>
      </c>
      <c r="W45" s="30">
        <f>'s4'!W45</f>
        <v>15</v>
      </c>
      <c r="X45" s="30">
        <f>'s4'!X45</f>
        <v>15</v>
      </c>
      <c r="Y45" s="30">
        <f>'s4'!Y45</f>
        <v>15</v>
      </c>
      <c r="Z45" s="30">
        <f>'s4'!Z45</f>
        <v>15</v>
      </c>
      <c r="AA45" s="30">
        <f>'s4'!AA45</f>
        <v>15</v>
      </c>
      <c r="AB45" s="30">
        <f>'s4'!AB45</f>
        <v>15</v>
      </c>
      <c r="AC45" s="30">
        <f>'s4'!AC45</f>
        <v>15</v>
      </c>
      <c r="AD45" s="30">
        <f>'s4'!AD45</f>
        <v>15</v>
      </c>
      <c r="AE45" s="30">
        <f>'s4'!AE45</f>
        <v>15</v>
      </c>
      <c r="AF45" s="30">
        <f>'s4'!AF45</f>
        <v>15</v>
      </c>
      <c r="AG45" s="30">
        <f>'s4'!AG45</f>
        <v>15</v>
      </c>
      <c r="AH45" s="30">
        <f>'s4'!AH45</f>
        <v>15</v>
      </c>
      <c r="AI45" s="30">
        <f>'s4'!AI45</f>
        <v>15</v>
      </c>
      <c r="AJ45" s="30">
        <f>'s4'!AJ45</f>
        <v>15</v>
      </c>
      <c r="AK45" s="30">
        <f>'s4'!AK45</f>
        <v>15</v>
      </c>
      <c r="AL45" s="30">
        <f>'s4'!AL45</f>
        <v>15</v>
      </c>
      <c r="AM45" s="9"/>
    </row>
    <row r="46" spans="1:39" x14ac:dyDescent="0.2">
      <c r="A46" s="7"/>
      <c r="B46" s="8" t="str">
        <f>'s4'!B46</f>
        <v>運転上限</v>
      </c>
      <c r="C46" s="30">
        <f>'s4'!C46</f>
        <v>25</v>
      </c>
      <c r="D46" s="30">
        <f>'s4'!D46</f>
        <v>25</v>
      </c>
      <c r="E46" s="30">
        <f>'s4'!E46</f>
        <v>25</v>
      </c>
      <c r="F46" s="30">
        <f>'s4'!F46</f>
        <v>25</v>
      </c>
      <c r="G46" s="30">
        <f>'s4'!G46</f>
        <v>25</v>
      </c>
      <c r="H46" s="30">
        <f>'s4'!H46</f>
        <v>25</v>
      </c>
      <c r="I46" s="30">
        <f>'s4'!I46</f>
        <v>25</v>
      </c>
      <c r="J46" s="30">
        <f>'s4'!J46</f>
        <v>25</v>
      </c>
      <c r="K46" s="30">
        <f>'s4'!K46</f>
        <v>25</v>
      </c>
      <c r="L46" s="30">
        <f>'s4'!L46</f>
        <v>25</v>
      </c>
      <c r="M46" s="30">
        <f>'s4'!M46</f>
        <v>25</v>
      </c>
      <c r="N46" s="30">
        <f>'s4'!N46</f>
        <v>25</v>
      </c>
      <c r="O46" s="30">
        <f>'s4'!O46</f>
        <v>25</v>
      </c>
      <c r="P46" s="30">
        <f>'s4'!P46</f>
        <v>25</v>
      </c>
      <c r="Q46" s="30">
        <f>'s4'!Q46</f>
        <v>25</v>
      </c>
      <c r="R46" s="30">
        <f>'s4'!R46</f>
        <v>25</v>
      </c>
      <c r="S46" s="30">
        <f>'s4'!S46</f>
        <v>25</v>
      </c>
      <c r="T46" s="30">
        <f>'s4'!T46</f>
        <v>25</v>
      </c>
      <c r="U46" s="30">
        <f>'s4'!U46</f>
        <v>25</v>
      </c>
      <c r="V46" s="30">
        <f>'s4'!V46</f>
        <v>25</v>
      </c>
      <c r="W46" s="30">
        <f>'s4'!W46</f>
        <v>25</v>
      </c>
      <c r="X46" s="30">
        <f>'s4'!X46</f>
        <v>25</v>
      </c>
      <c r="Y46" s="30">
        <f>'s4'!Y46</f>
        <v>25</v>
      </c>
      <c r="Z46" s="30">
        <f>'s4'!Z46</f>
        <v>25</v>
      </c>
      <c r="AA46" s="30">
        <f>'s4'!AA46</f>
        <v>25</v>
      </c>
      <c r="AB46" s="30">
        <f>'s4'!AB46</f>
        <v>25</v>
      </c>
      <c r="AC46" s="30">
        <f>'s4'!AC46</f>
        <v>25</v>
      </c>
      <c r="AD46" s="30">
        <f>'s4'!AD46</f>
        <v>25</v>
      </c>
      <c r="AE46" s="30">
        <f>'s4'!AE46</f>
        <v>25</v>
      </c>
      <c r="AF46" s="30">
        <f>'s4'!AF46</f>
        <v>25</v>
      </c>
      <c r="AG46" s="30">
        <f>'s4'!AG46</f>
        <v>25</v>
      </c>
      <c r="AH46" s="30">
        <f>'s4'!AH46</f>
        <v>25</v>
      </c>
      <c r="AI46" s="30">
        <f>'s4'!AI46</f>
        <v>25</v>
      </c>
      <c r="AJ46" s="30">
        <f>'s4'!AJ46</f>
        <v>25</v>
      </c>
      <c r="AK46" s="30">
        <f>'s4'!AK46</f>
        <v>25</v>
      </c>
      <c r="AL46" s="30">
        <f>'s4'!AL46</f>
        <v>25</v>
      </c>
      <c r="AM46" s="9"/>
    </row>
    <row r="47" spans="1:39" x14ac:dyDescent="0.2">
      <c r="A47" s="7" t="s">
        <v>423</v>
      </c>
      <c r="B47" s="8" t="str">
        <f>'s4'!B47</f>
        <v>外気下限</v>
      </c>
      <c r="C47" s="30">
        <f>'s4'!C47</f>
        <v>-10</v>
      </c>
      <c r="D47" s="30">
        <f>'s4'!D47</f>
        <v>-10</v>
      </c>
      <c r="E47" s="30">
        <f>'s4'!E47</f>
        <v>-10</v>
      </c>
      <c r="F47" s="30">
        <f>'s4'!F47</f>
        <v>-10</v>
      </c>
      <c r="G47" s="30">
        <f>'s4'!G47</f>
        <v>-10</v>
      </c>
      <c r="H47" s="30">
        <f>'s4'!H47</f>
        <v>-10</v>
      </c>
      <c r="I47" s="30">
        <f>'s4'!I47</f>
        <v>-10</v>
      </c>
      <c r="J47" s="30">
        <f>'s4'!J47</f>
        <v>-10</v>
      </c>
      <c r="K47" s="30">
        <f>'s4'!K47</f>
        <v>-10</v>
      </c>
      <c r="L47" s="30">
        <f>'s4'!L47</f>
        <v>-10</v>
      </c>
      <c r="M47" s="30">
        <f>'s4'!M47</f>
        <v>-10</v>
      </c>
      <c r="N47" s="30">
        <f>'s4'!N47</f>
        <v>-10</v>
      </c>
      <c r="O47" s="30">
        <f>'s4'!O47</f>
        <v>-10</v>
      </c>
      <c r="P47" s="30">
        <f>'s4'!P47</f>
        <v>-10</v>
      </c>
      <c r="Q47" s="30">
        <f>'s4'!Q47</f>
        <v>-10</v>
      </c>
      <c r="R47" s="30">
        <f>'s4'!R47</f>
        <v>-10</v>
      </c>
      <c r="S47" s="30">
        <f>'s4'!S47</f>
        <v>-10</v>
      </c>
      <c r="T47" s="30">
        <f>'s4'!T47</f>
        <v>-10</v>
      </c>
      <c r="U47" s="30">
        <f>'s4'!U47</f>
        <v>-10</v>
      </c>
      <c r="V47" s="30">
        <f>'s4'!V47</f>
        <v>-10</v>
      </c>
      <c r="W47" s="30">
        <f>'s4'!W47</f>
        <v>-10</v>
      </c>
      <c r="X47" s="30">
        <f>'s4'!X47</f>
        <v>-10</v>
      </c>
      <c r="Y47" s="30">
        <f>'s4'!Y47</f>
        <v>-10</v>
      </c>
      <c r="Z47" s="30">
        <f>'s4'!Z47</f>
        <v>-10</v>
      </c>
      <c r="AA47" s="30">
        <f>'s4'!AA47</f>
        <v>-10</v>
      </c>
      <c r="AB47" s="30">
        <f>'s4'!AB47</f>
        <v>-10</v>
      </c>
      <c r="AC47" s="30">
        <f>'s4'!AC47</f>
        <v>-10</v>
      </c>
      <c r="AD47" s="30">
        <f>'s4'!AD47</f>
        <v>-10</v>
      </c>
      <c r="AE47" s="30">
        <f>'s4'!AE47</f>
        <v>-10</v>
      </c>
      <c r="AF47" s="30">
        <f>'s4'!AF47</f>
        <v>-10</v>
      </c>
      <c r="AG47" s="30">
        <f>'s4'!AG47</f>
        <v>-10</v>
      </c>
      <c r="AH47" s="30">
        <f>'s4'!AH47</f>
        <v>-10</v>
      </c>
      <c r="AI47" s="30">
        <f>'s4'!AI47</f>
        <v>-10</v>
      </c>
      <c r="AJ47" s="30">
        <f>'s4'!AJ47</f>
        <v>-10</v>
      </c>
      <c r="AK47" s="30">
        <f>'s4'!AK47</f>
        <v>-10</v>
      </c>
      <c r="AL47" s="30">
        <f>'s4'!AL47</f>
        <v>-10</v>
      </c>
      <c r="AM47" s="9"/>
    </row>
    <row r="48" spans="1:39" x14ac:dyDescent="0.2">
      <c r="A48" s="7" t="s">
        <v>423</v>
      </c>
      <c r="B48" s="8" t="str">
        <f>'s4'!B48</f>
        <v>外気上限</v>
      </c>
      <c r="C48" s="30">
        <f>'s4'!C48</f>
        <v>20</v>
      </c>
      <c r="D48" s="30">
        <f>'s4'!D48</f>
        <v>20</v>
      </c>
      <c r="E48" s="30">
        <f>'s4'!E48</f>
        <v>20</v>
      </c>
      <c r="F48" s="30">
        <f>'s4'!F48</f>
        <v>20</v>
      </c>
      <c r="G48" s="30">
        <f>'s4'!G48</f>
        <v>20</v>
      </c>
      <c r="H48" s="30">
        <f>'s4'!H48</f>
        <v>20</v>
      </c>
      <c r="I48" s="30">
        <f>'s4'!I48</f>
        <v>20</v>
      </c>
      <c r="J48" s="30">
        <f>'s4'!J48</f>
        <v>20</v>
      </c>
      <c r="K48" s="30">
        <f>'s4'!K48</f>
        <v>20</v>
      </c>
      <c r="L48" s="30">
        <f>'s4'!L48</f>
        <v>20</v>
      </c>
      <c r="M48" s="30">
        <f>'s4'!M48</f>
        <v>20</v>
      </c>
      <c r="N48" s="30">
        <f>'s4'!N48</f>
        <v>20</v>
      </c>
      <c r="O48" s="30">
        <f>'s4'!O48</f>
        <v>20</v>
      </c>
      <c r="P48" s="30">
        <f>'s4'!P48</f>
        <v>20</v>
      </c>
      <c r="Q48" s="30">
        <f>'s4'!Q48</f>
        <v>20</v>
      </c>
      <c r="R48" s="30">
        <f>'s4'!R48</f>
        <v>20</v>
      </c>
      <c r="S48" s="30">
        <f>'s4'!S48</f>
        <v>20</v>
      </c>
      <c r="T48" s="30">
        <f>'s4'!T48</f>
        <v>20</v>
      </c>
      <c r="U48" s="30">
        <f>'s4'!U48</f>
        <v>20</v>
      </c>
      <c r="V48" s="30">
        <f>'s4'!V48</f>
        <v>20</v>
      </c>
      <c r="W48" s="30">
        <f>'s4'!W48</f>
        <v>20</v>
      </c>
      <c r="X48" s="30">
        <f>'s4'!X48</f>
        <v>20</v>
      </c>
      <c r="Y48" s="30">
        <f>'s4'!Y48</f>
        <v>20</v>
      </c>
      <c r="Z48" s="30">
        <f>'s4'!Z48</f>
        <v>20</v>
      </c>
      <c r="AA48" s="30">
        <f>'s4'!AA48</f>
        <v>20</v>
      </c>
      <c r="AB48" s="30">
        <f>'s4'!AB48</f>
        <v>20</v>
      </c>
      <c r="AC48" s="30">
        <f>'s4'!AC48</f>
        <v>20</v>
      </c>
      <c r="AD48" s="30">
        <f>'s4'!AD48</f>
        <v>20</v>
      </c>
      <c r="AE48" s="30">
        <f>'s4'!AE48</f>
        <v>20</v>
      </c>
      <c r="AF48" s="30">
        <f>'s4'!AF48</f>
        <v>20</v>
      </c>
      <c r="AG48" s="30">
        <f>'s4'!AG48</f>
        <v>20</v>
      </c>
      <c r="AH48" s="30">
        <f>'s4'!AH48</f>
        <v>20</v>
      </c>
      <c r="AI48" s="30">
        <f>'s4'!AI48</f>
        <v>20</v>
      </c>
      <c r="AJ48" s="30">
        <f>'s4'!AJ48</f>
        <v>20</v>
      </c>
      <c r="AK48" s="30">
        <f>'s4'!AK48</f>
        <v>20</v>
      </c>
      <c r="AL48" s="30">
        <f>'s4'!AL48</f>
        <v>20</v>
      </c>
      <c r="AM48" s="9"/>
    </row>
    <row r="49" spans="1:39" x14ac:dyDescent="0.2">
      <c r="A49" s="20"/>
      <c r="B49" s="9"/>
      <c r="C49" s="9"/>
      <c r="D49" s="9"/>
      <c r="E49" s="9"/>
      <c r="F49" s="9"/>
      <c r="G49" s="9"/>
      <c r="H49" s="9"/>
      <c r="I49" s="9"/>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row>
    <row r="50" spans="1:39" x14ac:dyDescent="0.2">
      <c r="A50" s="7" t="s">
        <v>289</v>
      </c>
      <c r="B50" s="8">
        <f>'s4'!B50</f>
        <v>1</v>
      </c>
      <c r="C50" s="29" t="e">
        <f>'s4'!C50</f>
        <v>#N/A</v>
      </c>
      <c r="D50" s="29" t="e">
        <f>'s4'!D50</f>
        <v>#N/A</v>
      </c>
      <c r="E50" s="29" t="e">
        <f>'s4'!E50</f>
        <v>#N/A</v>
      </c>
      <c r="F50" s="29" t="e">
        <f>'s4'!F50</f>
        <v>#N/A</v>
      </c>
      <c r="G50" s="29" t="e">
        <f>'s4'!G50</f>
        <v>#N/A</v>
      </c>
      <c r="H50" s="29" t="e">
        <f>'s4'!H50</f>
        <v>#N/A</v>
      </c>
      <c r="I50" s="29" t="e">
        <f>'s4'!I50</f>
        <v>#N/A</v>
      </c>
      <c r="J50" s="29" t="e">
        <f>'s4'!J50</f>
        <v>#N/A</v>
      </c>
      <c r="K50" s="29" t="e">
        <f>'s4'!K50</f>
        <v>#N/A</v>
      </c>
      <c r="L50" s="29" t="e">
        <f>'s4'!L50</f>
        <v>#N/A</v>
      </c>
      <c r="M50" s="29" t="e">
        <f>'s4'!M50</f>
        <v>#N/A</v>
      </c>
      <c r="N50" s="29" t="e">
        <f>'s4'!N50</f>
        <v>#N/A</v>
      </c>
      <c r="O50" s="29" t="e">
        <f>'s4'!O50</f>
        <v>#N/A</v>
      </c>
      <c r="P50" s="29" t="e">
        <f>'s4'!P50</f>
        <v>#N/A</v>
      </c>
      <c r="Q50" s="29" t="e">
        <f>'s4'!Q50</f>
        <v>#N/A</v>
      </c>
      <c r="R50" s="29" t="e">
        <f>'s4'!R50</f>
        <v>#N/A</v>
      </c>
      <c r="S50" s="29" t="e">
        <f>'s4'!S50</f>
        <v>#N/A</v>
      </c>
      <c r="T50" s="29" t="e">
        <f>'s4'!T50</f>
        <v>#N/A</v>
      </c>
      <c r="U50" s="29" t="e">
        <f>'s4'!U50</f>
        <v>#N/A</v>
      </c>
      <c r="V50" s="29" t="e">
        <f>'s4'!V50</f>
        <v>#N/A</v>
      </c>
      <c r="W50" s="29" t="e">
        <f>'s4'!W50</f>
        <v>#N/A</v>
      </c>
      <c r="X50" s="29" t="e">
        <f>'s4'!X50</f>
        <v>#N/A</v>
      </c>
      <c r="Y50" s="29" t="e">
        <f>'s4'!Y50</f>
        <v>#N/A</v>
      </c>
      <c r="Z50" s="29" t="e">
        <f>'s4'!Z50</f>
        <v>#N/A</v>
      </c>
      <c r="AA50" s="29" t="e">
        <f>'s4'!AA50</f>
        <v>#N/A</v>
      </c>
      <c r="AB50" s="29" t="e">
        <f>'s4'!AB50</f>
        <v>#N/A</v>
      </c>
      <c r="AC50" s="29" t="e">
        <f>'s4'!AC50</f>
        <v>#N/A</v>
      </c>
      <c r="AD50" s="29" t="e">
        <f>'s4'!AD50</f>
        <v>#N/A</v>
      </c>
      <c r="AE50" s="29" t="e">
        <f>'s4'!AE50</f>
        <v>#N/A</v>
      </c>
      <c r="AF50" s="29" t="e">
        <f>'s4'!AF50</f>
        <v>#N/A</v>
      </c>
      <c r="AG50" s="29" t="e">
        <f>'s4'!AG50</f>
        <v>#N/A</v>
      </c>
      <c r="AH50" s="29" t="e">
        <f>'s4'!AH50</f>
        <v>#N/A</v>
      </c>
      <c r="AI50" s="29" t="e">
        <f>'s4'!AI50</f>
        <v>#N/A</v>
      </c>
      <c r="AJ50" s="29" t="e">
        <f>'s4'!AJ50</f>
        <v>#N/A</v>
      </c>
      <c r="AK50" s="29" t="e">
        <f>'s4'!AK50</f>
        <v>#N/A</v>
      </c>
      <c r="AL50" s="29" t="e">
        <f>'s4'!AL50</f>
        <v>#N/A</v>
      </c>
      <c r="AM50" s="9"/>
    </row>
    <row r="51" spans="1:39" x14ac:dyDescent="0.2">
      <c r="A51" s="7"/>
      <c r="B51" s="8">
        <f>'s4'!B51</f>
        <v>2</v>
      </c>
      <c r="C51" s="29" t="e">
        <f>'s4'!C51</f>
        <v>#N/A</v>
      </c>
      <c r="D51" s="29" t="e">
        <f>'s4'!D51</f>
        <v>#N/A</v>
      </c>
      <c r="E51" s="29" t="e">
        <f>'s4'!E51</f>
        <v>#N/A</v>
      </c>
      <c r="F51" s="29" t="e">
        <f>'s4'!F51</f>
        <v>#N/A</v>
      </c>
      <c r="G51" s="29" t="e">
        <f>'s4'!G51</f>
        <v>#N/A</v>
      </c>
      <c r="H51" s="29" t="e">
        <f>'s4'!H51</f>
        <v>#N/A</v>
      </c>
      <c r="I51" s="29" t="e">
        <f>'s4'!I51</f>
        <v>#N/A</v>
      </c>
      <c r="J51" s="29" t="e">
        <f>'s4'!J51</f>
        <v>#N/A</v>
      </c>
      <c r="K51" s="29" t="e">
        <f>'s4'!K51</f>
        <v>#N/A</v>
      </c>
      <c r="L51" s="29" t="e">
        <f>'s4'!L51</f>
        <v>#N/A</v>
      </c>
      <c r="M51" s="29" t="e">
        <f>'s4'!M51</f>
        <v>#N/A</v>
      </c>
      <c r="N51" s="29" t="e">
        <f>'s4'!N51</f>
        <v>#N/A</v>
      </c>
      <c r="O51" s="29" t="e">
        <f>'s4'!O51</f>
        <v>#N/A</v>
      </c>
      <c r="P51" s="29" t="e">
        <f>'s4'!P51</f>
        <v>#N/A</v>
      </c>
      <c r="Q51" s="29" t="e">
        <f>'s4'!Q51</f>
        <v>#N/A</v>
      </c>
      <c r="R51" s="29" t="e">
        <f>'s4'!R51</f>
        <v>#N/A</v>
      </c>
      <c r="S51" s="29" t="e">
        <f>'s4'!S51</f>
        <v>#N/A</v>
      </c>
      <c r="T51" s="29" t="e">
        <f>'s4'!T51</f>
        <v>#N/A</v>
      </c>
      <c r="U51" s="29" t="e">
        <f>'s4'!U51</f>
        <v>#N/A</v>
      </c>
      <c r="V51" s="29" t="e">
        <f>'s4'!V51</f>
        <v>#N/A</v>
      </c>
      <c r="W51" s="29" t="e">
        <f>'s4'!W51</f>
        <v>#N/A</v>
      </c>
      <c r="X51" s="29" t="e">
        <f>'s4'!X51</f>
        <v>#N/A</v>
      </c>
      <c r="Y51" s="29" t="e">
        <f>'s4'!Y51</f>
        <v>#N/A</v>
      </c>
      <c r="Z51" s="29" t="e">
        <f>'s4'!Z51</f>
        <v>#N/A</v>
      </c>
      <c r="AA51" s="29" t="e">
        <f>'s4'!AA51</f>
        <v>#N/A</v>
      </c>
      <c r="AB51" s="29" t="e">
        <f>'s4'!AB51</f>
        <v>#N/A</v>
      </c>
      <c r="AC51" s="29" t="e">
        <f>'s4'!AC51</f>
        <v>#N/A</v>
      </c>
      <c r="AD51" s="29" t="e">
        <f>'s4'!AD51</f>
        <v>#N/A</v>
      </c>
      <c r="AE51" s="29" t="e">
        <f>'s4'!AE51</f>
        <v>#N/A</v>
      </c>
      <c r="AF51" s="29" t="e">
        <f>'s4'!AF51</f>
        <v>#N/A</v>
      </c>
      <c r="AG51" s="29" t="e">
        <f>'s4'!AG51</f>
        <v>#N/A</v>
      </c>
      <c r="AH51" s="29" t="e">
        <f>'s4'!AH51</f>
        <v>#N/A</v>
      </c>
      <c r="AI51" s="29" t="e">
        <f>'s4'!AI51</f>
        <v>#N/A</v>
      </c>
      <c r="AJ51" s="29" t="e">
        <f>'s4'!AJ51</f>
        <v>#N/A</v>
      </c>
      <c r="AK51" s="29" t="e">
        <f>'s4'!AK51</f>
        <v>#N/A</v>
      </c>
      <c r="AL51" s="29" t="e">
        <f>'s4'!AL51</f>
        <v>#N/A</v>
      </c>
      <c r="AM51" s="9"/>
    </row>
    <row r="52" spans="1:39" x14ac:dyDescent="0.2">
      <c r="A52" s="7"/>
      <c r="B52" s="8">
        <f>'s4'!B52</f>
        <v>3</v>
      </c>
      <c r="C52" s="29" t="e">
        <f>'s4'!C52</f>
        <v>#N/A</v>
      </c>
      <c r="D52" s="29" t="e">
        <f>'s4'!D52</f>
        <v>#N/A</v>
      </c>
      <c r="E52" s="29" t="e">
        <f>'s4'!E52</f>
        <v>#N/A</v>
      </c>
      <c r="F52" s="29" t="e">
        <f>'s4'!F52</f>
        <v>#N/A</v>
      </c>
      <c r="G52" s="29" t="e">
        <f>'s4'!G52</f>
        <v>#N/A</v>
      </c>
      <c r="H52" s="29" t="e">
        <f>'s4'!H52</f>
        <v>#N/A</v>
      </c>
      <c r="I52" s="29" t="e">
        <f>'s4'!I52</f>
        <v>#N/A</v>
      </c>
      <c r="J52" s="29" t="e">
        <f>'s4'!J52</f>
        <v>#N/A</v>
      </c>
      <c r="K52" s="29" t="e">
        <f>'s4'!K52</f>
        <v>#N/A</v>
      </c>
      <c r="L52" s="29" t="e">
        <f>'s4'!L52</f>
        <v>#N/A</v>
      </c>
      <c r="M52" s="29" t="e">
        <f>'s4'!M52</f>
        <v>#N/A</v>
      </c>
      <c r="N52" s="29" t="e">
        <f>'s4'!N52</f>
        <v>#N/A</v>
      </c>
      <c r="O52" s="29" t="e">
        <f>'s4'!O52</f>
        <v>#N/A</v>
      </c>
      <c r="P52" s="29" t="e">
        <f>'s4'!P52</f>
        <v>#N/A</v>
      </c>
      <c r="Q52" s="29" t="e">
        <f>'s4'!Q52</f>
        <v>#N/A</v>
      </c>
      <c r="R52" s="29" t="e">
        <f>'s4'!R52</f>
        <v>#N/A</v>
      </c>
      <c r="S52" s="29" t="e">
        <f>'s4'!S52</f>
        <v>#N/A</v>
      </c>
      <c r="T52" s="29" t="e">
        <f>'s4'!T52</f>
        <v>#N/A</v>
      </c>
      <c r="U52" s="29" t="e">
        <f>'s4'!U52</f>
        <v>#N/A</v>
      </c>
      <c r="V52" s="29" t="e">
        <f>'s4'!V52</f>
        <v>#N/A</v>
      </c>
      <c r="W52" s="29" t="e">
        <f>'s4'!W52</f>
        <v>#N/A</v>
      </c>
      <c r="X52" s="29" t="e">
        <f>'s4'!X52</f>
        <v>#N/A</v>
      </c>
      <c r="Y52" s="29" t="e">
        <f>'s4'!Y52</f>
        <v>#N/A</v>
      </c>
      <c r="Z52" s="29" t="e">
        <f>'s4'!Z52</f>
        <v>#N/A</v>
      </c>
      <c r="AA52" s="29" t="e">
        <f>'s4'!AA52</f>
        <v>#N/A</v>
      </c>
      <c r="AB52" s="29" t="e">
        <f>'s4'!AB52</f>
        <v>#N/A</v>
      </c>
      <c r="AC52" s="29" t="e">
        <f>'s4'!AC52</f>
        <v>#N/A</v>
      </c>
      <c r="AD52" s="29" t="e">
        <f>'s4'!AD52</f>
        <v>#N/A</v>
      </c>
      <c r="AE52" s="29" t="e">
        <f>'s4'!AE52</f>
        <v>#N/A</v>
      </c>
      <c r="AF52" s="29" t="e">
        <f>'s4'!AF52</f>
        <v>#N/A</v>
      </c>
      <c r="AG52" s="29" t="e">
        <f>'s4'!AG52</f>
        <v>#N/A</v>
      </c>
      <c r="AH52" s="29" t="e">
        <f>'s4'!AH52</f>
        <v>#N/A</v>
      </c>
      <c r="AI52" s="29" t="e">
        <f>'s4'!AI52</f>
        <v>#N/A</v>
      </c>
      <c r="AJ52" s="29" t="e">
        <f>'s4'!AJ52</f>
        <v>#N/A</v>
      </c>
      <c r="AK52" s="29" t="e">
        <f>'s4'!AK52</f>
        <v>#N/A</v>
      </c>
      <c r="AL52" s="29" t="e">
        <f>'s4'!AL52</f>
        <v>#N/A</v>
      </c>
      <c r="AM52" s="9"/>
    </row>
    <row r="53" spans="1:39" x14ac:dyDescent="0.2">
      <c r="A53" s="7"/>
      <c r="B53" s="8">
        <f>'s4'!B53</f>
        <v>4</v>
      </c>
      <c r="C53" s="29" t="e">
        <f>'s4'!C53</f>
        <v>#N/A</v>
      </c>
      <c r="D53" s="29" t="e">
        <f>'s4'!D53</f>
        <v>#N/A</v>
      </c>
      <c r="E53" s="29" t="e">
        <f>'s4'!E53</f>
        <v>#N/A</v>
      </c>
      <c r="F53" s="29" t="e">
        <f>'s4'!F53</f>
        <v>#N/A</v>
      </c>
      <c r="G53" s="29" t="e">
        <f>'s4'!G53</f>
        <v>#N/A</v>
      </c>
      <c r="H53" s="29" t="e">
        <f>'s4'!H53</f>
        <v>#N/A</v>
      </c>
      <c r="I53" s="29" t="e">
        <f>'s4'!I53</f>
        <v>#N/A</v>
      </c>
      <c r="J53" s="29" t="e">
        <f>'s4'!J53</f>
        <v>#N/A</v>
      </c>
      <c r="K53" s="29" t="e">
        <f>'s4'!K53</f>
        <v>#N/A</v>
      </c>
      <c r="L53" s="29" t="e">
        <f>'s4'!L53</f>
        <v>#N/A</v>
      </c>
      <c r="M53" s="29" t="e">
        <f>'s4'!M53</f>
        <v>#N/A</v>
      </c>
      <c r="N53" s="29" t="e">
        <f>'s4'!N53</f>
        <v>#N/A</v>
      </c>
      <c r="O53" s="29" t="e">
        <f>'s4'!O53</f>
        <v>#N/A</v>
      </c>
      <c r="P53" s="29" t="e">
        <f>'s4'!P53</f>
        <v>#N/A</v>
      </c>
      <c r="Q53" s="29" t="e">
        <f>'s4'!Q53</f>
        <v>#N/A</v>
      </c>
      <c r="R53" s="29" t="e">
        <f>'s4'!R53</f>
        <v>#N/A</v>
      </c>
      <c r="S53" s="29" t="e">
        <f>'s4'!S53</f>
        <v>#N/A</v>
      </c>
      <c r="T53" s="29" t="e">
        <f>'s4'!T53</f>
        <v>#N/A</v>
      </c>
      <c r="U53" s="29" t="e">
        <f>'s4'!U53</f>
        <v>#N/A</v>
      </c>
      <c r="V53" s="29" t="e">
        <f>'s4'!V53</f>
        <v>#N/A</v>
      </c>
      <c r="W53" s="29" t="e">
        <f>'s4'!W53</f>
        <v>#N/A</v>
      </c>
      <c r="X53" s="29" t="e">
        <f>'s4'!X53</f>
        <v>#N/A</v>
      </c>
      <c r="Y53" s="29" t="e">
        <f>'s4'!Y53</f>
        <v>#N/A</v>
      </c>
      <c r="Z53" s="29" t="e">
        <f>'s4'!Z53</f>
        <v>#N/A</v>
      </c>
      <c r="AA53" s="29" t="e">
        <f>'s4'!AA53</f>
        <v>#N/A</v>
      </c>
      <c r="AB53" s="29" t="e">
        <f>'s4'!AB53</f>
        <v>#N/A</v>
      </c>
      <c r="AC53" s="29" t="e">
        <f>'s4'!AC53</f>
        <v>#N/A</v>
      </c>
      <c r="AD53" s="29" t="e">
        <f>'s4'!AD53</f>
        <v>#N/A</v>
      </c>
      <c r="AE53" s="29" t="e">
        <f>'s4'!AE53</f>
        <v>#N/A</v>
      </c>
      <c r="AF53" s="29" t="e">
        <f>'s4'!AF53</f>
        <v>#N/A</v>
      </c>
      <c r="AG53" s="29" t="e">
        <f>'s4'!AG53</f>
        <v>#N/A</v>
      </c>
      <c r="AH53" s="29" t="e">
        <f>'s4'!AH53</f>
        <v>#N/A</v>
      </c>
      <c r="AI53" s="29" t="e">
        <f>'s4'!AI53</f>
        <v>#N/A</v>
      </c>
      <c r="AJ53" s="29" t="e">
        <f>'s4'!AJ53</f>
        <v>#N/A</v>
      </c>
      <c r="AK53" s="29" t="e">
        <f>'s4'!AK53</f>
        <v>#N/A</v>
      </c>
      <c r="AL53" s="29" t="e">
        <f>'s4'!AL53</f>
        <v>#N/A</v>
      </c>
      <c r="AM53" s="9"/>
    </row>
    <row r="54" spans="1:39" x14ac:dyDescent="0.2">
      <c r="A54" s="7"/>
      <c r="B54" s="8">
        <f>'s4'!B54</f>
        <v>5</v>
      </c>
      <c r="C54" s="29" t="e">
        <f>'s4'!C54</f>
        <v>#N/A</v>
      </c>
      <c r="D54" s="29" t="e">
        <f>'s4'!D54</f>
        <v>#N/A</v>
      </c>
      <c r="E54" s="29" t="e">
        <f>'s4'!E54</f>
        <v>#N/A</v>
      </c>
      <c r="F54" s="29" t="e">
        <f>'s4'!F54</f>
        <v>#N/A</v>
      </c>
      <c r="G54" s="29" t="e">
        <f>'s4'!G54</f>
        <v>#N/A</v>
      </c>
      <c r="H54" s="29" t="e">
        <f>'s4'!H54</f>
        <v>#N/A</v>
      </c>
      <c r="I54" s="29" t="e">
        <f>'s4'!I54</f>
        <v>#N/A</v>
      </c>
      <c r="J54" s="29" t="e">
        <f>'s4'!J54</f>
        <v>#N/A</v>
      </c>
      <c r="K54" s="29" t="e">
        <f>'s4'!K54</f>
        <v>#N/A</v>
      </c>
      <c r="L54" s="29" t="e">
        <f>'s4'!L54</f>
        <v>#N/A</v>
      </c>
      <c r="M54" s="29" t="e">
        <f>'s4'!M54</f>
        <v>#N/A</v>
      </c>
      <c r="N54" s="29" t="e">
        <f>'s4'!N54</f>
        <v>#N/A</v>
      </c>
      <c r="O54" s="29" t="e">
        <f>'s4'!O54</f>
        <v>#N/A</v>
      </c>
      <c r="P54" s="29" t="e">
        <f>'s4'!P54</f>
        <v>#N/A</v>
      </c>
      <c r="Q54" s="29" t="e">
        <f>'s4'!Q54</f>
        <v>#N/A</v>
      </c>
      <c r="R54" s="29" t="e">
        <f>'s4'!R54</f>
        <v>#N/A</v>
      </c>
      <c r="S54" s="29" t="e">
        <f>'s4'!S54</f>
        <v>#N/A</v>
      </c>
      <c r="T54" s="29" t="e">
        <f>'s4'!T54</f>
        <v>#N/A</v>
      </c>
      <c r="U54" s="29" t="e">
        <f>'s4'!U54</f>
        <v>#N/A</v>
      </c>
      <c r="V54" s="29" t="e">
        <f>'s4'!V54</f>
        <v>#N/A</v>
      </c>
      <c r="W54" s="29" t="e">
        <f>'s4'!W54</f>
        <v>#N/A</v>
      </c>
      <c r="X54" s="29" t="e">
        <f>'s4'!X54</f>
        <v>#N/A</v>
      </c>
      <c r="Y54" s="29" t="e">
        <f>'s4'!Y54</f>
        <v>#N/A</v>
      </c>
      <c r="Z54" s="29" t="e">
        <f>'s4'!Z54</f>
        <v>#N/A</v>
      </c>
      <c r="AA54" s="29" t="e">
        <f>'s4'!AA54</f>
        <v>#N/A</v>
      </c>
      <c r="AB54" s="29" t="e">
        <f>'s4'!AB54</f>
        <v>#N/A</v>
      </c>
      <c r="AC54" s="29" t="e">
        <f>'s4'!AC54</f>
        <v>#N/A</v>
      </c>
      <c r="AD54" s="29" t="e">
        <f>'s4'!AD54</f>
        <v>#N/A</v>
      </c>
      <c r="AE54" s="29" t="e">
        <f>'s4'!AE54</f>
        <v>#N/A</v>
      </c>
      <c r="AF54" s="29" t="e">
        <f>'s4'!AF54</f>
        <v>#N/A</v>
      </c>
      <c r="AG54" s="29" t="e">
        <f>'s4'!AG54</f>
        <v>#N/A</v>
      </c>
      <c r="AH54" s="29" t="e">
        <f>'s4'!AH54</f>
        <v>#N/A</v>
      </c>
      <c r="AI54" s="29" t="e">
        <f>'s4'!AI54</f>
        <v>#N/A</v>
      </c>
      <c r="AJ54" s="29" t="e">
        <f>'s4'!AJ54</f>
        <v>#N/A</v>
      </c>
      <c r="AK54" s="29" t="e">
        <f>'s4'!AK54</f>
        <v>#N/A</v>
      </c>
      <c r="AL54" s="29" t="e">
        <f>'s4'!AL54</f>
        <v>#N/A</v>
      </c>
      <c r="AM54" s="9"/>
    </row>
    <row r="55" spans="1:39" x14ac:dyDescent="0.2">
      <c r="A55" s="7"/>
      <c r="B55" s="8">
        <f>'s4'!B55</f>
        <v>6</v>
      </c>
      <c r="C55" s="29" t="e">
        <f>'s4'!C55</f>
        <v>#N/A</v>
      </c>
      <c r="D55" s="29" t="e">
        <f>'s4'!D55</f>
        <v>#N/A</v>
      </c>
      <c r="E55" s="29" t="e">
        <f>'s4'!E55</f>
        <v>#N/A</v>
      </c>
      <c r="F55" s="29" t="e">
        <f>'s4'!F55</f>
        <v>#N/A</v>
      </c>
      <c r="G55" s="29" t="e">
        <f>'s4'!G55</f>
        <v>#N/A</v>
      </c>
      <c r="H55" s="29" t="e">
        <f>'s4'!H55</f>
        <v>#N/A</v>
      </c>
      <c r="I55" s="29" t="e">
        <f>'s4'!I55</f>
        <v>#N/A</v>
      </c>
      <c r="J55" s="29" t="e">
        <f>'s4'!J55</f>
        <v>#N/A</v>
      </c>
      <c r="K55" s="29" t="e">
        <f>'s4'!K55</f>
        <v>#N/A</v>
      </c>
      <c r="L55" s="29" t="e">
        <f>'s4'!L55</f>
        <v>#N/A</v>
      </c>
      <c r="M55" s="29" t="e">
        <f>'s4'!M55</f>
        <v>#N/A</v>
      </c>
      <c r="N55" s="29" t="e">
        <f>'s4'!N55</f>
        <v>#N/A</v>
      </c>
      <c r="O55" s="29" t="e">
        <f>'s4'!O55</f>
        <v>#N/A</v>
      </c>
      <c r="P55" s="29" t="e">
        <f>'s4'!P55</f>
        <v>#N/A</v>
      </c>
      <c r="Q55" s="29" t="e">
        <f>'s4'!Q55</f>
        <v>#N/A</v>
      </c>
      <c r="R55" s="29" t="e">
        <f>'s4'!R55</f>
        <v>#N/A</v>
      </c>
      <c r="S55" s="29" t="e">
        <f>'s4'!S55</f>
        <v>#N/A</v>
      </c>
      <c r="T55" s="29" t="e">
        <f>'s4'!T55</f>
        <v>#N/A</v>
      </c>
      <c r="U55" s="29" t="e">
        <f>'s4'!U55</f>
        <v>#N/A</v>
      </c>
      <c r="V55" s="29" t="e">
        <f>'s4'!V55</f>
        <v>#N/A</v>
      </c>
      <c r="W55" s="29" t="e">
        <f>'s4'!W55</f>
        <v>#N/A</v>
      </c>
      <c r="X55" s="29" t="e">
        <f>'s4'!X55</f>
        <v>#N/A</v>
      </c>
      <c r="Y55" s="29" t="e">
        <f>'s4'!Y55</f>
        <v>#N/A</v>
      </c>
      <c r="Z55" s="29" t="e">
        <f>'s4'!Z55</f>
        <v>#N/A</v>
      </c>
      <c r="AA55" s="29" t="e">
        <f>'s4'!AA55</f>
        <v>#N/A</v>
      </c>
      <c r="AB55" s="29" t="e">
        <f>'s4'!AB55</f>
        <v>#N/A</v>
      </c>
      <c r="AC55" s="29" t="e">
        <f>'s4'!AC55</f>
        <v>#N/A</v>
      </c>
      <c r="AD55" s="29" t="e">
        <f>'s4'!AD55</f>
        <v>#N/A</v>
      </c>
      <c r="AE55" s="29" t="e">
        <f>'s4'!AE55</f>
        <v>#N/A</v>
      </c>
      <c r="AF55" s="29" t="e">
        <f>'s4'!AF55</f>
        <v>#N/A</v>
      </c>
      <c r="AG55" s="29" t="e">
        <f>'s4'!AG55</f>
        <v>#N/A</v>
      </c>
      <c r="AH55" s="29" t="e">
        <f>'s4'!AH55</f>
        <v>#N/A</v>
      </c>
      <c r="AI55" s="29" t="e">
        <f>'s4'!AI55</f>
        <v>#N/A</v>
      </c>
      <c r="AJ55" s="29" t="e">
        <f>'s4'!AJ55</f>
        <v>#N/A</v>
      </c>
      <c r="AK55" s="29" t="e">
        <f>'s4'!AK55</f>
        <v>#N/A</v>
      </c>
      <c r="AL55" s="29" t="e">
        <f>'s4'!AL55</f>
        <v>#N/A</v>
      </c>
      <c r="AM55" s="9"/>
    </row>
    <row r="56" spans="1:39" x14ac:dyDescent="0.2">
      <c r="A56" s="7"/>
      <c r="B56" s="8">
        <f>'s4'!B56</f>
        <v>7</v>
      </c>
      <c r="C56" s="29" t="e">
        <f>'s4'!C56</f>
        <v>#N/A</v>
      </c>
      <c r="D56" s="29" t="e">
        <f>'s4'!D56</f>
        <v>#N/A</v>
      </c>
      <c r="E56" s="29" t="e">
        <f>'s4'!E56</f>
        <v>#N/A</v>
      </c>
      <c r="F56" s="29" t="e">
        <f>'s4'!F56</f>
        <v>#N/A</v>
      </c>
      <c r="G56" s="29" t="e">
        <f>'s4'!G56</f>
        <v>#N/A</v>
      </c>
      <c r="H56" s="29" t="e">
        <f>'s4'!H56</f>
        <v>#N/A</v>
      </c>
      <c r="I56" s="29" t="e">
        <f>'s4'!I56</f>
        <v>#N/A</v>
      </c>
      <c r="J56" s="29" t="e">
        <f>'s4'!J56</f>
        <v>#N/A</v>
      </c>
      <c r="K56" s="29" t="e">
        <f>'s4'!K56</f>
        <v>#N/A</v>
      </c>
      <c r="L56" s="29" t="e">
        <f>'s4'!L56</f>
        <v>#N/A</v>
      </c>
      <c r="M56" s="29" t="e">
        <f>'s4'!M56</f>
        <v>#N/A</v>
      </c>
      <c r="N56" s="29" t="e">
        <f>'s4'!N56</f>
        <v>#N/A</v>
      </c>
      <c r="O56" s="29" t="e">
        <f>'s4'!O56</f>
        <v>#N/A</v>
      </c>
      <c r="P56" s="29" t="e">
        <f>'s4'!P56</f>
        <v>#N/A</v>
      </c>
      <c r="Q56" s="29" t="e">
        <f>'s4'!Q56</f>
        <v>#N/A</v>
      </c>
      <c r="R56" s="29" t="e">
        <f>'s4'!R56</f>
        <v>#N/A</v>
      </c>
      <c r="S56" s="29" t="e">
        <f>'s4'!S56</f>
        <v>#N/A</v>
      </c>
      <c r="T56" s="29" t="e">
        <f>'s4'!T56</f>
        <v>#N/A</v>
      </c>
      <c r="U56" s="29" t="e">
        <f>'s4'!U56</f>
        <v>#N/A</v>
      </c>
      <c r="V56" s="29" t="e">
        <f>'s4'!V56</f>
        <v>#N/A</v>
      </c>
      <c r="W56" s="29" t="e">
        <f>'s4'!W56</f>
        <v>#N/A</v>
      </c>
      <c r="X56" s="29" t="e">
        <f>'s4'!X56</f>
        <v>#N/A</v>
      </c>
      <c r="Y56" s="29" t="e">
        <f>'s4'!Y56</f>
        <v>#N/A</v>
      </c>
      <c r="Z56" s="29" t="e">
        <f>'s4'!Z56</f>
        <v>#N/A</v>
      </c>
      <c r="AA56" s="29" t="e">
        <f>'s4'!AA56</f>
        <v>#N/A</v>
      </c>
      <c r="AB56" s="29" t="e">
        <f>'s4'!AB56</f>
        <v>#N/A</v>
      </c>
      <c r="AC56" s="29" t="e">
        <f>'s4'!AC56</f>
        <v>#N/A</v>
      </c>
      <c r="AD56" s="29" t="e">
        <f>'s4'!AD56</f>
        <v>#N/A</v>
      </c>
      <c r="AE56" s="29" t="e">
        <f>'s4'!AE56</f>
        <v>#N/A</v>
      </c>
      <c r="AF56" s="29" t="e">
        <f>'s4'!AF56</f>
        <v>#N/A</v>
      </c>
      <c r="AG56" s="29" t="e">
        <f>'s4'!AG56</f>
        <v>#N/A</v>
      </c>
      <c r="AH56" s="29" t="e">
        <f>'s4'!AH56</f>
        <v>#N/A</v>
      </c>
      <c r="AI56" s="29" t="e">
        <f>'s4'!AI56</f>
        <v>#N/A</v>
      </c>
      <c r="AJ56" s="29" t="e">
        <f>'s4'!AJ56</f>
        <v>#N/A</v>
      </c>
      <c r="AK56" s="29" t="e">
        <f>'s4'!AK56</f>
        <v>#N/A</v>
      </c>
      <c r="AL56" s="29" t="e">
        <f>'s4'!AL56</f>
        <v>#N/A</v>
      </c>
      <c r="AM56" s="9"/>
    </row>
    <row r="57" spans="1:39" x14ac:dyDescent="0.2">
      <c r="A57" s="7"/>
      <c r="B57" s="8">
        <f>'s4'!B57</f>
        <v>8</v>
      </c>
      <c r="C57" s="29" t="e">
        <f>'s4'!C57</f>
        <v>#N/A</v>
      </c>
      <c r="D57" s="29" t="e">
        <f>'s4'!D57</f>
        <v>#N/A</v>
      </c>
      <c r="E57" s="29" t="e">
        <f>'s4'!E57</f>
        <v>#N/A</v>
      </c>
      <c r="F57" s="29" t="e">
        <f>'s4'!F57</f>
        <v>#N/A</v>
      </c>
      <c r="G57" s="29" t="e">
        <f>'s4'!G57</f>
        <v>#N/A</v>
      </c>
      <c r="H57" s="29" t="e">
        <f>'s4'!H57</f>
        <v>#N/A</v>
      </c>
      <c r="I57" s="29" t="e">
        <f>'s4'!I57</f>
        <v>#N/A</v>
      </c>
      <c r="J57" s="29" t="e">
        <f>'s4'!J57</f>
        <v>#N/A</v>
      </c>
      <c r="K57" s="29" t="e">
        <f>'s4'!K57</f>
        <v>#N/A</v>
      </c>
      <c r="L57" s="29" t="e">
        <f>'s4'!L57</f>
        <v>#N/A</v>
      </c>
      <c r="M57" s="29" t="e">
        <f>'s4'!M57</f>
        <v>#N/A</v>
      </c>
      <c r="N57" s="29" t="e">
        <f>'s4'!N57</f>
        <v>#N/A</v>
      </c>
      <c r="O57" s="29" t="e">
        <f>'s4'!O57</f>
        <v>#N/A</v>
      </c>
      <c r="P57" s="29" t="e">
        <f>'s4'!P57</f>
        <v>#N/A</v>
      </c>
      <c r="Q57" s="29" t="e">
        <f>'s4'!Q57</f>
        <v>#N/A</v>
      </c>
      <c r="R57" s="29" t="e">
        <f>'s4'!R57</f>
        <v>#N/A</v>
      </c>
      <c r="S57" s="29" t="e">
        <f>'s4'!S57</f>
        <v>#N/A</v>
      </c>
      <c r="T57" s="29" t="e">
        <f>'s4'!T57</f>
        <v>#N/A</v>
      </c>
      <c r="U57" s="29" t="e">
        <f>'s4'!U57</f>
        <v>#N/A</v>
      </c>
      <c r="V57" s="29" t="e">
        <f>'s4'!V57</f>
        <v>#N/A</v>
      </c>
      <c r="W57" s="29" t="e">
        <f>'s4'!W57</f>
        <v>#N/A</v>
      </c>
      <c r="X57" s="29" t="e">
        <f>'s4'!X57</f>
        <v>#N/A</v>
      </c>
      <c r="Y57" s="29" t="e">
        <f>'s4'!Y57</f>
        <v>#N/A</v>
      </c>
      <c r="Z57" s="29" t="e">
        <f>'s4'!Z57</f>
        <v>#N/A</v>
      </c>
      <c r="AA57" s="29" t="e">
        <f>'s4'!AA57</f>
        <v>#N/A</v>
      </c>
      <c r="AB57" s="29" t="e">
        <f>'s4'!AB57</f>
        <v>#N/A</v>
      </c>
      <c r="AC57" s="29" t="e">
        <f>'s4'!AC57</f>
        <v>#N/A</v>
      </c>
      <c r="AD57" s="29" t="e">
        <f>'s4'!AD57</f>
        <v>#N/A</v>
      </c>
      <c r="AE57" s="29" t="e">
        <f>'s4'!AE57</f>
        <v>#N/A</v>
      </c>
      <c r="AF57" s="29" t="e">
        <f>'s4'!AF57</f>
        <v>#N/A</v>
      </c>
      <c r="AG57" s="29" t="e">
        <f>'s4'!AG57</f>
        <v>#N/A</v>
      </c>
      <c r="AH57" s="29" t="e">
        <f>'s4'!AH57</f>
        <v>#N/A</v>
      </c>
      <c r="AI57" s="29" t="e">
        <f>'s4'!AI57</f>
        <v>#N/A</v>
      </c>
      <c r="AJ57" s="29" t="e">
        <f>'s4'!AJ57</f>
        <v>#N/A</v>
      </c>
      <c r="AK57" s="29" t="e">
        <f>'s4'!AK57</f>
        <v>#N/A</v>
      </c>
      <c r="AL57" s="29" t="e">
        <f>'s4'!AL57</f>
        <v>#N/A</v>
      </c>
      <c r="AM57" s="9"/>
    </row>
    <row r="58" spans="1:39" x14ac:dyDescent="0.2">
      <c r="A58" s="7"/>
      <c r="B58" s="8">
        <f>'s4'!B58</f>
        <v>9</v>
      </c>
      <c r="C58" s="29" t="e">
        <f>'s4'!C58</f>
        <v>#N/A</v>
      </c>
      <c r="D58" s="29" t="e">
        <f>'s4'!D58</f>
        <v>#N/A</v>
      </c>
      <c r="E58" s="29" t="e">
        <f>'s4'!E58</f>
        <v>#N/A</v>
      </c>
      <c r="F58" s="29" t="e">
        <f>'s4'!F58</f>
        <v>#N/A</v>
      </c>
      <c r="G58" s="29" t="e">
        <f>'s4'!G58</f>
        <v>#N/A</v>
      </c>
      <c r="H58" s="29" t="e">
        <f>'s4'!H58</f>
        <v>#N/A</v>
      </c>
      <c r="I58" s="29" t="e">
        <f>'s4'!I58</f>
        <v>#N/A</v>
      </c>
      <c r="J58" s="29" t="e">
        <f>'s4'!J58</f>
        <v>#N/A</v>
      </c>
      <c r="K58" s="29" t="e">
        <f>'s4'!K58</f>
        <v>#N/A</v>
      </c>
      <c r="L58" s="29" t="e">
        <f>'s4'!L58</f>
        <v>#N/A</v>
      </c>
      <c r="M58" s="29" t="e">
        <f>'s4'!M58</f>
        <v>#N/A</v>
      </c>
      <c r="N58" s="29" t="e">
        <f>'s4'!N58</f>
        <v>#N/A</v>
      </c>
      <c r="O58" s="29" t="e">
        <f>'s4'!O58</f>
        <v>#N/A</v>
      </c>
      <c r="P58" s="29" t="e">
        <f>'s4'!P58</f>
        <v>#N/A</v>
      </c>
      <c r="Q58" s="29" t="e">
        <f>'s4'!Q58</f>
        <v>#N/A</v>
      </c>
      <c r="R58" s="29" t="e">
        <f>'s4'!R58</f>
        <v>#N/A</v>
      </c>
      <c r="S58" s="29" t="e">
        <f>'s4'!S58</f>
        <v>#N/A</v>
      </c>
      <c r="T58" s="29" t="e">
        <f>'s4'!T58</f>
        <v>#N/A</v>
      </c>
      <c r="U58" s="29" t="e">
        <f>'s4'!U58</f>
        <v>#N/A</v>
      </c>
      <c r="V58" s="29" t="e">
        <f>'s4'!V58</f>
        <v>#N/A</v>
      </c>
      <c r="W58" s="29" t="e">
        <f>'s4'!W58</f>
        <v>#N/A</v>
      </c>
      <c r="X58" s="29" t="e">
        <f>'s4'!X58</f>
        <v>#N/A</v>
      </c>
      <c r="Y58" s="29" t="e">
        <f>'s4'!Y58</f>
        <v>#N/A</v>
      </c>
      <c r="Z58" s="29" t="e">
        <f>'s4'!Z58</f>
        <v>#N/A</v>
      </c>
      <c r="AA58" s="29" t="e">
        <f>'s4'!AA58</f>
        <v>#N/A</v>
      </c>
      <c r="AB58" s="29" t="e">
        <f>'s4'!AB58</f>
        <v>#N/A</v>
      </c>
      <c r="AC58" s="29" t="e">
        <f>'s4'!AC58</f>
        <v>#N/A</v>
      </c>
      <c r="AD58" s="29" t="e">
        <f>'s4'!AD58</f>
        <v>#N/A</v>
      </c>
      <c r="AE58" s="29" t="e">
        <f>'s4'!AE58</f>
        <v>#N/A</v>
      </c>
      <c r="AF58" s="29" t="e">
        <f>'s4'!AF58</f>
        <v>#N/A</v>
      </c>
      <c r="AG58" s="29" t="e">
        <f>'s4'!AG58</f>
        <v>#N/A</v>
      </c>
      <c r="AH58" s="29" t="e">
        <f>'s4'!AH58</f>
        <v>#N/A</v>
      </c>
      <c r="AI58" s="29" t="e">
        <f>'s4'!AI58</f>
        <v>#N/A</v>
      </c>
      <c r="AJ58" s="29" t="e">
        <f>'s4'!AJ58</f>
        <v>#N/A</v>
      </c>
      <c r="AK58" s="29" t="e">
        <f>'s4'!AK58</f>
        <v>#N/A</v>
      </c>
      <c r="AL58" s="29" t="e">
        <f>'s4'!AL58</f>
        <v>#N/A</v>
      </c>
      <c r="AM58" s="9"/>
    </row>
    <row r="59" spans="1:39" x14ac:dyDescent="0.2">
      <c r="A59" s="7"/>
      <c r="B59" s="8">
        <f>'s4'!B59</f>
        <v>10</v>
      </c>
      <c r="C59" s="29" t="e">
        <f>'s4'!C59</f>
        <v>#N/A</v>
      </c>
      <c r="D59" s="29" t="e">
        <f>'s4'!D59</f>
        <v>#N/A</v>
      </c>
      <c r="E59" s="29" t="e">
        <f>'s4'!E59</f>
        <v>#N/A</v>
      </c>
      <c r="F59" s="29" t="e">
        <f>'s4'!F59</f>
        <v>#N/A</v>
      </c>
      <c r="G59" s="29" t="e">
        <f>'s4'!G59</f>
        <v>#N/A</v>
      </c>
      <c r="H59" s="29" t="e">
        <f>'s4'!H59</f>
        <v>#N/A</v>
      </c>
      <c r="I59" s="29" t="e">
        <f>'s4'!I59</f>
        <v>#N/A</v>
      </c>
      <c r="J59" s="29" t="e">
        <f>'s4'!J59</f>
        <v>#N/A</v>
      </c>
      <c r="K59" s="29" t="e">
        <f>'s4'!K59</f>
        <v>#N/A</v>
      </c>
      <c r="L59" s="29" t="e">
        <f>'s4'!L59</f>
        <v>#N/A</v>
      </c>
      <c r="M59" s="29" t="e">
        <f>'s4'!M59</f>
        <v>#N/A</v>
      </c>
      <c r="N59" s="29" t="e">
        <f>'s4'!N59</f>
        <v>#N/A</v>
      </c>
      <c r="O59" s="29" t="e">
        <f>'s4'!O59</f>
        <v>#N/A</v>
      </c>
      <c r="P59" s="29" t="e">
        <f>'s4'!P59</f>
        <v>#N/A</v>
      </c>
      <c r="Q59" s="29" t="e">
        <f>'s4'!Q59</f>
        <v>#N/A</v>
      </c>
      <c r="R59" s="29" t="e">
        <f>'s4'!R59</f>
        <v>#N/A</v>
      </c>
      <c r="S59" s="29" t="e">
        <f>'s4'!S59</f>
        <v>#N/A</v>
      </c>
      <c r="T59" s="29" t="e">
        <f>'s4'!T59</f>
        <v>#N/A</v>
      </c>
      <c r="U59" s="29" t="e">
        <f>'s4'!U59</f>
        <v>#N/A</v>
      </c>
      <c r="V59" s="29" t="e">
        <f>'s4'!V59</f>
        <v>#N/A</v>
      </c>
      <c r="W59" s="29" t="e">
        <f>'s4'!W59</f>
        <v>#N/A</v>
      </c>
      <c r="X59" s="29" t="e">
        <f>'s4'!X59</f>
        <v>#N/A</v>
      </c>
      <c r="Y59" s="29" t="e">
        <f>'s4'!Y59</f>
        <v>#N/A</v>
      </c>
      <c r="Z59" s="29" t="e">
        <f>'s4'!Z59</f>
        <v>#N/A</v>
      </c>
      <c r="AA59" s="29" t="e">
        <f>'s4'!AA59</f>
        <v>#N/A</v>
      </c>
      <c r="AB59" s="29" t="e">
        <f>'s4'!AB59</f>
        <v>#N/A</v>
      </c>
      <c r="AC59" s="29" t="e">
        <f>'s4'!AC59</f>
        <v>#N/A</v>
      </c>
      <c r="AD59" s="29" t="e">
        <f>'s4'!AD59</f>
        <v>#N/A</v>
      </c>
      <c r="AE59" s="29" t="e">
        <f>'s4'!AE59</f>
        <v>#N/A</v>
      </c>
      <c r="AF59" s="29" t="e">
        <f>'s4'!AF59</f>
        <v>#N/A</v>
      </c>
      <c r="AG59" s="29" t="e">
        <f>'s4'!AG59</f>
        <v>#N/A</v>
      </c>
      <c r="AH59" s="29" t="e">
        <f>'s4'!AH59</f>
        <v>#N/A</v>
      </c>
      <c r="AI59" s="29" t="e">
        <f>'s4'!AI59</f>
        <v>#N/A</v>
      </c>
      <c r="AJ59" s="29" t="e">
        <f>'s4'!AJ59</f>
        <v>#N/A</v>
      </c>
      <c r="AK59" s="29" t="e">
        <f>'s4'!AK59</f>
        <v>#N/A</v>
      </c>
      <c r="AL59" s="29" t="e">
        <f>'s4'!AL59</f>
        <v>#N/A</v>
      </c>
      <c r="AM59" s="9"/>
    </row>
    <row r="60" spans="1:39" x14ac:dyDescent="0.2">
      <c r="A60" s="7"/>
      <c r="B60" s="8">
        <f>'s4'!B60</f>
        <v>11</v>
      </c>
      <c r="C60" s="29" t="e">
        <f>'s4'!C60</f>
        <v>#N/A</v>
      </c>
      <c r="D60" s="29" t="e">
        <f>'s4'!D60</f>
        <v>#N/A</v>
      </c>
      <c r="E60" s="29" t="e">
        <f>'s4'!E60</f>
        <v>#N/A</v>
      </c>
      <c r="F60" s="29" t="e">
        <f>'s4'!F60</f>
        <v>#N/A</v>
      </c>
      <c r="G60" s="29" t="e">
        <f>'s4'!G60</f>
        <v>#N/A</v>
      </c>
      <c r="H60" s="29" t="e">
        <f>'s4'!H60</f>
        <v>#N/A</v>
      </c>
      <c r="I60" s="29" t="e">
        <f>'s4'!I60</f>
        <v>#N/A</v>
      </c>
      <c r="J60" s="29" t="e">
        <f>'s4'!J60</f>
        <v>#N/A</v>
      </c>
      <c r="K60" s="29" t="e">
        <f>'s4'!K60</f>
        <v>#N/A</v>
      </c>
      <c r="L60" s="29" t="e">
        <f>'s4'!L60</f>
        <v>#N/A</v>
      </c>
      <c r="M60" s="29" t="e">
        <f>'s4'!M60</f>
        <v>#N/A</v>
      </c>
      <c r="N60" s="29" t="e">
        <f>'s4'!N60</f>
        <v>#N/A</v>
      </c>
      <c r="O60" s="29" t="e">
        <f>'s4'!O60</f>
        <v>#N/A</v>
      </c>
      <c r="P60" s="29" t="e">
        <f>'s4'!P60</f>
        <v>#N/A</v>
      </c>
      <c r="Q60" s="29" t="e">
        <f>'s4'!Q60</f>
        <v>#N/A</v>
      </c>
      <c r="R60" s="29" t="e">
        <f>'s4'!R60</f>
        <v>#N/A</v>
      </c>
      <c r="S60" s="29" t="e">
        <f>'s4'!S60</f>
        <v>#N/A</v>
      </c>
      <c r="T60" s="29" t="e">
        <f>'s4'!T60</f>
        <v>#N/A</v>
      </c>
      <c r="U60" s="29" t="e">
        <f>'s4'!U60</f>
        <v>#N/A</v>
      </c>
      <c r="V60" s="29" t="e">
        <f>'s4'!V60</f>
        <v>#N/A</v>
      </c>
      <c r="W60" s="29" t="e">
        <f>'s4'!W60</f>
        <v>#N/A</v>
      </c>
      <c r="X60" s="29" t="e">
        <f>'s4'!X60</f>
        <v>#N/A</v>
      </c>
      <c r="Y60" s="29" t="e">
        <f>'s4'!Y60</f>
        <v>#N/A</v>
      </c>
      <c r="Z60" s="29" t="e">
        <f>'s4'!Z60</f>
        <v>#N/A</v>
      </c>
      <c r="AA60" s="29" t="e">
        <f>'s4'!AA60</f>
        <v>#N/A</v>
      </c>
      <c r="AB60" s="29" t="e">
        <f>'s4'!AB60</f>
        <v>#N/A</v>
      </c>
      <c r="AC60" s="29" t="e">
        <f>'s4'!AC60</f>
        <v>#N/A</v>
      </c>
      <c r="AD60" s="29" t="e">
        <f>'s4'!AD60</f>
        <v>#N/A</v>
      </c>
      <c r="AE60" s="29" t="e">
        <f>'s4'!AE60</f>
        <v>#N/A</v>
      </c>
      <c r="AF60" s="29" t="e">
        <f>'s4'!AF60</f>
        <v>#N/A</v>
      </c>
      <c r="AG60" s="29" t="e">
        <f>'s4'!AG60</f>
        <v>#N/A</v>
      </c>
      <c r="AH60" s="29" t="e">
        <f>'s4'!AH60</f>
        <v>#N/A</v>
      </c>
      <c r="AI60" s="29" t="e">
        <f>'s4'!AI60</f>
        <v>#N/A</v>
      </c>
      <c r="AJ60" s="29" t="e">
        <f>'s4'!AJ60</f>
        <v>#N/A</v>
      </c>
      <c r="AK60" s="29" t="e">
        <f>'s4'!AK60</f>
        <v>#N/A</v>
      </c>
      <c r="AL60" s="29" t="e">
        <f>'s4'!AL60</f>
        <v>#N/A</v>
      </c>
      <c r="AM60" s="9"/>
    </row>
    <row r="61" spans="1:39" x14ac:dyDescent="0.2">
      <c r="A61" s="7"/>
      <c r="B61" s="8">
        <f>'s4'!B61</f>
        <v>12</v>
      </c>
      <c r="C61" s="29">
        <f>'s4'!C61</f>
        <v>15</v>
      </c>
      <c r="D61" s="29">
        <f>'s4'!D61</f>
        <v>15</v>
      </c>
      <c r="E61" s="29">
        <f>'s4'!E61</f>
        <v>15</v>
      </c>
      <c r="F61" s="29">
        <f>'s4'!F61</f>
        <v>15</v>
      </c>
      <c r="G61" s="29">
        <f>'s4'!G61</f>
        <v>15</v>
      </c>
      <c r="H61" s="29">
        <f>'s4'!H61</f>
        <v>15</v>
      </c>
      <c r="I61" s="29">
        <f>'s4'!I61</f>
        <v>15</v>
      </c>
      <c r="J61" s="29">
        <f>'s4'!J61</f>
        <v>15</v>
      </c>
      <c r="K61" s="29">
        <f>'s4'!K61</f>
        <v>15</v>
      </c>
      <c r="L61" s="29">
        <f>'s4'!L61</f>
        <v>15</v>
      </c>
      <c r="M61" s="29">
        <f>'s4'!M61</f>
        <v>15</v>
      </c>
      <c r="N61" s="29">
        <f>'s4'!N61</f>
        <v>15</v>
      </c>
      <c r="O61" s="29">
        <f>'s4'!O61</f>
        <v>15</v>
      </c>
      <c r="P61" s="29">
        <f>'s4'!P61</f>
        <v>15</v>
      </c>
      <c r="Q61" s="29">
        <f>'s4'!Q61</f>
        <v>15</v>
      </c>
      <c r="R61" s="29">
        <f>'s4'!R61</f>
        <v>15</v>
      </c>
      <c r="S61" s="29">
        <f>'s4'!S61</f>
        <v>15</v>
      </c>
      <c r="T61" s="29">
        <f>'s4'!T61</f>
        <v>15</v>
      </c>
      <c r="U61" s="29">
        <f>'s4'!U61</f>
        <v>15</v>
      </c>
      <c r="V61" s="29">
        <f>'s4'!V61</f>
        <v>15</v>
      </c>
      <c r="W61" s="29">
        <f>'s4'!W61</f>
        <v>15</v>
      </c>
      <c r="X61" s="29">
        <f>'s4'!X61</f>
        <v>15</v>
      </c>
      <c r="Y61" s="29">
        <f>'s4'!Y61</f>
        <v>15</v>
      </c>
      <c r="Z61" s="29">
        <f>'s4'!Z61</f>
        <v>15</v>
      </c>
      <c r="AA61" s="29">
        <f>'s4'!AA61</f>
        <v>15</v>
      </c>
      <c r="AB61" s="29">
        <f>'s4'!AB61</f>
        <v>15</v>
      </c>
      <c r="AC61" s="29">
        <f>'s4'!AC61</f>
        <v>15</v>
      </c>
      <c r="AD61" s="29">
        <f>'s4'!AD61</f>
        <v>15</v>
      </c>
      <c r="AE61" s="29">
        <f>'s4'!AE61</f>
        <v>15</v>
      </c>
      <c r="AF61" s="29">
        <f>'s4'!AF61</f>
        <v>15</v>
      </c>
      <c r="AG61" s="29">
        <f>'s4'!AG61</f>
        <v>15</v>
      </c>
      <c r="AH61" s="29">
        <f>'s4'!AH61</f>
        <v>15</v>
      </c>
      <c r="AI61" s="29">
        <f>'s4'!AI61</f>
        <v>15</v>
      </c>
      <c r="AJ61" s="29">
        <f>'s4'!AJ61</f>
        <v>15</v>
      </c>
      <c r="AK61" s="29">
        <f>'s4'!AK61</f>
        <v>15</v>
      </c>
      <c r="AL61" s="29">
        <f>'s4'!AL61</f>
        <v>15</v>
      </c>
      <c r="AM61" s="9"/>
    </row>
    <row r="62" spans="1:39" x14ac:dyDescent="0.2">
      <c r="A62" s="7"/>
      <c r="B62" s="8">
        <f>'s4'!B62</f>
        <v>13</v>
      </c>
      <c r="C62" s="29">
        <f>'s4'!C62</f>
        <v>15</v>
      </c>
      <c r="D62" s="29">
        <f>'s4'!D62</f>
        <v>15</v>
      </c>
      <c r="E62" s="29">
        <f>'s4'!E62</f>
        <v>15</v>
      </c>
      <c r="F62" s="29">
        <f>'s4'!F62</f>
        <v>15</v>
      </c>
      <c r="G62" s="29">
        <f>'s4'!G62</f>
        <v>15</v>
      </c>
      <c r="H62" s="29">
        <f>'s4'!H62</f>
        <v>15</v>
      </c>
      <c r="I62" s="29">
        <f>'s4'!I62</f>
        <v>15</v>
      </c>
      <c r="J62" s="29">
        <f>'s4'!J62</f>
        <v>15</v>
      </c>
      <c r="K62" s="29">
        <f>'s4'!K62</f>
        <v>15</v>
      </c>
      <c r="L62" s="29">
        <f>'s4'!L62</f>
        <v>15</v>
      </c>
      <c r="M62" s="29">
        <f>'s4'!M62</f>
        <v>15</v>
      </c>
      <c r="N62" s="29">
        <f>'s4'!N62</f>
        <v>15</v>
      </c>
      <c r="O62" s="29">
        <f>'s4'!O62</f>
        <v>15</v>
      </c>
      <c r="P62" s="29">
        <f>'s4'!P62</f>
        <v>15</v>
      </c>
      <c r="Q62" s="29">
        <f>'s4'!Q62</f>
        <v>15</v>
      </c>
      <c r="R62" s="29">
        <f>'s4'!R62</f>
        <v>15</v>
      </c>
      <c r="S62" s="29">
        <f>'s4'!S62</f>
        <v>15</v>
      </c>
      <c r="T62" s="29">
        <f>'s4'!T62</f>
        <v>15</v>
      </c>
      <c r="U62" s="29">
        <f>'s4'!U62</f>
        <v>15</v>
      </c>
      <c r="V62" s="29">
        <f>'s4'!V62</f>
        <v>15</v>
      </c>
      <c r="W62" s="29">
        <f>'s4'!W62</f>
        <v>15</v>
      </c>
      <c r="X62" s="29">
        <f>'s4'!X62</f>
        <v>15</v>
      </c>
      <c r="Y62" s="29">
        <f>'s4'!Y62</f>
        <v>15</v>
      </c>
      <c r="Z62" s="29">
        <f>'s4'!Z62</f>
        <v>15</v>
      </c>
      <c r="AA62" s="29">
        <f>'s4'!AA62</f>
        <v>15</v>
      </c>
      <c r="AB62" s="29">
        <f>'s4'!AB62</f>
        <v>15</v>
      </c>
      <c r="AC62" s="29">
        <f>'s4'!AC62</f>
        <v>15</v>
      </c>
      <c r="AD62" s="29">
        <f>'s4'!AD62</f>
        <v>15</v>
      </c>
      <c r="AE62" s="29">
        <f>'s4'!AE62</f>
        <v>15</v>
      </c>
      <c r="AF62" s="29">
        <f>'s4'!AF62</f>
        <v>15</v>
      </c>
      <c r="AG62" s="29">
        <f>'s4'!AG62</f>
        <v>15</v>
      </c>
      <c r="AH62" s="29">
        <f>'s4'!AH62</f>
        <v>15</v>
      </c>
      <c r="AI62" s="29">
        <f>'s4'!AI62</f>
        <v>15</v>
      </c>
      <c r="AJ62" s="29">
        <f>'s4'!AJ62</f>
        <v>15</v>
      </c>
      <c r="AK62" s="29">
        <f>'s4'!AK62</f>
        <v>15</v>
      </c>
      <c r="AL62" s="29">
        <f>'s4'!AL62</f>
        <v>15</v>
      </c>
      <c r="AM62" s="9"/>
    </row>
    <row r="63" spans="1:39" x14ac:dyDescent="0.2">
      <c r="A63" s="7"/>
      <c r="B63" s="8">
        <f>'s4'!B63</f>
        <v>14</v>
      </c>
      <c r="C63" s="29" t="e">
        <f>'s4'!C63</f>
        <v>#N/A</v>
      </c>
      <c r="D63" s="29" t="e">
        <f>'s4'!D63</f>
        <v>#N/A</v>
      </c>
      <c r="E63" s="29" t="e">
        <f>'s4'!E63</f>
        <v>#N/A</v>
      </c>
      <c r="F63" s="29" t="e">
        <f>'s4'!F63</f>
        <v>#N/A</v>
      </c>
      <c r="G63" s="29" t="e">
        <f>'s4'!G63</f>
        <v>#N/A</v>
      </c>
      <c r="H63" s="29" t="e">
        <f>'s4'!H63</f>
        <v>#N/A</v>
      </c>
      <c r="I63" s="29" t="e">
        <f>'s4'!I63</f>
        <v>#N/A</v>
      </c>
      <c r="J63" s="29" t="e">
        <f>'s4'!J63</f>
        <v>#N/A</v>
      </c>
      <c r="K63" s="29" t="e">
        <f>'s4'!K63</f>
        <v>#N/A</v>
      </c>
      <c r="L63" s="29" t="e">
        <f>'s4'!L63</f>
        <v>#N/A</v>
      </c>
      <c r="M63" s="29" t="e">
        <f>'s4'!M63</f>
        <v>#N/A</v>
      </c>
      <c r="N63" s="29" t="e">
        <f>'s4'!N63</f>
        <v>#N/A</v>
      </c>
      <c r="O63" s="29" t="e">
        <f>'s4'!O63</f>
        <v>#N/A</v>
      </c>
      <c r="P63" s="29" t="e">
        <f>'s4'!P63</f>
        <v>#N/A</v>
      </c>
      <c r="Q63" s="29" t="e">
        <f>'s4'!Q63</f>
        <v>#N/A</v>
      </c>
      <c r="R63" s="29" t="e">
        <f>'s4'!R63</f>
        <v>#N/A</v>
      </c>
      <c r="S63" s="29" t="e">
        <f>'s4'!S63</f>
        <v>#N/A</v>
      </c>
      <c r="T63" s="29" t="e">
        <f>'s4'!T63</f>
        <v>#N/A</v>
      </c>
      <c r="U63" s="29" t="e">
        <f>'s4'!U63</f>
        <v>#N/A</v>
      </c>
      <c r="V63" s="29" t="e">
        <f>'s4'!V63</f>
        <v>#N/A</v>
      </c>
      <c r="W63" s="29" t="e">
        <f>'s4'!W63</f>
        <v>#N/A</v>
      </c>
      <c r="X63" s="29" t="e">
        <f>'s4'!X63</f>
        <v>#N/A</v>
      </c>
      <c r="Y63" s="29" t="e">
        <f>'s4'!Y63</f>
        <v>#N/A</v>
      </c>
      <c r="Z63" s="29" t="e">
        <f>'s4'!Z63</f>
        <v>#N/A</v>
      </c>
      <c r="AA63" s="29" t="e">
        <f>'s4'!AA63</f>
        <v>#N/A</v>
      </c>
      <c r="AB63" s="29" t="e">
        <f>'s4'!AB63</f>
        <v>#N/A</v>
      </c>
      <c r="AC63" s="29" t="e">
        <f>'s4'!AC63</f>
        <v>#N/A</v>
      </c>
      <c r="AD63" s="29" t="e">
        <f>'s4'!AD63</f>
        <v>#N/A</v>
      </c>
      <c r="AE63" s="29" t="e">
        <f>'s4'!AE63</f>
        <v>#N/A</v>
      </c>
      <c r="AF63" s="29" t="e">
        <f>'s4'!AF63</f>
        <v>#N/A</v>
      </c>
      <c r="AG63" s="29" t="e">
        <f>'s4'!AG63</f>
        <v>#N/A</v>
      </c>
      <c r="AH63" s="29" t="e">
        <f>'s4'!AH63</f>
        <v>#N/A</v>
      </c>
      <c r="AI63" s="29" t="e">
        <f>'s4'!AI63</f>
        <v>#N/A</v>
      </c>
      <c r="AJ63" s="29" t="e">
        <f>'s4'!AJ63</f>
        <v>#N/A</v>
      </c>
      <c r="AK63" s="29" t="e">
        <f>'s4'!AK63</f>
        <v>#N/A</v>
      </c>
      <c r="AL63" s="29" t="e">
        <f>'s4'!AL63</f>
        <v>#N/A</v>
      </c>
      <c r="AM63" s="9"/>
    </row>
    <row r="64" spans="1:39" x14ac:dyDescent="0.2">
      <c r="A64" s="7"/>
      <c r="B64" s="8">
        <f>'s4'!B64</f>
        <v>15</v>
      </c>
      <c r="C64" s="29" t="e">
        <f>'s4'!C64</f>
        <v>#N/A</v>
      </c>
      <c r="D64" s="29" t="e">
        <f>'s4'!D64</f>
        <v>#N/A</v>
      </c>
      <c r="E64" s="29" t="e">
        <f>'s4'!E64</f>
        <v>#N/A</v>
      </c>
      <c r="F64" s="29" t="e">
        <f>'s4'!F64</f>
        <v>#N/A</v>
      </c>
      <c r="G64" s="29" t="e">
        <f>'s4'!G64</f>
        <v>#N/A</v>
      </c>
      <c r="H64" s="29" t="e">
        <f>'s4'!H64</f>
        <v>#N/A</v>
      </c>
      <c r="I64" s="29" t="e">
        <f>'s4'!I64</f>
        <v>#N/A</v>
      </c>
      <c r="J64" s="29" t="e">
        <f>'s4'!J64</f>
        <v>#N/A</v>
      </c>
      <c r="K64" s="29" t="e">
        <f>'s4'!K64</f>
        <v>#N/A</v>
      </c>
      <c r="L64" s="29" t="e">
        <f>'s4'!L64</f>
        <v>#N/A</v>
      </c>
      <c r="M64" s="29" t="e">
        <f>'s4'!M64</f>
        <v>#N/A</v>
      </c>
      <c r="N64" s="29" t="e">
        <f>'s4'!N64</f>
        <v>#N/A</v>
      </c>
      <c r="O64" s="29" t="e">
        <f>'s4'!O64</f>
        <v>#N/A</v>
      </c>
      <c r="P64" s="29" t="e">
        <f>'s4'!P64</f>
        <v>#N/A</v>
      </c>
      <c r="Q64" s="29" t="e">
        <f>'s4'!Q64</f>
        <v>#N/A</v>
      </c>
      <c r="R64" s="29" t="e">
        <f>'s4'!R64</f>
        <v>#N/A</v>
      </c>
      <c r="S64" s="29" t="e">
        <f>'s4'!S64</f>
        <v>#N/A</v>
      </c>
      <c r="T64" s="29" t="e">
        <f>'s4'!T64</f>
        <v>#N/A</v>
      </c>
      <c r="U64" s="29" t="e">
        <f>'s4'!U64</f>
        <v>#N/A</v>
      </c>
      <c r="V64" s="29" t="e">
        <f>'s4'!V64</f>
        <v>#N/A</v>
      </c>
      <c r="W64" s="29" t="e">
        <f>'s4'!W64</f>
        <v>#N/A</v>
      </c>
      <c r="X64" s="29" t="e">
        <f>'s4'!X64</f>
        <v>#N/A</v>
      </c>
      <c r="Y64" s="29" t="e">
        <f>'s4'!Y64</f>
        <v>#N/A</v>
      </c>
      <c r="Z64" s="29" t="e">
        <f>'s4'!Z64</f>
        <v>#N/A</v>
      </c>
      <c r="AA64" s="29" t="e">
        <f>'s4'!AA64</f>
        <v>#N/A</v>
      </c>
      <c r="AB64" s="29" t="e">
        <f>'s4'!AB64</f>
        <v>#N/A</v>
      </c>
      <c r="AC64" s="29" t="e">
        <f>'s4'!AC64</f>
        <v>#N/A</v>
      </c>
      <c r="AD64" s="29" t="e">
        <f>'s4'!AD64</f>
        <v>#N/A</v>
      </c>
      <c r="AE64" s="29" t="e">
        <f>'s4'!AE64</f>
        <v>#N/A</v>
      </c>
      <c r="AF64" s="29" t="e">
        <f>'s4'!AF64</f>
        <v>#N/A</v>
      </c>
      <c r="AG64" s="29" t="e">
        <f>'s4'!AG64</f>
        <v>#N/A</v>
      </c>
      <c r="AH64" s="29" t="e">
        <f>'s4'!AH64</f>
        <v>#N/A</v>
      </c>
      <c r="AI64" s="29" t="e">
        <f>'s4'!AI64</f>
        <v>#N/A</v>
      </c>
      <c r="AJ64" s="29" t="e">
        <f>'s4'!AJ64</f>
        <v>#N/A</v>
      </c>
      <c r="AK64" s="29" t="e">
        <f>'s4'!AK64</f>
        <v>#N/A</v>
      </c>
      <c r="AL64" s="29" t="e">
        <f>'s4'!AL64</f>
        <v>#N/A</v>
      </c>
      <c r="AM64" s="9"/>
    </row>
    <row r="65" spans="1:39" x14ac:dyDescent="0.2">
      <c r="A65" s="7"/>
      <c r="B65" s="8">
        <f>'s4'!B65</f>
        <v>16</v>
      </c>
      <c r="C65" s="29" t="e">
        <f>'s4'!C65</f>
        <v>#N/A</v>
      </c>
      <c r="D65" s="29" t="e">
        <f>'s4'!D65</f>
        <v>#N/A</v>
      </c>
      <c r="E65" s="29" t="e">
        <f>'s4'!E65</f>
        <v>#N/A</v>
      </c>
      <c r="F65" s="29" t="e">
        <f>'s4'!F65</f>
        <v>#N/A</v>
      </c>
      <c r="G65" s="29" t="e">
        <f>'s4'!G65</f>
        <v>#N/A</v>
      </c>
      <c r="H65" s="29" t="e">
        <f>'s4'!H65</f>
        <v>#N/A</v>
      </c>
      <c r="I65" s="29" t="e">
        <f>'s4'!I65</f>
        <v>#N/A</v>
      </c>
      <c r="J65" s="29" t="e">
        <f>'s4'!J65</f>
        <v>#N/A</v>
      </c>
      <c r="K65" s="29" t="e">
        <f>'s4'!K65</f>
        <v>#N/A</v>
      </c>
      <c r="L65" s="29" t="e">
        <f>'s4'!L65</f>
        <v>#N/A</v>
      </c>
      <c r="M65" s="29" t="e">
        <f>'s4'!M65</f>
        <v>#N/A</v>
      </c>
      <c r="N65" s="29" t="e">
        <f>'s4'!N65</f>
        <v>#N/A</v>
      </c>
      <c r="O65" s="29" t="e">
        <f>'s4'!O65</f>
        <v>#N/A</v>
      </c>
      <c r="P65" s="29" t="e">
        <f>'s4'!P65</f>
        <v>#N/A</v>
      </c>
      <c r="Q65" s="29" t="e">
        <f>'s4'!Q65</f>
        <v>#N/A</v>
      </c>
      <c r="R65" s="29" t="e">
        <f>'s4'!R65</f>
        <v>#N/A</v>
      </c>
      <c r="S65" s="29" t="e">
        <f>'s4'!S65</f>
        <v>#N/A</v>
      </c>
      <c r="T65" s="29" t="e">
        <f>'s4'!T65</f>
        <v>#N/A</v>
      </c>
      <c r="U65" s="29" t="e">
        <f>'s4'!U65</f>
        <v>#N/A</v>
      </c>
      <c r="V65" s="29" t="e">
        <f>'s4'!V65</f>
        <v>#N/A</v>
      </c>
      <c r="W65" s="29" t="e">
        <f>'s4'!W65</f>
        <v>#N/A</v>
      </c>
      <c r="X65" s="29" t="e">
        <f>'s4'!X65</f>
        <v>#N/A</v>
      </c>
      <c r="Y65" s="29" t="e">
        <f>'s4'!Y65</f>
        <v>#N/A</v>
      </c>
      <c r="Z65" s="29" t="e">
        <f>'s4'!Z65</f>
        <v>#N/A</v>
      </c>
      <c r="AA65" s="29" t="e">
        <f>'s4'!AA65</f>
        <v>#N/A</v>
      </c>
      <c r="AB65" s="29" t="e">
        <f>'s4'!AB65</f>
        <v>#N/A</v>
      </c>
      <c r="AC65" s="29" t="e">
        <f>'s4'!AC65</f>
        <v>#N/A</v>
      </c>
      <c r="AD65" s="29" t="e">
        <f>'s4'!AD65</f>
        <v>#N/A</v>
      </c>
      <c r="AE65" s="29" t="e">
        <f>'s4'!AE65</f>
        <v>#N/A</v>
      </c>
      <c r="AF65" s="29" t="e">
        <f>'s4'!AF65</f>
        <v>#N/A</v>
      </c>
      <c r="AG65" s="29" t="e">
        <f>'s4'!AG65</f>
        <v>#N/A</v>
      </c>
      <c r="AH65" s="29" t="e">
        <f>'s4'!AH65</f>
        <v>#N/A</v>
      </c>
      <c r="AI65" s="29" t="e">
        <f>'s4'!AI65</f>
        <v>#N/A</v>
      </c>
      <c r="AJ65" s="29" t="e">
        <f>'s4'!AJ65</f>
        <v>#N/A</v>
      </c>
      <c r="AK65" s="29" t="e">
        <f>'s4'!AK65</f>
        <v>#N/A</v>
      </c>
      <c r="AL65" s="29" t="e">
        <f>'s4'!AL65</f>
        <v>#N/A</v>
      </c>
      <c r="AM65" s="9"/>
    </row>
    <row r="66" spans="1:39" x14ac:dyDescent="0.2">
      <c r="A66" s="7"/>
      <c r="B66" s="8">
        <f>'s4'!B66</f>
        <v>17</v>
      </c>
      <c r="C66" s="29" t="e">
        <f>'s4'!C66</f>
        <v>#N/A</v>
      </c>
      <c r="D66" s="29" t="e">
        <f>'s4'!D66</f>
        <v>#N/A</v>
      </c>
      <c r="E66" s="29" t="e">
        <f>'s4'!E66</f>
        <v>#N/A</v>
      </c>
      <c r="F66" s="29" t="e">
        <f>'s4'!F66</f>
        <v>#N/A</v>
      </c>
      <c r="G66" s="29" t="e">
        <f>'s4'!G66</f>
        <v>#N/A</v>
      </c>
      <c r="H66" s="29" t="e">
        <f>'s4'!H66</f>
        <v>#N/A</v>
      </c>
      <c r="I66" s="29" t="e">
        <f>'s4'!I66</f>
        <v>#N/A</v>
      </c>
      <c r="J66" s="29" t="e">
        <f>'s4'!J66</f>
        <v>#N/A</v>
      </c>
      <c r="K66" s="29" t="e">
        <f>'s4'!K66</f>
        <v>#N/A</v>
      </c>
      <c r="L66" s="29" t="e">
        <f>'s4'!L66</f>
        <v>#N/A</v>
      </c>
      <c r="M66" s="29" t="e">
        <f>'s4'!M66</f>
        <v>#N/A</v>
      </c>
      <c r="N66" s="29" t="e">
        <f>'s4'!N66</f>
        <v>#N/A</v>
      </c>
      <c r="O66" s="29" t="e">
        <f>'s4'!O66</f>
        <v>#N/A</v>
      </c>
      <c r="P66" s="29" t="e">
        <f>'s4'!P66</f>
        <v>#N/A</v>
      </c>
      <c r="Q66" s="29" t="e">
        <f>'s4'!Q66</f>
        <v>#N/A</v>
      </c>
      <c r="R66" s="29" t="e">
        <f>'s4'!R66</f>
        <v>#N/A</v>
      </c>
      <c r="S66" s="29" t="e">
        <f>'s4'!S66</f>
        <v>#N/A</v>
      </c>
      <c r="T66" s="29" t="e">
        <f>'s4'!T66</f>
        <v>#N/A</v>
      </c>
      <c r="U66" s="29" t="e">
        <f>'s4'!U66</f>
        <v>#N/A</v>
      </c>
      <c r="V66" s="29" t="e">
        <f>'s4'!V66</f>
        <v>#N/A</v>
      </c>
      <c r="W66" s="29" t="e">
        <f>'s4'!W66</f>
        <v>#N/A</v>
      </c>
      <c r="X66" s="29" t="e">
        <f>'s4'!X66</f>
        <v>#N/A</v>
      </c>
      <c r="Y66" s="29" t="e">
        <f>'s4'!Y66</f>
        <v>#N/A</v>
      </c>
      <c r="Z66" s="29" t="e">
        <f>'s4'!Z66</f>
        <v>#N/A</v>
      </c>
      <c r="AA66" s="29" t="e">
        <f>'s4'!AA66</f>
        <v>#N/A</v>
      </c>
      <c r="AB66" s="29" t="e">
        <f>'s4'!AB66</f>
        <v>#N/A</v>
      </c>
      <c r="AC66" s="29" t="e">
        <f>'s4'!AC66</f>
        <v>#N/A</v>
      </c>
      <c r="AD66" s="29" t="e">
        <f>'s4'!AD66</f>
        <v>#N/A</v>
      </c>
      <c r="AE66" s="29" t="e">
        <f>'s4'!AE66</f>
        <v>#N/A</v>
      </c>
      <c r="AF66" s="29" t="e">
        <f>'s4'!AF66</f>
        <v>#N/A</v>
      </c>
      <c r="AG66" s="29" t="e">
        <f>'s4'!AG66</f>
        <v>#N/A</v>
      </c>
      <c r="AH66" s="29" t="e">
        <f>'s4'!AH66</f>
        <v>#N/A</v>
      </c>
      <c r="AI66" s="29" t="e">
        <f>'s4'!AI66</f>
        <v>#N/A</v>
      </c>
      <c r="AJ66" s="29" t="e">
        <f>'s4'!AJ66</f>
        <v>#N/A</v>
      </c>
      <c r="AK66" s="29" t="e">
        <f>'s4'!AK66</f>
        <v>#N/A</v>
      </c>
      <c r="AL66" s="29" t="e">
        <f>'s4'!AL66</f>
        <v>#N/A</v>
      </c>
      <c r="AM66" s="9"/>
    </row>
    <row r="67" spans="1:39" x14ac:dyDescent="0.2">
      <c r="A67" s="7"/>
      <c r="B67" s="8">
        <f>'s4'!B67</f>
        <v>18</v>
      </c>
      <c r="C67" s="29" t="e">
        <f>'s4'!C67</f>
        <v>#N/A</v>
      </c>
      <c r="D67" s="29" t="e">
        <f>'s4'!D67</f>
        <v>#N/A</v>
      </c>
      <c r="E67" s="29" t="e">
        <f>'s4'!E67</f>
        <v>#N/A</v>
      </c>
      <c r="F67" s="29" t="e">
        <f>'s4'!F67</f>
        <v>#N/A</v>
      </c>
      <c r="G67" s="29" t="e">
        <f>'s4'!G67</f>
        <v>#N/A</v>
      </c>
      <c r="H67" s="29" t="e">
        <f>'s4'!H67</f>
        <v>#N/A</v>
      </c>
      <c r="I67" s="29" t="e">
        <f>'s4'!I67</f>
        <v>#N/A</v>
      </c>
      <c r="J67" s="29" t="e">
        <f>'s4'!J67</f>
        <v>#N/A</v>
      </c>
      <c r="K67" s="29" t="e">
        <f>'s4'!K67</f>
        <v>#N/A</v>
      </c>
      <c r="L67" s="29" t="e">
        <f>'s4'!L67</f>
        <v>#N/A</v>
      </c>
      <c r="M67" s="29" t="e">
        <f>'s4'!M67</f>
        <v>#N/A</v>
      </c>
      <c r="N67" s="29" t="e">
        <f>'s4'!N67</f>
        <v>#N/A</v>
      </c>
      <c r="O67" s="29" t="e">
        <f>'s4'!O67</f>
        <v>#N/A</v>
      </c>
      <c r="P67" s="29" t="e">
        <f>'s4'!P67</f>
        <v>#N/A</v>
      </c>
      <c r="Q67" s="29" t="e">
        <f>'s4'!Q67</f>
        <v>#N/A</v>
      </c>
      <c r="R67" s="29" t="e">
        <f>'s4'!R67</f>
        <v>#N/A</v>
      </c>
      <c r="S67" s="29" t="e">
        <f>'s4'!S67</f>
        <v>#N/A</v>
      </c>
      <c r="T67" s="29" t="e">
        <f>'s4'!T67</f>
        <v>#N/A</v>
      </c>
      <c r="U67" s="29" t="e">
        <f>'s4'!U67</f>
        <v>#N/A</v>
      </c>
      <c r="V67" s="29" t="e">
        <f>'s4'!V67</f>
        <v>#N/A</v>
      </c>
      <c r="W67" s="29" t="e">
        <f>'s4'!W67</f>
        <v>#N/A</v>
      </c>
      <c r="X67" s="29" t="e">
        <f>'s4'!X67</f>
        <v>#N/A</v>
      </c>
      <c r="Y67" s="29" t="e">
        <f>'s4'!Y67</f>
        <v>#N/A</v>
      </c>
      <c r="Z67" s="29" t="e">
        <f>'s4'!Z67</f>
        <v>#N/A</v>
      </c>
      <c r="AA67" s="29" t="e">
        <f>'s4'!AA67</f>
        <v>#N/A</v>
      </c>
      <c r="AB67" s="29" t="e">
        <f>'s4'!AB67</f>
        <v>#N/A</v>
      </c>
      <c r="AC67" s="29" t="e">
        <f>'s4'!AC67</f>
        <v>#N/A</v>
      </c>
      <c r="AD67" s="29" t="e">
        <f>'s4'!AD67</f>
        <v>#N/A</v>
      </c>
      <c r="AE67" s="29" t="e">
        <f>'s4'!AE67</f>
        <v>#N/A</v>
      </c>
      <c r="AF67" s="29" t="e">
        <f>'s4'!AF67</f>
        <v>#N/A</v>
      </c>
      <c r="AG67" s="29" t="e">
        <f>'s4'!AG67</f>
        <v>#N/A</v>
      </c>
      <c r="AH67" s="29" t="e">
        <f>'s4'!AH67</f>
        <v>#N/A</v>
      </c>
      <c r="AI67" s="29" t="e">
        <f>'s4'!AI67</f>
        <v>#N/A</v>
      </c>
      <c r="AJ67" s="29" t="e">
        <f>'s4'!AJ67</f>
        <v>#N/A</v>
      </c>
      <c r="AK67" s="29" t="e">
        <f>'s4'!AK67</f>
        <v>#N/A</v>
      </c>
      <c r="AL67" s="29" t="e">
        <f>'s4'!AL67</f>
        <v>#N/A</v>
      </c>
      <c r="AM67" s="9"/>
    </row>
    <row r="68" spans="1:39" x14ac:dyDescent="0.2">
      <c r="A68" s="7"/>
      <c r="B68" s="8">
        <f>'s4'!B68</f>
        <v>19</v>
      </c>
      <c r="C68" s="29" t="e">
        <f>'s4'!C68</f>
        <v>#N/A</v>
      </c>
      <c r="D68" s="29" t="e">
        <f>'s4'!D68</f>
        <v>#N/A</v>
      </c>
      <c r="E68" s="29" t="e">
        <f>'s4'!E68</f>
        <v>#N/A</v>
      </c>
      <c r="F68" s="29" t="e">
        <f>'s4'!F68</f>
        <v>#N/A</v>
      </c>
      <c r="G68" s="29" t="e">
        <f>'s4'!G68</f>
        <v>#N/A</v>
      </c>
      <c r="H68" s="29" t="e">
        <f>'s4'!H68</f>
        <v>#N/A</v>
      </c>
      <c r="I68" s="29" t="e">
        <f>'s4'!I68</f>
        <v>#N/A</v>
      </c>
      <c r="J68" s="29" t="e">
        <f>'s4'!J68</f>
        <v>#N/A</v>
      </c>
      <c r="K68" s="29" t="e">
        <f>'s4'!K68</f>
        <v>#N/A</v>
      </c>
      <c r="L68" s="29" t="e">
        <f>'s4'!L68</f>
        <v>#N/A</v>
      </c>
      <c r="M68" s="29" t="e">
        <f>'s4'!M68</f>
        <v>#N/A</v>
      </c>
      <c r="N68" s="29" t="e">
        <f>'s4'!N68</f>
        <v>#N/A</v>
      </c>
      <c r="O68" s="29" t="e">
        <f>'s4'!O68</f>
        <v>#N/A</v>
      </c>
      <c r="P68" s="29" t="e">
        <f>'s4'!P68</f>
        <v>#N/A</v>
      </c>
      <c r="Q68" s="29" t="e">
        <f>'s4'!Q68</f>
        <v>#N/A</v>
      </c>
      <c r="R68" s="29" t="e">
        <f>'s4'!R68</f>
        <v>#N/A</v>
      </c>
      <c r="S68" s="29" t="e">
        <f>'s4'!S68</f>
        <v>#N/A</v>
      </c>
      <c r="T68" s="29" t="e">
        <f>'s4'!T68</f>
        <v>#N/A</v>
      </c>
      <c r="U68" s="29" t="e">
        <f>'s4'!U68</f>
        <v>#N/A</v>
      </c>
      <c r="V68" s="29" t="e">
        <f>'s4'!V68</f>
        <v>#N/A</v>
      </c>
      <c r="W68" s="29" t="e">
        <f>'s4'!W68</f>
        <v>#N/A</v>
      </c>
      <c r="X68" s="29" t="e">
        <f>'s4'!X68</f>
        <v>#N/A</v>
      </c>
      <c r="Y68" s="29" t="e">
        <f>'s4'!Y68</f>
        <v>#N/A</v>
      </c>
      <c r="Z68" s="29" t="e">
        <f>'s4'!Z68</f>
        <v>#N/A</v>
      </c>
      <c r="AA68" s="29" t="e">
        <f>'s4'!AA68</f>
        <v>#N/A</v>
      </c>
      <c r="AB68" s="29" t="e">
        <f>'s4'!AB68</f>
        <v>#N/A</v>
      </c>
      <c r="AC68" s="29" t="e">
        <f>'s4'!AC68</f>
        <v>#N/A</v>
      </c>
      <c r="AD68" s="29" t="e">
        <f>'s4'!AD68</f>
        <v>#N/A</v>
      </c>
      <c r="AE68" s="29" t="e">
        <f>'s4'!AE68</f>
        <v>#N/A</v>
      </c>
      <c r="AF68" s="29" t="e">
        <f>'s4'!AF68</f>
        <v>#N/A</v>
      </c>
      <c r="AG68" s="29" t="e">
        <f>'s4'!AG68</f>
        <v>#N/A</v>
      </c>
      <c r="AH68" s="29" t="e">
        <f>'s4'!AH68</f>
        <v>#N/A</v>
      </c>
      <c r="AI68" s="29" t="e">
        <f>'s4'!AI68</f>
        <v>#N/A</v>
      </c>
      <c r="AJ68" s="29" t="e">
        <f>'s4'!AJ68</f>
        <v>#N/A</v>
      </c>
      <c r="AK68" s="29" t="e">
        <f>'s4'!AK68</f>
        <v>#N/A</v>
      </c>
      <c r="AL68" s="29" t="e">
        <f>'s4'!AL68</f>
        <v>#N/A</v>
      </c>
      <c r="AM68" s="9"/>
    </row>
    <row r="69" spans="1:39" x14ac:dyDescent="0.2">
      <c r="A69" s="7"/>
      <c r="B69" s="8">
        <f>'s4'!B69</f>
        <v>20</v>
      </c>
      <c r="C69" s="29" t="e">
        <f>'s4'!C69</f>
        <v>#N/A</v>
      </c>
      <c r="D69" s="29" t="e">
        <f>'s4'!D69</f>
        <v>#N/A</v>
      </c>
      <c r="E69" s="29" t="e">
        <f>'s4'!E69</f>
        <v>#N/A</v>
      </c>
      <c r="F69" s="29" t="e">
        <f>'s4'!F69</f>
        <v>#N/A</v>
      </c>
      <c r="G69" s="29" t="e">
        <f>'s4'!G69</f>
        <v>#N/A</v>
      </c>
      <c r="H69" s="29" t="e">
        <f>'s4'!H69</f>
        <v>#N/A</v>
      </c>
      <c r="I69" s="29" t="e">
        <f>'s4'!I69</f>
        <v>#N/A</v>
      </c>
      <c r="J69" s="29" t="e">
        <f>'s4'!J69</f>
        <v>#N/A</v>
      </c>
      <c r="K69" s="29" t="e">
        <f>'s4'!K69</f>
        <v>#N/A</v>
      </c>
      <c r="L69" s="29" t="e">
        <f>'s4'!L69</f>
        <v>#N/A</v>
      </c>
      <c r="M69" s="29" t="e">
        <f>'s4'!M69</f>
        <v>#N/A</v>
      </c>
      <c r="N69" s="29" t="e">
        <f>'s4'!N69</f>
        <v>#N/A</v>
      </c>
      <c r="O69" s="29" t="e">
        <f>'s4'!O69</f>
        <v>#N/A</v>
      </c>
      <c r="P69" s="29" t="e">
        <f>'s4'!P69</f>
        <v>#N/A</v>
      </c>
      <c r="Q69" s="29" t="e">
        <f>'s4'!Q69</f>
        <v>#N/A</v>
      </c>
      <c r="R69" s="29" t="e">
        <f>'s4'!R69</f>
        <v>#N/A</v>
      </c>
      <c r="S69" s="29" t="e">
        <f>'s4'!S69</f>
        <v>#N/A</v>
      </c>
      <c r="T69" s="29" t="e">
        <f>'s4'!T69</f>
        <v>#N/A</v>
      </c>
      <c r="U69" s="29" t="e">
        <f>'s4'!U69</f>
        <v>#N/A</v>
      </c>
      <c r="V69" s="29" t="e">
        <f>'s4'!V69</f>
        <v>#N/A</v>
      </c>
      <c r="W69" s="29" t="e">
        <f>'s4'!W69</f>
        <v>#N/A</v>
      </c>
      <c r="X69" s="29" t="e">
        <f>'s4'!X69</f>
        <v>#N/A</v>
      </c>
      <c r="Y69" s="29" t="e">
        <f>'s4'!Y69</f>
        <v>#N/A</v>
      </c>
      <c r="Z69" s="29" t="e">
        <f>'s4'!Z69</f>
        <v>#N/A</v>
      </c>
      <c r="AA69" s="29" t="e">
        <f>'s4'!AA69</f>
        <v>#N/A</v>
      </c>
      <c r="AB69" s="29" t="e">
        <f>'s4'!AB69</f>
        <v>#N/A</v>
      </c>
      <c r="AC69" s="29" t="e">
        <f>'s4'!AC69</f>
        <v>#N/A</v>
      </c>
      <c r="AD69" s="29" t="e">
        <f>'s4'!AD69</f>
        <v>#N/A</v>
      </c>
      <c r="AE69" s="29" t="e">
        <f>'s4'!AE69</f>
        <v>#N/A</v>
      </c>
      <c r="AF69" s="29" t="e">
        <f>'s4'!AF69</f>
        <v>#N/A</v>
      </c>
      <c r="AG69" s="29" t="e">
        <f>'s4'!AG69</f>
        <v>#N/A</v>
      </c>
      <c r="AH69" s="29" t="e">
        <f>'s4'!AH69</f>
        <v>#N/A</v>
      </c>
      <c r="AI69" s="29" t="e">
        <f>'s4'!AI69</f>
        <v>#N/A</v>
      </c>
      <c r="AJ69" s="29" t="e">
        <f>'s4'!AJ69</f>
        <v>#N/A</v>
      </c>
      <c r="AK69" s="29" t="e">
        <f>'s4'!AK69</f>
        <v>#N/A</v>
      </c>
      <c r="AL69" s="29" t="e">
        <f>'s4'!AL69</f>
        <v>#N/A</v>
      </c>
      <c r="AM69" s="9"/>
    </row>
    <row r="70" spans="1:39" x14ac:dyDescent="0.2">
      <c r="A70" s="7"/>
      <c r="B70" s="8">
        <f>'s4'!B70</f>
        <v>21</v>
      </c>
      <c r="C70" s="29" t="e">
        <f>'s4'!C70</f>
        <v>#N/A</v>
      </c>
      <c r="D70" s="29" t="e">
        <f>'s4'!D70</f>
        <v>#N/A</v>
      </c>
      <c r="E70" s="29" t="e">
        <f>'s4'!E70</f>
        <v>#N/A</v>
      </c>
      <c r="F70" s="29" t="e">
        <f>'s4'!F70</f>
        <v>#N/A</v>
      </c>
      <c r="G70" s="29" t="e">
        <f>'s4'!G70</f>
        <v>#N/A</v>
      </c>
      <c r="H70" s="29" t="e">
        <f>'s4'!H70</f>
        <v>#N/A</v>
      </c>
      <c r="I70" s="29" t="e">
        <f>'s4'!I70</f>
        <v>#N/A</v>
      </c>
      <c r="J70" s="29" t="e">
        <f>'s4'!J70</f>
        <v>#N/A</v>
      </c>
      <c r="K70" s="29" t="e">
        <f>'s4'!K70</f>
        <v>#N/A</v>
      </c>
      <c r="L70" s="29" t="e">
        <f>'s4'!L70</f>
        <v>#N/A</v>
      </c>
      <c r="M70" s="29" t="e">
        <f>'s4'!M70</f>
        <v>#N/A</v>
      </c>
      <c r="N70" s="29" t="e">
        <f>'s4'!N70</f>
        <v>#N/A</v>
      </c>
      <c r="O70" s="29" t="e">
        <f>'s4'!O70</f>
        <v>#N/A</v>
      </c>
      <c r="P70" s="29" t="e">
        <f>'s4'!P70</f>
        <v>#N/A</v>
      </c>
      <c r="Q70" s="29" t="e">
        <f>'s4'!Q70</f>
        <v>#N/A</v>
      </c>
      <c r="R70" s="29" t="e">
        <f>'s4'!R70</f>
        <v>#N/A</v>
      </c>
      <c r="S70" s="29" t="e">
        <f>'s4'!S70</f>
        <v>#N/A</v>
      </c>
      <c r="T70" s="29" t="e">
        <f>'s4'!T70</f>
        <v>#N/A</v>
      </c>
      <c r="U70" s="29" t="e">
        <f>'s4'!U70</f>
        <v>#N/A</v>
      </c>
      <c r="V70" s="29" t="e">
        <f>'s4'!V70</f>
        <v>#N/A</v>
      </c>
      <c r="W70" s="29" t="e">
        <f>'s4'!W70</f>
        <v>#N/A</v>
      </c>
      <c r="X70" s="29" t="e">
        <f>'s4'!X70</f>
        <v>#N/A</v>
      </c>
      <c r="Y70" s="29" t="e">
        <f>'s4'!Y70</f>
        <v>#N/A</v>
      </c>
      <c r="Z70" s="29" t="e">
        <f>'s4'!Z70</f>
        <v>#N/A</v>
      </c>
      <c r="AA70" s="29" t="e">
        <f>'s4'!AA70</f>
        <v>#N/A</v>
      </c>
      <c r="AB70" s="29" t="e">
        <f>'s4'!AB70</f>
        <v>#N/A</v>
      </c>
      <c r="AC70" s="29" t="e">
        <f>'s4'!AC70</f>
        <v>#N/A</v>
      </c>
      <c r="AD70" s="29" t="e">
        <f>'s4'!AD70</f>
        <v>#N/A</v>
      </c>
      <c r="AE70" s="29" t="e">
        <f>'s4'!AE70</f>
        <v>#N/A</v>
      </c>
      <c r="AF70" s="29" t="e">
        <f>'s4'!AF70</f>
        <v>#N/A</v>
      </c>
      <c r="AG70" s="29" t="e">
        <f>'s4'!AG70</f>
        <v>#N/A</v>
      </c>
      <c r="AH70" s="29" t="e">
        <f>'s4'!AH70</f>
        <v>#N/A</v>
      </c>
      <c r="AI70" s="29" t="e">
        <f>'s4'!AI70</f>
        <v>#N/A</v>
      </c>
      <c r="AJ70" s="29" t="e">
        <f>'s4'!AJ70</f>
        <v>#N/A</v>
      </c>
      <c r="AK70" s="29" t="e">
        <f>'s4'!AK70</f>
        <v>#N/A</v>
      </c>
      <c r="AL70" s="29" t="e">
        <f>'s4'!AL70</f>
        <v>#N/A</v>
      </c>
      <c r="AM70" s="9"/>
    </row>
    <row r="71" spans="1:39" x14ac:dyDescent="0.2">
      <c r="A71" s="7"/>
      <c r="B71" s="8">
        <f>'s4'!B71</f>
        <v>22</v>
      </c>
      <c r="C71" s="29" t="e">
        <f>'s4'!C71</f>
        <v>#N/A</v>
      </c>
      <c r="D71" s="29" t="e">
        <f>'s4'!D71</f>
        <v>#N/A</v>
      </c>
      <c r="E71" s="29" t="e">
        <f>'s4'!E71</f>
        <v>#N/A</v>
      </c>
      <c r="F71" s="29" t="e">
        <f>'s4'!F71</f>
        <v>#N/A</v>
      </c>
      <c r="G71" s="29" t="e">
        <f>'s4'!G71</f>
        <v>#N/A</v>
      </c>
      <c r="H71" s="29" t="e">
        <f>'s4'!H71</f>
        <v>#N/A</v>
      </c>
      <c r="I71" s="29" t="e">
        <f>'s4'!I71</f>
        <v>#N/A</v>
      </c>
      <c r="J71" s="29" t="e">
        <f>'s4'!J71</f>
        <v>#N/A</v>
      </c>
      <c r="K71" s="29" t="e">
        <f>'s4'!K71</f>
        <v>#N/A</v>
      </c>
      <c r="L71" s="29" t="e">
        <f>'s4'!L71</f>
        <v>#N/A</v>
      </c>
      <c r="M71" s="29" t="e">
        <f>'s4'!M71</f>
        <v>#N/A</v>
      </c>
      <c r="N71" s="29" t="e">
        <f>'s4'!N71</f>
        <v>#N/A</v>
      </c>
      <c r="O71" s="29" t="e">
        <f>'s4'!O71</f>
        <v>#N/A</v>
      </c>
      <c r="P71" s="29" t="e">
        <f>'s4'!P71</f>
        <v>#N/A</v>
      </c>
      <c r="Q71" s="29" t="e">
        <f>'s4'!Q71</f>
        <v>#N/A</v>
      </c>
      <c r="R71" s="29" t="e">
        <f>'s4'!R71</f>
        <v>#N/A</v>
      </c>
      <c r="S71" s="29" t="e">
        <f>'s4'!S71</f>
        <v>#N/A</v>
      </c>
      <c r="T71" s="29" t="e">
        <f>'s4'!T71</f>
        <v>#N/A</v>
      </c>
      <c r="U71" s="29" t="e">
        <f>'s4'!U71</f>
        <v>#N/A</v>
      </c>
      <c r="V71" s="29" t="e">
        <f>'s4'!V71</f>
        <v>#N/A</v>
      </c>
      <c r="W71" s="29" t="e">
        <f>'s4'!W71</f>
        <v>#N/A</v>
      </c>
      <c r="X71" s="29" t="e">
        <f>'s4'!X71</f>
        <v>#N/A</v>
      </c>
      <c r="Y71" s="29" t="e">
        <f>'s4'!Y71</f>
        <v>#N/A</v>
      </c>
      <c r="Z71" s="29" t="e">
        <f>'s4'!Z71</f>
        <v>#N/A</v>
      </c>
      <c r="AA71" s="29" t="e">
        <f>'s4'!AA71</f>
        <v>#N/A</v>
      </c>
      <c r="AB71" s="29" t="e">
        <f>'s4'!AB71</f>
        <v>#N/A</v>
      </c>
      <c r="AC71" s="29" t="e">
        <f>'s4'!AC71</f>
        <v>#N/A</v>
      </c>
      <c r="AD71" s="29" t="e">
        <f>'s4'!AD71</f>
        <v>#N/A</v>
      </c>
      <c r="AE71" s="29" t="e">
        <f>'s4'!AE71</f>
        <v>#N/A</v>
      </c>
      <c r="AF71" s="29" t="e">
        <f>'s4'!AF71</f>
        <v>#N/A</v>
      </c>
      <c r="AG71" s="29" t="e">
        <f>'s4'!AG71</f>
        <v>#N/A</v>
      </c>
      <c r="AH71" s="29" t="e">
        <f>'s4'!AH71</f>
        <v>#N/A</v>
      </c>
      <c r="AI71" s="29" t="e">
        <f>'s4'!AI71</f>
        <v>#N/A</v>
      </c>
      <c r="AJ71" s="29" t="e">
        <f>'s4'!AJ71</f>
        <v>#N/A</v>
      </c>
      <c r="AK71" s="29" t="e">
        <f>'s4'!AK71</f>
        <v>#N/A</v>
      </c>
      <c r="AL71" s="29" t="e">
        <f>'s4'!AL71</f>
        <v>#N/A</v>
      </c>
      <c r="AM71" s="9"/>
    </row>
    <row r="72" spans="1:39" x14ac:dyDescent="0.2">
      <c r="A72" s="7"/>
      <c r="B72" s="8">
        <f>'s4'!B72</f>
        <v>23</v>
      </c>
      <c r="C72" s="29" t="e">
        <f>'s4'!C72</f>
        <v>#N/A</v>
      </c>
      <c r="D72" s="29" t="e">
        <f>'s4'!D72</f>
        <v>#N/A</v>
      </c>
      <c r="E72" s="29" t="e">
        <f>'s4'!E72</f>
        <v>#N/A</v>
      </c>
      <c r="F72" s="29" t="e">
        <f>'s4'!F72</f>
        <v>#N/A</v>
      </c>
      <c r="G72" s="29" t="e">
        <f>'s4'!G72</f>
        <v>#N/A</v>
      </c>
      <c r="H72" s="29" t="e">
        <f>'s4'!H72</f>
        <v>#N/A</v>
      </c>
      <c r="I72" s="29" t="e">
        <f>'s4'!I72</f>
        <v>#N/A</v>
      </c>
      <c r="J72" s="29" t="e">
        <f>'s4'!J72</f>
        <v>#N/A</v>
      </c>
      <c r="K72" s="29" t="e">
        <f>'s4'!K72</f>
        <v>#N/A</v>
      </c>
      <c r="L72" s="29" t="e">
        <f>'s4'!L72</f>
        <v>#N/A</v>
      </c>
      <c r="M72" s="29" t="e">
        <f>'s4'!M72</f>
        <v>#N/A</v>
      </c>
      <c r="N72" s="29" t="e">
        <f>'s4'!N72</f>
        <v>#N/A</v>
      </c>
      <c r="O72" s="29" t="e">
        <f>'s4'!O72</f>
        <v>#N/A</v>
      </c>
      <c r="P72" s="29" t="e">
        <f>'s4'!P72</f>
        <v>#N/A</v>
      </c>
      <c r="Q72" s="29" t="e">
        <f>'s4'!Q72</f>
        <v>#N/A</v>
      </c>
      <c r="R72" s="29" t="e">
        <f>'s4'!R72</f>
        <v>#N/A</v>
      </c>
      <c r="S72" s="29" t="e">
        <f>'s4'!S72</f>
        <v>#N/A</v>
      </c>
      <c r="T72" s="29" t="e">
        <f>'s4'!T72</f>
        <v>#N/A</v>
      </c>
      <c r="U72" s="29" t="e">
        <f>'s4'!U72</f>
        <v>#N/A</v>
      </c>
      <c r="V72" s="29" t="e">
        <f>'s4'!V72</f>
        <v>#N/A</v>
      </c>
      <c r="W72" s="29" t="e">
        <f>'s4'!W72</f>
        <v>#N/A</v>
      </c>
      <c r="X72" s="29" t="e">
        <f>'s4'!X72</f>
        <v>#N/A</v>
      </c>
      <c r="Y72" s="29" t="e">
        <f>'s4'!Y72</f>
        <v>#N/A</v>
      </c>
      <c r="Z72" s="29" t="e">
        <f>'s4'!Z72</f>
        <v>#N/A</v>
      </c>
      <c r="AA72" s="29" t="e">
        <f>'s4'!AA72</f>
        <v>#N/A</v>
      </c>
      <c r="AB72" s="29" t="e">
        <f>'s4'!AB72</f>
        <v>#N/A</v>
      </c>
      <c r="AC72" s="29" t="e">
        <f>'s4'!AC72</f>
        <v>#N/A</v>
      </c>
      <c r="AD72" s="29" t="e">
        <f>'s4'!AD72</f>
        <v>#N/A</v>
      </c>
      <c r="AE72" s="29" t="e">
        <f>'s4'!AE72</f>
        <v>#N/A</v>
      </c>
      <c r="AF72" s="29" t="e">
        <f>'s4'!AF72</f>
        <v>#N/A</v>
      </c>
      <c r="AG72" s="29" t="e">
        <f>'s4'!AG72</f>
        <v>#N/A</v>
      </c>
      <c r="AH72" s="29" t="e">
        <f>'s4'!AH72</f>
        <v>#N/A</v>
      </c>
      <c r="AI72" s="29" t="e">
        <f>'s4'!AI72</f>
        <v>#N/A</v>
      </c>
      <c r="AJ72" s="29" t="e">
        <f>'s4'!AJ72</f>
        <v>#N/A</v>
      </c>
      <c r="AK72" s="29" t="e">
        <f>'s4'!AK72</f>
        <v>#N/A</v>
      </c>
      <c r="AL72" s="29" t="e">
        <f>'s4'!AL72</f>
        <v>#N/A</v>
      </c>
      <c r="AM72" s="9"/>
    </row>
    <row r="73" spans="1:39" x14ac:dyDescent="0.2">
      <c r="A73" s="7"/>
      <c r="B73" s="8">
        <f>'s4'!B73</f>
        <v>24</v>
      </c>
      <c r="C73" s="29" t="e">
        <f>'s4'!C73</f>
        <v>#N/A</v>
      </c>
      <c r="D73" s="29" t="e">
        <f>'s4'!D73</f>
        <v>#N/A</v>
      </c>
      <c r="E73" s="29" t="e">
        <f>'s4'!E73</f>
        <v>#N/A</v>
      </c>
      <c r="F73" s="29" t="e">
        <f>'s4'!F73</f>
        <v>#N/A</v>
      </c>
      <c r="G73" s="29" t="e">
        <f>'s4'!G73</f>
        <v>#N/A</v>
      </c>
      <c r="H73" s="29" t="e">
        <f>'s4'!H73</f>
        <v>#N/A</v>
      </c>
      <c r="I73" s="29" t="e">
        <f>'s4'!I73</f>
        <v>#N/A</v>
      </c>
      <c r="J73" s="29" t="e">
        <f>'s4'!J73</f>
        <v>#N/A</v>
      </c>
      <c r="K73" s="29" t="e">
        <f>'s4'!K73</f>
        <v>#N/A</v>
      </c>
      <c r="L73" s="29" t="e">
        <f>'s4'!L73</f>
        <v>#N/A</v>
      </c>
      <c r="M73" s="29" t="e">
        <f>'s4'!M73</f>
        <v>#N/A</v>
      </c>
      <c r="N73" s="29" t="e">
        <f>'s4'!N73</f>
        <v>#N/A</v>
      </c>
      <c r="O73" s="29" t="e">
        <f>'s4'!O73</f>
        <v>#N/A</v>
      </c>
      <c r="P73" s="29" t="e">
        <f>'s4'!P73</f>
        <v>#N/A</v>
      </c>
      <c r="Q73" s="29" t="e">
        <f>'s4'!Q73</f>
        <v>#N/A</v>
      </c>
      <c r="R73" s="29" t="e">
        <f>'s4'!R73</f>
        <v>#N/A</v>
      </c>
      <c r="S73" s="29" t="e">
        <f>'s4'!S73</f>
        <v>#N/A</v>
      </c>
      <c r="T73" s="29" t="e">
        <f>'s4'!T73</f>
        <v>#N/A</v>
      </c>
      <c r="U73" s="29" t="e">
        <f>'s4'!U73</f>
        <v>#N/A</v>
      </c>
      <c r="V73" s="29" t="e">
        <f>'s4'!V73</f>
        <v>#N/A</v>
      </c>
      <c r="W73" s="29" t="e">
        <f>'s4'!W73</f>
        <v>#N/A</v>
      </c>
      <c r="X73" s="29" t="e">
        <f>'s4'!X73</f>
        <v>#N/A</v>
      </c>
      <c r="Y73" s="29" t="e">
        <f>'s4'!Y73</f>
        <v>#N/A</v>
      </c>
      <c r="Z73" s="29" t="e">
        <f>'s4'!Z73</f>
        <v>#N/A</v>
      </c>
      <c r="AA73" s="29" t="e">
        <f>'s4'!AA73</f>
        <v>#N/A</v>
      </c>
      <c r="AB73" s="29" t="e">
        <f>'s4'!AB73</f>
        <v>#N/A</v>
      </c>
      <c r="AC73" s="29" t="e">
        <f>'s4'!AC73</f>
        <v>#N/A</v>
      </c>
      <c r="AD73" s="29" t="e">
        <f>'s4'!AD73</f>
        <v>#N/A</v>
      </c>
      <c r="AE73" s="29" t="e">
        <f>'s4'!AE73</f>
        <v>#N/A</v>
      </c>
      <c r="AF73" s="29" t="e">
        <f>'s4'!AF73</f>
        <v>#N/A</v>
      </c>
      <c r="AG73" s="29" t="e">
        <f>'s4'!AG73</f>
        <v>#N/A</v>
      </c>
      <c r="AH73" s="29" t="e">
        <f>'s4'!AH73</f>
        <v>#N/A</v>
      </c>
      <c r="AI73" s="29" t="e">
        <f>'s4'!AI73</f>
        <v>#N/A</v>
      </c>
      <c r="AJ73" s="29" t="e">
        <f>'s4'!AJ73</f>
        <v>#N/A</v>
      </c>
      <c r="AK73" s="29" t="e">
        <f>'s4'!AK73</f>
        <v>#N/A</v>
      </c>
      <c r="AL73" s="29" t="e">
        <f>'s4'!AL73</f>
        <v>#N/A</v>
      </c>
      <c r="AM73" s="9"/>
    </row>
    <row r="74" spans="1:39" x14ac:dyDescent="0.2">
      <c r="A74" s="20"/>
      <c r="B74" s="9"/>
      <c r="C74" s="31" t="e">
        <f>'s4'!C74</f>
        <v>#N/A</v>
      </c>
      <c r="D74" s="31" t="e">
        <f>'s4'!D74</f>
        <v>#N/A</v>
      </c>
      <c r="E74" s="31" t="e">
        <f>'s4'!E74</f>
        <v>#N/A</v>
      </c>
      <c r="F74" s="31" t="e">
        <f>'s4'!F74</f>
        <v>#N/A</v>
      </c>
      <c r="G74" s="31" t="e">
        <f>'s4'!G74</f>
        <v>#N/A</v>
      </c>
      <c r="H74" s="31" t="e">
        <f>'s4'!H74</f>
        <v>#N/A</v>
      </c>
      <c r="I74" s="31" t="e">
        <f>'s4'!I74</f>
        <v>#N/A</v>
      </c>
      <c r="J74" s="31" t="e">
        <f>'s4'!J74</f>
        <v>#N/A</v>
      </c>
      <c r="K74" s="31" t="e">
        <f>'s4'!K74</f>
        <v>#N/A</v>
      </c>
      <c r="L74" s="31" t="e">
        <f>'s4'!L74</f>
        <v>#N/A</v>
      </c>
      <c r="M74" s="31" t="e">
        <f>'s4'!M74</f>
        <v>#N/A</v>
      </c>
      <c r="N74" s="31" t="e">
        <f>'s4'!N74</f>
        <v>#N/A</v>
      </c>
      <c r="O74" s="31" t="e">
        <f>'s4'!O74</f>
        <v>#N/A</v>
      </c>
      <c r="P74" s="31" t="e">
        <f>'s4'!P74</f>
        <v>#N/A</v>
      </c>
      <c r="Q74" s="31" t="e">
        <f>'s4'!Q74</f>
        <v>#N/A</v>
      </c>
      <c r="R74" s="31" t="e">
        <f>'s4'!R74</f>
        <v>#N/A</v>
      </c>
      <c r="S74" s="31" t="e">
        <f>'s4'!S74</f>
        <v>#N/A</v>
      </c>
      <c r="T74" s="31" t="e">
        <f>'s4'!T74</f>
        <v>#N/A</v>
      </c>
      <c r="U74" s="31" t="e">
        <f>'s4'!U74</f>
        <v>#N/A</v>
      </c>
      <c r="V74" s="31" t="e">
        <f>'s4'!V74</f>
        <v>#N/A</v>
      </c>
      <c r="W74" s="31" t="e">
        <f>'s4'!W74</f>
        <v>#N/A</v>
      </c>
      <c r="X74" s="31" t="e">
        <f>'s4'!X74</f>
        <v>#N/A</v>
      </c>
      <c r="Y74" s="31" t="e">
        <f>'s4'!Y74</f>
        <v>#N/A</v>
      </c>
      <c r="Z74" s="31" t="e">
        <f>'s4'!Z74</f>
        <v>#N/A</v>
      </c>
      <c r="AA74" s="31" t="e">
        <f>'s4'!AA74</f>
        <v>#N/A</v>
      </c>
      <c r="AB74" s="31" t="e">
        <f>'s4'!AB74</f>
        <v>#N/A</v>
      </c>
      <c r="AC74" s="31" t="e">
        <f>'s4'!AC74</f>
        <v>#N/A</v>
      </c>
      <c r="AD74" s="31" t="e">
        <f>'s4'!AD74</f>
        <v>#N/A</v>
      </c>
      <c r="AE74" s="31" t="e">
        <f>'s4'!AE74</f>
        <v>#N/A</v>
      </c>
      <c r="AF74" s="31" t="e">
        <f>'s4'!AF74</f>
        <v>#N/A</v>
      </c>
      <c r="AG74" s="31" t="e">
        <f>'s4'!AG74</f>
        <v>#N/A</v>
      </c>
      <c r="AH74" s="31" t="e">
        <f>'s4'!AH74</f>
        <v>#N/A</v>
      </c>
      <c r="AI74" s="31" t="e">
        <f>'s4'!AI74</f>
        <v>#N/A</v>
      </c>
      <c r="AJ74" s="31" t="e">
        <f>'s4'!AJ74</f>
        <v>#N/A</v>
      </c>
      <c r="AK74" s="31" t="e">
        <f>'s4'!AK74</f>
        <v>#N/A</v>
      </c>
      <c r="AL74" s="31" t="e">
        <f>'s4'!AL74</f>
        <v>#N/A</v>
      </c>
      <c r="AM74" s="9"/>
    </row>
    <row r="75" spans="1:39" x14ac:dyDescent="0.2">
      <c r="A75" s="20"/>
      <c r="B75" s="9"/>
      <c r="C75" s="9"/>
      <c r="D75" s="9"/>
      <c r="E75" s="9"/>
      <c r="F75" s="9"/>
      <c r="G75" s="9"/>
      <c r="H75" s="9"/>
      <c r="I75" s="9"/>
      <c r="J75" s="9"/>
      <c r="K75" s="9"/>
      <c r="L75" s="9"/>
      <c r="M75" s="9"/>
      <c r="N75" s="9"/>
      <c r="O75" s="9"/>
      <c r="P75" s="9"/>
      <c r="Q75" s="9"/>
      <c r="R75" s="9"/>
      <c r="S75" s="9"/>
      <c r="T75" s="9"/>
      <c r="U75" s="9"/>
      <c r="V75" s="9"/>
      <c r="W75" s="9"/>
      <c r="X75" s="9"/>
      <c r="Y75" s="9"/>
      <c r="Z75" s="9"/>
      <c r="AA75" s="9"/>
      <c r="AB75" s="9"/>
      <c r="AC75" s="9"/>
      <c r="AD75" s="9"/>
      <c r="AE75" s="9"/>
      <c r="AF75" s="9"/>
      <c r="AG75" s="9"/>
      <c r="AH75" s="9"/>
      <c r="AI75" s="9"/>
      <c r="AJ75" s="9"/>
      <c r="AK75" s="9"/>
      <c r="AL75" s="9"/>
      <c r="AM75" s="9"/>
    </row>
    <row r="76" spans="1:39" x14ac:dyDescent="0.2">
      <c r="A76" s="20"/>
      <c r="B76" s="9"/>
      <c r="C76" s="31"/>
      <c r="D76" s="31"/>
      <c r="E76" s="31"/>
      <c r="F76" s="31"/>
      <c r="G76" s="31"/>
      <c r="H76" s="31"/>
      <c r="I76" s="31"/>
      <c r="J76" s="31"/>
      <c r="K76" s="31"/>
      <c r="L76" s="31"/>
      <c r="M76" s="31"/>
      <c r="N76" s="31"/>
      <c r="O76" s="31"/>
      <c r="P76" s="31"/>
      <c r="Q76" s="31"/>
      <c r="R76" s="31"/>
      <c r="S76" s="31"/>
      <c r="T76" s="31"/>
      <c r="U76" s="31"/>
      <c r="V76" s="31"/>
      <c r="W76" s="31"/>
      <c r="X76" s="31"/>
      <c r="Y76" s="31"/>
      <c r="Z76" s="31"/>
      <c r="AA76" s="31"/>
      <c r="AB76" s="31"/>
      <c r="AC76" s="31"/>
      <c r="AD76" s="31"/>
      <c r="AE76" s="31"/>
      <c r="AF76" s="31"/>
      <c r="AG76" s="31"/>
      <c r="AH76" s="31"/>
      <c r="AI76" s="31"/>
      <c r="AJ76" s="31"/>
      <c r="AK76" s="31"/>
      <c r="AL76" s="31"/>
      <c r="AM76" s="32"/>
    </row>
    <row r="77" spans="1:39" x14ac:dyDescent="0.2">
      <c r="A77" s="7" t="s">
        <v>415</v>
      </c>
      <c r="B77" s="8">
        <f>'s4'!B158</f>
        <v>1</v>
      </c>
      <c r="C77" s="29" t="e">
        <f>'s4'!C158</f>
        <v>#N/A</v>
      </c>
      <c r="D77" s="29" t="e">
        <f>'s4'!D158</f>
        <v>#N/A</v>
      </c>
      <c r="E77" s="29" t="e">
        <f>'s4'!E158</f>
        <v>#N/A</v>
      </c>
      <c r="F77" s="29" t="e">
        <f>'s4'!F158</f>
        <v>#N/A</v>
      </c>
      <c r="G77" s="29" t="e">
        <f>'s4'!G158</f>
        <v>#N/A</v>
      </c>
      <c r="H77" s="29" t="e">
        <f>'s4'!H158</f>
        <v>#N/A</v>
      </c>
      <c r="I77" s="29" t="e">
        <f>'s4'!I158</f>
        <v>#N/A</v>
      </c>
      <c r="J77" s="29" t="e">
        <f>'s4'!J158</f>
        <v>#N/A</v>
      </c>
      <c r="K77" s="29" t="e">
        <f>'s4'!K158</f>
        <v>#N/A</v>
      </c>
      <c r="L77" s="29" t="e">
        <f>'s4'!L158</f>
        <v>#N/A</v>
      </c>
      <c r="M77" s="29" t="e">
        <f>'s4'!M158</f>
        <v>#N/A</v>
      </c>
      <c r="N77" s="29" t="e">
        <f>'s4'!N158</f>
        <v>#N/A</v>
      </c>
      <c r="O77" s="29" t="e">
        <f>'s4'!O158</f>
        <v>#N/A</v>
      </c>
      <c r="P77" s="29" t="e">
        <f>'s4'!P158</f>
        <v>#N/A</v>
      </c>
      <c r="Q77" s="29" t="e">
        <f>'s4'!Q158</f>
        <v>#N/A</v>
      </c>
      <c r="R77" s="29" t="e">
        <f>'s4'!R158</f>
        <v>#N/A</v>
      </c>
      <c r="S77" s="29" t="e">
        <f>'s4'!S158</f>
        <v>#N/A</v>
      </c>
      <c r="T77" s="29" t="e">
        <f>'s4'!T158</f>
        <v>#N/A</v>
      </c>
      <c r="U77" s="29" t="e">
        <f>'s4'!U158</f>
        <v>#N/A</v>
      </c>
      <c r="V77" s="29" t="e">
        <f>'s4'!V158</f>
        <v>#N/A</v>
      </c>
      <c r="W77" s="29" t="e">
        <f>'s4'!W158</f>
        <v>#N/A</v>
      </c>
      <c r="X77" s="29" t="e">
        <f>'s4'!X158</f>
        <v>#N/A</v>
      </c>
      <c r="Y77" s="29" t="e">
        <f>'s4'!Y158</f>
        <v>#N/A</v>
      </c>
      <c r="Z77" s="29" t="e">
        <f>'s4'!Z158</f>
        <v>#N/A</v>
      </c>
      <c r="AA77" s="29" t="e">
        <f>'s4'!AA158</f>
        <v>#N/A</v>
      </c>
      <c r="AB77" s="29" t="e">
        <f>'s4'!AB158</f>
        <v>#N/A</v>
      </c>
      <c r="AC77" s="29" t="e">
        <f>'s4'!AC158</f>
        <v>#N/A</v>
      </c>
      <c r="AD77" s="29" t="e">
        <f>'s4'!AD158</f>
        <v>#N/A</v>
      </c>
      <c r="AE77" s="29" t="e">
        <f>'s4'!AE158</f>
        <v>#N/A</v>
      </c>
      <c r="AF77" s="29" t="e">
        <f>'s4'!AF158</f>
        <v>#N/A</v>
      </c>
      <c r="AG77" s="29" t="e">
        <f>'s4'!AG158</f>
        <v>#N/A</v>
      </c>
      <c r="AH77" s="29" t="e">
        <f>'s4'!AH158</f>
        <v>#N/A</v>
      </c>
      <c r="AI77" s="29" t="e">
        <f>'s4'!AI158</f>
        <v>#N/A</v>
      </c>
      <c r="AJ77" s="29" t="e">
        <f>'s4'!AJ158</f>
        <v>#N/A</v>
      </c>
      <c r="AK77" s="29" t="e">
        <f>'s4'!AK158</f>
        <v>#N/A</v>
      </c>
      <c r="AL77" s="29" t="e">
        <f>'s4'!AL158</f>
        <v>#N/A</v>
      </c>
      <c r="AM77" s="9"/>
    </row>
    <row r="78" spans="1:39" x14ac:dyDescent="0.2">
      <c r="A78" s="7" t="s">
        <v>403</v>
      </c>
      <c r="B78" s="8">
        <f>'s4'!B159</f>
        <v>2</v>
      </c>
      <c r="C78" s="29" t="e">
        <f>'s4'!C159</f>
        <v>#N/A</v>
      </c>
      <c r="D78" s="29" t="e">
        <f>'s4'!D159</f>
        <v>#N/A</v>
      </c>
      <c r="E78" s="29" t="e">
        <f>'s4'!E159</f>
        <v>#N/A</v>
      </c>
      <c r="F78" s="29" t="e">
        <f>'s4'!F159</f>
        <v>#N/A</v>
      </c>
      <c r="G78" s="29" t="e">
        <f>'s4'!G159</f>
        <v>#N/A</v>
      </c>
      <c r="H78" s="29" t="e">
        <f>'s4'!H159</f>
        <v>#N/A</v>
      </c>
      <c r="I78" s="29" t="e">
        <f>'s4'!I159</f>
        <v>#N/A</v>
      </c>
      <c r="J78" s="29" t="e">
        <f>'s4'!J159</f>
        <v>#N/A</v>
      </c>
      <c r="K78" s="29" t="e">
        <f>'s4'!K159</f>
        <v>#N/A</v>
      </c>
      <c r="L78" s="29" t="e">
        <f>'s4'!L159</f>
        <v>#N/A</v>
      </c>
      <c r="M78" s="29" t="e">
        <f>'s4'!M159</f>
        <v>#N/A</v>
      </c>
      <c r="N78" s="29" t="e">
        <f>'s4'!N159</f>
        <v>#N/A</v>
      </c>
      <c r="O78" s="29" t="e">
        <f>'s4'!O159</f>
        <v>#N/A</v>
      </c>
      <c r="P78" s="29" t="e">
        <f>'s4'!P159</f>
        <v>#N/A</v>
      </c>
      <c r="Q78" s="29" t="e">
        <f>'s4'!Q159</f>
        <v>#N/A</v>
      </c>
      <c r="R78" s="29" t="e">
        <f>'s4'!R159</f>
        <v>#N/A</v>
      </c>
      <c r="S78" s="29" t="e">
        <f>'s4'!S159</f>
        <v>#N/A</v>
      </c>
      <c r="T78" s="29" t="e">
        <f>'s4'!T159</f>
        <v>#N/A</v>
      </c>
      <c r="U78" s="29" t="e">
        <f>'s4'!U159</f>
        <v>#N/A</v>
      </c>
      <c r="V78" s="29" t="e">
        <f>'s4'!V159</f>
        <v>#N/A</v>
      </c>
      <c r="W78" s="29" t="e">
        <f>'s4'!W159</f>
        <v>#N/A</v>
      </c>
      <c r="X78" s="29" t="e">
        <f>'s4'!X159</f>
        <v>#N/A</v>
      </c>
      <c r="Y78" s="29" t="e">
        <f>'s4'!Y159</f>
        <v>#N/A</v>
      </c>
      <c r="Z78" s="29" t="e">
        <f>'s4'!Z159</f>
        <v>#N/A</v>
      </c>
      <c r="AA78" s="29" t="e">
        <f>'s4'!AA159</f>
        <v>#N/A</v>
      </c>
      <c r="AB78" s="29" t="e">
        <f>'s4'!AB159</f>
        <v>#N/A</v>
      </c>
      <c r="AC78" s="29" t="e">
        <f>'s4'!AC159</f>
        <v>#N/A</v>
      </c>
      <c r="AD78" s="29" t="e">
        <f>'s4'!AD159</f>
        <v>#N/A</v>
      </c>
      <c r="AE78" s="29" t="e">
        <f>'s4'!AE159</f>
        <v>#N/A</v>
      </c>
      <c r="AF78" s="29" t="e">
        <f>'s4'!AF159</f>
        <v>#N/A</v>
      </c>
      <c r="AG78" s="29" t="e">
        <f>'s4'!AG159</f>
        <v>#N/A</v>
      </c>
      <c r="AH78" s="29" t="e">
        <f>'s4'!AH159</f>
        <v>#N/A</v>
      </c>
      <c r="AI78" s="29" t="e">
        <f>'s4'!AI159</f>
        <v>#N/A</v>
      </c>
      <c r="AJ78" s="29" t="e">
        <f>'s4'!AJ159</f>
        <v>#N/A</v>
      </c>
      <c r="AK78" s="29" t="e">
        <f>'s4'!AK159</f>
        <v>#N/A</v>
      </c>
      <c r="AL78" s="29" t="e">
        <f>'s4'!AL159</f>
        <v>#N/A</v>
      </c>
      <c r="AM78" s="9"/>
    </row>
    <row r="79" spans="1:39" x14ac:dyDescent="0.2">
      <c r="A79" s="7"/>
      <c r="B79" s="8">
        <f>'s4'!B160</f>
        <v>3</v>
      </c>
      <c r="C79" s="29" t="e">
        <f>'s4'!C160</f>
        <v>#N/A</v>
      </c>
      <c r="D79" s="29" t="e">
        <f>'s4'!D160</f>
        <v>#N/A</v>
      </c>
      <c r="E79" s="29" t="e">
        <f>'s4'!E160</f>
        <v>#N/A</v>
      </c>
      <c r="F79" s="29" t="e">
        <f>'s4'!F160</f>
        <v>#N/A</v>
      </c>
      <c r="G79" s="29" t="e">
        <f>'s4'!G160</f>
        <v>#N/A</v>
      </c>
      <c r="H79" s="29" t="e">
        <f>'s4'!H160</f>
        <v>#N/A</v>
      </c>
      <c r="I79" s="29" t="e">
        <f>'s4'!I160</f>
        <v>#N/A</v>
      </c>
      <c r="J79" s="29" t="e">
        <f>'s4'!J160</f>
        <v>#N/A</v>
      </c>
      <c r="K79" s="29" t="e">
        <f>'s4'!K160</f>
        <v>#N/A</v>
      </c>
      <c r="L79" s="29" t="e">
        <f>'s4'!L160</f>
        <v>#N/A</v>
      </c>
      <c r="M79" s="29" t="e">
        <f>'s4'!M160</f>
        <v>#N/A</v>
      </c>
      <c r="N79" s="29" t="e">
        <f>'s4'!N160</f>
        <v>#N/A</v>
      </c>
      <c r="O79" s="29" t="e">
        <f>'s4'!O160</f>
        <v>#N/A</v>
      </c>
      <c r="P79" s="29" t="e">
        <f>'s4'!P160</f>
        <v>#N/A</v>
      </c>
      <c r="Q79" s="29" t="e">
        <f>'s4'!Q160</f>
        <v>#N/A</v>
      </c>
      <c r="R79" s="29" t="e">
        <f>'s4'!R160</f>
        <v>#N/A</v>
      </c>
      <c r="S79" s="29" t="e">
        <f>'s4'!S160</f>
        <v>#N/A</v>
      </c>
      <c r="T79" s="29" t="e">
        <f>'s4'!T160</f>
        <v>#N/A</v>
      </c>
      <c r="U79" s="29" t="e">
        <f>'s4'!U160</f>
        <v>#N/A</v>
      </c>
      <c r="V79" s="29" t="e">
        <f>'s4'!V160</f>
        <v>#N/A</v>
      </c>
      <c r="W79" s="29" t="e">
        <f>'s4'!W160</f>
        <v>#N/A</v>
      </c>
      <c r="X79" s="29" t="e">
        <f>'s4'!X160</f>
        <v>#N/A</v>
      </c>
      <c r="Y79" s="29" t="e">
        <f>'s4'!Y160</f>
        <v>#N/A</v>
      </c>
      <c r="Z79" s="29" t="e">
        <f>'s4'!Z160</f>
        <v>#N/A</v>
      </c>
      <c r="AA79" s="29" t="e">
        <f>'s4'!AA160</f>
        <v>#N/A</v>
      </c>
      <c r="AB79" s="29" t="e">
        <f>'s4'!AB160</f>
        <v>#N/A</v>
      </c>
      <c r="AC79" s="29" t="e">
        <f>'s4'!AC160</f>
        <v>#N/A</v>
      </c>
      <c r="AD79" s="29" t="e">
        <f>'s4'!AD160</f>
        <v>#N/A</v>
      </c>
      <c r="AE79" s="29" t="e">
        <f>'s4'!AE160</f>
        <v>#N/A</v>
      </c>
      <c r="AF79" s="29" t="e">
        <f>'s4'!AF160</f>
        <v>#N/A</v>
      </c>
      <c r="AG79" s="29" t="e">
        <f>'s4'!AG160</f>
        <v>#N/A</v>
      </c>
      <c r="AH79" s="29" t="e">
        <f>'s4'!AH160</f>
        <v>#N/A</v>
      </c>
      <c r="AI79" s="29" t="e">
        <f>'s4'!AI160</f>
        <v>#N/A</v>
      </c>
      <c r="AJ79" s="29" t="e">
        <f>'s4'!AJ160</f>
        <v>#N/A</v>
      </c>
      <c r="AK79" s="29" t="e">
        <f>'s4'!AK160</f>
        <v>#N/A</v>
      </c>
      <c r="AL79" s="29" t="e">
        <f>'s4'!AL160</f>
        <v>#N/A</v>
      </c>
      <c r="AM79" s="9"/>
    </row>
    <row r="80" spans="1:39" x14ac:dyDescent="0.2">
      <c r="A80" s="7"/>
      <c r="B80" s="8">
        <f>'s4'!B161</f>
        <v>4</v>
      </c>
      <c r="C80" s="29" t="e">
        <f>'s4'!C161</f>
        <v>#N/A</v>
      </c>
      <c r="D80" s="29" t="e">
        <f>'s4'!D161</f>
        <v>#N/A</v>
      </c>
      <c r="E80" s="29" t="e">
        <f>'s4'!E161</f>
        <v>#N/A</v>
      </c>
      <c r="F80" s="29" t="e">
        <f>'s4'!F161</f>
        <v>#N/A</v>
      </c>
      <c r="G80" s="29" t="e">
        <f>'s4'!G161</f>
        <v>#N/A</v>
      </c>
      <c r="H80" s="29" t="e">
        <f>'s4'!H161</f>
        <v>#N/A</v>
      </c>
      <c r="I80" s="29" t="e">
        <f>'s4'!I161</f>
        <v>#N/A</v>
      </c>
      <c r="J80" s="29" t="e">
        <f>'s4'!J161</f>
        <v>#N/A</v>
      </c>
      <c r="K80" s="29" t="e">
        <f>'s4'!K161</f>
        <v>#N/A</v>
      </c>
      <c r="L80" s="29" t="e">
        <f>'s4'!L161</f>
        <v>#N/A</v>
      </c>
      <c r="M80" s="29" t="e">
        <f>'s4'!M161</f>
        <v>#N/A</v>
      </c>
      <c r="N80" s="29" t="e">
        <f>'s4'!N161</f>
        <v>#N/A</v>
      </c>
      <c r="O80" s="29" t="e">
        <f>'s4'!O161</f>
        <v>#N/A</v>
      </c>
      <c r="P80" s="29" t="e">
        <f>'s4'!P161</f>
        <v>#N/A</v>
      </c>
      <c r="Q80" s="29" t="e">
        <f>'s4'!Q161</f>
        <v>#N/A</v>
      </c>
      <c r="R80" s="29" t="e">
        <f>'s4'!R161</f>
        <v>#N/A</v>
      </c>
      <c r="S80" s="29" t="e">
        <f>'s4'!S161</f>
        <v>#N/A</v>
      </c>
      <c r="T80" s="29" t="e">
        <f>'s4'!T161</f>
        <v>#N/A</v>
      </c>
      <c r="U80" s="29" t="e">
        <f>'s4'!U161</f>
        <v>#N/A</v>
      </c>
      <c r="V80" s="29" t="e">
        <f>'s4'!V161</f>
        <v>#N/A</v>
      </c>
      <c r="W80" s="29" t="e">
        <f>'s4'!W161</f>
        <v>#N/A</v>
      </c>
      <c r="X80" s="29" t="e">
        <f>'s4'!X161</f>
        <v>#N/A</v>
      </c>
      <c r="Y80" s="29" t="e">
        <f>'s4'!Y161</f>
        <v>#N/A</v>
      </c>
      <c r="Z80" s="29" t="e">
        <f>'s4'!Z161</f>
        <v>#N/A</v>
      </c>
      <c r="AA80" s="29" t="e">
        <f>'s4'!AA161</f>
        <v>#N/A</v>
      </c>
      <c r="AB80" s="29" t="e">
        <f>'s4'!AB161</f>
        <v>#N/A</v>
      </c>
      <c r="AC80" s="29" t="e">
        <f>'s4'!AC161</f>
        <v>#N/A</v>
      </c>
      <c r="AD80" s="29" t="e">
        <f>'s4'!AD161</f>
        <v>#N/A</v>
      </c>
      <c r="AE80" s="29" t="e">
        <f>'s4'!AE161</f>
        <v>#N/A</v>
      </c>
      <c r="AF80" s="29" t="e">
        <f>'s4'!AF161</f>
        <v>#N/A</v>
      </c>
      <c r="AG80" s="29" t="e">
        <f>'s4'!AG161</f>
        <v>#N/A</v>
      </c>
      <c r="AH80" s="29" t="e">
        <f>'s4'!AH161</f>
        <v>#N/A</v>
      </c>
      <c r="AI80" s="29" t="e">
        <f>'s4'!AI161</f>
        <v>#N/A</v>
      </c>
      <c r="AJ80" s="29" t="e">
        <f>'s4'!AJ161</f>
        <v>#N/A</v>
      </c>
      <c r="AK80" s="29" t="e">
        <f>'s4'!AK161</f>
        <v>#N/A</v>
      </c>
      <c r="AL80" s="29" t="e">
        <f>'s4'!AL161</f>
        <v>#N/A</v>
      </c>
      <c r="AM80" s="9"/>
    </row>
    <row r="81" spans="1:39" x14ac:dyDescent="0.2">
      <c r="A81" s="7"/>
      <c r="B81" s="8">
        <f>'s4'!B162</f>
        <v>5</v>
      </c>
      <c r="C81" s="29" t="e">
        <f>'s4'!C162</f>
        <v>#N/A</v>
      </c>
      <c r="D81" s="29" t="e">
        <f>'s4'!D162</f>
        <v>#N/A</v>
      </c>
      <c r="E81" s="29" t="e">
        <f>'s4'!E162</f>
        <v>#N/A</v>
      </c>
      <c r="F81" s="29" t="e">
        <f>'s4'!F162</f>
        <v>#N/A</v>
      </c>
      <c r="G81" s="29" t="e">
        <f>'s4'!G162</f>
        <v>#N/A</v>
      </c>
      <c r="H81" s="29" t="e">
        <f>'s4'!H162</f>
        <v>#N/A</v>
      </c>
      <c r="I81" s="29" t="e">
        <f>'s4'!I162</f>
        <v>#N/A</v>
      </c>
      <c r="J81" s="29" t="e">
        <f>'s4'!J162</f>
        <v>#N/A</v>
      </c>
      <c r="K81" s="29" t="e">
        <f>'s4'!K162</f>
        <v>#N/A</v>
      </c>
      <c r="L81" s="29" t="e">
        <f>'s4'!L162</f>
        <v>#N/A</v>
      </c>
      <c r="M81" s="29" t="e">
        <f>'s4'!M162</f>
        <v>#N/A</v>
      </c>
      <c r="N81" s="29" t="e">
        <f>'s4'!N162</f>
        <v>#N/A</v>
      </c>
      <c r="O81" s="29" t="e">
        <f>'s4'!O162</f>
        <v>#N/A</v>
      </c>
      <c r="P81" s="29" t="e">
        <f>'s4'!P162</f>
        <v>#N/A</v>
      </c>
      <c r="Q81" s="29" t="e">
        <f>'s4'!Q162</f>
        <v>#N/A</v>
      </c>
      <c r="R81" s="29" t="e">
        <f>'s4'!R162</f>
        <v>#N/A</v>
      </c>
      <c r="S81" s="29" t="e">
        <f>'s4'!S162</f>
        <v>#N/A</v>
      </c>
      <c r="T81" s="29" t="e">
        <f>'s4'!T162</f>
        <v>#N/A</v>
      </c>
      <c r="U81" s="29" t="e">
        <f>'s4'!U162</f>
        <v>#N/A</v>
      </c>
      <c r="V81" s="29" t="e">
        <f>'s4'!V162</f>
        <v>#N/A</v>
      </c>
      <c r="W81" s="29" t="e">
        <f>'s4'!W162</f>
        <v>#N/A</v>
      </c>
      <c r="X81" s="29" t="e">
        <f>'s4'!X162</f>
        <v>#N/A</v>
      </c>
      <c r="Y81" s="29" t="e">
        <f>'s4'!Y162</f>
        <v>#N/A</v>
      </c>
      <c r="Z81" s="29" t="e">
        <f>'s4'!Z162</f>
        <v>#N/A</v>
      </c>
      <c r="AA81" s="29" t="e">
        <f>'s4'!AA162</f>
        <v>#N/A</v>
      </c>
      <c r="AB81" s="29" t="e">
        <f>'s4'!AB162</f>
        <v>#N/A</v>
      </c>
      <c r="AC81" s="29" t="e">
        <f>'s4'!AC162</f>
        <v>#N/A</v>
      </c>
      <c r="AD81" s="29" t="e">
        <f>'s4'!AD162</f>
        <v>#N/A</v>
      </c>
      <c r="AE81" s="29" t="e">
        <f>'s4'!AE162</f>
        <v>#N/A</v>
      </c>
      <c r="AF81" s="29" t="e">
        <f>'s4'!AF162</f>
        <v>#N/A</v>
      </c>
      <c r="AG81" s="29" t="e">
        <f>'s4'!AG162</f>
        <v>#N/A</v>
      </c>
      <c r="AH81" s="29" t="e">
        <f>'s4'!AH162</f>
        <v>#N/A</v>
      </c>
      <c r="AI81" s="29" t="e">
        <f>'s4'!AI162</f>
        <v>#N/A</v>
      </c>
      <c r="AJ81" s="29" t="e">
        <f>'s4'!AJ162</f>
        <v>#N/A</v>
      </c>
      <c r="AK81" s="29" t="e">
        <f>'s4'!AK162</f>
        <v>#N/A</v>
      </c>
      <c r="AL81" s="29" t="e">
        <f>'s4'!AL162</f>
        <v>#N/A</v>
      </c>
      <c r="AM81" s="9"/>
    </row>
    <row r="82" spans="1:39" x14ac:dyDescent="0.2">
      <c r="A82" s="7"/>
      <c r="B82" s="8">
        <f>'s4'!B163</f>
        <v>6</v>
      </c>
      <c r="C82" s="29" t="e">
        <f>'s4'!C163</f>
        <v>#N/A</v>
      </c>
      <c r="D82" s="29" t="e">
        <f>'s4'!D163</f>
        <v>#N/A</v>
      </c>
      <c r="E82" s="29" t="e">
        <f>'s4'!E163</f>
        <v>#N/A</v>
      </c>
      <c r="F82" s="29" t="e">
        <f>'s4'!F163</f>
        <v>#N/A</v>
      </c>
      <c r="G82" s="29" t="e">
        <f>'s4'!G163</f>
        <v>#N/A</v>
      </c>
      <c r="H82" s="29" t="e">
        <f>'s4'!H163</f>
        <v>#N/A</v>
      </c>
      <c r="I82" s="29" t="e">
        <f>'s4'!I163</f>
        <v>#N/A</v>
      </c>
      <c r="J82" s="29" t="e">
        <f>'s4'!J163</f>
        <v>#N/A</v>
      </c>
      <c r="K82" s="29" t="e">
        <f>'s4'!K163</f>
        <v>#N/A</v>
      </c>
      <c r="L82" s="29" t="e">
        <f>'s4'!L163</f>
        <v>#N/A</v>
      </c>
      <c r="M82" s="29" t="e">
        <f>'s4'!M163</f>
        <v>#N/A</v>
      </c>
      <c r="N82" s="29" t="e">
        <f>'s4'!N163</f>
        <v>#N/A</v>
      </c>
      <c r="O82" s="29" t="e">
        <f>'s4'!O163</f>
        <v>#N/A</v>
      </c>
      <c r="P82" s="29" t="e">
        <f>'s4'!P163</f>
        <v>#N/A</v>
      </c>
      <c r="Q82" s="29" t="e">
        <f>'s4'!Q163</f>
        <v>#N/A</v>
      </c>
      <c r="R82" s="29" t="e">
        <f>'s4'!R163</f>
        <v>#N/A</v>
      </c>
      <c r="S82" s="29" t="e">
        <f>'s4'!S163</f>
        <v>#N/A</v>
      </c>
      <c r="T82" s="29" t="e">
        <f>'s4'!T163</f>
        <v>#N/A</v>
      </c>
      <c r="U82" s="29" t="e">
        <f>'s4'!U163</f>
        <v>#N/A</v>
      </c>
      <c r="V82" s="29" t="e">
        <f>'s4'!V163</f>
        <v>#N/A</v>
      </c>
      <c r="W82" s="29" t="e">
        <f>'s4'!W163</f>
        <v>#N/A</v>
      </c>
      <c r="X82" s="29" t="e">
        <f>'s4'!X163</f>
        <v>#N/A</v>
      </c>
      <c r="Y82" s="29" t="e">
        <f>'s4'!Y163</f>
        <v>#N/A</v>
      </c>
      <c r="Z82" s="29" t="e">
        <f>'s4'!Z163</f>
        <v>#N/A</v>
      </c>
      <c r="AA82" s="29" t="e">
        <f>'s4'!AA163</f>
        <v>#N/A</v>
      </c>
      <c r="AB82" s="29" t="e">
        <f>'s4'!AB163</f>
        <v>#N/A</v>
      </c>
      <c r="AC82" s="29" t="e">
        <f>'s4'!AC163</f>
        <v>#N/A</v>
      </c>
      <c r="AD82" s="29" t="e">
        <f>'s4'!AD163</f>
        <v>#N/A</v>
      </c>
      <c r="AE82" s="29" t="e">
        <f>'s4'!AE163</f>
        <v>#N/A</v>
      </c>
      <c r="AF82" s="29" t="e">
        <f>'s4'!AF163</f>
        <v>#N/A</v>
      </c>
      <c r="AG82" s="29" t="e">
        <f>'s4'!AG163</f>
        <v>#N/A</v>
      </c>
      <c r="AH82" s="29" t="e">
        <f>'s4'!AH163</f>
        <v>#N/A</v>
      </c>
      <c r="AI82" s="29" t="e">
        <f>'s4'!AI163</f>
        <v>#N/A</v>
      </c>
      <c r="AJ82" s="29" t="e">
        <f>'s4'!AJ163</f>
        <v>#N/A</v>
      </c>
      <c r="AK82" s="29" t="e">
        <f>'s4'!AK163</f>
        <v>#N/A</v>
      </c>
      <c r="AL82" s="29" t="e">
        <f>'s4'!AL163</f>
        <v>#N/A</v>
      </c>
      <c r="AM82" s="9"/>
    </row>
    <row r="83" spans="1:39" x14ac:dyDescent="0.2">
      <c r="A83" s="7"/>
      <c r="B83" s="8">
        <f>'s4'!B164</f>
        <v>7</v>
      </c>
      <c r="C83" s="29" t="e">
        <f>'s4'!C164</f>
        <v>#N/A</v>
      </c>
      <c r="D83" s="29" t="e">
        <f>'s4'!D164</f>
        <v>#N/A</v>
      </c>
      <c r="E83" s="29" t="e">
        <f>'s4'!E164</f>
        <v>#N/A</v>
      </c>
      <c r="F83" s="29" t="e">
        <f>'s4'!F164</f>
        <v>#N/A</v>
      </c>
      <c r="G83" s="29" t="e">
        <f>'s4'!G164</f>
        <v>#N/A</v>
      </c>
      <c r="H83" s="29" t="e">
        <f>'s4'!H164</f>
        <v>#N/A</v>
      </c>
      <c r="I83" s="29" t="e">
        <f>'s4'!I164</f>
        <v>#N/A</v>
      </c>
      <c r="J83" s="29" t="e">
        <f>'s4'!J164</f>
        <v>#N/A</v>
      </c>
      <c r="K83" s="29" t="e">
        <f>'s4'!K164</f>
        <v>#N/A</v>
      </c>
      <c r="L83" s="29" t="e">
        <f>'s4'!L164</f>
        <v>#N/A</v>
      </c>
      <c r="M83" s="29" t="e">
        <f>'s4'!M164</f>
        <v>#N/A</v>
      </c>
      <c r="N83" s="29" t="e">
        <f>'s4'!N164</f>
        <v>#N/A</v>
      </c>
      <c r="O83" s="29" t="e">
        <f>'s4'!O164</f>
        <v>#N/A</v>
      </c>
      <c r="P83" s="29" t="e">
        <f>'s4'!P164</f>
        <v>#N/A</v>
      </c>
      <c r="Q83" s="29" t="e">
        <f>'s4'!Q164</f>
        <v>#N/A</v>
      </c>
      <c r="R83" s="29" t="e">
        <f>'s4'!R164</f>
        <v>#N/A</v>
      </c>
      <c r="S83" s="29" t="e">
        <f>'s4'!S164</f>
        <v>#N/A</v>
      </c>
      <c r="T83" s="29" t="e">
        <f>'s4'!T164</f>
        <v>#N/A</v>
      </c>
      <c r="U83" s="29" t="e">
        <f>'s4'!U164</f>
        <v>#N/A</v>
      </c>
      <c r="V83" s="29" t="e">
        <f>'s4'!V164</f>
        <v>#N/A</v>
      </c>
      <c r="W83" s="29" t="e">
        <f>'s4'!W164</f>
        <v>#N/A</v>
      </c>
      <c r="X83" s="29" t="e">
        <f>'s4'!X164</f>
        <v>#N/A</v>
      </c>
      <c r="Y83" s="29" t="e">
        <f>'s4'!Y164</f>
        <v>#N/A</v>
      </c>
      <c r="Z83" s="29" t="e">
        <f>'s4'!Z164</f>
        <v>#N/A</v>
      </c>
      <c r="AA83" s="29" t="e">
        <f>'s4'!AA164</f>
        <v>#N/A</v>
      </c>
      <c r="AB83" s="29" t="e">
        <f>'s4'!AB164</f>
        <v>#N/A</v>
      </c>
      <c r="AC83" s="29" t="e">
        <f>'s4'!AC164</f>
        <v>#N/A</v>
      </c>
      <c r="AD83" s="29" t="e">
        <f>'s4'!AD164</f>
        <v>#N/A</v>
      </c>
      <c r="AE83" s="29" t="e">
        <f>'s4'!AE164</f>
        <v>#N/A</v>
      </c>
      <c r="AF83" s="29" t="e">
        <f>'s4'!AF164</f>
        <v>#N/A</v>
      </c>
      <c r="AG83" s="29" t="e">
        <f>'s4'!AG164</f>
        <v>#N/A</v>
      </c>
      <c r="AH83" s="29" t="e">
        <f>'s4'!AH164</f>
        <v>#N/A</v>
      </c>
      <c r="AI83" s="29" t="e">
        <f>'s4'!AI164</f>
        <v>#N/A</v>
      </c>
      <c r="AJ83" s="29" t="e">
        <f>'s4'!AJ164</f>
        <v>#N/A</v>
      </c>
      <c r="AK83" s="29" t="e">
        <f>'s4'!AK164</f>
        <v>#N/A</v>
      </c>
      <c r="AL83" s="29" t="e">
        <f>'s4'!AL164</f>
        <v>#N/A</v>
      </c>
      <c r="AM83" s="9"/>
    </row>
    <row r="84" spans="1:39" x14ac:dyDescent="0.2">
      <c r="A84" s="7"/>
      <c r="B84" s="8">
        <f>'s4'!B165</f>
        <v>8</v>
      </c>
      <c r="C84" s="29" t="e">
        <f>'s4'!C165</f>
        <v>#N/A</v>
      </c>
      <c r="D84" s="29" t="e">
        <f>'s4'!D165</f>
        <v>#N/A</v>
      </c>
      <c r="E84" s="29" t="e">
        <f>'s4'!E165</f>
        <v>#N/A</v>
      </c>
      <c r="F84" s="29" t="e">
        <f>'s4'!F165</f>
        <v>#N/A</v>
      </c>
      <c r="G84" s="29" t="e">
        <f>'s4'!G165</f>
        <v>#N/A</v>
      </c>
      <c r="H84" s="29" t="e">
        <f>'s4'!H165</f>
        <v>#N/A</v>
      </c>
      <c r="I84" s="29" t="e">
        <f>'s4'!I165</f>
        <v>#N/A</v>
      </c>
      <c r="J84" s="29" t="e">
        <f>'s4'!J165</f>
        <v>#N/A</v>
      </c>
      <c r="K84" s="29" t="e">
        <f>'s4'!K165</f>
        <v>#N/A</v>
      </c>
      <c r="L84" s="29" t="e">
        <f>'s4'!L165</f>
        <v>#N/A</v>
      </c>
      <c r="M84" s="29" t="e">
        <f>'s4'!M165</f>
        <v>#N/A</v>
      </c>
      <c r="N84" s="29" t="e">
        <f>'s4'!N165</f>
        <v>#N/A</v>
      </c>
      <c r="O84" s="29" t="e">
        <f>'s4'!O165</f>
        <v>#N/A</v>
      </c>
      <c r="P84" s="29" t="e">
        <f>'s4'!P165</f>
        <v>#N/A</v>
      </c>
      <c r="Q84" s="29" t="e">
        <f>'s4'!Q165</f>
        <v>#N/A</v>
      </c>
      <c r="R84" s="29" t="e">
        <f>'s4'!R165</f>
        <v>#N/A</v>
      </c>
      <c r="S84" s="29" t="e">
        <f>'s4'!S165</f>
        <v>#N/A</v>
      </c>
      <c r="T84" s="29" t="e">
        <f>'s4'!T165</f>
        <v>#N/A</v>
      </c>
      <c r="U84" s="29" t="e">
        <f>'s4'!U165</f>
        <v>#N/A</v>
      </c>
      <c r="V84" s="29" t="e">
        <f>'s4'!V165</f>
        <v>#N/A</v>
      </c>
      <c r="W84" s="29" t="e">
        <f>'s4'!W165</f>
        <v>#N/A</v>
      </c>
      <c r="X84" s="29" t="e">
        <f>'s4'!X165</f>
        <v>#N/A</v>
      </c>
      <c r="Y84" s="29" t="e">
        <f>'s4'!Y165</f>
        <v>#N/A</v>
      </c>
      <c r="Z84" s="29" t="e">
        <f>'s4'!Z165</f>
        <v>#N/A</v>
      </c>
      <c r="AA84" s="29" t="e">
        <f>'s4'!AA165</f>
        <v>#N/A</v>
      </c>
      <c r="AB84" s="29" t="e">
        <f>'s4'!AB165</f>
        <v>#N/A</v>
      </c>
      <c r="AC84" s="29" t="e">
        <f>'s4'!AC165</f>
        <v>#N/A</v>
      </c>
      <c r="AD84" s="29" t="e">
        <f>'s4'!AD165</f>
        <v>#N/A</v>
      </c>
      <c r="AE84" s="29" t="e">
        <f>'s4'!AE165</f>
        <v>#N/A</v>
      </c>
      <c r="AF84" s="29" t="e">
        <f>'s4'!AF165</f>
        <v>#N/A</v>
      </c>
      <c r="AG84" s="29" t="e">
        <f>'s4'!AG165</f>
        <v>#N/A</v>
      </c>
      <c r="AH84" s="29" t="e">
        <f>'s4'!AH165</f>
        <v>#N/A</v>
      </c>
      <c r="AI84" s="29" t="e">
        <f>'s4'!AI165</f>
        <v>#N/A</v>
      </c>
      <c r="AJ84" s="29" t="e">
        <f>'s4'!AJ165</f>
        <v>#N/A</v>
      </c>
      <c r="AK84" s="29" t="e">
        <f>'s4'!AK165</f>
        <v>#N/A</v>
      </c>
      <c r="AL84" s="29" t="e">
        <f>'s4'!AL165</f>
        <v>#N/A</v>
      </c>
      <c r="AM84" s="9"/>
    </row>
    <row r="85" spans="1:39" x14ac:dyDescent="0.2">
      <c r="A85" s="7"/>
      <c r="B85" s="8">
        <f>'s4'!B166</f>
        <v>9</v>
      </c>
      <c r="C85" s="29" t="e">
        <f>'s4'!C166</f>
        <v>#N/A</v>
      </c>
      <c r="D85" s="29" t="e">
        <f>'s4'!D166</f>
        <v>#N/A</v>
      </c>
      <c r="E85" s="29" t="e">
        <f>'s4'!E166</f>
        <v>#N/A</v>
      </c>
      <c r="F85" s="29" t="e">
        <f>'s4'!F166</f>
        <v>#N/A</v>
      </c>
      <c r="G85" s="29" t="e">
        <f>'s4'!G166</f>
        <v>#N/A</v>
      </c>
      <c r="H85" s="29" t="e">
        <f>'s4'!H166</f>
        <v>#N/A</v>
      </c>
      <c r="I85" s="29" t="e">
        <f>'s4'!I166</f>
        <v>#N/A</v>
      </c>
      <c r="J85" s="29" t="e">
        <f>'s4'!J166</f>
        <v>#N/A</v>
      </c>
      <c r="K85" s="29" t="e">
        <f>'s4'!K166</f>
        <v>#N/A</v>
      </c>
      <c r="L85" s="29" t="e">
        <f>'s4'!L166</f>
        <v>#N/A</v>
      </c>
      <c r="M85" s="29" t="e">
        <f>'s4'!M166</f>
        <v>#N/A</v>
      </c>
      <c r="N85" s="29" t="e">
        <f>'s4'!N166</f>
        <v>#N/A</v>
      </c>
      <c r="O85" s="29" t="e">
        <f>'s4'!O166</f>
        <v>#N/A</v>
      </c>
      <c r="P85" s="29" t="e">
        <f>'s4'!P166</f>
        <v>#N/A</v>
      </c>
      <c r="Q85" s="29" t="e">
        <f>'s4'!Q166</f>
        <v>#N/A</v>
      </c>
      <c r="R85" s="29" t="e">
        <f>'s4'!R166</f>
        <v>#N/A</v>
      </c>
      <c r="S85" s="29" t="e">
        <f>'s4'!S166</f>
        <v>#N/A</v>
      </c>
      <c r="T85" s="29" t="e">
        <f>'s4'!T166</f>
        <v>#N/A</v>
      </c>
      <c r="U85" s="29" t="e">
        <f>'s4'!U166</f>
        <v>#N/A</v>
      </c>
      <c r="V85" s="29" t="e">
        <f>'s4'!V166</f>
        <v>#N/A</v>
      </c>
      <c r="W85" s="29" t="e">
        <f>'s4'!W166</f>
        <v>#N/A</v>
      </c>
      <c r="X85" s="29" t="e">
        <f>'s4'!X166</f>
        <v>#N/A</v>
      </c>
      <c r="Y85" s="29" t="e">
        <f>'s4'!Y166</f>
        <v>#N/A</v>
      </c>
      <c r="Z85" s="29" t="e">
        <f>'s4'!Z166</f>
        <v>#N/A</v>
      </c>
      <c r="AA85" s="29" t="e">
        <f>'s4'!AA166</f>
        <v>#N/A</v>
      </c>
      <c r="AB85" s="29" t="e">
        <f>'s4'!AB166</f>
        <v>#N/A</v>
      </c>
      <c r="AC85" s="29" t="e">
        <f>'s4'!AC166</f>
        <v>#N/A</v>
      </c>
      <c r="AD85" s="29" t="e">
        <f>'s4'!AD166</f>
        <v>#N/A</v>
      </c>
      <c r="AE85" s="29" t="e">
        <f>'s4'!AE166</f>
        <v>#N/A</v>
      </c>
      <c r="AF85" s="29" t="e">
        <f>'s4'!AF166</f>
        <v>#N/A</v>
      </c>
      <c r="AG85" s="29" t="e">
        <f>'s4'!AG166</f>
        <v>#N/A</v>
      </c>
      <c r="AH85" s="29" t="e">
        <f>'s4'!AH166</f>
        <v>#N/A</v>
      </c>
      <c r="AI85" s="29" t="e">
        <f>'s4'!AI166</f>
        <v>#N/A</v>
      </c>
      <c r="AJ85" s="29" t="e">
        <f>'s4'!AJ166</f>
        <v>#N/A</v>
      </c>
      <c r="AK85" s="29" t="e">
        <f>'s4'!AK166</f>
        <v>#N/A</v>
      </c>
      <c r="AL85" s="29" t="e">
        <f>'s4'!AL166</f>
        <v>#N/A</v>
      </c>
      <c r="AM85" s="9"/>
    </row>
    <row r="86" spans="1:39" x14ac:dyDescent="0.2">
      <c r="A86" s="7"/>
      <c r="B86" s="8">
        <f>'s4'!B167</f>
        <v>10</v>
      </c>
      <c r="C86" s="29" t="e">
        <f>'s4'!C167</f>
        <v>#N/A</v>
      </c>
      <c r="D86" s="29" t="e">
        <f>'s4'!D167</f>
        <v>#N/A</v>
      </c>
      <c r="E86" s="29" t="e">
        <f>'s4'!E167</f>
        <v>#N/A</v>
      </c>
      <c r="F86" s="29" t="e">
        <f>'s4'!F167</f>
        <v>#N/A</v>
      </c>
      <c r="G86" s="29" t="e">
        <f>'s4'!G167</f>
        <v>#N/A</v>
      </c>
      <c r="H86" s="29" t="e">
        <f>'s4'!H167</f>
        <v>#N/A</v>
      </c>
      <c r="I86" s="29" t="e">
        <f>'s4'!I167</f>
        <v>#N/A</v>
      </c>
      <c r="J86" s="29" t="e">
        <f>'s4'!J167</f>
        <v>#N/A</v>
      </c>
      <c r="K86" s="29" t="e">
        <f>'s4'!K167</f>
        <v>#N/A</v>
      </c>
      <c r="L86" s="29" t="e">
        <f>'s4'!L167</f>
        <v>#N/A</v>
      </c>
      <c r="M86" s="29" t="e">
        <f>'s4'!M167</f>
        <v>#N/A</v>
      </c>
      <c r="N86" s="29" t="e">
        <f>'s4'!N167</f>
        <v>#N/A</v>
      </c>
      <c r="O86" s="29" t="e">
        <f>'s4'!O167</f>
        <v>#N/A</v>
      </c>
      <c r="P86" s="29" t="e">
        <f>'s4'!P167</f>
        <v>#N/A</v>
      </c>
      <c r="Q86" s="29" t="e">
        <f>'s4'!Q167</f>
        <v>#N/A</v>
      </c>
      <c r="R86" s="29" t="e">
        <f>'s4'!R167</f>
        <v>#N/A</v>
      </c>
      <c r="S86" s="29" t="e">
        <f>'s4'!S167</f>
        <v>#N/A</v>
      </c>
      <c r="T86" s="29" t="e">
        <f>'s4'!T167</f>
        <v>#N/A</v>
      </c>
      <c r="U86" s="29" t="e">
        <f>'s4'!U167</f>
        <v>#N/A</v>
      </c>
      <c r="V86" s="29" t="e">
        <f>'s4'!V167</f>
        <v>#N/A</v>
      </c>
      <c r="W86" s="29" t="e">
        <f>'s4'!W167</f>
        <v>#N/A</v>
      </c>
      <c r="X86" s="29" t="e">
        <f>'s4'!X167</f>
        <v>#N/A</v>
      </c>
      <c r="Y86" s="29" t="e">
        <f>'s4'!Y167</f>
        <v>#N/A</v>
      </c>
      <c r="Z86" s="29" t="e">
        <f>'s4'!Z167</f>
        <v>#N/A</v>
      </c>
      <c r="AA86" s="29" t="e">
        <f>'s4'!AA167</f>
        <v>#N/A</v>
      </c>
      <c r="AB86" s="29" t="e">
        <f>'s4'!AB167</f>
        <v>#N/A</v>
      </c>
      <c r="AC86" s="29" t="e">
        <f>'s4'!AC167</f>
        <v>#N/A</v>
      </c>
      <c r="AD86" s="29" t="e">
        <f>'s4'!AD167</f>
        <v>#N/A</v>
      </c>
      <c r="AE86" s="29" t="e">
        <f>'s4'!AE167</f>
        <v>#N/A</v>
      </c>
      <c r="AF86" s="29" t="e">
        <f>'s4'!AF167</f>
        <v>#N/A</v>
      </c>
      <c r="AG86" s="29" t="e">
        <f>'s4'!AG167</f>
        <v>#N/A</v>
      </c>
      <c r="AH86" s="29" t="e">
        <f>'s4'!AH167</f>
        <v>#N/A</v>
      </c>
      <c r="AI86" s="29" t="e">
        <f>'s4'!AI167</f>
        <v>#N/A</v>
      </c>
      <c r="AJ86" s="29" t="e">
        <f>'s4'!AJ167</f>
        <v>#N/A</v>
      </c>
      <c r="AK86" s="29" t="e">
        <f>'s4'!AK167</f>
        <v>#N/A</v>
      </c>
      <c r="AL86" s="29" t="e">
        <f>'s4'!AL167</f>
        <v>#N/A</v>
      </c>
      <c r="AM86" s="9"/>
    </row>
    <row r="87" spans="1:39" x14ac:dyDescent="0.2">
      <c r="A87" s="7"/>
      <c r="B87" s="8">
        <f>'s4'!B168</f>
        <v>11</v>
      </c>
      <c r="C87" s="29" t="e">
        <f>'s4'!C168</f>
        <v>#N/A</v>
      </c>
      <c r="D87" s="29" t="e">
        <f>'s4'!D168</f>
        <v>#N/A</v>
      </c>
      <c r="E87" s="29" t="e">
        <f>'s4'!E168</f>
        <v>#N/A</v>
      </c>
      <c r="F87" s="29" t="e">
        <f>'s4'!F168</f>
        <v>#N/A</v>
      </c>
      <c r="G87" s="29" t="e">
        <f>'s4'!G168</f>
        <v>#N/A</v>
      </c>
      <c r="H87" s="29" t="e">
        <f>'s4'!H168</f>
        <v>#N/A</v>
      </c>
      <c r="I87" s="29" t="e">
        <f>'s4'!I168</f>
        <v>#N/A</v>
      </c>
      <c r="J87" s="29" t="e">
        <f>'s4'!J168</f>
        <v>#N/A</v>
      </c>
      <c r="K87" s="29" t="e">
        <f>'s4'!K168</f>
        <v>#N/A</v>
      </c>
      <c r="L87" s="29" t="e">
        <f>'s4'!L168</f>
        <v>#N/A</v>
      </c>
      <c r="M87" s="29" t="e">
        <f>'s4'!M168</f>
        <v>#N/A</v>
      </c>
      <c r="N87" s="29" t="e">
        <f>'s4'!N168</f>
        <v>#N/A</v>
      </c>
      <c r="O87" s="29" t="e">
        <f>'s4'!O168</f>
        <v>#N/A</v>
      </c>
      <c r="P87" s="29" t="e">
        <f>'s4'!P168</f>
        <v>#N/A</v>
      </c>
      <c r="Q87" s="29" t="e">
        <f>'s4'!Q168</f>
        <v>#N/A</v>
      </c>
      <c r="R87" s="29" t="e">
        <f>'s4'!R168</f>
        <v>#N/A</v>
      </c>
      <c r="S87" s="29" t="e">
        <f>'s4'!S168</f>
        <v>#N/A</v>
      </c>
      <c r="T87" s="29" t="e">
        <f>'s4'!T168</f>
        <v>#N/A</v>
      </c>
      <c r="U87" s="29" t="e">
        <f>'s4'!U168</f>
        <v>#N/A</v>
      </c>
      <c r="V87" s="29" t="e">
        <f>'s4'!V168</f>
        <v>#N/A</v>
      </c>
      <c r="W87" s="29" t="e">
        <f>'s4'!W168</f>
        <v>#N/A</v>
      </c>
      <c r="X87" s="29" t="e">
        <f>'s4'!X168</f>
        <v>#N/A</v>
      </c>
      <c r="Y87" s="29" t="e">
        <f>'s4'!Y168</f>
        <v>#N/A</v>
      </c>
      <c r="Z87" s="29" t="e">
        <f>'s4'!Z168</f>
        <v>#N/A</v>
      </c>
      <c r="AA87" s="29" t="e">
        <f>'s4'!AA168</f>
        <v>#N/A</v>
      </c>
      <c r="AB87" s="29" t="e">
        <f>'s4'!AB168</f>
        <v>#N/A</v>
      </c>
      <c r="AC87" s="29" t="e">
        <f>'s4'!AC168</f>
        <v>#N/A</v>
      </c>
      <c r="AD87" s="29" t="e">
        <f>'s4'!AD168</f>
        <v>#N/A</v>
      </c>
      <c r="AE87" s="29" t="e">
        <f>'s4'!AE168</f>
        <v>#N/A</v>
      </c>
      <c r="AF87" s="29" t="e">
        <f>'s4'!AF168</f>
        <v>#N/A</v>
      </c>
      <c r="AG87" s="29" t="e">
        <f>'s4'!AG168</f>
        <v>#N/A</v>
      </c>
      <c r="AH87" s="29" t="e">
        <f>'s4'!AH168</f>
        <v>#N/A</v>
      </c>
      <c r="AI87" s="29" t="e">
        <f>'s4'!AI168</f>
        <v>#N/A</v>
      </c>
      <c r="AJ87" s="29" t="e">
        <f>'s4'!AJ168</f>
        <v>#N/A</v>
      </c>
      <c r="AK87" s="29" t="e">
        <f>'s4'!AK168</f>
        <v>#N/A</v>
      </c>
      <c r="AL87" s="29" t="e">
        <f>'s4'!AL168</f>
        <v>#N/A</v>
      </c>
      <c r="AM87" s="9"/>
    </row>
    <row r="88" spans="1:39" x14ac:dyDescent="0.2">
      <c r="A88" s="7"/>
      <c r="B88" s="8">
        <f>'s4'!B169</f>
        <v>12</v>
      </c>
      <c r="C88" s="29">
        <f>'s4'!C169</f>
        <v>0</v>
      </c>
      <c r="D88" s="29">
        <f>'s4'!D169</f>
        <v>0</v>
      </c>
      <c r="E88" s="29">
        <f>'s4'!E169</f>
        <v>0</v>
      </c>
      <c r="F88" s="29">
        <f>'s4'!F169</f>
        <v>0</v>
      </c>
      <c r="G88" s="29">
        <f>'s4'!G169</f>
        <v>0</v>
      </c>
      <c r="H88" s="29">
        <f>'s4'!H169</f>
        <v>0</v>
      </c>
      <c r="I88" s="29">
        <f>'s4'!I169</f>
        <v>0</v>
      </c>
      <c r="J88" s="29">
        <f>'s4'!J169</f>
        <v>0</v>
      </c>
      <c r="K88" s="29">
        <f>'s4'!K169</f>
        <v>0</v>
      </c>
      <c r="L88" s="29">
        <f>'s4'!L169</f>
        <v>0</v>
      </c>
      <c r="M88" s="29">
        <f>'s4'!M169</f>
        <v>0</v>
      </c>
      <c r="N88" s="29">
        <f>'s4'!N169</f>
        <v>0</v>
      </c>
      <c r="O88" s="29">
        <f>'s4'!O169</f>
        <v>0</v>
      </c>
      <c r="P88" s="29">
        <f>'s4'!P169</f>
        <v>0</v>
      </c>
      <c r="Q88" s="29">
        <f>'s4'!Q169</f>
        <v>0</v>
      </c>
      <c r="R88" s="29">
        <f>'s4'!R169</f>
        <v>0</v>
      </c>
      <c r="S88" s="29">
        <f>'s4'!S169</f>
        <v>0</v>
      </c>
      <c r="T88" s="29">
        <f>'s4'!T169</f>
        <v>0</v>
      </c>
      <c r="U88" s="29">
        <f>'s4'!U169</f>
        <v>0</v>
      </c>
      <c r="V88" s="29">
        <f>'s4'!V169</f>
        <v>0</v>
      </c>
      <c r="W88" s="29">
        <f>'s4'!W169</f>
        <v>0</v>
      </c>
      <c r="X88" s="29">
        <f>'s4'!X169</f>
        <v>0</v>
      </c>
      <c r="Y88" s="29">
        <f>'s4'!Y169</f>
        <v>0</v>
      </c>
      <c r="Z88" s="29">
        <f>'s4'!Z169</f>
        <v>0</v>
      </c>
      <c r="AA88" s="29">
        <f>'s4'!AA169</f>
        <v>0</v>
      </c>
      <c r="AB88" s="29">
        <f>'s4'!AB169</f>
        <v>0</v>
      </c>
      <c r="AC88" s="29">
        <f>'s4'!AC169</f>
        <v>0</v>
      </c>
      <c r="AD88" s="29">
        <f>'s4'!AD169</f>
        <v>0</v>
      </c>
      <c r="AE88" s="29">
        <f>'s4'!AE169</f>
        <v>0</v>
      </c>
      <c r="AF88" s="29">
        <f>'s4'!AF169</f>
        <v>0</v>
      </c>
      <c r="AG88" s="29">
        <f>'s4'!AG169</f>
        <v>0</v>
      </c>
      <c r="AH88" s="29">
        <f>'s4'!AH169</f>
        <v>0</v>
      </c>
      <c r="AI88" s="29">
        <f>'s4'!AI169</f>
        <v>0</v>
      </c>
      <c r="AJ88" s="29">
        <f>'s4'!AJ169</f>
        <v>0</v>
      </c>
      <c r="AK88" s="29">
        <f>'s4'!AK169</f>
        <v>0</v>
      </c>
      <c r="AL88" s="29">
        <f>'s4'!AL169</f>
        <v>0</v>
      </c>
      <c r="AM88" s="9"/>
    </row>
    <row r="89" spans="1:39" x14ac:dyDescent="0.2">
      <c r="A89" s="7"/>
      <c r="B89" s="8">
        <f>'s4'!B170</f>
        <v>13</v>
      </c>
      <c r="C89" s="29">
        <f>'s4'!C170</f>
        <v>0</v>
      </c>
      <c r="D89" s="29">
        <f>'s4'!D170</f>
        <v>0</v>
      </c>
      <c r="E89" s="29">
        <f>'s4'!E170</f>
        <v>0</v>
      </c>
      <c r="F89" s="29">
        <f>'s4'!F170</f>
        <v>0</v>
      </c>
      <c r="G89" s="29">
        <f>'s4'!G170</f>
        <v>0</v>
      </c>
      <c r="H89" s="29">
        <f>'s4'!H170</f>
        <v>0</v>
      </c>
      <c r="I89" s="29">
        <f>'s4'!I170</f>
        <v>0</v>
      </c>
      <c r="J89" s="29">
        <f>'s4'!J170</f>
        <v>0</v>
      </c>
      <c r="K89" s="29">
        <f>'s4'!K170</f>
        <v>0</v>
      </c>
      <c r="L89" s="29">
        <f>'s4'!L170</f>
        <v>0</v>
      </c>
      <c r="M89" s="29">
        <f>'s4'!M170</f>
        <v>0</v>
      </c>
      <c r="N89" s="29">
        <f>'s4'!N170</f>
        <v>0</v>
      </c>
      <c r="O89" s="29">
        <f>'s4'!O170</f>
        <v>0</v>
      </c>
      <c r="P89" s="29">
        <f>'s4'!P170</f>
        <v>0</v>
      </c>
      <c r="Q89" s="29">
        <f>'s4'!Q170</f>
        <v>0</v>
      </c>
      <c r="R89" s="29">
        <f>'s4'!R170</f>
        <v>0</v>
      </c>
      <c r="S89" s="29">
        <f>'s4'!S170</f>
        <v>0</v>
      </c>
      <c r="T89" s="29">
        <f>'s4'!T170</f>
        <v>0</v>
      </c>
      <c r="U89" s="29">
        <f>'s4'!U170</f>
        <v>0</v>
      </c>
      <c r="V89" s="29">
        <f>'s4'!V170</f>
        <v>0</v>
      </c>
      <c r="W89" s="29">
        <f>'s4'!W170</f>
        <v>0</v>
      </c>
      <c r="X89" s="29">
        <f>'s4'!X170</f>
        <v>0</v>
      </c>
      <c r="Y89" s="29">
        <f>'s4'!Y170</f>
        <v>0</v>
      </c>
      <c r="Z89" s="29">
        <f>'s4'!Z170</f>
        <v>0</v>
      </c>
      <c r="AA89" s="29">
        <f>'s4'!AA170</f>
        <v>0</v>
      </c>
      <c r="AB89" s="29">
        <f>'s4'!AB170</f>
        <v>0</v>
      </c>
      <c r="AC89" s="29">
        <f>'s4'!AC170</f>
        <v>0</v>
      </c>
      <c r="AD89" s="29">
        <f>'s4'!AD170</f>
        <v>0</v>
      </c>
      <c r="AE89" s="29">
        <f>'s4'!AE170</f>
        <v>0</v>
      </c>
      <c r="AF89" s="29">
        <f>'s4'!AF170</f>
        <v>0</v>
      </c>
      <c r="AG89" s="29">
        <f>'s4'!AG170</f>
        <v>0</v>
      </c>
      <c r="AH89" s="29">
        <f>'s4'!AH170</f>
        <v>0</v>
      </c>
      <c r="AI89" s="29">
        <f>'s4'!AI170</f>
        <v>0</v>
      </c>
      <c r="AJ89" s="29">
        <f>'s4'!AJ170</f>
        <v>0</v>
      </c>
      <c r="AK89" s="29">
        <f>'s4'!AK170</f>
        <v>0</v>
      </c>
      <c r="AL89" s="29">
        <f>'s4'!AL170</f>
        <v>0</v>
      </c>
      <c r="AM89" s="9"/>
    </row>
    <row r="90" spans="1:39" x14ac:dyDescent="0.2">
      <c r="A90" s="7"/>
      <c r="B90" s="8">
        <f>'s4'!B171</f>
        <v>14</v>
      </c>
      <c r="C90" s="29" t="e">
        <f>'s4'!C171</f>
        <v>#N/A</v>
      </c>
      <c r="D90" s="29" t="e">
        <f>'s4'!D171</f>
        <v>#N/A</v>
      </c>
      <c r="E90" s="29" t="e">
        <f>'s4'!E171</f>
        <v>#N/A</v>
      </c>
      <c r="F90" s="29" t="e">
        <f>'s4'!F171</f>
        <v>#N/A</v>
      </c>
      <c r="G90" s="29" t="e">
        <f>'s4'!G171</f>
        <v>#N/A</v>
      </c>
      <c r="H90" s="29" t="e">
        <f>'s4'!H171</f>
        <v>#N/A</v>
      </c>
      <c r="I90" s="29" t="e">
        <f>'s4'!I171</f>
        <v>#N/A</v>
      </c>
      <c r="J90" s="29" t="e">
        <f>'s4'!J171</f>
        <v>#N/A</v>
      </c>
      <c r="K90" s="29" t="e">
        <f>'s4'!K171</f>
        <v>#N/A</v>
      </c>
      <c r="L90" s="29" t="e">
        <f>'s4'!L171</f>
        <v>#N/A</v>
      </c>
      <c r="M90" s="29" t="e">
        <f>'s4'!M171</f>
        <v>#N/A</v>
      </c>
      <c r="N90" s="29" t="e">
        <f>'s4'!N171</f>
        <v>#N/A</v>
      </c>
      <c r="O90" s="29" t="e">
        <f>'s4'!O171</f>
        <v>#N/A</v>
      </c>
      <c r="P90" s="29" t="e">
        <f>'s4'!P171</f>
        <v>#N/A</v>
      </c>
      <c r="Q90" s="29" t="e">
        <f>'s4'!Q171</f>
        <v>#N/A</v>
      </c>
      <c r="R90" s="29" t="e">
        <f>'s4'!R171</f>
        <v>#N/A</v>
      </c>
      <c r="S90" s="29" t="e">
        <f>'s4'!S171</f>
        <v>#N/A</v>
      </c>
      <c r="T90" s="29" t="e">
        <f>'s4'!T171</f>
        <v>#N/A</v>
      </c>
      <c r="U90" s="29" t="e">
        <f>'s4'!U171</f>
        <v>#N/A</v>
      </c>
      <c r="V90" s="29" t="e">
        <f>'s4'!V171</f>
        <v>#N/A</v>
      </c>
      <c r="W90" s="29" t="e">
        <f>'s4'!W171</f>
        <v>#N/A</v>
      </c>
      <c r="X90" s="29" t="e">
        <f>'s4'!X171</f>
        <v>#N/A</v>
      </c>
      <c r="Y90" s="29" t="e">
        <f>'s4'!Y171</f>
        <v>#N/A</v>
      </c>
      <c r="Z90" s="29" t="e">
        <f>'s4'!Z171</f>
        <v>#N/A</v>
      </c>
      <c r="AA90" s="29" t="e">
        <f>'s4'!AA171</f>
        <v>#N/A</v>
      </c>
      <c r="AB90" s="29" t="e">
        <f>'s4'!AB171</f>
        <v>#N/A</v>
      </c>
      <c r="AC90" s="29" t="e">
        <f>'s4'!AC171</f>
        <v>#N/A</v>
      </c>
      <c r="AD90" s="29" t="e">
        <f>'s4'!AD171</f>
        <v>#N/A</v>
      </c>
      <c r="AE90" s="29" t="e">
        <f>'s4'!AE171</f>
        <v>#N/A</v>
      </c>
      <c r="AF90" s="29" t="e">
        <f>'s4'!AF171</f>
        <v>#N/A</v>
      </c>
      <c r="AG90" s="29" t="e">
        <f>'s4'!AG171</f>
        <v>#N/A</v>
      </c>
      <c r="AH90" s="29" t="e">
        <f>'s4'!AH171</f>
        <v>#N/A</v>
      </c>
      <c r="AI90" s="29" t="e">
        <f>'s4'!AI171</f>
        <v>#N/A</v>
      </c>
      <c r="AJ90" s="29" t="e">
        <f>'s4'!AJ171</f>
        <v>#N/A</v>
      </c>
      <c r="AK90" s="29" t="e">
        <f>'s4'!AK171</f>
        <v>#N/A</v>
      </c>
      <c r="AL90" s="29" t="e">
        <f>'s4'!AL171</f>
        <v>#N/A</v>
      </c>
      <c r="AM90" s="9"/>
    </row>
    <row r="91" spans="1:39" x14ac:dyDescent="0.2">
      <c r="A91" s="7"/>
      <c r="B91" s="8">
        <f>'s4'!B172</f>
        <v>15</v>
      </c>
      <c r="C91" s="29" t="e">
        <f>'s4'!C172</f>
        <v>#N/A</v>
      </c>
      <c r="D91" s="29" t="e">
        <f>'s4'!D172</f>
        <v>#N/A</v>
      </c>
      <c r="E91" s="29" t="e">
        <f>'s4'!E172</f>
        <v>#N/A</v>
      </c>
      <c r="F91" s="29" t="e">
        <f>'s4'!F172</f>
        <v>#N/A</v>
      </c>
      <c r="G91" s="29" t="e">
        <f>'s4'!G172</f>
        <v>#N/A</v>
      </c>
      <c r="H91" s="29" t="e">
        <f>'s4'!H172</f>
        <v>#N/A</v>
      </c>
      <c r="I91" s="29" t="e">
        <f>'s4'!I172</f>
        <v>#N/A</v>
      </c>
      <c r="J91" s="29" t="e">
        <f>'s4'!J172</f>
        <v>#N/A</v>
      </c>
      <c r="K91" s="29" t="e">
        <f>'s4'!K172</f>
        <v>#N/A</v>
      </c>
      <c r="L91" s="29" t="e">
        <f>'s4'!L172</f>
        <v>#N/A</v>
      </c>
      <c r="M91" s="29" t="e">
        <f>'s4'!M172</f>
        <v>#N/A</v>
      </c>
      <c r="N91" s="29" t="e">
        <f>'s4'!N172</f>
        <v>#N/A</v>
      </c>
      <c r="O91" s="29" t="e">
        <f>'s4'!O172</f>
        <v>#N/A</v>
      </c>
      <c r="P91" s="29" t="e">
        <f>'s4'!P172</f>
        <v>#N/A</v>
      </c>
      <c r="Q91" s="29" t="e">
        <f>'s4'!Q172</f>
        <v>#N/A</v>
      </c>
      <c r="R91" s="29" t="e">
        <f>'s4'!R172</f>
        <v>#N/A</v>
      </c>
      <c r="S91" s="29" t="e">
        <f>'s4'!S172</f>
        <v>#N/A</v>
      </c>
      <c r="T91" s="29" t="e">
        <f>'s4'!T172</f>
        <v>#N/A</v>
      </c>
      <c r="U91" s="29" t="e">
        <f>'s4'!U172</f>
        <v>#N/A</v>
      </c>
      <c r="V91" s="29" t="e">
        <f>'s4'!V172</f>
        <v>#N/A</v>
      </c>
      <c r="W91" s="29" t="e">
        <f>'s4'!W172</f>
        <v>#N/A</v>
      </c>
      <c r="X91" s="29" t="e">
        <f>'s4'!X172</f>
        <v>#N/A</v>
      </c>
      <c r="Y91" s="29" t="e">
        <f>'s4'!Y172</f>
        <v>#N/A</v>
      </c>
      <c r="Z91" s="29" t="e">
        <f>'s4'!Z172</f>
        <v>#N/A</v>
      </c>
      <c r="AA91" s="29" t="e">
        <f>'s4'!AA172</f>
        <v>#N/A</v>
      </c>
      <c r="AB91" s="29" t="e">
        <f>'s4'!AB172</f>
        <v>#N/A</v>
      </c>
      <c r="AC91" s="29" t="e">
        <f>'s4'!AC172</f>
        <v>#N/A</v>
      </c>
      <c r="AD91" s="29" t="e">
        <f>'s4'!AD172</f>
        <v>#N/A</v>
      </c>
      <c r="AE91" s="29" t="e">
        <f>'s4'!AE172</f>
        <v>#N/A</v>
      </c>
      <c r="AF91" s="29" t="e">
        <f>'s4'!AF172</f>
        <v>#N/A</v>
      </c>
      <c r="AG91" s="29" t="e">
        <f>'s4'!AG172</f>
        <v>#N/A</v>
      </c>
      <c r="AH91" s="29" t="e">
        <f>'s4'!AH172</f>
        <v>#N/A</v>
      </c>
      <c r="AI91" s="29" t="e">
        <f>'s4'!AI172</f>
        <v>#N/A</v>
      </c>
      <c r="AJ91" s="29" t="e">
        <f>'s4'!AJ172</f>
        <v>#N/A</v>
      </c>
      <c r="AK91" s="29" t="e">
        <f>'s4'!AK172</f>
        <v>#N/A</v>
      </c>
      <c r="AL91" s="29" t="e">
        <f>'s4'!AL172</f>
        <v>#N/A</v>
      </c>
      <c r="AM91" s="9"/>
    </row>
    <row r="92" spans="1:39" x14ac:dyDescent="0.2">
      <c r="A92" s="7"/>
      <c r="B92" s="8">
        <f>'s4'!B173</f>
        <v>16</v>
      </c>
      <c r="C92" s="29" t="e">
        <f>'s4'!C173</f>
        <v>#N/A</v>
      </c>
      <c r="D92" s="29" t="e">
        <f>'s4'!D173</f>
        <v>#N/A</v>
      </c>
      <c r="E92" s="29" t="e">
        <f>'s4'!E173</f>
        <v>#N/A</v>
      </c>
      <c r="F92" s="29" t="e">
        <f>'s4'!F173</f>
        <v>#N/A</v>
      </c>
      <c r="G92" s="29" t="e">
        <f>'s4'!G173</f>
        <v>#N/A</v>
      </c>
      <c r="H92" s="29" t="e">
        <f>'s4'!H173</f>
        <v>#N/A</v>
      </c>
      <c r="I92" s="29" t="e">
        <f>'s4'!I173</f>
        <v>#N/A</v>
      </c>
      <c r="J92" s="29" t="e">
        <f>'s4'!J173</f>
        <v>#N/A</v>
      </c>
      <c r="K92" s="29" t="e">
        <f>'s4'!K173</f>
        <v>#N/A</v>
      </c>
      <c r="L92" s="29" t="e">
        <f>'s4'!L173</f>
        <v>#N/A</v>
      </c>
      <c r="M92" s="29" t="e">
        <f>'s4'!M173</f>
        <v>#N/A</v>
      </c>
      <c r="N92" s="29" t="e">
        <f>'s4'!N173</f>
        <v>#N/A</v>
      </c>
      <c r="O92" s="29" t="e">
        <f>'s4'!O173</f>
        <v>#N/A</v>
      </c>
      <c r="P92" s="29" t="e">
        <f>'s4'!P173</f>
        <v>#N/A</v>
      </c>
      <c r="Q92" s="29" t="e">
        <f>'s4'!Q173</f>
        <v>#N/A</v>
      </c>
      <c r="R92" s="29" t="e">
        <f>'s4'!R173</f>
        <v>#N/A</v>
      </c>
      <c r="S92" s="29" t="e">
        <f>'s4'!S173</f>
        <v>#N/A</v>
      </c>
      <c r="T92" s="29" t="e">
        <f>'s4'!T173</f>
        <v>#N/A</v>
      </c>
      <c r="U92" s="29" t="e">
        <f>'s4'!U173</f>
        <v>#N/A</v>
      </c>
      <c r="V92" s="29" t="e">
        <f>'s4'!V173</f>
        <v>#N/A</v>
      </c>
      <c r="W92" s="29" t="e">
        <f>'s4'!W173</f>
        <v>#N/A</v>
      </c>
      <c r="X92" s="29" t="e">
        <f>'s4'!X173</f>
        <v>#N/A</v>
      </c>
      <c r="Y92" s="29" t="e">
        <f>'s4'!Y173</f>
        <v>#N/A</v>
      </c>
      <c r="Z92" s="29" t="e">
        <f>'s4'!Z173</f>
        <v>#N/A</v>
      </c>
      <c r="AA92" s="29" t="e">
        <f>'s4'!AA173</f>
        <v>#N/A</v>
      </c>
      <c r="AB92" s="29" t="e">
        <f>'s4'!AB173</f>
        <v>#N/A</v>
      </c>
      <c r="AC92" s="29" t="e">
        <f>'s4'!AC173</f>
        <v>#N/A</v>
      </c>
      <c r="AD92" s="29" t="e">
        <f>'s4'!AD173</f>
        <v>#N/A</v>
      </c>
      <c r="AE92" s="29" t="e">
        <f>'s4'!AE173</f>
        <v>#N/A</v>
      </c>
      <c r="AF92" s="29" t="e">
        <f>'s4'!AF173</f>
        <v>#N/A</v>
      </c>
      <c r="AG92" s="29" t="e">
        <f>'s4'!AG173</f>
        <v>#N/A</v>
      </c>
      <c r="AH92" s="29" t="e">
        <f>'s4'!AH173</f>
        <v>#N/A</v>
      </c>
      <c r="AI92" s="29" t="e">
        <f>'s4'!AI173</f>
        <v>#N/A</v>
      </c>
      <c r="AJ92" s="29" t="e">
        <f>'s4'!AJ173</f>
        <v>#N/A</v>
      </c>
      <c r="AK92" s="29" t="e">
        <f>'s4'!AK173</f>
        <v>#N/A</v>
      </c>
      <c r="AL92" s="29" t="e">
        <f>'s4'!AL173</f>
        <v>#N/A</v>
      </c>
      <c r="AM92" s="9"/>
    </row>
    <row r="93" spans="1:39" x14ac:dyDescent="0.2">
      <c r="A93" s="7"/>
      <c r="B93" s="8">
        <f>'s4'!B174</f>
        <v>17</v>
      </c>
      <c r="C93" s="29" t="e">
        <f>'s4'!C174</f>
        <v>#N/A</v>
      </c>
      <c r="D93" s="29" t="e">
        <f>'s4'!D174</f>
        <v>#N/A</v>
      </c>
      <c r="E93" s="29" t="e">
        <f>'s4'!E174</f>
        <v>#N/A</v>
      </c>
      <c r="F93" s="29" t="e">
        <f>'s4'!F174</f>
        <v>#N/A</v>
      </c>
      <c r="G93" s="29" t="e">
        <f>'s4'!G174</f>
        <v>#N/A</v>
      </c>
      <c r="H93" s="29" t="e">
        <f>'s4'!H174</f>
        <v>#N/A</v>
      </c>
      <c r="I93" s="29" t="e">
        <f>'s4'!I174</f>
        <v>#N/A</v>
      </c>
      <c r="J93" s="29" t="e">
        <f>'s4'!J174</f>
        <v>#N/A</v>
      </c>
      <c r="K93" s="29" t="e">
        <f>'s4'!K174</f>
        <v>#N/A</v>
      </c>
      <c r="L93" s="29" t="e">
        <f>'s4'!L174</f>
        <v>#N/A</v>
      </c>
      <c r="M93" s="29" t="e">
        <f>'s4'!M174</f>
        <v>#N/A</v>
      </c>
      <c r="N93" s="29" t="e">
        <f>'s4'!N174</f>
        <v>#N/A</v>
      </c>
      <c r="O93" s="29" t="e">
        <f>'s4'!O174</f>
        <v>#N/A</v>
      </c>
      <c r="P93" s="29" t="e">
        <f>'s4'!P174</f>
        <v>#N/A</v>
      </c>
      <c r="Q93" s="29" t="e">
        <f>'s4'!Q174</f>
        <v>#N/A</v>
      </c>
      <c r="R93" s="29" t="e">
        <f>'s4'!R174</f>
        <v>#N/A</v>
      </c>
      <c r="S93" s="29" t="e">
        <f>'s4'!S174</f>
        <v>#N/A</v>
      </c>
      <c r="T93" s="29" t="e">
        <f>'s4'!T174</f>
        <v>#N/A</v>
      </c>
      <c r="U93" s="29" t="e">
        <f>'s4'!U174</f>
        <v>#N/A</v>
      </c>
      <c r="V93" s="29" t="e">
        <f>'s4'!V174</f>
        <v>#N/A</v>
      </c>
      <c r="W93" s="29" t="e">
        <f>'s4'!W174</f>
        <v>#N/A</v>
      </c>
      <c r="X93" s="29" t="e">
        <f>'s4'!X174</f>
        <v>#N/A</v>
      </c>
      <c r="Y93" s="29" t="e">
        <f>'s4'!Y174</f>
        <v>#N/A</v>
      </c>
      <c r="Z93" s="29" t="e">
        <f>'s4'!Z174</f>
        <v>#N/A</v>
      </c>
      <c r="AA93" s="29" t="e">
        <f>'s4'!AA174</f>
        <v>#N/A</v>
      </c>
      <c r="AB93" s="29" t="e">
        <f>'s4'!AB174</f>
        <v>#N/A</v>
      </c>
      <c r="AC93" s="29" t="e">
        <f>'s4'!AC174</f>
        <v>#N/A</v>
      </c>
      <c r="AD93" s="29" t="e">
        <f>'s4'!AD174</f>
        <v>#N/A</v>
      </c>
      <c r="AE93" s="29" t="e">
        <f>'s4'!AE174</f>
        <v>#N/A</v>
      </c>
      <c r="AF93" s="29" t="e">
        <f>'s4'!AF174</f>
        <v>#N/A</v>
      </c>
      <c r="AG93" s="29" t="e">
        <f>'s4'!AG174</f>
        <v>#N/A</v>
      </c>
      <c r="AH93" s="29" t="e">
        <f>'s4'!AH174</f>
        <v>#N/A</v>
      </c>
      <c r="AI93" s="29" t="e">
        <f>'s4'!AI174</f>
        <v>#N/A</v>
      </c>
      <c r="AJ93" s="29" t="e">
        <f>'s4'!AJ174</f>
        <v>#N/A</v>
      </c>
      <c r="AK93" s="29" t="e">
        <f>'s4'!AK174</f>
        <v>#N/A</v>
      </c>
      <c r="AL93" s="29" t="e">
        <f>'s4'!AL174</f>
        <v>#N/A</v>
      </c>
      <c r="AM93" s="9"/>
    </row>
    <row r="94" spans="1:39" x14ac:dyDescent="0.2">
      <c r="A94" s="7"/>
      <c r="B94" s="8">
        <f>'s4'!B175</f>
        <v>18</v>
      </c>
      <c r="C94" s="29" t="e">
        <f>'s4'!C175</f>
        <v>#N/A</v>
      </c>
      <c r="D94" s="29" t="e">
        <f>'s4'!D175</f>
        <v>#N/A</v>
      </c>
      <c r="E94" s="29" t="e">
        <f>'s4'!E175</f>
        <v>#N/A</v>
      </c>
      <c r="F94" s="29" t="e">
        <f>'s4'!F175</f>
        <v>#N/A</v>
      </c>
      <c r="G94" s="29" t="e">
        <f>'s4'!G175</f>
        <v>#N/A</v>
      </c>
      <c r="H94" s="29" t="e">
        <f>'s4'!H175</f>
        <v>#N/A</v>
      </c>
      <c r="I94" s="29" t="e">
        <f>'s4'!I175</f>
        <v>#N/A</v>
      </c>
      <c r="J94" s="29" t="e">
        <f>'s4'!J175</f>
        <v>#N/A</v>
      </c>
      <c r="K94" s="29" t="e">
        <f>'s4'!K175</f>
        <v>#N/A</v>
      </c>
      <c r="L94" s="29" t="e">
        <f>'s4'!L175</f>
        <v>#N/A</v>
      </c>
      <c r="M94" s="29" t="e">
        <f>'s4'!M175</f>
        <v>#N/A</v>
      </c>
      <c r="N94" s="29" t="e">
        <f>'s4'!N175</f>
        <v>#N/A</v>
      </c>
      <c r="O94" s="29" t="e">
        <f>'s4'!O175</f>
        <v>#N/A</v>
      </c>
      <c r="P94" s="29" t="e">
        <f>'s4'!P175</f>
        <v>#N/A</v>
      </c>
      <c r="Q94" s="29" t="e">
        <f>'s4'!Q175</f>
        <v>#N/A</v>
      </c>
      <c r="R94" s="29" t="e">
        <f>'s4'!R175</f>
        <v>#N/A</v>
      </c>
      <c r="S94" s="29" t="e">
        <f>'s4'!S175</f>
        <v>#N/A</v>
      </c>
      <c r="T94" s="29" t="e">
        <f>'s4'!T175</f>
        <v>#N/A</v>
      </c>
      <c r="U94" s="29" t="e">
        <f>'s4'!U175</f>
        <v>#N/A</v>
      </c>
      <c r="V94" s="29" t="e">
        <f>'s4'!V175</f>
        <v>#N/A</v>
      </c>
      <c r="W94" s="29" t="e">
        <f>'s4'!W175</f>
        <v>#N/A</v>
      </c>
      <c r="X94" s="29" t="e">
        <f>'s4'!X175</f>
        <v>#N/A</v>
      </c>
      <c r="Y94" s="29" t="e">
        <f>'s4'!Y175</f>
        <v>#N/A</v>
      </c>
      <c r="Z94" s="29" t="e">
        <f>'s4'!Z175</f>
        <v>#N/A</v>
      </c>
      <c r="AA94" s="29" t="e">
        <f>'s4'!AA175</f>
        <v>#N/A</v>
      </c>
      <c r="AB94" s="29" t="e">
        <f>'s4'!AB175</f>
        <v>#N/A</v>
      </c>
      <c r="AC94" s="29" t="e">
        <f>'s4'!AC175</f>
        <v>#N/A</v>
      </c>
      <c r="AD94" s="29" t="e">
        <f>'s4'!AD175</f>
        <v>#N/A</v>
      </c>
      <c r="AE94" s="29" t="e">
        <f>'s4'!AE175</f>
        <v>#N/A</v>
      </c>
      <c r="AF94" s="29" t="e">
        <f>'s4'!AF175</f>
        <v>#N/A</v>
      </c>
      <c r="AG94" s="29" t="e">
        <f>'s4'!AG175</f>
        <v>#N/A</v>
      </c>
      <c r="AH94" s="29" t="e">
        <f>'s4'!AH175</f>
        <v>#N/A</v>
      </c>
      <c r="AI94" s="29" t="e">
        <f>'s4'!AI175</f>
        <v>#N/A</v>
      </c>
      <c r="AJ94" s="29" t="e">
        <f>'s4'!AJ175</f>
        <v>#N/A</v>
      </c>
      <c r="AK94" s="29" t="e">
        <f>'s4'!AK175</f>
        <v>#N/A</v>
      </c>
      <c r="AL94" s="29" t="e">
        <f>'s4'!AL175</f>
        <v>#N/A</v>
      </c>
      <c r="AM94" s="9"/>
    </row>
    <row r="95" spans="1:39" x14ac:dyDescent="0.2">
      <c r="A95" s="7"/>
      <c r="B95" s="8">
        <f>'s4'!B176</f>
        <v>19</v>
      </c>
      <c r="C95" s="29" t="e">
        <f>'s4'!C176</f>
        <v>#N/A</v>
      </c>
      <c r="D95" s="29" t="e">
        <f>'s4'!D176</f>
        <v>#N/A</v>
      </c>
      <c r="E95" s="29" t="e">
        <f>'s4'!E176</f>
        <v>#N/A</v>
      </c>
      <c r="F95" s="29" t="e">
        <f>'s4'!F176</f>
        <v>#N/A</v>
      </c>
      <c r="G95" s="29" t="e">
        <f>'s4'!G176</f>
        <v>#N/A</v>
      </c>
      <c r="H95" s="29" t="e">
        <f>'s4'!H176</f>
        <v>#N/A</v>
      </c>
      <c r="I95" s="29" t="e">
        <f>'s4'!I176</f>
        <v>#N/A</v>
      </c>
      <c r="J95" s="29" t="e">
        <f>'s4'!J176</f>
        <v>#N/A</v>
      </c>
      <c r="K95" s="29" t="e">
        <f>'s4'!K176</f>
        <v>#N/A</v>
      </c>
      <c r="L95" s="29" t="e">
        <f>'s4'!L176</f>
        <v>#N/A</v>
      </c>
      <c r="M95" s="29" t="e">
        <f>'s4'!M176</f>
        <v>#N/A</v>
      </c>
      <c r="N95" s="29" t="e">
        <f>'s4'!N176</f>
        <v>#N/A</v>
      </c>
      <c r="O95" s="29" t="e">
        <f>'s4'!O176</f>
        <v>#N/A</v>
      </c>
      <c r="P95" s="29" t="e">
        <f>'s4'!P176</f>
        <v>#N/A</v>
      </c>
      <c r="Q95" s="29" t="e">
        <f>'s4'!Q176</f>
        <v>#N/A</v>
      </c>
      <c r="R95" s="29" t="e">
        <f>'s4'!R176</f>
        <v>#N/A</v>
      </c>
      <c r="S95" s="29" t="e">
        <f>'s4'!S176</f>
        <v>#N/A</v>
      </c>
      <c r="T95" s="29" t="e">
        <f>'s4'!T176</f>
        <v>#N/A</v>
      </c>
      <c r="U95" s="29" t="e">
        <f>'s4'!U176</f>
        <v>#N/A</v>
      </c>
      <c r="V95" s="29" t="e">
        <f>'s4'!V176</f>
        <v>#N/A</v>
      </c>
      <c r="W95" s="29" t="e">
        <f>'s4'!W176</f>
        <v>#N/A</v>
      </c>
      <c r="X95" s="29" t="e">
        <f>'s4'!X176</f>
        <v>#N/A</v>
      </c>
      <c r="Y95" s="29" t="e">
        <f>'s4'!Y176</f>
        <v>#N/A</v>
      </c>
      <c r="Z95" s="29" t="e">
        <f>'s4'!Z176</f>
        <v>#N/A</v>
      </c>
      <c r="AA95" s="29" t="e">
        <f>'s4'!AA176</f>
        <v>#N/A</v>
      </c>
      <c r="AB95" s="29" t="e">
        <f>'s4'!AB176</f>
        <v>#N/A</v>
      </c>
      <c r="AC95" s="29" t="e">
        <f>'s4'!AC176</f>
        <v>#N/A</v>
      </c>
      <c r="AD95" s="29" t="e">
        <f>'s4'!AD176</f>
        <v>#N/A</v>
      </c>
      <c r="AE95" s="29" t="e">
        <f>'s4'!AE176</f>
        <v>#N/A</v>
      </c>
      <c r="AF95" s="29" t="e">
        <f>'s4'!AF176</f>
        <v>#N/A</v>
      </c>
      <c r="AG95" s="29" t="e">
        <f>'s4'!AG176</f>
        <v>#N/A</v>
      </c>
      <c r="AH95" s="29" t="e">
        <f>'s4'!AH176</f>
        <v>#N/A</v>
      </c>
      <c r="AI95" s="29" t="e">
        <f>'s4'!AI176</f>
        <v>#N/A</v>
      </c>
      <c r="AJ95" s="29" t="e">
        <f>'s4'!AJ176</f>
        <v>#N/A</v>
      </c>
      <c r="AK95" s="29" t="e">
        <f>'s4'!AK176</f>
        <v>#N/A</v>
      </c>
      <c r="AL95" s="29" t="e">
        <f>'s4'!AL176</f>
        <v>#N/A</v>
      </c>
      <c r="AM95" s="9"/>
    </row>
    <row r="96" spans="1:39" x14ac:dyDescent="0.2">
      <c r="A96" s="7"/>
      <c r="B96" s="8">
        <f>'s4'!B177</f>
        <v>20</v>
      </c>
      <c r="C96" s="29" t="e">
        <f>'s4'!C177</f>
        <v>#N/A</v>
      </c>
      <c r="D96" s="29" t="e">
        <f>'s4'!D177</f>
        <v>#N/A</v>
      </c>
      <c r="E96" s="29" t="e">
        <f>'s4'!E177</f>
        <v>#N/A</v>
      </c>
      <c r="F96" s="29" t="e">
        <f>'s4'!F177</f>
        <v>#N/A</v>
      </c>
      <c r="G96" s="29" t="e">
        <f>'s4'!G177</f>
        <v>#N/A</v>
      </c>
      <c r="H96" s="29" t="e">
        <f>'s4'!H177</f>
        <v>#N/A</v>
      </c>
      <c r="I96" s="29" t="e">
        <f>'s4'!I177</f>
        <v>#N/A</v>
      </c>
      <c r="J96" s="29" t="e">
        <f>'s4'!J177</f>
        <v>#N/A</v>
      </c>
      <c r="K96" s="29" t="e">
        <f>'s4'!K177</f>
        <v>#N/A</v>
      </c>
      <c r="L96" s="29" t="e">
        <f>'s4'!L177</f>
        <v>#N/A</v>
      </c>
      <c r="M96" s="29" t="e">
        <f>'s4'!M177</f>
        <v>#N/A</v>
      </c>
      <c r="N96" s="29" t="e">
        <f>'s4'!N177</f>
        <v>#N/A</v>
      </c>
      <c r="O96" s="29" t="e">
        <f>'s4'!O177</f>
        <v>#N/A</v>
      </c>
      <c r="P96" s="29" t="e">
        <f>'s4'!P177</f>
        <v>#N/A</v>
      </c>
      <c r="Q96" s="29" t="e">
        <f>'s4'!Q177</f>
        <v>#N/A</v>
      </c>
      <c r="R96" s="29" t="e">
        <f>'s4'!R177</f>
        <v>#N/A</v>
      </c>
      <c r="S96" s="29" t="e">
        <f>'s4'!S177</f>
        <v>#N/A</v>
      </c>
      <c r="T96" s="29" t="e">
        <f>'s4'!T177</f>
        <v>#N/A</v>
      </c>
      <c r="U96" s="29" t="e">
        <f>'s4'!U177</f>
        <v>#N/A</v>
      </c>
      <c r="V96" s="29" t="e">
        <f>'s4'!V177</f>
        <v>#N/A</v>
      </c>
      <c r="W96" s="29" t="e">
        <f>'s4'!W177</f>
        <v>#N/A</v>
      </c>
      <c r="X96" s="29" t="e">
        <f>'s4'!X177</f>
        <v>#N/A</v>
      </c>
      <c r="Y96" s="29" t="e">
        <f>'s4'!Y177</f>
        <v>#N/A</v>
      </c>
      <c r="Z96" s="29" t="e">
        <f>'s4'!Z177</f>
        <v>#N/A</v>
      </c>
      <c r="AA96" s="29" t="e">
        <f>'s4'!AA177</f>
        <v>#N/A</v>
      </c>
      <c r="AB96" s="29" t="e">
        <f>'s4'!AB177</f>
        <v>#N/A</v>
      </c>
      <c r="AC96" s="29" t="e">
        <f>'s4'!AC177</f>
        <v>#N/A</v>
      </c>
      <c r="AD96" s="29" t="e">
        <f>'s4'!AD177</f>
        <v>#N/A</v>
      </c>
      <c r="AE96" s="29" t="e">
        <f>'s4'!AE177</f>
        <v>#N/A</v>
      </c>
      <c r="AF96" s="29" t="e">
        <f>'s4'!AF177</f>
        <v>#N/A</v>
      </c>
      <c r="AG96" s="29" t="e">
        <f>'s4'!AG177</f>
        <v>#N/A</v>
      </c>
      <c r="AH96" s="29" t="e">
        <f>'s4'!AH177</f>
        <v>#N/A</v>
      </c>
      <c r="AI96" s="29" t="e">
        <f>'s4'!AI177</f>
        <v>#N/A</v>
      </c>
      <c r="AJ96" s="29" t="e">
        <f>'s4'!AJ177</f>
        <v>#N/A</v>
      </c>
      <c r="AK96" s="29" t="e">
        <f>'s4'!AK177</f>
        <v>#N/A</v>
      </c>
      <c r="AL96" s="29" t="e">
        <f>'s4'!AL177</f>
        <v>#N/A</v>
      </c>
      <c r="AM96" s="9"/>
    </row>
    <row r="97" spans="1:39" x14ac:dyDescent="0.2">
      <c r="A97" s="7"/>
      <c r="B97" s="8">
        <f>'s4'!B178</f>
        <v>21</v>
      </c>
      <c r="C97" s="29" t="e">
        <f>'s4'!C178</f>
        <v>#N/A</v>
      </c>
      <c r="D97" s="29" t="e">
        <f>'s4'!D178</f>
        <v>#N/A</v>
      </c>
      <c r="E97" s="29" t="e">
        <f>'s4'!E178</f>
        <v>#N/A</v>
      </c>
      <c r="F97" s="29" t="e">
        <f>'s4'!F178</f>
        <v>#N/A</v>
      </c>
      <c r="G97" s="29" t="e">
        <f>'s4'!G178</f>
        <v>#N/A</v>
      </c>
      <c r="H97" s="29" t="e">
        <f>'s4'!H178</f>
        <v>#N/A</v>
      </c>
      <c r="I97" s="29" t="e">
        <f>'s4'!I178</f>
        <v>#N/A</v>
      </c>
      <c r="J97" s="29" t="e">
        <f>'s4'!J178</f>
        <v>#N/A</v>
      </c>
      <c r="K97" s="29" t="e">
        <f>'s4'!K178</f>
        <v>#N/A</v>
      </c>
      <c r="L97" s="29" t="e">
        <f>'s4'!L178</f>
        <v>#N/A</v>
      </c>
      <c r="M97" s="29" t="e">
        <f>'s4'!M178</f>
        <v>#N/A</v>
      </c>
      <c r="N97" s="29" t="e">
        <f>'s4'!N178</f>
        <v>#N/A</v>
      </c>
      <c r="O97" s="29" t="e">
        <f>'s4'!O178</f>
        <v>#N/A</v>
      </c>
      <c r="P97" s="29" t="e">
        <f>'s4'!P178</f>
        <v>#N/A</v>
      </c>
      <c r="Q97" s="29" t="e">
        <f>'s4'!Q178</f>
        <v>#N/A</v>
      </c>
      <c r="R97" s="29" t="e">
        <f>'s4'!R178</f>
        <v>#N/A</v>
      </c>
      <c r="S97" s="29" t="e">
        <f>'s4'!S178</f>
        <v>#N/A</v>
      </c>
      <c r="T97" s="29" t="e">
        <f>'s4'!T178</f>
        <v>#N/A</v>
      </c>
      <c r="U97" s="29" t="e">
        <f>'s4'!U178</f>
        <v>#N/A</v>
      </c>
      <c r="V97" s="29" t="e">
        <f>'s4'!V178</f>
        <v>#N/A</v>
      </c>
      <c r="W97" s="29" t="e">
        <f>'s4'!W178</f>
        <v>#N/A</v>
      </c>
      <c r="X97" s="29" t="e">
        <f>'s4'!X178</f>
        <v>#N/A</v>
      </c>
      <c r="Y97" s="29" t="e">
        <f>'s4'!Y178</f>
        <v>#N/A</v>
      </c>
      <c r="Z97" s="29" t="e">
        <f>'s4'!Z178</f>
        <v>#N/A</v>
      </c>
      <c r="AA97" s="29" t="e">
        <f>'s4'!AA178</f>
        <v>#N/A</v>
      </c>
      <c r="AB97" s="29" t="e">
        <f>'s4'!AB178</f>
        <v>#N/A</v>
      </c>
      <c r="AC97" s="29" t="e">
        <f>'s4'!AC178</f>
        <v>#N/A</v>
      </c>
      <c r="AD97" s="29" t="e">
        <f>'s4'!AD178</f>
        <v>#N/A</v>
      </c>
      <c r="AE97" s="29" t="e">
        <f>'s4'!AE178</f>
        <v>#N/A</v>
      </c>
      <c r="AF97" s="29" t="e">
        <f>'s4'!AF178</f>
        <v>#N/A</v>
      </c>
      <c r="AG97" s="29" t="e">
        <f>'s4'!AG178</f>
        <v>#N/A</v>
      </c>
      <c r="AH97" s="29" t="e">
        <f>'s4'!AH178</f>
        <v>#N/A</v>
      </c>
      <c r="AI97" s="29" t="e">
        <f>'s4'!AI178</f>
        <v>#N/A</v>
      </c>
      <c r="AJ97" s="29" t="e">
        <f>'s4'!AJ178</f>
        <v>#N/A</v>
      </c>
      <c r="AK97" s="29" t="e">
        <f>'s4'!AK178</f>
        <v>#N/A</v>
      </c>
      <c r="AL97" s="29" t="e">
        <f>'s4'!AL178</f>
        <v>#N/A</v>
      </c>
      <c r="AM97" s="9"/>
    </row>
    <row r="98" spans="1:39" x14ac:dyDescent="0.2">
      <c r="A98" s="7"/>
      <c r="B98" s="8">
        <f>'s4'!B179</f>
        <v>22</v>
      </c>
      <c r="C98" s="29" t="e">
        <f>'s4'!C179</f>
        <v>#N/A</v>
      </c>
      <c r="D98" s="29" t="e">
        <f>'s4'!D179</f>
        <v>#N/A</v>
      </c>
      <c r="E98" s="29" t="e">
        <f>'s4'!E179</f>
        <v>#N/A</v>
      </c>
      <c r="F98" s="29" t="e">
        <f>'s4'!F179</f>
        <v>#N/A</v>
      </c>
      <c r="G98" s="29" t="e">
        <f>'s4'!G179</f>
        <v>#N/A</v>
      </c>
      <c r="H98" s="29" t="e">
        <f>'s4'!H179</f>
        <v>#N/A</v>
      </c>
      <c r="I98" s="29" t="e">
        <f>'s4'!I179</f>
        <v>#N/A</v>
      </c>
      <c r="J98" s="29" t="e">
        <f>'s4'!J179</f>
        <v>#N/A</v>
      </c>
      <c r="K98" s="29" t="e">
        <f>'s4'!K179</f>
        <v>#N/A</v>
      </c>
      <c r="L98" s="29" t="e">
        <f>'s4'!L179</f>
        <v>#N/A</v>
      </c>
      <c r="M98" s="29" t="e">
        <f>'s4'!M179</f>
        <v>#N/A</v>
      </c>
      <c r="N98" s="29" t="e">
        <f>'s4'!N179</f>
        <v>#N/A</v>
      </c>
      <c r="O98" s="29" t="e">
        <f>'s4'!O179</f>
        <v>#N/A</v>
      </c>
      <c r="P98" s="29" t="e">
        <f>'s4'!P179</f>
        <v>#N/A</v>
      </c>
      <c r="Q98" s="29" t="e">
        <f>'s4'!Q179</f>
        <v>#N/A</v>
      </c>
      <c r="R98" s="29" t="e">
        <f>'s4'!R179</f>
        <v>#N/A</v>
      </c>
      <c r="S98" s="29" t="e">
        <f>'s4'!S179</f>
        <v>#N/A</v>
      </c>
      <c r="T98" s="29" t="e">
        <f>'s4'!T179</f>
        <v>#N/A</v>
      </c>
      <c r="U98" s="29" t="e">
        <f>'s4'!U179</f>
        <v>#N/A</v>
      </c>
      <c r="V98" s="29" t="e">
        <f>'s4'!V179</f>
        <v>#N/A</v>
      </c>
      <c r="W98" s="29" t="e">
        <f>'s4'!W179</f>
        <v>#N/A</v>
      </c>
      <c r="X98" s="29" t="e">
        <f>'s4'!X179</f>
        <v>#N/A</v>
      </c>
      <c r="Y98" s="29" t="e">
        <f>'s4'!Y179</f>
        <v>#N/A</v>
      </c>
      <c r="Z98" s="29" t="e">
        <f>'s4'!Z179</f>
        <v>#N/A</v>
      </c>
      <c r="AA98" s="29" t="e">
        <f>'s4'!AA179</f>
        <v>#N/A</v>
      </c>
      <c r="AB98" s="29" t="e">
        <f>'s4'!AB179</f>
        <v>#N/A</v>
      </c>
      <c r="AC98" s="29" t="e">
        <f>'s4'!AC179</f>
        <v>#N/A</v>
      </c>
      <c r="AD98" s="29" t="e">
        <f>'s4'!AD179</f>
        <v>#N/A</v>
      </c>
      <c r="AE98" s="29" t="e">
        <f>'s4'!AE179</f>
        <v>#N/A</v>
      </c>
      <c r="AF98" s="29" t="e">
        <f>'s4'!AF179</f>
        <v>#N/A</v>
      </c>
      <c r="AG98" s="29" t="e">
        <f>'s4'!AG179</f>
        <v>#N/A</v>
      </c>
      <c r="AH98" s="29" t="e">
        <f>'s4'!AH179</f>
        <v>#N/A</v>
      </c>
      <c r="AI98" s="29" t="e">
        <f>'s4'!AI179</f>
        <v>#N/A</v>
      </c>
      <c r="AJ98" s="29" t="e">
        <f>'s4'!AJ179</f>
        <v>#N/A</v>
      </c>
      <c r="AK98" s="29" t="e">
        <f>'s4'!AK179</f>
        <v>#N/A</v>
      </c>
      <c r="AL98" s="29" t="e">
        <f>'s4'!AL179</f>
        <v>#N/A</v>
      </c>
      <c r="AM98" s="9"/>
    </row>
    <row r="99" spans="1:39" x14ac:dyDescent="0.2">
      <c r="A99" s="7"/>
      <c r="B99" s="8">
        <f>'s4'!B180</f>
        <v>23</v>
      </c>
      <c r="C99" s="29" t="e">
        <f>'s4'!C180</f>
        <v>#N/A</v>
      </c>
      <c r="D99" s="29" t="e">
        <f>'s4'!D180</f>
        <v>#N/A</v>
      </c>
      <c r="E99" s="29" t="e">
        <f>'s4'!E180</f>
        <v>#N/A</v>
      </c>
      <c r="F99" s="29" t="e">
        <f>'s4'!F180</f>
        <v>#N/A</v>
      </c>
      <c r="G99" s="29" t="e">
        <f>'s4'!G180</f>
        <v>#N/A</v>
      </c>
      <c r="H99" s="29" t="e">
        <f>'s4'!H180</f>
        <v>#N/A</v>
      </c>
      <c r="I99" s="29" t="e">
        <f>'s4'!I180</f>
        <v>#N/A</v>
      </c>
      <c r="J99" s="29" t="e">
        <f>'s4'!J180</f>
        <v>#N/A</v>
      </c>
      <c r="K99" s="29" t="e">
        <f>'s4'!K180</f>
        <v>#N/A</v>
      </c>
      <c r="L99" s="29" t="e">
        <f>'s4'!L180</f>
        <v>#N/A</v>
      </c>
      <c r="M99" s="29" t="e">
        <f>'s4'!M180</f>
        <v>#N/A</v>
      </c>
      <c r="N99" s="29" t="e">
        <f>'s4'!N180</f>
        <v>#N/A</v>
      </c>
      <c r="O99" s="29" t="e">
        <f>'s4'!O180</f>
        <v>#N/A</v>
      </c>
      <c r="P99" s="29" t="e">
        <f>'s4'!P180</f>
        <v>#N/A</v>
      </c>
      <c r="Q99" s="29" t="e">
        <f>'s4'!Q180</f>
        <v>#N/A</v>
      </c>
      <c r="R99" s="29" t="e">
        <f>'s4'!R180</f>
        <v>#N/A</v>
      </c>
      <c r="S99" s="29" t="e">
        <f>'s4'!S180</f>
        <v>#N/A</v>
      </c>
      <c r="T99" s="29" t="e">
        <f>'s4'!T180</f>
        <v>#N/A</v>
      </c>
      <c r="U99" s="29" t="e">
        <f>'s4'!U180</f>
        <v>#N/A</v>
      </c>
      <c r="V99" s="29" t="e">
        <f>'s4'!V180</f>
        <v>#N/A</v>
      </c>
      <c r="W99" s="29" t="e">
        <f>'s4'!W180</f>
        <v>#N/A</v>
      </c>
      <c r="X99" s="29" t="e">
        <f>'s4'!X180</f>
        <v>#N/A</v>
      </c>
      <c r="Y99" s="29" t="e">
        <f>'s4'!Y180</f>
        <v>#N/A</v>
      </c>
      <c r="Z99" s="29" t="e">
        <f>'s4'!Z180</f>
        <v>#N/A</v>
      </c>
      <c r="AA99" s="29" t="e">
        <f>'s4'!AA180</f>
        <v>#N/A</v>
      </c>
      <c r="AB99" s="29" t="e">
        <f>'s4'!AB180</f>
        <v>#N/A</v>
      </c>
      <c r="AC99" s="29" t="e">
        <f>'s4'!AC180</f>
        <v>#N/A</v>
      </c>
      <c r="AD99" s="29" t="e">
        <f>'s4'!AD180</f>
        <v>#N/A</v>
      </c>
      <c r="AE99" s="29" t="e">
        <f>'s4'!AE180</f>
        <v>#N/A</v>
      </c>
      <c r="AF99" s="29" t="e">
        <f>'s4'!AF180</f>
        <v>#N/A</v>
      </c>
      <c r="AG99" s="29" t="e">
        <f>'s4'!AG180</f>
        <v>#N/A</v>
      </c>
      <c r="AH99" s="29" t="e">
        <f>'s4'!AH180</f>
        <v>#N/A</v>
      </c>
      <c r="AI99" s="29" t="e">
        <f>'s4'!AI180</f>
        <v>#N/A</v>
      </c>
      <c r="AJ99" s="29" t="e">
        <f>'s4'!AJ180</f>
        <v>#N/A</v>
      </c>
      <c r="AK99" s="29" t="e">
        <f>'s4'!AK180</f>
        <v>#N/A</v>
      </c>
      <c r="AL99" s="29" t="e">
        <f>'s4'!AL180</f>
        <v>#N/A</v>
      </c>
      <c r="AM99" s="9"/>
    </row>
    <row r="100" spans="1:39" x14ac:dyDescent="0.2">
      <c r="A100" s="7"/>
      <c r="B100" s="8">
        <f>'s4'!B181</f>
        <v>24</v>
      </c>
      <c r="C100" s="29" t="e">
        <f>'s4'!C181</f>
        <v>#N/A</v>
      </c>
      <c r="D100" s="29" t="e">
        <f>'s4'!D181</f>
        <v>#N/A</v>
      </c>
      <c r="E100" s="29" t="e">
        <f>'s4'!E181</f>
        <v>#N/A</v>
      </c>
      <c r="F100" s="29" t="e">
        <f>'s4'!F181</f>
        <v>#N/A</v>
      </c>
      <c r="G100" s="29" t="e">
        <f>'s4'!G181</f>
        <v>#N/A</v>
      </c>
      <c r="H100" s="29" t="e">
        <f>'s4'!H181</f>
        <v>#N/A</v>
      </c>
      <c r="I100" s="29" t="e">
        <f>'s4'!I181</f>
        <v>#N/A</v>
      </c>
      <c r="J100" s="29" t="e">
        <f>'s4'!J181</f>
        <v>#N/A</v>
      </c>
      <c r="K100" s="29" t="e">
        <f>'s4'!K181</f>
        <v>#N/A</v>
      </c>
      <c r="L100" s="29" t="e">
        <f>'s4'!L181</f>
        <v>#N/A</v>
      </c>
      <c r="M100" s="29" t="e">
        <f>'s4'!M181</f>
        <v>#N/A</v>
      </c>
      <c r="N100" s="29" t="e">
        <f>'s4'!N181</f>
        <v>#N/A</v>
      </c>
      <c r="O100" s="29" t="e">
        <f>'s4'!O181</f>
        <v>#N/A</v>
      </c>
      <c r="P100" s="29" t="e">
        <f>'s4'!P181</f>
        <v>#N/A</v>
      </c>
      <c r="Q100" s="29" t="e">
        <f>'s4'!Q181</f>
        <v>#N/A</v>
      </c>
      <c r="R100" s="29" t="e">
        <f>'s4'!R181</f>
        <v>#N/A</v>
      </c>
      <c r="S100" s="29" t="e">
        <f>'s4'!S181</f>
        <v>#N/A</v>
      </c>
      <c r="T100" s="29" t="e">
        <f>'s4'!T181</f>
        <v>#N/A</v>
      </c>
      <c r="U100" s="29" t="e">
        <f>'s4'!U181</f>
        <v>#N/A</v>
      </c>
      <c r="V100" s="29" t="e">
        <f>'s4'!V181</f>
        <v>#N/A</v>
      </c>
      <c r="W100" s="29" t="e">
        <f>'s4'!W181</f>
        <v>#N/A</v>
      </c>
      <c r="X100" s="29" t="e">
        <f>'s4'!X181</f>
        <v>#N/A</v>
      </c>
      <c r="Y100" s="29" t="e">
        <f>'s4'!Y181</f>
        <v>#N/A</v>
      </c>
      <c r="Z100" s="29" t="e">
        <f>'s4'!Z181</f>
        <v>#N/A</v>
      </c>
      <c r="AA100" s="29" t="e">
        <f>'s4'!AA181</f>
        <v>#N/A</v>
      </c>
      <c r="AB100" s="29" t="e">
        <f>'s4'!AB181</f>
        <v>#N/A</v>
      </c>
      <c r="AC100" s="29" t="e">
        <f>'s4'!AC181</f>
        <v>#N/A</v>
      </c>
      <c r="AD100" s="29" t="e">
        <f>'s4'!AD181</f>
        <v>#N/A</v>
      </c>
      <c r="AE100" s="29" t="e">
        <f>'s4'!AE181</f>
        <v>#N/A</v>
      </c>
      <c r="AF100" s="29" t="e">
        <f>'s4'!AF181</f>
        <v>#N/A</v>
      </c>
      <c r="AG100" s="29" t="e">
        <f>'s4'!AG181</f>
        <v>#N/A</v>
      </c>
      <c r="AH100" s="29" t="e">
        <f>'s4'!AH181</f>
        <v>#N/A</v>
      </c>
      <c r="AI100" s="29" t="e">
        <f>'s4'!AI181</f>
        <v>#N/A</v>
      </c>
      <c r="AJ100" s="29" t="e">
        <f>'s4'!AJ181</f>
        <v>#N/A</v>
      </c>
      <c r="AK100" s="29" t="e">
        <f>'s4'!AK181</f>
        <v>#N/A</v>
      </c>
      <c r="AL100" s="29" t="e">
        <f>'s4'!AL181</f>
        <v>#N/A</v>
      </c>
      <c r="AM100" s="9"/>
    </row>
    <row r="101" spans="1:39" x14ac:dyDescent="0.2">
      <c r="A101" s="20"/>
      <c r="B101" s="33" t="str">
        <f>'s4'!B182</f>
        <v>合計</v>
      </c>
      <c r="C101" s="32" t="e">
        <f>'s4'!C182</f>
        <v>#N/A</v>
      </c>
      <c r="D101" s="32" t="e">
        <f>'s4'!D182</f>
        <v>#N/A</v>
      </c>
      <c r="E101" s="32" t="e">
        <f>'s4'!E182</f>
        <v>#N/A</v>
      </c>
      <c r="F101" s="32" t="e">
        <f>'s4'!F182</f>
        <v>#N/A</v>
      </c>
      <c r="G101" s="32" t="e">
        <f>'s4'!G182</f>
        <v>#N/A</v>
      </c>
      <c r="H101" s="32" t="e">
        <f>'s4'!H182</f>
        <v>#N/A</v>
      </c>
      <c r="I101" s="32" t="e">
        <f>'s4'!I182</f>
        <v>#N/A</v>
      </c>
      <c r="J101" s="32" t="e">
        <f>'s4'!J182</f>
        <v>#N/A</v>
      </c>
      <c r="K101" s="32" t="e">
        <f>'s4'!K182</f>
        <v>#N/A</v>
      </c>
      <c r="L101" s="32" t="e">
        <f>'s4'!L182</f>
        <v>#N/A</v>
      </c>
      <c r="M101" s="32" t="e">
        <f>'s4'!M182</f>
        <v>#N/A</v>
      </c>
      <c r="N101" s="32" t="e">
        <f>'s4'!N182</f>
        <v>#N/A</v>
      </c>
      <c r="O101" s="32" t="e">
        <f>'s4'!O182</f>
        <v>#N/A</v>
      </c>
      <c r="P101" s="32" t="e">
        <f>'s4'!P182</f>
        <v>#N/A</v>
      </c>
      <c r="Q101" s="32" t="e">
        <f>'s4'!Q182</f>
        <v>#N/A</v>
      </c>
      <c r="R101" s="32" t="e">
        <f>'s4'!R182</f>
        <v>#N/A</v>
      </c>
      <c r="S101" s="32" t="e">
        <f>'s4'!S182</f>
        <v>#N/A</v>
      </c>
      <c r="T101" s="32" t="e">
        <f>'s4'!T182</f>
        <v>#N/A</v>
      </c>
      <c r="U101" s="32" t="e">
        <f>'s4'!U182</f>
        <v>#N/A</v>
      </c>
      <c r="V101" s="32" t="e">
        <f>'s4'!V182</f>
        <v>#N/A</v>
      </c>
      <c r="W101" s="32" t="e">
        <f>'s4'!W182</f>
        <v>#N/A</v>
      </c>
      <c r="X101" s="32" t="e">
        <f>'s4'!X182</f>
        <v>#N/A</v>
      </c>
      <c r="Y101" s="32" t="e">
        <f>'s4'!Y182</f>
        <v>#N/A</v>
      </c>
      <c r="Z101" s="32" t="e">
        <f>'s4'!Z182</f>
        <v>#N/A</v>
      </c>
      <c r="AA101" s="32" t="e">
        <f>'s4'!AA182</f>
        <v>#N/A</v>
      </c>
      <c r="AB101" s="32" t="e">
        <f>'s4'!AB182</f>
        <v>#N/A</v>
      </c>
      <c r="AC101" s="32" t="e">
        <f>'s4'!AC182</f>
        <v>#N/A</v>
      </c>
      <c r="AD101" s="32" t="e">
        <f>'s4'!AD182</f>
        <v>#N/A</v>
      </c>
      <c r="AE101" s="32" t="e">
        <f>'s4'!AE182</f>
        <v>#N/A</v>
      </c>
      <c r="AF101" s="32" t="e">
        <f>'s4'!AF182</f>
        <v>#N/A</v>
      </c>
      <c r="AG101" s="32" t="e">
        <f>'s4'!AG182</f>
        <v>#N/A</v>
      </c>
      <c r="AH101" s="32" t="e">
        <f>'s4'!AH182</f>
        <v>#N/A</v>
      </c>
      <c r="AI101" s="32" t="e">
        <f>'s4'!AI182</f>
        <v>#N/A</v>
      </c>
      <c r="AJ101" s="32" t="e">
        <f>'s4'!AJ182</f>
        <v>#N/A</v>
      </c>
      <c r="AK101" s="32" t="e">
        <f>'s4'!AK182</f>
        <v>#N/A</v>
      </c>
      <c r="AL101" s="32" t="e">
        <f>'s4'!AL182</f>
        <v>#N/A</v>
      </c>
      <c r="AM101" s="32" t="e">
        <f>SUM(C101:AL101)</f>
        <v>#N/A</v>
      </c>
    </row>
    <row r="102" spans="1:39" x14ac:dyDescent="0.2">
      <c r="A102" s="20" t="s">
        <v>404</v>
      </c>
      <c r="B102" s="33" t="str">
        <f>'s4'!B183</f>
        <v>合計</v>
      </c>
      <c r="C102" s="34" t="e">
        <f>'s4'!C183</f>
        <v>#N/A</v>
      </c>
      <c r="D102" s="34" t="e">
        <f>'s4'!D183</f>
        <v>#N/A</v>
      </c>
      <c r="E102" s="34" t="e">
        <f>'s4'!E183</f>
        <v>#N/A</v>
      </c>
      <c r="F102" s="34" t="e">
        <f>'s4'!F183</f>
        <v>#N/A</v>
      </c>
      <c r="G102" s="34" t="e">
        <f>'s4'!G183</f>
        <v>#N/A</v>
      </c>
      <c r="H102" s="34" t="e">
        <f>'s4'!H183</f>
        <v>#N/A</v>
      </c>
      <c r="I102" s="34" t="e">
        <f>'s4'!I183</f>
        <v>#N/A</v>
      </c>
      <c r="J102" s="34" t="e">
        <f>'s4'!J183</f>
        <v>#N/A</v>
      </c>
      <c r="K102" s="34" t="e">
        <f>'s4'!K183</f>
        <v>#N/A</v>
      </c>
      <c r="L102" s="34" t="e">
        <f>'s4'!L183</f>
        <v>#N/A</v>
      </c>
      <c r="M102" s="34" t="e">
        <f>'s4'!M183</f>
        <v>#N/A</v>
      </c>
      <c r="N102" s="34" t="e">
        <f>'s4'!N183</f>
        <v>#N/A</v>
      </c>
      <c r="O102" s="34" t="e">
        <f>'s4'!O183</f>
        <v>#N/A</v>
      </c>
      <c r="P102" s="34" t="e">
        <f>'s4'!P183</f>
        <v>#N/A</v>
      </c>
      <c r="Q102" s="34" t="e">
        <f>'s4'!Q183</f>
        <v>#N/A</v>
      </c>
      <c r="R102" s="34" t="e">
        <f>'s4'!R183</f>
        <v>#N/A</v>
      </c>
      <c r="S102" s="34" t="e">
        <f>'s4'!S183</f>
        <v>#N/A</v>
      </c>
      <c r="T102" s="34" t="e">
        <f>'s4'!T183</f>
        <v>#N/A</v>
      </c>
      <c r="U102" s="34" t="e">
        <f>'s4'!U183</f>
        <v>#N/A</v>
      </c>
      <c r="V102" s="34" t="e">
        <f>'s4'!V183</f>
        <v>#N/A</v>
      </c>
      <c r="W102" s="34" t="e">
        <f>'s4'!W183</f>
        <v>#N/A</v>
      </c>
      <c r="X102" s="34" t="e">
        <f>'s4'!X183</f>
        <v>#N/A</v>
      </c>
      <c r="Y102" s="34" t="e">
        <f>'s4'!Y183</f>
        <v>#N/A</v>
      </c>
      <c r="Z102" s="34" t="e">
        <f>'s4'!Z183</f>
        <v>#N/A</v>
      </c>
      <c r="AA102" s="34" t="e">
        <f>'s4'!AA183</f>
        <v>#N/A</v>
      </c>
      <c r="AB102" s="34" t="e">
        <f>'s4'!AB183</f>
        <v>#N/A</v>
      </c>
      <c r="AC102" s="34" t="e">
        <f>'s4'!AC183</f>
        <v>#N/A</v>
      </c>
      <c r="AD102" s="34" t="e">
        <f>'s4'!AD183</f>
        <v>#N/A</v>
      </c>
      <c r="AE102" s="34" t="e">
        <f>'s4'!AE183</f>
        <v>#N/A</v>
      </c>
      <c r="AF102" s="34" t="e">
        <f>'s4'!AF183</f>
        <v>#N/A</v>
      </c>
      <c r="AG102" s="34" t="e">
        <f>'s4'!AG183</f>
        <v>#N/A</v>
      </c>
      <c r="AH102" s="34" t="e">
        <f>'s4'!AH183</f>
        <v>#N/A</v>
      </c>
      <c r="AI102" s="34" t="e">
        <f>'s4'!AI183</f>
        <v>#N/A</v>
      </c>
      <c r="AJ102" s="34" t="e">
        <f>'s4'!AJ183</f>
        <v>#N/A</v>
      </c>
      <c r="AK102" s="34" t="e">
        <f>'s4'!AK183</f>
        <v>#N/A</v>
      </c>
      <c r="AL102" s="34" t="e">
        <f>'s4'!AL183</f>
        <v>#N/A</v>
      </c>
      <c r="AM102" s="176" t="e">
        <f>SUM(C102:AL102)</f>
        <v>#N/A</v>
      </c>
    </row>
    <row r="103" spans="1:39" x14ac:dyDescent="0.2">
      <c r="A103" s="20"/>
      <c r="B103" s="9"/>
      <c r="C103" s="9"/>
      <c r="D103" s="9"/>
      <c r="E103" s="9"/>
      <c r="F103" s="9"/>
      <c r="G103" s="9"/>
      <c r="H103" s="9"/>
      <c r="I103" s="9"/>
      <c r="J103" s="9"/>
      <c r="K103" s="9"/>
      <c r="L103" s="9"/>
      <c r="M103" s="9"/>
      <c r="N103" s="9"/>
      <c r="O103" s="9"/>
      <c r="P103" s="9"/>
      <c r="Q103" s="9"/>
      <c r="R103" s="9"/>
      <c r="S103" s="9"/>
      <c r="T103" s="9"/>
      <c r="U103" s="9"/>
      <c r="V103" s="9"/>
      <c r="W103" s="9"/>
      <c r="X103" s="9"/>
      <c r="Y103" s="9"/>
      <c r="Z103" s="9"/>
      <c r="AA103" s="9"/>
      <c r="AB103" s="9"/>
      <c r="AC103" s="9"/>
      <c r="AD103" s="9"/>
      <c r="AE103" s="9"/>
      <c r="AF103" s="9"/>
      <c r="AG103" s="9"/>
      <c r="AH103" s="9"/>
      <c r="AI103" s="9"/>
      <c r="AJ103" s="9"/>
      <c r="AK103" s="9"/>
      <c r="AL103" s="9"/>
      <c r="AM103" s="9"/>
    </row>
    <row r="104" spans="1:39" x14ac:dyDescent="0.2">
      <c r="A104" s="20" t="s">
        <v>430</v>
      </c>
      <c r="B104" s="9">
        <v>1</v>
      </c>
      <c r="C104" s="31" t="e">
        <f t="shared" ref="C104:AL111" si="0">IF(C77=0,0,IF(C50&lt;-7,C$44*(C$38+C$42*(C50+7)),IF(C50&lt;2,C$44*(C$37+C$41*(C50-2)),IF(C50&lt;7,C$44*(C$36+C$40*(C50-7)),C$44*(C$36+C$39*(C50-7))))))</f>
        <v>#N/A</v>
      </c>
      <c r="D104" s="31" t="e">
        <f t="shared" si="0"/>
        <v>#N/A</v>
      </c>
      <c r="E104" s="31" t="e">
        <f t="shared" si="0"/>
        <v>#N/A</v>
      </c>
      <c r="F104" s="31" t="e">
        <f t="shared" si="0"/>
        <v>#N/A</v>
      </c>
      <c r="G104" s="31" t="e">
        <f t="shared" si="0"/>
        <v>#N/A</v>
      </c>
      <c r="H104" s="31" t="e">
        <f t="shared" si="0"/>
        <v>#N/A</v>
      </c>
      <c r="I104" s="31" t="e">
        <f t="shared" si="0"/>
        <v>#N/A</v>
      </c>
      <c r="J104" s="31" t="e">
        <f t="shared" si="0"/>
        <v>#N/A</v>
      </c>
      <c r="K104" s="31" t="e">
        <f t="shared" si="0"/>
        <v>#N/A</v>
      </c>
      <c r="L104" s="31" t="e">
        <f t="shared" si="0"/>
        <v>#N/A</v>
      </c>
      <c r="M104" s="31" t="e">
        <f t="shared" si="0"/>
        <v>#N/A</v>
      </c>
      <c r="N104" s="31" t="e">
        <f t="shared" si="0"/>
        <v>#N/A</v>
      </c>
      <c r="O104" s="31" t="e">
        <f t="shared" si="0"/>
        <v>#N/A</v>
      </c>
      <c r="P104" s="31" t="e">
        <f t="shared" si="0"/>
        <v>#N/A</v>
      </c>
      <c r="Q104" s="31" t="e">
        <f t="shared" si="0"/>
        <v>#N/A</v>
      </c>
      <c r="R104" s="31" t="e">
        <f t="shared" si="0"/>
        <v>#N/A</v>
      </c>
      <c r="S104" s="31" t="e">
        <f t="shared" si="0"/>
        <v>#N/A</v>
      </c>
      <c r="T104" s="31" t="e">
        <f t="shared" si="0"/>
        <v>#N/A</v>
      </c>
      <c r="U104" s="31" t="e">
        <f t="shared" si="0"/>
        <v>#N/A</v>
      </c>
      <c r="V104" s="31" t="e">
        <f t="shared" si="0"/>
        <v>#N/A</v>
      </c>
      <c r="W104" s="31" t="e">
        <f t="shared" si="0"/>
        <v>#N/A</v>
      </c>
      <c r="X104" s="31" t="e">
        <f t="shared" si="0"/>
        <v>#N/A</v>
      </c>
      <c r="Y104" s="31" t="e">
        <f t="shared" si="0"/>
        <v>#N/A</v>
      </c>
      <c r="Z104" s="31" t="e">
        <f t="shared" si="0"/>
        <v>#N/A</v>
      </c>
      <c r="AA104" s="31" t="e">
        <f t="shared" si="0"/>
        <v>#N/A</v>
      </c>
      <c r="AB104" s="31" t="e">
        <f t="shared" si="0"/>
        <v>#N/A</v>
      </c>
      <c r="AC104" s="31" t="e">
        <f t="shared" si="0"/>
        <v>#N/A</v>
      </c>
      <c r="AD104" s="31" t="e">
        <f t="shared" si="0"/>
        <v>#N/A</v>
      </c>
      <c r="AE104" s="31" t="e">
        <f t="shared" si="0"/>
        <v>#N/A</v>
      </c>
      <c r="AF104" s="31" t="e">
        <f t="shared" si="0"/>
        <v>#N/A</v>
      </c>
      <c r="AG104" s="31" t="e">
        <f t="shared" si="0"/>
        <v>#N/A</v>
      </c>
      <c r="AH104" s="31" t="e">
        <f t="shared" si="0"/>
        <v>#N/A</v>
      </c>
      <c r="AI104" s="31" t="e">
        <f t="shared" si="0"/>
        <v>#N/A</v>
      </c>
      <c r="AJ104" s="31" t="e">
        <f t="shared" si="0"/>
        <v>#N/A</v>
      </c>
      <c r="AK104" s="31" t="e">
        <f t="shared" si="0"/>
        <v>#N/A</v>
      </c>
      <c r="AL104" s="31" t="e">
        <f t="shared" si="0"/>
        <v>#N/A</v>
      </c>
      <c r="AM104" s="9"/>
    </row>
    <row r="105" spans="1:39" x14ac:dyDescent="0.2">
      <c r="A105" s="20"/>
      <c r="B105" s="9">
        <v>2</v>
      </c>
      <c r="C105" s="31" t="e">
        <f t="shared" si="0"/>
        <v>#N/A</v>
      </c>
      <c r="D105" s="31" t="e">
        <f t="shared" si="0"/>
        <v>#N/A</v>
      </c>
      <c r="E105" s="31" t="e">
        <f t="shared" si="0"/>
        <v>#N/A</v>
      </c>
      <c r="F105" s="31" t="e">
        <f t="shared" si="0"/>
        <v>#N/A</v>
      </c>
      <c r="G105" s="31" t="e">
        <f t="shared" si="0"/>
        <v>#N/A</v>
      </c>
      <c r="H105" s="31" t="e">
        <f t="shared" si="0"/>
        <v>#N/A</v>
      </c>
      <c r="I105" s="31" t="e">
        <f t="shared" si="0"/>
        <v>#N/A</v>
      </c>
      <c r="J105" s="31" t="e">
        <f t="shared" si="0"/>
        <v>#N/A</v>
      </c>
      <c r="K105" s="31" t="e">
        <f t="shared" si="0"/>
        <v>#N/A</v>
      </c>
      <c r="L105" s="31" t="e">
        <f t="shared" si="0"/>
        <v>#N/A</v>
      </c>
      <c r="M105" s="31" t="e">
        <f t="shared" si="0"/>
        <v>#N/A</v>
      </c>
      <c r="N105" s="31" t="e">
        <f t="shared" si="0"/>
        <v>#N/A</v>
      </c>
      <c r="O105" s="31" t="e">
        <f t="shared" si="0"/>
        <v>#N/A</v>
      </c>
      <c r="P105" s="31" t="e">
        <f t="shared" si="0"/>
        <v>#N/A</v>
      </c>
      <c r="Q105" s="31" t="e">
        <f t="shared" si="0"/>
        <v>#N/A</v>
      </c>
      <c r="R105" s="31" t="e">
        <f t="shared" si="0"/>
        <v>#N/A</v>
      </c>
      <c r="S105" s="31" t="e">
        <f t="shared" si="0"/>
        <v>#N/A</v>
      </c>
      <c r="T105" s="31" t="e">
        <f t="shared" si="0"/>
        <v>#N/A</v>
      </c>
      <c r="U105" s="31" t="e">
        <f t="shared" si="0"/>
        <v>#N/A</v>
      </c>
      <c r="V105" s="31" t="e">
        <f t="shared" si="0"/>
        <v>#N/A</v>
      </c>
      <c r="W105" s="31" t="e">
        <f t="shared" si="0"/>
        <v>#N/A</v>
      </c>
      <c r="X105" s="31" t="e">
        <f t="shared" si="0"/>
        <v>#N/A</v>
      </c>
      <c r="Y105" s="31" t="e">
        <f t="shared" si="0"/>
        <v>#N/A</v>
      </c>
      <c r="Z105" s="31" t="e">
        <f t="shared" si="0"/>
        <v>#N/A</v>
      </c>
      <c r="AA105" s="31" t="e">
        <f t="shared" si="0"/>
        <v>#N/A</v>
      </c>
      <c r="AB105" s="31" t="e">
        <f t="shared" si="0"/>
        <v>#N/A</v>
      </c>
      <c r="AC105" s="31" t="e">
        <f t="shared" si="0"/>
        <v>#N/A</v>
      </c>
      <c r="AD105" s="31" t="e">
        <f t="shared" si="0"/>
        <v>#N/A</v>
      </c>
      <c r="AE105" s="31" t="e">
        <f t="shared" si="0"/>
        <v>#N/A</v>
      </c>
      <c r="AF105" s="31" t="e">
        <f t="shared" si="0"/>
        <v>#N/A</v>
      </c>
      <c r="AG105" s="31" t="e">
        <f t="shared" si="0"/>
        <v>#N/A</v>
      </c>
      <c r="AH105" s="31" t="e">
        <f t="shared" si="0"/>
        <v>#N/A</v>
      </c>
      <c r="AI105" s="31" t="e">
        <f t="shared" si="0"/>
        <v>#N/A</v>
      </c>
      <c r="AJ105" s="31" t="e">
        <f t="shared" si="0"/>
        <v>#N/A</v>
      </c>
      <c r="AK105" s="31" t="e">
        <f t="shared" si="0"/>
        <v>#N/A</v>
      </c>
      <c r="AL105" s="31" t="e">
        <f t="shared" si="0"/>
        <v>#N/A</v>
      </c>
      <c r="AM105" s="9"/>
    </row>
    <row r="106" spans="1:39" x14ac:dyDescent="0.2">
      <c r="A106" s="20"/>
      <c r="B106" s="9">
        <v>3</v>
      </c>
      <c r="C106" s="31" t="e">
        <f t="shared" si="0"/>
        <v>#N/A</v>
      </c>
      <c r="D106" s="31" t="e">
        <f t="shared" si="0"/>
        <v>#N/A</v>
      </c>
      <c r="E106" s="31" t="e">
        <f t="shared" si="0"/>
        <v>#N/A</v>
      </c>
      <c r="F106" s="31" t="e">
        <f t="shared" si="0"/>
        <v>#N/A</v>
      </c>
      <c r="G106" s="31" t="e">
        <f t="shared" si="0"/>
        <v>#N/A</v>
      </c>
      <c r="H106" s="31" t="e">
        <f t="shared" si="0"/>
        <v>#N/A</v>
      </c>
      <c r="I106" s="31" t="e">
        <f t="shared" si="0"/>
        <v>#N/A</v>
      </c>
      <c r="J106" s="31" t="e">
        <f t="shared" si="0"/>
        <v>#N/A</v>
      </c>
      <c r="K106" s="31" t="e">
        <f t="shared" si="0"/>
        <v>#N/A</v>
      </c>
      <c r="L106" s="31" t="e">
        <f t="shared" si="0"/>
        <v>#N/A</v>
      </c>
      <c r="M106" s="31" t="e">
        <f t="shared" si="0"/>
        <v>#N/A</v>
      </c>
      <c r="N106" s="31" t="e">
        <f t="shared" si="0"/>
        <v>#N/A</v>
      </c>
      <c r="O106" s="31" t="e">
        <f t="shared" si="0"/>
        <v>#N/A</v>
      </c>
      <c r="P106" s="31" t="e">
        <f t="shared" si="0"/>
        <v>#N/A</v>
      </c>
      <c r="Q106" s="31" t="e">
        <f t="shared" si="0"/>
        <v>#N/A</v>
      </c>
      <c r="R106" s="31" t="e">
        <f t="shared" si="0"/>
        <v>#N/A</v>
      </c>
      <c r="S106" s="31" t="e">
        <f t="shared" si="0"/>
        <v>#N/A</v>
      </c>
      <c r="T106" s="31" t="e">
        <f t="shared" si="0"/>
        <v>#N/A</v>
      </c>
      <c r="U106" s="31" t="e">
        <f t="shared" si="0"/>
        <v>#N/A</v>
      </c>
      <c r="V106" s="31" t="e">
        <f t="shared" si="0"/>
        <v>#N/A</v>
      </c>
      <c r="W106" s="31" t="e">
        <f t="shared" si="0"/>
        <v>#N/A</v>
      </c>
      <c r="X106" s="31" t="e">
        <f t="shared" si="0"/>
        <v>#N/A</v>
      </c>
      <c r="Y106" s="31" t="e">
        <f t="shared" si="0"/>
        <v>#N/A</v>
      </c>
      <c r="Z106" s="31" t="e">
        <f t="shared" si="0"/>
        <v>#N/A</v>
      </c>
      <c r="AA106" s="31" t="e">
        <f t="shared" si="0"/>
        <v>#N/A</v>
      </c>
      <c r="AB106" s="31" t="e">
        <f t="shared" si="0"/>
        <v>#N/A</v>
      </c>
      <c r="AC106" s="31" t="e">
        <f t="shared" si="0"/>
        <v>#N/A</v>
      </c>
      <c r="AD106" s="31" t="e">
        <f t="shared" si="0"/>
        <v>#N/A</v>
      </c>
      <c r="AE106" s="31" t="e">
        <f t="shared" si="0"/>
        <v>#N/A</v>
      </c>
      <c r="AF106" s="31" t="e">
        <f t="shared" si="0"/>
        <v>#N/A</v>
      </c>
      <c r="AG106" s="31" t="e">
        <f t="shared" si="0"/>
        <v>#N/A</v>
      </c>
      <c r="AH106" s="31" t="e">
        <f t="shared" si="0"/>
        <v>#N/A</v>
      </c>
      <c r="AI106" s="31" t="e">
        <f t="shared" si="0"/>
        <v>#N/A</v>
      </c>
      <c r="AJ106" s="31" t="e">
        <f t="shared" si="0"/>
        <v>#N/A</v>
      </c>
      <c r="AK106" s="31" t="e">
        <f t="shared" si="0"/>
        <v>#N/A</v>
      </c>
      <c r="AL106" s="31" t="e">
        <f t="shared" si="0"/>
        <v>#N/A</v>
      </c>
      <c r="AM106" s="9"/>
    </row>
    <row r="107" spans="1:39" x14ac:dyDescent="0.2">
      <c r="A107" s="20"/>
      <c r="B107" s="9">
        <v>4</v>
      </c>
      <c r="C107" s="31" t="e">
        <f t="shared" si="0"/>
        <v>#N/A</v>
      </c>
      <c r="D107" s="31" t="e">
        <f t="shared" si="0"/>
        <v>#N/A</v>
      </c>
      <c r="E107" s="31" t="e">
        <f t="shared" si="0"/>
        <v>#N/A</v>
      </c>
      <c r="F107" s="31" t="e">
        <f t="shared" si="0"/>
        <v>#N/A</v>
      </c>
      <c r="G107" s="31" t="e">
        <f t="shared" si="0"/>
        <v>#N/A</v>
      </c>
      <c r="H107" s="31" t="e">
        <f t="shared" si="0"/>
        <v>#N/A</v>
      </c>
      <c r="I107" s="31" t="e">
        <f t="shared" si="0"/>
        <v>#N/A</v>
      </c>
      <c r="J107" s="31" t="e">
        <f t="shared" si="0"/>
        <v>#N/A</v>
      </c>
      <c r="K107" s="31" t="e">
        <f t="shared" si="0"/>
        <v>#N/A</v>
      </c>
      <c r="L107" s="31" t="e">
        <f t="shared" si="0"/>
        <v>#N/A</v>
      </c>
      <c r="M107" s="31" t="e">
        <f t="shared" si="0"/>
        <v>#N/A</v>
      </c>
      <c r="N107" s="31" t="e">
        <f t="shared" si="0"/>
        <v>#N/A</v>
      </c>
      <c r="O107" s="31" t="e">
        <f t="shared" si="0"/>
        <v>#N/A</v>
      </c>
      <c r="P107" s="31" t="e">
        <f t="shared" si="0"/>
        <v>#N/A</v>
      </c>
      <c r="Q107" s="31" t="e">
        <f t="shared" si="0"/>
        <v>#N/A</v>
      </c>
      <c r="R107" s="31" t="e">
        <f t="shared" si="0"/>
        <v>#N/A</v>
      </c>
      <c r="S107" s="31" t="e">
        <f t="shared" si="0"/>
        <v>#N/A</v>
      </c>
      <c r="T107" s="31" t="e">
        <f t="shared" si="0"/>
        <v>#N/A</v>
      </c>
      <c r="U107" s="31" t="e">
        <f t="shared" si="0"/>
        <v>#N/A</v>
      </c>
      <c r="V107" s="31" t="e">
        <f t="shared" si="0"/>
        <v>#N/A</v>
      </c>
      <c r="W107" s="31" t="e">
        <f t="shared" si="0"/>
        <v>#N/A</v>
      </c>
      <c r="X107" s="31" t="e">
        <f t="shared" si="0"/>
        <v>#N/A</v>
      </c>
      <c r="Y107" s="31" t="e">
        <f t="shared" si="0"/>
        <v>#N/A</v>
      </c>
      <c r="Z107" s="31" t="e">
        <f t="shared" si="0"/>
        <v>#N/A</v>
      </c>
      <c r="AA107" s="31" t="e">
        <f t="shared" si="0"/>
        <v>#N/A</v>
      </c>
      <c r="AB107" s="31" t="e">
        <f t="shared" si="0"/>
        <v>#N/A</v>
      </c>
      <c r="AC107" s="31" t="e">
        <f t="shared" si="0"/>
        <v>#N/A</v>
      </c>
      <c r="AD107" s="31" t="e">
        <f t="shared" si="0"/>
        <v>#N/A</v>
      </c>
      <c r="AE107" s="31" t="e">
        <f t="shared" si="0"/>
        <v>#N/A</v>
      </c>
      <c r="AF107" s="31" t="e">
        <f t="shared" si="0"/>
        <v>#N/A</v>
      </c>
      <c r="AG107" s="31" t="e">
        <f t="shared" si="0"/>
        <v>#N/A</v>
      </c>
      <c r="AH107" s="31" t="e">
        <f t="shared" si="0"/>
        <v>#N/A</v>
      </c>
      <c r="AI107" s="31" t="e">
        <f t="shared" si="0"/>
        <v>#N/A</v>
      </c>
      <c r="AJ107" s="31" t="e">
        <f t="shared" si="0"/>
        <v>#N/A</v>
      </c>
      <c r="AK107" s="31" t="e">
        <f t="shared" si="0"/>
        <v>#N/A</v>
      </c>
      <c r="AL107" s="31" t="e">
        <f t="shared" si="0"/>
        <v>#N/A</v>
      </c>
      <c r="AM107" s="9"/>
    </row>
    <row r="108" spans="1:39" x14ac:dyDescent="0.2">
      <c r="A108" s="20"/>
      <c r="B108" s="9">
        <v>5</v>
      </c>
      <c r="C108" s="31" t="e">
        <f t="shared" si="0"/>
        <v>#N/A</v>
      </c>
      <c r="D108" s="31" t="e">
        <f t="shared" si="0"/>
        <v>#N/A</v>
      </c>
      <c r="E108" s="31" t="e">
        <f t="shared" si="0"/>
        <v>#N/A</v>
      </c>
      <c r="F108" s="31" t="e">
        <f t="shared" si="0"/>
        <v>#N/A</v>
      </c>
      <c r="G108" s="31" t="e">
        <f t="shared" si="0"/>
        <v>#N/A</v>
      </c>
      <c r="H108" s="31" t="e">
        <f t="shared" si="0"/>
        <v>#N/A</v>
      </c>
      <c r="I108" s="31" t="e">
        <f t="shared" si="0"/>
        <v>#N/A</v>
      </c>
      <c r="J108" s="31" t="e">
        <f t="shared" si="0"/>
        <v>#N/A</v>
      </c>
      <c r="K108" s="31" t="e">
        <f t="shared" si="0"/>
        <v>#N/A</v>
      </c>
      <c r="L108" s="31" t="e">
        <f t="shared" si="0"/>
        <v>#N/A</v>
      </c>
      <c r="M108" s="31" t="e">
        <f t="shared" si="0"/>
        <v>#N/A</v>
      </c>
      <c r="N108" s="31" t="e">
        <f t="shared" si="0"/>
        <v>#N/A</v>
      </c>
      <c r="O108" s="31" t="e">
        <f t="shared" si="0"/>
        <v>#N/A</v>
      </c>
      <c r="P108" s="31" t="e">
        <f t="shared" si="0"/>
        <v>#N/A</v>
      </c>
      <c r="Q108" s="31" t="e">
        <f t="shared" si="0"/>
        <v>#N/A</v>
      </c>
      <c r="R108" s="31" t="e">
        <f t="shared" si="0"/>
        <v>#N/A</v>
      </c>
      <c r="S108" s="31" t="e">
        <f t="shared" si="0"/>
        <v>#N/A</v>
      </c>
      <c r="T108" s="31" t="e">
        <f t="shared" si="0"/>
        <v>#N/A</v>
      </c>
      <c r="U108" s="31" t="e">
        <f t="shared" si="0"/>
        <v>#N/A</v>
      </c>
      <c r="V108" s="31" t="e">
        <f t="shared" si="0"/>
        <v>#N/A</v>
      </c>
      <c r="W108" s="31" t="e">
        <f t="shared" si="0"/>
        <v>#N/A</v>
      </c>
      <c r="X108" s="31" t="e">
        <f t="shared" si="0"/>
        <v>#N/A</v>
      </c>
      <c r="Y108" s="31" t="e">
        <f t="shared" si="0"/>
        <v>#N/A</v>
      </c>
      <c r="Z108" s="31" t="e">
        <f t="shared" si="0"/>
        <v>#N/A</v>
      </c>
      <c r="AA108" s="31" t="e">
        <f t="shared" si="0"/>
        <v>#N/A</v>
      </c>
      <c r="AB108" s="31" t="e">
        <f t="shared" si="0"/>
        <v>#N/A</v>
      </c>
      <c r="AC108" s="31" t="e">
        <f t="shared" si="0"/>
        <v>#N/A</v>
      </c>
      <c r="AD108" s="31" t="e">
        <f t="shared" si="0"/>
        <v>#N/A</v>
      </c>
      <c r="AE108" s="31" t="e">
        <f t="shared" si="0"/>
        <v>#N/A</v>
      </c>
      <c r="AF108" s="31" t="e">
        <f t="shared" si="0"/>
        <v>#N/A</v>
      </c>
      <c r="AG108" s="31" t="e">
        <f t="shared" si="0"/>
        <v>#N/A</v>
      </c>
      <c r="AH108" s="31" t="e">
        <f t="shared" si="0"/>
        <v>#N/A</v>
      </c>
      <c r="AI108" s="31" t="e">
        <f t="shared" si="0"/>
        <v>#N/A</v>
      </c>
      <c r="AJ108" s="31" t="e">
        <f t="shared" si="0"/>
        <v>#N/A</v>
      </c>
      <c r="AK108" s="31" t="e">
        <f t="shared" si="0"/>
        <v>#N/A</v>
      </c>
      <c r="AL108" s="31" t="e">
        <f t="shared" si="0"/>
        <v>#N/A</v>
      </c>
      <c r="AM108" s="9"/>
    </row>
    <row r="109" spans="1:39" x14ac:dyDescent="0.2">
      <c r="A109" s="20"/>
      <c r="B109" s="9">
        <v>6</v>
      </c>
      <c r="C109" s="31" t="e">
        <f t="shared" si="0"/>
        <v>#N/A</v>
      </c>
      <c r="D109" s="31" t="e">
        <f t="shared" si="0"/>
        <v>#N/A</v>
      </c>
      <c r="E109" s="31" t="e">
        <f t="shared" si="0"/>
        <v>#N/A</v>
      </c>
      <c r="F109" s="31" t="e">
        <f t="shared" si="0"/>
        <v>#N/A</v>
      </c>
      <c r="G109" s="31" t="e">
        <f t="shared" si="0"/>
        <v>#N/A</v>
      </c>
      <c r="H109" s="31" t="e">
        <f t="shared" si="0"/>
        <v>#N/A</v>
      </c>
      <c r="I109" s="31" t="e">
        <f t="shared" si="0"/>
        <v>#N/A</v>
      </c>
      <c r="J109" s="31" t="e">
        <f t="shared" si="0"/>
        <v>#N/A</v>
      </c>
      <c r="K109" s="31" t="e">
        <f t="shared" si="0"/>
        <v>#N/A</v>
      </c>
      <c r="L109" s="31" t="e">
        <f t="shared" si="0"/>
        <v>#N/A</v>
      </c>
      <c r="M109" s="31" t="e">
        <f t="shared" si="0"/>
        <v>#N/A</v>
      </c>
      <c r="N109" s="31" t="e">
        <f t="shared" si="0"/>
        <v>#N/A</v>
      </c>
      <c r="O109" s="31" t="e">
        <f t="shared" si="0"/>
        <v>#N/A</v>
      </c>
      <c r="P109" s="31" t="e">
        <f t="shared" si="0"/>
        <v>#N/A</v>
      </c>
      <c r="Q109" s="31" t="e">
        <f t="shared" si="0"/>
        <v>#N/A</v>
      </c>
      <c r="R109" s="31" t="e">
        <f t="shared" si="0"/>
        <v>#N/A</v>
      </c>
      <c r="S109" s="31" t="e">
        <f t="shared" si="0"/>
        <v>#N/A</v>
      </c>
      <c r="T109" s="31" t="e">
        <f t="shared" si="0"/>
        <v>#N/A</v>
      </c>
      <c r="U109" s="31" t="e">
        <f t="shared" si="0"/>
        <v>#N/A</v>
      </c>
      <c r="V109" s="31" t="e">
        <f t="shared" si="0"/>
        <v>#N/A</v>
      </c>
      <c r="W109" s="31" t="e">
        <f t="shared" si="0"/>
        <v>#N/A</v>
      </c>
      <c r="X109" s="31" t="e">
        <f t="shared" si="0"/>
        <v>#N/A</v>
      </c>
      <c r="Y109" s="31" t="e">
        <f t="shared" si="0"/>
        <v>#N/A</v>
      </c>
      <c r="Z109" s="31" t="e">
        <f t="shared" si="0"/>
        <v>#N/A</v>
      </c>
      <c r="AA109" s="31" t="e">
        <f t="shared" si="0"/>
        <v>#N/A</v>
      </c>
      <c r="AB109" s="31" t="e">
        <f t="shared" si="0"/>
        <v>#N/A</v>
      </c>
      <c r="AC109" s="31" t="e">
        <f t="shared" si="0"/>
        <v>#N/A</v>
      </c>
      <c r="AD109" s="31" t="e">
        <f t="shared" si="0"/>
        <v>#N/A</v>
      </c>
      <c r="AE109" s="31" t="e">
        <f t="shared" si="0"/>
        <v>#N/A</v>
      </c>
      <c r="AF109" s="31" t="e">
        <f t="shared" si="0"/>
        <v>#N/A</v>
      </c>
      <c r="AG109" s="31" t="e">
        <f t="shared" si="0"/>
        <v>#N/A</v>
      </c>
      <c r="AH109" s="31" t="e">
        <f t="shared" si="0"/>
        <v>#N/A</v>
      </c>
      <c r="AI109" s="31" t="e">
        <f t="shared" si="0"/>
        <v>#N/A</v>
      </c>
      <c r="AJ109" s="31" t="e">
        <f t="shared" si="0"/>
        <v>#N/A</v>
      </c>
      <c r="AK109" s="31" t="e">
        <f t="shared" si="0"/>
        <v>#N/A</v>
      </c>
      <c r="AL109" s="31" t="e">
        <f t="shared" si="0"/>
        <v>#N/A</v>
      </c>
      <c r="AM109" s="9"/>
    </row>
    <row r="110" spans="1:39" x14ac:dyDescent="0.2">
      <c r="A110" s="20"/>
      <c r="B110" s="9">
        <v>7</v>
      </c>
      <c r="C110" s="31" t="e">
        <f t="shared" si="0"/>
        <v>#N/A</v>
      </c>
      <c r="D110" s="31" t="e">
        <f t="shared" si="0"/>
        <v>#N/A</v>
      </c>
      <c r="E110" s="31" t="e">
        <f t="shared" si="0"/>
        <v>#N/A</v>
      </c>
      <c r="F110" s="31" t="e">
        <f t="shared" si="0"/>
        <v>#N/A</v>
      </c>
      <c r="G110" s="31" t="e">
        <f t="shared" si="0"/>
        <v>#N/A</v>
      </c>
      <c r="H110" s="31" t="e">
        <f t="shared" si="0"/>
        <v>#N/A</v>
      </c>
      <c r="I110" s="31" t="e">
        <f t="shared" si="0"/>
        <v>#N/A</v>
      </c>
      <c r="J110" s="31" t="e">
        <f t="shared" si="0"/>
        <v>#N/A</v>
      </c>
      <c r="K110" s="31" t="e">
        <f t="shared" si="0"/>
        <v>#N/A</v>
      </c>
      <c r="L110" s="31" t="e">
        <f t="shared" si="0"/>
        <v>#N/A</v>
      </c>
      <c r="M110" s="31" t="e">
        <f t="shared" si="0"/>
        <v>#N/A</v>
      </c>
      <c r="N110" s="31" t="e">
        <f t="shared" si="0"/>
        <v>#N/A</v>
      </c>
      <c r="O110" s="31" t="e">
        <f t="shared" si="0"/>
        <v>#N/A</v>
      </c>
      <c r="P110" s="31" t="e">
        <f t="shared" si="0"/>
        <v>#N/A</v>
      </c>
      <c r="Q110" s="31" t="e">
        <f t="shared" si="0"/>
        <v>#N/A</v>
      </c>
      <c r="R110" s="31" t="e">
        <f t="shared" si="0"/>
        <v>#N/A</v>
      </c>
      <c r="S110" s="31" t="e">
        <f t="shared" si="0"/>
        <v>#N/A</v>
      </c>
      <c r="T110" s="31" t="e">
        <f t="shared" si="0"/>
        <v>#N/A</v>
      </c>
      <c r="U110" s="31" t="e">
        <f t="shared" si="0"/>
        <v>#N/A</v>
      </c>
      <c r="V110" s="31" t="e">
        <f t="shared" si="0"/>
        <v>#N/A</v>
      </c>
      <c r="W110" s="31" t="e">
        <f t="shared" si="0"/>
        <v>#N/A</v>
      </c>
      <c r="X110" s="31" t="e">
        <f t="shared" si="0"/>
        <v>#N/A</v>
      </c>
      <c r="Y110" s="31" t="e">
        <f t="shared" si="0"/>
        <v>#N/A</v>
      </c>
      <c r="Z110" s="31" t="e">
        <f t="shared" si="0"/>
        <v>#N/A</v>
      </c>
      <c r="AA110" s="31" t="e">
        <f t="shared" si="0"/>
        <v>#N/A</v>
      </c>
      <c r="AB110" s="31" t="e">
        <f t="shared" si="0"/>
        <v>#N/A</v>
      </c>
      <c r="AC110" s="31" t="e">
        <f t="shared" si="0"/>
        <v>#N/A</v>
      </c>
      <c r="AD110" s="31" t="e">
        <f t="shared" si="0"/>
        <v>#N/A</v>
      </c>
      <c r="AE110" s="31" t="e">
        <f t="shared" si="0"/>
        <v>#N/A</v>
      </c>
      <c r="AF110" s="31" t="e">
        <f t="shared" si="0"/>
        <v>#N/A</v>
      </c>
      <c r="AG110" s="31" t="e">
        <f t="shared" si="0"/>
        <v>#N/A</v>
      </c>
      <c r="AH110" s="31" t="e">
        <f t="shared" si="0"/>
        <v>#N/A</v>
      </c>
      <c r="AI110" s="31" t="e">
        <f t="shared" si="0"/>
        <v>#N/A</v>
      </c>
      <c r="AJ110" s="31" t="e">
        <f t="shared" si="0"/>
        <v>#N/A</v>
      </c>
      <c r="AK110" s="31" t="e">
        <f t="shared" si="0"/>
        <v>#N/A</v>
      </c>
      <c r="AL110" s="31" t="e">
        <f t="shared" si="0"/>
        <v>#N/A</v>
      </c>
      <c r="AM110" s="9"/>
    </row>
    <row r="111" spans="1:39" x14ac:dyDescent="0.2">
      <c r="A111" s="20"/>
      <c r="B111" s="9">
        <v>8</v>
      </c>
      <c r="C111" s="31" t="e">
        <f t="shared" si="0"/>
        <v>#N/A</v>
      </c>
      <c r="D111" s="31" t="e">
        <f t="shared" si="0"/>
        <v>#N/A</v>
      </c>
      <c r="E111" s="31" t="e">
        <f t="shared" si="0"/>
        <v>#N/A</v>
      </c>
      <c r="F111" s="31" t="e">
        <f t="shared" ref="D111:AL118" si="1">IF(F84=0,0,IF(F57&lt;-7,F$44*(F$38+F$42*(F57+7)),IF(F57&lt;2,F$44*(F$37+F$41*(F57-2)),IF(F57&lt;7,F$44*(F$36+F$40*(F57-7)),F$44*(F$36+F$39*(F57-7))))))</f>
        <v>#N/A</v>
      </c>
      <c r="G111" s="31" t="e">
        <f t="shared" si="1"/>
        <v>#N/A</v>
      </c>
      <c r="H111" s="31" t="e">
        <f t="shared" si="1"/>
        <v>#N/A</v>
      </c>
      <c r="I111" s="31" t="e">
        <f t="shared" si="1"/>
        <v>#N/A</v>
      </c>
      <c r="J111" s="31" t="e">
        <f t="shared" si="1"/>
        <v>#N/A</v>
      </c>
      <c r="K111" s="31" t="e">
        <f t="shared" si="1"/>
        <v>#N/A</v>
      </c>
      <c r="L111" s="31" t="e">
        <f t="shared" si="1"/>
        <v>#N/A</v>
      </c>
      <c r="M111" s="31" t="e">
        <f t="shared" si="1"/>
        <v>#N/A</v>
      </c>
      <c r="N111" s="31" t="e">
        <f t="shared" si="1"/>
        <v>#N/A</v>
      </c>
      <c r="O111" s="31" t="e">
        <f t="shared" si="1"/>
        <v>#N/A</v>
      </c>
      <c r="P111" s="31" t="e">
        <f t="shared" si="1"/>
        <v>#N/A</v>
      </c>
      <c r="Q111" s="31" t="e">
        <f t="shared" si="1"/>
        <v>#N/A</v>
      </c>
      <c r="R111" s="31" t="e">
        <f t="shared" si="1"/>
        <v>#N/A</v>
      </c>
      <c r="S111" s="31" t="e">
        <f t="shared" si="1"/>
        <v>#N/A</v>
      </c>
      <c r="T111" s="31" t="e">
        <f t="shared" si="1"/>
        <v>#N/A</v>
      </c>
      <c r="U111" s="31" t="e">
        <f t="shared" si="1"/>
        <v>#N/A</v>
      </c>
      <c r="V111" s="31" t="e">
        <f t="shared" si="1"/>
        <v>#N/A</v>
      </c>
      <c r="W111" s="31" t="e">
        <f t="shared" si="1"/>
        <v>#N/A</v>
      </c>
      <c r="X111" s="31" t="e">
        <f t="shared" si="1"/>
        <v>#N/A</v>
      </c>
      <c r="Y111" s="31" t="e">
        <f t="shared" si="1"/>
        <v>#N/A</v>
      </c>
      <c r="Z111" s="31" t="e">
        <f t="shared" si="1"/>
        <v>#N/A</v>
      </c>
      <c r="AA111" s="31" t="e">
        <f t="shared" si="1"/>
        <v>#N/A</v>
      </c>
      <c r="AB111" s="31" t="e">
        <f t="shared" si="1"/>
        <v>#N/A</v>
      </c>
      <c r="AC111" s="31" t="e">
        <f t="shared" si="1"/>
        <v>#N/A</v>
      </c>
      <c r="AD111" s="31" t="e">
        <f t="shared" si="1"/>
        <v>#N/A</v>
      </c>
      <c r="AE111" s="31" t="e">
        <f t="shared" si="1"/>
        <v>#N/A</v>
      </c>
      <c r="AF111" s="31" t="e">
        <f t="shared" si="1"/>
        <v>#N/A</v>
      </c>
      <c r="AG111" s="31" t="e">
        <f t="shared" si="1"/>
        <v>#N/A</v>
      </c>
      <c r="AH111" s="31" t="e">
        <f t="shared" si="1"/>
        <v>#N/A</v>
      </c>
      <c r="AI111" s="31" t="e">
        <f t="shared" si="1"/>
        <v>#N/A</v>
      </c>
      <c r="AJ111" s="31" t="e">
        <f t="shared" si="1"/>
        <v>#N/A</v>
      </c>
      <c r="AK111" s="31" t="e">
        <f t="shared" si="1"/>
        <v>#N/A</v>
      </c>
      <c r="AL111" s="31" t="e">
        <f t="shared" si="1"/>
        <v>#N/A</v>
      </c>
      <c r="AM111" s="9"/>
    </row>
    <row r="112" spans="1:39" x14ac:dyDescent="0.2">
      <c r="A112" s="20"/>
      <c r="B112" s="9">
        <v>9</v>
      </c>
      <c r="C112" s="31" t="e">
        <f t="shared" ref="C112:R127" si="2">IF(C85=0,0,IF(C58&lt;-7,C$44*(C$38+C$42*(C58+7)),IF(C58&lt;2,C$44*(C$37+C$41*(C58-2)),IF(C58&lt;7,C$44*(C$36+C$40*(C58-7)),C$44*(C$36+C$39*(C58-7))))))</f>
        <v>#N/A</v>
      </c>
      <c r="D112" s="31" t="e">
        <f t="shared" si="1"/>
        <v>#N/A</v>
      </c>
      <c r="E112" s="31" t="e">
        <f t="shared" si="1"/>
        <v>#N/A</v>
      </c>
      <c r="F112" s="31" t="e">
        <f t="shared" si="1"/>
        <v>#N/A</v>
      </c>
      <c r="G112" s="31" t="e">
        <f t="shared" si="1"/>
        <v>#N/A</v>
      </c>
      <c r="H112" s="31" t="e">
        <f t="shared" si="1"/>
        <v>#N/A</v>
      </c>
      <c r="I112" s="31" t="e">
        <f t="shared" si="1"/>
        <v>#N/A</v>
      </c>
      <c r="J112" s="31" t="e">
        <f t="shared" si="1"/>
        <v>#N/A</v>
      </c>
      <c r="K112" s="31" t="e">
        <f t="shared" si="1"/>
        <v>#N/A</v>
      </c>
      <c r="L112" s="31" t="e">
        <f t="shared" si="1"/>
        <v>#N/A</v>
      </c>
      <c r="M112" s="31" t="e">
        <f t="shared" si="1"/>
        <v>#N/A</v>
      </c>
      <c r="N112" s="31" t="e">
        <f t="shared" si="1"/>
        <v>#N/A</v>
      </c>
      <c r="O112" s="31" t="e">
        <f t="shared" si="1"/>
        <v>#N/A</v>
      </c>
      <c r="P112" s="31" t="e">
        <f t="shared" si="1"/>
        <v>#N/A</v>
      </c>
      <c r="Q112" s="31" t="e">
        <f t="shared" si="1"/>
        <v>#N/A</v>
      </c>
      <c r="R112" s="31" t="e">
        <f t="shared" si="1"/>
        <v>#N/A</v>
      </c>
      <c r="S112" s="31" t="e">
        <f t="shared" si="1"/>
        <v>#N/A</v>
      </c>
      <c r="T112" s="31" t="e">
        <f t="shared" si="1"/>
        <v>#N/A</v>
      </c>
      <c r="U112" s="31" t="e">
        <f t="shared" si="1"/>
        <v>#N/A</v>
      </c>
      <c r="V112" s="31" t="e">
        <f t="shared" si="1"/>
        <v>#N/A</v>
      </c>
      <c r="W112" s="31" t="e">
        <f t="shared" si="1"/>
        <v>#N/A</v>
      </c>
      <c r="X112" s="31" t="e">
        <f t="shared" si="1"/>
        <v>#N/A</v>
      </c>
      <c r="Y112" s="31" t="e">
        <f t="shared" si="1"/>
        <v>#N/A</v>
      </c>
      <c r="Z112" s="31" t="e">
        <f t="shared" si="1"/>
        <v>#N/A</v>
      </c>
      <c r="AA112" s="31" t="e">
        <f t="shared" si="1"/>
        <v>#N/A</v>
      </c>
      <c r="AB112" s="31" t="e">
        <f t="shared" si="1"/>
        <v>#N/A</v>
      </c>
      <c r="AC112" s="31" t="e">
        <f t="shared" si="1"/>
        <v>#N/A</v>
      </c>
      <c r="AD112" s="31" t="e">
        <f t="shared" si="1"/>
        <v>#N/A</v>
      </c>
      <c r="AE112" s="31" t="e">
        <f t="shared" si="1"/>
        <v>#N/A</v>
      </c>
      <c r="AF112" s="31" t="e">
        <f t="shared" si="1"/>
        <v>#N/A</v>
      </c>
      <c r="AG112" s="31" t="e">
        <f t="shared" si="1"/>
        <v>#N/A</v>
      </c>
      <c r="AH112" s="31" t="e">
        <f t="shared" si="1"/>
        <v>#N/A</v>
      </c>
      <c r="AI112" s="31" t="e">
        <f t="shared" si="1"/>
        <v>#N/A</v>
      </c>
      <c r="AJ112" s="31" t="e">
        <f t="shared" si="1"/>
        <v>#N/A</v>
      </c>
      <c r="AK112" s="31" t="e">
        <f t="shared" si="1"/>
        <v>#N/A</v>
      </c>
      <c r="AL112" s="31" t="e">
        <f t="shared" si="1"/>
        <v>#N/A</v>
      </c>
      <c r="AM112" s="9"/>
    </row>
    <row r="113" spans="1:39" x14ac:dyDescent="0.2">
      <c r="A113" s="20"/>
      <c r="B113" s="9">
        <v>10</v>
      </c>
      <c r="C113" s="31" t="e">
        <f t="shared" si="2"/>
        <v>#N/A</v>
      </c>
      <c r="D113" s="31" t="e">
        <f t="shared" si="1"/>
        <v>#N/A</v>
      </c>
      <c r="E113" s="31" t="e">
        <f t="shared" si="1"/>
        <v>#N/A</v>
      </c>
      <c r="F113" s="31" t="e">
        <f t="shared" si="1"/>
        <v>#N/A</v>
      </c>
      <c r="G113" s="31" t="e">
        <f t="shared" si="1"/>
        <v>#N/A</v>
      </c>
      <c r="H113" s="31" t="e">
        <f t="shared" si="1"/>
        <v>#N/A</v>
      </c>
      <c r="I113" s="31" t="e">
        <f t="shared" si="1"/>
        <v>#N/A</v>
      </c>
      <c r="J113" s="31" t="e">
        <f t="shared" si="1"/>
        <v>#N/A</v>
      </c>
      <c r="K113" s="31" t="e">
        <f t="shared" si="1"/>
        <v>#N/A</v>
      </c>
      <c r="L113" s="31" t="e">
        <f t="shared" si="1"/>
        <v>#N/A</v>
      </c>
      <c r="M113" s="31" t="e">
        <f t="shared" si="1"/>
        <v>#N/A</v>
      </c>
      <c r="N113" s="31" t="e">
        <f t="shared" si="1"/>
        <v>#N/A</v>
      </c>
      <c r="O113" s="31" t="e">
        <f t="shared" si="1"/>
        <v>#N/A</v>
      </c>
      <c r="P113" s="31" t="e">
        <f t="shared" si="1"/>
        <v>#N/A</v>
      </c>
      <c r="Q113" s="31" t="e">
        <f t="shared" si="1"/>
        <v>#N/A</v>
      </c>
      <c r="R113" s="31" t="e">
        <f t="shared" si="1"/>
        <v>#N/A</v>
      </c>
      <c r="S113" s="31" t="e">
        <f t="shared" si="1"/>
        <v>#N/A</v>
      </c>
      <c r="T113" s="31" t="e">
        <f t="shared" si="1"/>
        <v>#N/A</v>
      </c>
      <c r="U113" s="31" t="e">
        <f t="shared" si="1"/>
        <v>#N/A</v>
      </c>
      <c r="V113" s="31" t="e">
        <f t="shared" si="1"/>
        <v>#N/A</v>
      </c>
      <c r="W113" s="31" t="e">
        <f t="shared" si="1"/>
        <v>#N/A</v>
      </c>
      <c r="X113" s="31" t="e">
        <f t="shared" si="1"/>
        <v>#N/A</v>
      </c>
      <c r="Y113" s="31" t="e">
        <f t="shared" si="1"/>
        <v>#N/A</v>
      </c>
      <c r="Z113" s="31" t="e">
        <f t="shared" si="1"/>
        <v>#N/A</v>
      </c>
      <c r="AA113" s="31" t="e">
        <f t="shared" si="1"/>
        <v>#N/A</v>
      </c>
      <c r="AB113" s="31" t="e">
        <f t="shared" si="1"/>
        <v>#N/A</v>
      </c>
      <c r="AC113" s="31" t="e">
        <f t="shared" si="1"/>
        <v>#N/A</v>
      </c>
      <c r="AD113" s="31" t="e">
        <f t="shared" si="1"/>
        <v>#N/A</v>
      </c>
      <c r="AE113" s="31" t="e">
        <f t="shared" si="1"/>
        <v>#N/A</v>
      </c>
      <c r="AF113" s="31" t="e">
        <f t="shared" si="1"/>
        <v>#N/A</v>
      </c>
      <c r="AG113" s="31" t="e">
        <f t="shared" si="1"/>
        <v>#N/A</v>
      </c>
      <c r="AH113" s="31" t="e">
        <f t="shared" si="1"/>
        <v>#N/A</v>
      </c>
      <c r="AI113" s="31" t="e">
        <f t="shared" si="1"/>
        <v>#N/A</v>
      </c>
      <c r="AJ113" s="31" t="e">
        <f t="shared" si="1"/>
        <v>#N/A</v>
      </c>
      <c r="AK113" s="31" t="e">
        <f t="shared" si="1"/>
        <v>#N/A</v>
      </c>
      <c r="AL113" s="31" t="e">
        <f t="shared" si="1"/>
        <v>#N/A</v>
      </c>
      <c r="AM113" s="9"/>
    </row>
    <row r="114" spans="1:39" x14ac:dyDescent="0.2">
      <c r="A114" s="20"/>
      <c r="B114" s="9">
        <v>11</v>
      </c>
      <c r="C114" s="31" t="e">
        <f t="shared" si="2"/>
        <v>#N/A</v>
      </c>
      <c r="D114" s="31" t="e">
        <f t="shared" si="1"/>
        <v>#N/A</v>
      </c>
      <c r="E114" s="31" t="e">
        <f t="shared" si="1"/>
        <v>#N/A</v>
      </c>
      <c r="F114" s="31" t="e">
        <f t="shared" si="1"/>
        <v>#N/A</v>
      </c>
      <c r="G114" s="31" t="e">
        <f t="shared" si="1"/>
        <v>#N/A</v>
      </c>
      <c r="H114" s="31" t="e">
        <f t="shared" si="1"/>
        <v>#N/A</v>
      </c>
      <c r="I114" s="31" t="e">
        <f t="shared" si="1"/>
        <v>#N/A</v>
      </c>
      <c r="J114" s="31" t="e">
        <f t="shared" si="1"/>
        <v>#N/A</v>
      </c>
      <c r="K114" s="31" t="e">
        <f t="shared" si="1"/>
        <v>#N/A</v>
      </c>
      <c r="L114" s="31" t="e">
        <f t="shared" si="1"/>
        <v>#N/A</v>
      </c>
      <c r="M114" s="31" t="e">
        <f t="shared" si="1"/>
        <v>#N/A</v>
      </c>
      <c r="N114" s="31" t="e">
        <f t="shared" si="1"/>
        <v>#N/A</v>
      </c>
      <c r="O114" s="31" t="e">
        <f t="shared" si="1"/>
        <v>#N/A</v>
      </c>
      <c r="P114" s="31" t="e">
        <f t="shared" si="1"/>
        <v>#N/A</v>
      </c>
      <c r="Q114" s="31" t="e">
        <f t="shared" si="1"/>
        <v>#N/A</v>
      </c>
      <c r="R114" s="31" t="e">
        <f t="shared" si="1"/>
        <v>#N/A</v>
      </c>
      <c r="S114" s="31" t="e">
        <f t="shared" si="1"/>
        <v>#N/A</v>
      </c>
      <c r="T114" s="31" t="e">
        <f t="shared" si="1"/>
        <v>#N/A</v>
      </c>
      <c r="U114" s="31" t="e">
        <f t="shared" si="1"/>
        <v>#N/A</v>
      </c>
      <c r="V114" s="31" t="e">
        <f t="shared" si="1"/>
        <v>#N/A</v>
      </c>
      <c r="W114" s="31" t="e">
        <f t="shared" si="1"/>
        <v>#N/A</v>
      </c>
      <c r="X114" s="31" t="e">
        <f t="shared" si="1"/>
        <v>#N/A</v>
      </c>
      <c r="Y114" s="31" t="e">
        <f t="shared" si="1"/>
        <v>#N/A</v>
      </c>
      <c r="Z114" s="31" t="e">
        <f t="shared" si="1"/>
        <v>#N/A</v>
      </c>
      <c r="AA114" s="31" t="e">
        <f t="shared" si="1"/>
        <v>#N/A</v>
      </c>
      <c r="AB114" s="31" t="e">
        <f t="shared" si="1"/>
        <v>#N/A</v>
      </c>
      <c r="AC114" s="31" t="e">
        <f t="shared" si="1"/>
        <v>#N/A</v>
      </c>
      <c r="AD114" s="31" t="e">
        <f t="shared" si="1"/>
        <v>#N/A</v>
      </c>
      <c r="AE114" s="31" t="e">
        <f t="shared" si="1"/>
        <v>#N/A</v>
      </c>
      <c r="AF114" s="31" t="e">
        <f t="shared" si="1"/>
        <v>#N/A</v>
      </c>
      <c r="AG114" s="31" t="e">
        <f t="shared" si="1"/>
        <v>#N/A</v>
      </c>
      <c r="AH114" s="31" t="e">
        <f t="shared" si="1"/>
        <v>#N/A</v>
      </c>
      <c r="AI114" s="31" t="e">
        <f t="shared" si="1"/>
        <v>#N/A</v>
      </c>
      <c r="AJ114" s="31" t="e">
        <f t="shared" si="1"/>
        <v>#N/A</v>
      </c>
      <c r="AK114" s="31" t="e">
        <f t="shared" si="1"/>
        <v>#N/A</v>
      </c>
      <c r="AL114" s="31" t="e">
        <f t="shared" si="1"/>
        <v>#N/A</v>
      </c>
      <c r="AM114" s="9"/>
    </row>
    <row r="115" spans="1:39" x14ac:dyDescent="0.2">
      <c r="A115" s="20"/>
      <c r="B115" s="9">
        <v>12</v>
      </c>
      <c r="C115" s="31">
        <f t="shared" si="2"/>
        <v>0</v>
      </c>
      <c r="D115" s="31">
        <f t="shared" si="1"/>
        <v>0</v>
      </c>
      <c r="E115" s="31">
        <f t="shared" si="1"/>
        <v>0</v>
      </c>
      <c r="F115" s="31">
        <f t="shared" si="1"/>
        <v>0</v>
      </c>
      <c r="G115" s="31">
        <f t="shared" si="1"/>
        <v>0</v>
      </c>
      <c r="H115" s="31">
        <f t="shared" si="1"/>
        <v>0</v>
      </c>
      <c r="I115" s="31">
        <f t="shared" si="1"/>
        <v>0</v>
      </c>
      <c r="J115" s="31">
        <f t="shared" si="1"/>
        <v>0</v>
      </c>
      <c r="K115" s="31">
        <f t="shared" si="1"/>
        <v>0</v>
      </c>
      <c r="L115" s="31">
        <f t="shared" si="1"/>
        <v>0</v>
      </c>
      <c r="M115" s="31">
        <f t="shared" si="1"/>
        <v>0</v>
      </c>
      <c r="N115" s="31">
        <f t="shared" si="1"/>
        <v>0</v>
      </c>
      <c r="O115" s="31">
        <f t="shared" si="1"/>
        <v>0</v>
      </c>
      <c r="P115" s="31">
        <f t="shared" si="1"/>
        <v>0</v>
      </c>
      <c r="Q115" s="31">
        <f t="shared" si="1"/>
        <v>0</v>
      </c>
      <c r="R115" s="31">
        <f t="shared" si="1"/>
        <v>0</v>
      </c>
      <c r="S115" s="31">
        <f t="shared" si="1"/>
        <v>0</v>
      </c>
      <c r="T115" s="31">
        <f t="shared" si="1"/>
        <v>0</v>
      </c>
      <c r="U115" s="31">
        <f t="shared" si="1"/>
        <v>0</v>
      </c>
      <c r="V115" s="31">
        <f t="shared" si="1"/>
        <v>0</v>
      </c>
      <c r="W115" s="31">
        <f t="shared" si="1"/>
        <v>0</v>
      </c>
      <c r="X115" s="31">
        <f t="shared" si="1"/>
        <v>0</v>
      </c>
      <c r="Y115" s="31">
        <f t="shared" si="1"/>
        <v>0</v>
      </c>
      <c r="Z115" s="31">
        <f t="shared" si="1"/>
        <v>0</v>
      </c>
      <c r="AA115" s="31">
        <f t="shared" si="1"/>
        <v>0</v>
      </c>
      <c r="AB115" s="31">
        <f t="shared" si="1"/>
        <v>0</v>
      </c>
      <c r="AC115" s="31">
        <f t="shared" si="1"/>
        <v>0</v>
      </c>
      <c r="AD115" s="31">
        <f t="shared" si="1"/>
        <v>0</v>
      </c>
      <c r="AE115" s="31">
        <f t="shared" si="1"/>
        <v>0</v>
      </c>
      <c r="AF115" s="31">
        <f t="shared" si="1"/>
        <v>0</v>
      </c>
      <c r="AG115" s="31">
        <f t="shared" si="1"/>
        <v>0</v>
      </c>
      <c r="AH115" s="31">
        <f t="shared" si="1"/>
        <v>0</v>
      </c>
      <c r="AI115" s="31">
        <f t="shared" si="1"/>
        <v>0</v>
      </c>
      <c r="AJ115" s="31">
        <f t="shared" si="1"/>
        <v>0</v>
      </c>
      <c r="AK115" s="31">
        <f t="shared" si="1"/>
        <v>0</v>
      </c>
      <c r="AL115" s="31">
        <f t="shared" si="1"/>
        <v>0</v>
      </c>
      <c r="AM115" s="9"/>
    </row>
    <row r="116" spans="1:39" x14ac:dyDescent="0.2">
      <c r="A116" s="20"/>
      <c r="B116" s="9">
        <v>13</v>
      </c>
      <c r="C116" s="31">
        <f t="shared" si="2"/>
        <v>0</v>
      </c>
      <c r="D116" s="31">
        <f t="shared" si="1"/>
        <v>0</v>
      </c>
      <c r="E116" s="31">
        <f t="shared" si="1"/>
        <v>0</v>
      </c>
      <c r="F116" s="31">
        <f t="shared" si="1"/>
        <v>0</v>
      </c>
      <c r="G116" s="31">
        <f t="shared" si="1"/>
        <v>0</v>
      </c>
      <c r="H116" s="31">
        <f t="shared" si="1"/>
        <v>0</v>
      </c>
      <c r="I116" s="31">
        <f t="shared" si="1"/>
        <v>0</v>
      </c>
      <c r="J116" s="31">
        <f t="shared" si="1"/>
        <v>0</v>
      </c>
      <c r="K116" s="31">
        <f t="shared" si="1"/>
        <v>0</v>
      </c>
      <c r="L116" s="31">
        <f t="shared" si="1"/>
        <v>0</v>
      </c>
      <c r="M116" s="31">
        <f t="shared" si="1"/>
        <v>0</v>
      </c>
      <c r="N116" s="31">
        <f t="shared" si="1"/>
        <v>0</v>
      </c>
      <c r="O116" s="31">
        <f t="shared" si="1"/>
        <v>0</v>
      </c>
      <c r="P116" s="31">
        <f t="shared" si="1"/>
        <v>0</v>
      </c>
      <c r="Q116" s="31">
        <f t="shared" si="1"/>
        <v>0</v>
      </c>
      <c r="R116" s="31">
        <f t="shared" si="1"/>
        <v>0</v>
      </c>
      <c r="S116" s="31">
        <f t="shared" si="1"/>
        <v>0</v>
      </c>
      <c r="T116" s="31">
        <f t="shared" si="1"/>
        <v>0</v>
      </c>
      <c r="U116" s="31">
        <f t="shared" si="1"/>
        <v>0</v>
      </c>
      <c r="V116" s="31">
        <f t="shared" si="1"/>
        <v>0</v>
      </c>
      <c r="W116" s="31">
        <f t="shared" si="1"/>
        <v>0</v>
      </c>
      <c r="X116" s="31">
        <f t="shared" si="1"/>
        <v>0</v>
      </c>
      <c r="Y116" s="31">
        <f t="shared" si="1"/>
        <v>0</v>
      </c>
      <c r="Z116" s="31">
        <f t="shared" si="1"/>
        <v>0</v>
      </c>
      <c r="AA116" s="31">
        <f t="shared" si="1"/>
        <v>0</v>
      </c>
      <c r="AB116" s="31">
        <f t="shared" si="1"/>
        <v>0</v>
      </c>
      <c r="AC116" s="31">
        <f t="shared" si="1"/>
        <v>0</v>
      </c>
      <c r="AD116" s="31">
        <f t="shared" si="1"/>
        <v>0</v>
      </c>
      <c r="AE116" s="31">
        <f t="shared" si="1"/>
        <v>0</v>
      </c>
      <c r="AF116" s="31">
        <f t="shared" si="1"/>
        <v>0</v>
      </c>
      <c r="AG116" s="31">
        <f t="shared" si="1"/>
        <v>0</v>
      </c>
      <c r="AH116" s="31">
        <f t="shared" si="1"/>
        <v>0</v>
      </c>
      <c r="AI116" s="31">
        <f t="shared" si="1"/>
        <v>0</v>
      </c>
      <c r="AJ116" s="31">
        <f t="shared" si="1"/>
        <v>0</v>
      </c>
      <c r="AK116" s="31">
        <f t="shared" si="1"/>
        <v>0</v>
      </c>
      <c r="AL116" s="31">
        <f t="shared" si="1"/>
        <v>0</v>
      </c>
      <c r="AM116" s="9"/>
    </row>
    <row r="117" spans="1:39" x14ac:dyDescent="0.2">
      <c r="A117" s="20"/>
      <c r="B117" s="9">
        <v>14</v>
      </c>
      <c r="C117" s="31" t="e">
        <f t="shared" si="2"/>
        <v>#N/A</v>
      </c>
      <c r="D117" s="31" t="e">
        <f t="shared" si="1"/>
        <v>#N/A</v>
      </c>
      <c r="E117" s="31" t="e">
        <f t="shared" si="1"/>
        <v>#N/A</v>
      </c>
      <c r="F117" s="31" t="e">
        <f t="shared" si="1"/>
        <v>#N/A</v>
      </c>
      <c r="G117" s="31" t="e">
        <f t="shared" si="1"/>
        <v>#N/A</v>
      </c>
      <c r="H117" s="31" t="e">
        <f t="shared" si="1"/>
        <v>#N/A</v>
      </c>
      <c r="I117" s="31" t="e">
        <f t="shared" si="1"/>
        <v>#N/A</v>
      </c>
      <c r="J117" s="31" t="e">
        <f t="shared" si="1"/>
        <v>#N/A</v>
      </c>
      <c r="K117" s="31" t="e">
        <f t="shared" si="1"/>
        <v>#N/A</v>
      </c>
      <c r="L117" s="31" t="e">
        <f t="shared" si="1"/>
        <v>#N/A</v>
      </c>
      <c r="M117" s="31" t="e">
        <f t="shared" si="1"/>
        <v>#N/A</v>
      </c>
      <c r="N117" s="31" t="e">
        <f t="shared" si="1"/>
        <v>#N/A</v>
      </c>
      <c r="O117" s="31" t="e">
        <f t="shared" si="1"/>
        <v>#N/A</v>
      </c>
      <c r="P117" s="31" t="e">
        <f t="shared" si="1"/>
        <v>#N/A</v>
      </c>
      <c r="Q117" s="31" t="e">
        <f t="shared" si="1"/>
        <v>#N/A</v>
      </c>
      <c r="R117" s="31" t="e">
        <f t="shared" si="1"/>
        <v>#N/A</v>
      </c>
      <c r="S117" s="31" t="e">
        <f t="shared" si="1"/>
        <v>#N/A</v>
      </c>
      <c r="T117" s="31" t="e">
        <f t="shared" si="1"/>
        <v>#N/A</v>
      </c>
      <c r="U117" s="31" t="e">
        <f t="shared" si="1"/>
        <v>#N/A</v>
      </c>
      <c r="V117" s="31" t="e">
        <f t="shared" si="1"/>
        <v>#N/A</v>
      </c>
      <c r="W117" s="31" t="e">
        <f t="shared" si="1"/>
        <v>#N/A</v>
      </c>
      <c r="X117" s="31" t="e">
        <f t="shared" si="1"/>
        <v>#N/A</v>
      </c>
      <c r="Y117" s="31" t="e">
        <f t="shared" si="1"/>
        <v>#N/A</v>
      </c>
      <c r="Z117" s="31" t="e">
        <f t="shared" si="1"/>
        <v>#N/A</v>
      </c>
      <c r="AA117" s="31" t="e">
        <f t="shared" si="1"/>
        <v>#N/A</v>
      </c>
      <c r="AB117" s="31" t="e">
        <f t="shared" si="1"/>
        <v>#N/A</v>
      </c>
      <c r="AC117" s="31" t="e">
        <f t="shared" si="1"/>
        <v>#N/A</v>
      </c>
      <c r="AD117" s="31" t="e">
        <f t="shared" si="1"/>
        <v>#N/A</v>
      </c>
      <c r="AE117" s="31" t="e">
        <f t="shared" si="1"/>
        <v>#N/A</v>
      </c>
      <c r="AF117" s="31" t="e">
        <f t="shared" si="1"/>
        <v>#N/A</v>
      </c>
      <c r="AG117" s="31" t="e">
        <f t="shared" si="1"/>
        <v>#N/A</v>
      </c>
      <c r="AH117" s="31" t="e">
        <f t="shared" si="1"/>
        <v>#N/A</v>
      </c>
      <c r="AI117" s="31" t="e">
        <f t="shared" si="1"/>
        <v>#N/A</v>
      </c>
      <c r="AJ117" s="31" t="e">
        <f t="shared" si="1"/>
        <v>#N/A</v>
      </c>
      <c r="AK117" s="31" t="e">
        <f t="shared" si="1"/>
        <v>#N/A</v>
      </c>
      <c r="AL117" s="31" t="e">
        <f t="shared" si="1"/>
        <v>#N/A</v>
      </c>
      <c r="AM117" s="9"/>
    </row>
    <row r="118" spans="1:39" x14ac:dyDescent="0.2">
      <c r="A118" s="20"/>
      <c r="B118" s="9">
        <v>15</v>
      </c>
      <c r="C118" s="31" t="e">
        <f t="shared" si="2"/>
        <v>#N/A</v>
      </c>
      <c r="D118" s="31" t="e">
        <f t="shared" si="1"/>
        <v>#N/A</v>
      </c>
      <c r="E118" s="31" t="e">
        <f t="shared" si="1"/>
        <v>#N/A</v>
      </c>
      <c r="F118" s="31" t="e">
        <f t="shared" si="1"/>
        <v>#N/A</v>
      </c>
      <c r="G118" s="31" t="e">
        <f t="shared" si="1"/>
        <v>#N/A</v>
      </c>
      <c r="H118" s="31" t="e">
        <f t="shared" si="1"/>
        <v>#N/A</v>
      </c>
      <c r="I118" s="31" t="e">
        <f t="shared" si="1"/>
        <v>#N/A</v>
      </c>
      <c r="J118" s="31" t="e">
        <f t="shared" si="1"/>
        <v>#N/A</v>
      </c>
      <c r="K118" s="31" t="e">
        <f t="shared" si="1"/>
        <v>#N/A</v>
      </c>
      <c r="L118" s="31" t="e">
        <f t="shared" si="1"/>
        <v>#N/A</v>
      </c>
      <c r="M118" s="31" t="e">
        <f t="shared" si="1"/>
        <v>#N/A</v>
      </c>
      <c r="N118" s="31" t="e">
        <f t="shared" si="1"/>
        <v>#N/A</v>
      </c>
      <c r="O118" s="31" t="e">
        <f t="shared" si="1"/>
        <v>#N/A</v>
      </c>
      <c r="P118" s="31" t="e">
        <f t="shared" ref="P118:AL127" si="3">IF(P91=0,0,IF(P64&lt;-7,P$44*(P$38+P$42*(P64+7)),IF(P64&lt;2,P$44*(P$37+P$41*(P64-2)),IF(P64&lt;7,P$44*(P$36+P$40*(P64-7)),P$44*(P$36+P$39*(P64-7))))))</f>
        <v>#N/A</v>
      </c>
      <c r="Q118" s="31" t="e">
        <f t="shared" si="3"/>
        <v>#N/A</v>
      </c>
      <c r="R118" s="31" t="e">
        <f t="shared" si="3"/>
        <v>#N/A</v>
      </c>
      <c r="S118" s="31" t="e">
        <f t="shared" si="3"/>
        <v>#N/A</v>
      </c>
      <c r="T118" s="31" t="e">
        <f t="shared" si="3"/>
        <v>#N/A</v>
      </c>
      <c r="U118" s="31" t="e">
        <f t="shared" si="3"/>
        <v>#N/A</v>
      </c>
      <c r="V118" s="31" t="e">
        <f t="shared" si="3"/>
        <v>#N/A</v>
      </c>
      <c r="W118" s="31" t="e">
        <f t="shared" si="3"/>
        <v>#N/A</v>
      </c>
      <c r="X118" s="31" t="e">
        <f t="shared" si="3"/>
        <v>#N/A</v>
      </c>
      <c r="Y118" s="31" t="e">
        <f t="shared" si="3"/>
        <v>#N/A</v>
      </c>
      <c r="Z118" s="31" t="e">
        <f t="shared" si="3"/>
        <v>#N/A</v>
      </c>
      <c r="AA118" s="31" t="e">
        <f t="shared" si="3"/>
        <v>#N/A</v>
      </c>
      <c r="AB118" s="31" t="e">
        <f t="shared" si="3"/>
        <v>#N/A</v>
      </c>
      <c r="AC118" s="31" t="e">
        <f t="shared" si="3"/>
        <v>#N/A</v>
      </c>
      <c r="AD118" s="31" t="e">
        <f t="shared" si="3"/>
        <v>#N/A</v>
      </c>
      <c r="AE118" s="31" t="e">
        <f t="shared" si="3"/>
        <v>#N/A</v>
      </c>
      <c r="AF118" s="31" t="e">
        <f t="shared" si="3"/>
        <v>#N/A</v>
      </c>
      <c r="AG118" s="31" t="e">
        <f t="shared" si="3"/>
        <v>#N/A</v>
      </c>
      <c r="AH118" s="31" t="e">
        <f t="shared" si="3"/>
        <v>#N/A</v>
      </c>
      <c r="AI118" s="31" t="e">
        <f t="shared" si="3"/>
        <v>#N/A</v>
      </c>
      <c r="AJ118" s="31" t="e">
        <f t="shared" si="3"/>
        <v>#N/A</v>
      </c>
      <c r="AK118" s="31" t="e">
        <f t="shared" si="3"/>
        <v>#N/A</v>
      </c>
      <c r="AL118" s="31" t="e">
        <f t="shared" si="3"/>
        <v>#N/A</v>
      </c>
      <c r="AM118" s="9"/>
    </row>
    <row r="119" spans="1:39" x14ac:dyDescent="0.2">
      <c r="A119" s="20"/>
      <c r="B119" s="9">
        <v>16</v>
      </c>
      <c r="C119" s="31" t="e">
        <f t="shared" si="2"/>
        <v>#N/A</v>
      </c>
      <c r="D119" s="31" t="e">
        <f t="shared" si="2"/>
        <v>#N/A</v>
      </c>
      <c r="E119" s="31" t="e">
        <f t="shared" si="2"/>
        <v>#N/A</v>
      </c>
      <c r="F119" s="31" t="e">
        <f t="shared" si="2"/>
        <v>#N/A</v>
      </c>
      <c r="G119" s="31" t="e">
        <f t="shared" si="2"/>
        <v>#N/A</v>
      </c>
      <c r="H119" s="31" t="e">
        <f t="shared" si="2"/>
        <v>#N/A</v>
      </c>
      <c r="I119" s="31" t="e">
        <f t="shared" si="2"/>
        <v>#N/A</v>
      </c>
      <c r="J119" s="31" t="e">
        <f t="shared" si="2"/>
        <v>#N/A</v>
      </c>
      <c r="K119" s="31" t="e">
        <f t="shared" si="2"/>
        <v>#N/A</v>
      </c>
      <c r="L119" s="31" t="e">
        <f t="shared" si="2"/>
        <v>#N/A</v>
      </c>
      <c r="M119" s="31" t="e">
        <f t="shared" si="2"/>
        <v>#N/A</v>
      </c>
      <c r="N119" s="31" t="e">
        <f t="shared" si="2"/>
        <v>#N/A</v>
      </c>
      <c r="O119" s="31" t="e">
        <f t="shared" si="2"/>
        <v>#N/A</v>
      </c>
      <c r="P119" s="31" t="e">
        <f t="shared" si="2"/>
        <v>#N/A</v>
      </c>
      <c r="Q119" s="31" t="e">
        <f t="shared" si="2"/>
        <v>#N/A</v>
      </c>
      <c r="R119" s="31" t="e">
        <f t="shared" si="2"/>
        <v>#N/A</v>
      </c>
      <c r="S119" s="31" t="e">
        <f t="shared" si="3"/>
        <v>#N/A</v>
      </c>
      <c r="T119" s="31" t="e">
        <f t="shared" si="3"/>
        <v>#N/A</v>
      </c>
      <c r="U119" s="31" t="e">
        <f t="shared" si="3"/>
        <v>#N/A</v>
      </c>
      <c r="V119" s="31" t="e">
        <f t="shared" si="3"/>
        <v>#N/A</v>
      </c>
      <c r="W119" s="31" t="e">
        <f t="shared" si="3"/>
        <v>#N/A</v>
      </c>
      <c r="X119" s="31" t="e">
        <f t="shared" si="3"/>
        <v>#N/A</v>
      </c>
      <c r="Y119" s="31" t="e">
        <f t="shared" si="3"/>
        <v>#N/A</v>
      </c>
      <c r="Z119" s="31" t="e">
        <f t="shared" si="3"/>
        <v>#N/A</v>
      </c>
      <c r="AA119" s="31" t="e">
        <f t="shared" si="3"/>
        <v>#N/A</v>
      </c>
      <c r="AB119" s="31" t="e">
        <f t="shared" si="3"/>
        <v>#N/A</v>
      </c>
      <c r="AC119" s="31" t="e">
        <f t="shared" si="3"/>
        <v>#N/A</v>
      </c>
      <c r="AD119" s="31" t="e">
        <f t="shared" si="3"/>
        <v>#N/A</v>
      </c>
      <c r="AE119" s="31" t="e">
        <f t="shared" si="3"/>
        <v>#N/A</v>
      </c>
      <c r="AF119" s="31" t="e">
        <f t="shared" si="3"/>
        <v>#N/A</v>
      </c>
      <c r="AG119" s="31" t="e">
        <f t="shared" si="3"/>
        <v>#N/A</v>
      </c>
      <c r="AH119" s="31" t="e">
        <f t="shared" si="3"/>
        <v>#N/A</v>
      </c>
      <c r="AI119" s="31" t="e">
        <f t="shared" si="3"/>
        <v>#N/A</v>
      </c>
      <c r="AJ119" s="31" t="e">
        <f t="shared" si="3"/>
        <v>#N/A</v>
      </c>
      <c r="AK119" s="31" t="e">
        <f t="shared" si="3"/>
        <v>#N/A</v>
      </c>
      <c r="AL119" s="31" t="e">
        <f t="shared" si="3"/>
        <v>#N/A</v>
      </c>
      <c r="AM119" s="9"/>
    </row>
    <row r="120" spans="1:39" x14ac:dyDescent="0.2">
      <c r="A120" s="20"/>
      <c r="B120" s="9">
        <v>17</v>
      </c>
      <c r="C120" s="31" t="e">
        <f t="shared" si="2"/>
        <v>#N/A</v>
      </c>
      <c r="D120" s="31" t="e">
        <f t="shared" si="2"/>
        <v>#N/A</v>
      </c>
      <c r="E120" s="31" t="e">
        <f t="shared" si="2"/>
        <v>#N/A</v>
      </c>
      <c r="F120" s="31" t="e">
        <f t="shared" si="2"/>
        <v>#N/A</v>
      </c>
      <c r="G120" s="31" t="e">
        <f t="shared" si="2"/>
        <v>#N/A</v>
      </c>
      <c r="H120" s="31" t="e">
        <f t="shared" si="2"/>
        <v>#N/A</v>
      </c>
      <c r="I120" s="31" t="e">
        <f t="shared" si="2"/>
        <v>#N/A</v>
      </c>
      <c r="J120" s="31" t="e">
        <f t="shared" si="2"/>
        <v>#N/A</v>
      </c>
      <c r="K120" s="31" t="e">
        <f t="shared" si="2"/>
        <v>#N/A</v>
      </c>
      <c r="L120" s="31" t="e">
        <f t="shared" si="2"/>
        <v>#N/A</v>
      </c>
      <c r="M120" s="31" t="e">
        <f t="shared" si="2"/>
        <v>#N/A</v>
      </c>
      <c r="N120" s="31" t="e">
        <f t="shared" si="2"/>
        <v>#N/A</v>
      </c>
      <c r="O120" s="31" t="e">
        <f t="shared" si="2"/>
        <v>#N/A</v>
      </c>
      <c r="P120" s="31" t="e">
        <f t="shared" si="2"/>
        <v>#N/A</v>
      </c>
      <c r="Q120" s="31" t="e">
        <f t="shared" si="2"/>
        <v>#N/A</v>
      </c>
      <c r="R120" s="31" t="e">
        <f t="shared" si="2"/>
        <v>#N/A</v>
      </c>
      <c r="S120" s="31" t="e">
        <f t="shared" si="3"/>
        <v>#N/A</v>
      </c>
      <c r="T120" s="31" t="e">
        <f t="shared" si="3"/>
        <v>#N/A</v>
      </c>
      <c r="U120" s="31" t="e">
        <f t="shared" si="3"/>
        <v>#N/A</v>
      </c>
      <c r="V120" s="31" t="e">
        <f t="shared" si="3"/>
        <v>#N/A</v>
      </c>
      <c r="W120" s="31" t="e">
        <f t="shared" si="3"/>
        <v>#N/A</v>
      </c>
      <c r="X120" s="31" t="e">
        <f t="shared" si="3"/>
        <v>#N/A</v>
      </c>
      <c r="Y120" s="31" t="e">
        <f t="shared" si="3"/>
        <v>#N/A</v>
      </c>
      <c r="Z120" s="31" t="e">
        <f t="shared" si="3"/>
        <v>#N/A</v>
      </c>
      <c r="AA120" s="31" t="e">
        <f t="shared" si="3"/>
        <v>#N/A</v>
      </c>
      <c r="AB120" s="31" t="e">
        <f t="shared" si="3"/>
        <v>#N/A</v>
      </c>
      <c r="AC120" s="31" t="e">
        <f t="shared" si="3"/>
        <v>#N/A</v>
      </c>
      <c r="AD120" s="31" t="e">
        <f t="shared" si="3"/>
        <v>#N/A</v>
      </c>
      <c r="AE120" s="31" t="e">
        <f t="shared" si="3"/>
        <v>#N/A</v>
      </c>
      <c r="AF120" s="31" t="e">
        <f t="shared" si="3"/>
        <v>#N/A</v>
      </c>
      <c r="AG120" s="31" t="e">
        <f t="shared" si="3"/>
        <v>#N/A</v>
      </c>
      <c r="AH120" s="31" t="e">
        <f t="shared" si="3"/>
        <v>#N/A</v>
      </c>
      <c r="AI120" s="31" t="e">
        <f t="shared" si="3"/>
        <v>#N/A</v>
      </c>
      <c r="AJ120" s="31" t="e">
        <f t="shared" si="3"/>
        <v>#N/A</v>
      </c>
      <c r="AK120" s="31" t="e">
        <f t="shared" si="3"/>
        <v>#N/A</v>
      </c>
      <c r="AL120" s="31" t="e">
        <f t="shared" si="3"/>
        <v>#N/A</v>
      </c>
      <c r="AM120" s="9"/>
    </row>
    <row r="121" spans="1:39" x14ac:dyDescent="0.2">
      <c r="A121" s="20"/>
      <c r="B121" s="9">
        <v>18</v>
      </c>
      <c r="C121" s="31" t="e">
        <f t="shared" si="2"/>
        <v>#N/A</v>
      </c>
      <c r="D121" s="31" t="e">
        <f t="shared" si="2"/>
        <v>#N/A</v>
      </c>
      <c r="E121" s="31" t="e">
        <f t="shared" si="2"/>
        <v>#N/A</v>
      </c>
      <c r="F121" s="31" t="e">
        <f t="shared" si="2"/>
        <v>#N/A</v>
      </c>
      <c r="G121" s="31" t="e">
        <f t="shared" si="2"/>
        <v>#N/A</v>
      </c>
      <c r="H121" s="31" t="e">
        <f t="shared" si="2"/>
        <v>#N/A</v>
      </c>
      <c r="I121" s="31" t="e">
        <f t="shared" si="2"/>
        <v>#N/A</v>
      </c>
      <c r="J121" s="31" t="e">
        <f t="shared" si="2"/>
        <v>#N/A</v>
      </c>
      <c r="K121" s="31" t="e">
        <f t="shared" si="2"/>
        <v>#N/A</v>
      </c>
      <c r="L121" s="31" t="e">
        <f t="shared" si="2"/>
        <v>#N/A</v>
      </c>
      <c r="M121" s="31" t="e">
        <f t="shared" si="2"/>
        <v>#N/A</v>
      </c>
      <c r="N121" s="31" t="e">
        <f t="shared" si="2"/>
        <v>#N/A</v>
      </c>
      <c r="O121" s="31" t="e">
        <f t="shared" si="2"/>
        <v>#N/A</v>
      </c>
      <c r="P121" s="31" t="e">
        <f t="shared" si="2"/>
        <v>#N/A</v>
      </c>
      <c r="Q121" s="31" t="e">
        <f t="shared" si="2"/>
        <v>#N/A</v>
      </c>
      <c r="R121" s="31" t="e">
        <f t="shared" si="2"/>
        <v>#N/A</v>
      </c>
      <c r="S121" s="31" t="e">
        <f t="shared" si="3"/>
        <v>#N/A</v>
      </c>
      <c r="T121" s="31" t="e">
        <f t="shared" si="3"/>
        <v>#N/A</v>
      </c>
      <c r="U121" s="31" t="e">
        <f t="shared" si="3"/>
        <v>#N/A</v>
      </c>
      <c r="V121" s="31" t="e">
        <f t="shared" si="3"/>
        <v>#N/A</v>
      </c>
      <c r="W121" s="31" t="e">
        <f t="shared" si="3"/>
        <v>#N/A</v>
      </c>
      <c r="X121" s="31" t="e">
        <f t="shared" si="3"/>
        <v>#N/A</v>
      </c>
      <c r="Y121" s="31" t="e">
        <f t="shared" si="3"/>
        <v>#N/A</v>
      </c>
      <c r="Z121" s="31" t="e">
        <f t="shared" si="3"/>
        <v>#N/A</v>
      </c>
      <c r="AA121" s="31" t="e">
        <f t="shared" si="3"/>
        <v>#N/A</v>
      </c>
      <c r="AB121" s="31" t="e">
        <f t="shared" si="3"/>
        <v>#N/A</v>
      </c>
      <c r="AC121" s="31" t="e">
        <f t="shared" si="3"/>
        <v>#N/A</v>
      </c>
      <c r="AD121" s="31" t="e">
        <f t="shared" si="3"/>
        <v>#N/A</v>
      </c>
      <c r="AE121" s="31" t="e">
        <f t="shared" si="3"/>
        <v>#N/A</v>
      </c>
      <c r="AF121" s="31" t="e">
        <f t="shared" si="3"/>
        <v>#N/A</v>
      </c>
      <c r="AG121" s="31" t="e">
        <f t="shared" si="3"/>
        <v>#N/A</v>
      </c>
      <c r="AH121" s="31" t="e">
        <f t="shared" si="3"/>
        <v>#N/A</v>
      </c>
      <c r="AI121" s="31" t="e">
        <f t="shared" si="3"/>
        <v>#N/A</v>
      </c>
      <c r="AJ121" s="31" t="e">
        <f t="shared" si="3"/>
        <v>#N/A</v>
      </c>
      <c r="AK121" s="31" t="e">
        <f t="shared" si="3"/>
        <v>#N/A</v>
      </c>
      <c r="AL121" s="31" t="e">
        <f t="shared" si="3"/>
        <v>#N/A</v>
      </c>
      <c r="AM121" s="9"/>
    </row>
    <row r="122" spans="1:39" x14ac:dyDescent="0.2">
      <c r="A122" s="20"/>
      <c r="B122" s="9">
        <v>19</v>
      </c>
      <c r="C122" s="31" t="e">
        <f t="shared" si="2"/>
        <v>#N/A</v>
      </c>
      <c r="D122" s="31" t="e">
        <f t="shared" si="2"/>
        <v>#N/A</v>
      </c>
      <c r="E122" s="31" t="e">
        <f t="shared" si="2"/>
        <v>#N/A</v>
      </c>
      <c r="F122" s="31" t="e">
        <f t="shared" si="2"/>
        <v>#N/A</v>
      </c>
      <c r="G122" s="31" t="e">
        <f t="shared" si="2"/>
        <v>#N/A</v>
      </c>
      <c r="H122" s="31" t="e">
        <f t="shared" si="2"/>
        <v>#N/A</v>
      </c>
      <c r="I122" s="31" t="e">
        <f t="shared" si="2"/>
        <v>#N/A</v>
      </c>
      <c r="J122" s="31" t="e">
        <f t="shared" si="2"/>
        <v>#N/A</v>
      </c>
      <c r="K122" s="31" t="e">
        <f t="shared" si="2"/>
        <v>#N/A</v>
      </c>
      <c r="L122" s="31" t="e">
        <f t="shared" si="2"/>
        <v>#N/A</v>
      </c>
      <c r="M122" s="31" t="e">
        <f t="shared" si="2"/>
        <v>#N/A</v>
      </c>
      <c r="N122" s="31" t="e">
        <f t="shared" si="2"/>
        <v>#N/A</v>
      </c>
      <c r="O122" s="31" t="e">
        <f t="shared" si="2"/>
        <v>#N/A</v>
      </c>
      <c r="P122" s="31" t="e">
        <f t="shared" si="2"/>
        <v>#N/A</v>
      </c>
      <c r="Q122" s="31" t="e">
        <f t="shared" si="2"/>
        <v>#N/A</v>
      </c>
      <c r="R122" s="31" t="e">
        <f t="shared" si="2"/>
        <v>#N/A</v>
      </c>
      <c r="S122" s="31" t="e">
        <f t="shared" si="3"/>
        <v>#N/A</v>
      </c>
      <c r="T122" s="31" t="e">
        <f t="shared" si="3"/>
        <v>#N/A</v>
      </c>
      <c r="U122" s="31" t="e">
        <f t="shared" si="3"/>
        <v>#N/A</v>
      </c>
      <c r="V122" s="31" t="e">
        <f t="shared" si="3"/>
        <v>#N/A</v>
      </c>
      <c r="W122" s="31" t="e">
        <f t="shared" si="3"/>
        <v>#N/A</v>
      </c>
      <c r="X122" s="31" t="e">
        <f t="shared" si="3"/>
        <v>#N/A</v>
      </c>
      <c r="Y122" s="31" t="e">
        <f t="shared" si="3"/>
        <v>#N/A</v>
      </c>
      <c r="Z122" s="31" t="e">
        <f t="shared" si="3"/>
        <v>#N/A</v>
      </c>
      <c r="AA122" s="31" t="e">
        <f t="shared" si="3"/>
        <v>#N/A</v>
      </c>
      <c r="AB122" s="31" t="e">
        <f t="shared" si="3"/>
        <v>#N/A</v>
      </c>
      <c r="AC122" s="31" t="e">
        <f t="shared" si="3"/>
        <v>#N/A</v>
      </c>
      <c r="AD122" s="31" t="e">
        <f t="shared" si="3"/>
        <v>#N/A</v>
      </c>
      <c r="AE122" s="31" t="e">
        <f t="shared" si="3"/>
        <v>#N/A</v>
      </c>
      <c r="AF122" s="31" t="e">
        <f t="shared" si="3"/>
        <v>#N/A</v>
      </c>
      <c r="AG122" s="31" t="e">
        <f t="shared" si="3"/>
        <v>#N/A</v>
      </c>
      <c r="AH122" s="31" t="e">
        <f t="shared" si="3"/>
        <v>#N/A</v>
      </c>
      <c r="AI122" s="31" t="e">
        <f t="shared" si="3"/>
        <v>#N/A</v>
      </c>
      <c r="AJ122" s="31" t="e">
        <f t="shared" si="3"/>
        <v>#N/A</v>
      </c>
      <c r="AK122" s="31" t="e">
        <f t="shared" si="3"/>
        <v>#N/A</v>
      </c>
      <c r="AL122" s="31" t="e">
        <f t="shared" si="3"/>
        <v>#N/A</v>
      </c>
      <c r="AM122" s="9"/>
    </row>
    <row r="123" spans="1:39" x14ac:dyDescent="0.2">
      <c r="A123" s="20"/>
      <c r="B123" s="9">
        <v>20</v>
      </c>
      <c r="C123" s="31" t="e">
        <f t="shared" si="2"/>
        <v>#N/A</v>
      </c>
      <c r="D123" s="31" t="e">
        <f t="shared" si="2"/>
        <v>#N/A</v>
      </c>
      <c r="E123" s="31" t="e">
        <f t="shared" si="2"/>
        <v>#N/A</v>
      </c>
      <c r="F123" s="31" t="e">
        <f t="shared" si="2"/>
        <v>#N/A</v>
      </c>
      <c r="G123" s="31" t="e">
        <f t="shared" si="2"/>
        <v>#N/A</v>
      </c>
      <c r="H123" s="31" t="e">
        <f t="shared" si="2"/>
        <v>#N/A</v>
      </c>
      <c r="I123" s="31" t="e">
        <f t="shared" si="2"/>
        <v>#N/A</v>
      </c>
      <c r="J123" s="31" t="e">
        <f t="shared" si="2"/>
        <v>#N/A</v>
      </c>
      <c r="K123" s="31" t="e">
        <f t="shared" si="2"/>
        <v>#N/A</v>
      </c>
      <c r="L123" s="31" t="e">
        <f t="shared" si="2"/>
        <v>#N/A</v>
      </c>
      <c r="M123" s="31" t="e">
        <f t="shared" si="2"/>
        <v>#N/A</v>
      </c>
      <c r="N123" s="31" t="e">
        <f t="shared" si="2"/>
        <v>#N/A</v>
      </c>
      <c r="O123" s="31" t="e">
        <f t="shared" si="2"/>
        <v>#N/A</v>
      </c>
      <c r="P123" s="31" t="e">
        <f t="shared" si="2"/>
        <v>#N/A</v>
      </c>
      <c r="Q123" s="31" t="e">
        <f t="shared" si="2"/>
        <v>#N/A</v>
      </c>
      <c r="R123" s="31" t="e">
        <f t="shared" si="2"/>
        <v>#N/A</v>
      </c>
      <c r="S123" s="31" t="e">
        <f t="shared" si="3"/>
        <v>#N/A</v>
      </c>
      <c r="T123" s="31" t="e">
        <f t="shared" si="3"/>
        <v>#N/A</v>
      </c>
      <c r="U123" s="31" t="e">
        <f t="shared" si="3"/>
        <v>#N/A</v>
      </c>
      <c r="V123" s="31" t="e">
        <f t="shared" si="3"/>
        <v>#N/A</v>
      </c>
      <c r="W123" s="31" t="e">
        <f t="shared" si="3"/>
        <v>#N/A</v>
      </c>
      <c r="X123" s="31" t="e">
        <f t="shared" si="3"/>
        <v>#N/A</v>
      </c>
      <c r="Y123" s="31" t="e">
        <f t="shared" si="3"/>
        <v>#N/A</v>
      </c>
      <c r="Z123" s="31" t="e">
        <f t="shared" si="3"/>
        <v>#N/A</v>
      </c>
      <c r="AA123" s="31" t="e">
        <f t="shared" si="3"/>
        <v>#N/A</v>
      </c>
      <c r="AB123" s="31" t="e">
        <f t="shared" si="3"/>
        <v>#N/A</v>
      </c>
      <c r="AC123" s="31" t="e">
        <f t="shared" si="3"/>
        <v>#N/A</v>
      </c>
      <c r="AD123" s="31" t="e">
        <f t="shared" si="3"/>
        <v>#N/A</v>
      </c>
      <c r="AE123" s="31" t="e">
        <f t="shared" si="3"/>
        <v>#N/A</v>
      </c>
      <c r="AF123" s="31" t="e">
        <f t="shared" si="3"/>
        <v>#N/A</v>
      </c>
      <c r="AG123" s="31" t="e">
        <f t="shared" si="3"/>
        <v>#N/A</v>
      </c>
      <c r="AH123" s="31" t="e">
        <f t="shared" si="3"/>
        <v>#N/A</v>
      </c>
      <c r="AI123" s="31" t="e">
        <f t="shared" si="3"/>
        <v>#N/A</v>
      </c>
      <c r="AJ123" s="31" t="e">
        <f t="shared" si="3"/>
        <v>#N/A</v>
      </c>
      <c r="AK123" s="31" t="e">
        <f t="shared" si="3"/>
        <v>#N/A</v>
      </c>
      <c r="AL123" s="31" t="e">
        <f t="shared" si="3"/>
        <v>#N/A</v>
      </c>
      <c r="AM123" s="9"/>
    </row>
    <row r="124" spans="1:39" x14ac:dyDescent="0.2">
      <c r="A124" s="20"/>
      <c r="B124" s="9">
        <v>21</v>
      </c>
      <c r="C124" s="31" t="e">
        <f t="shared" si="2"/>
        <v>#N/A</v>
      </c>
      <c r="D124" s="31" t="e">
        <f t="shared" si="2"/>
        <v>#N/A</v>
      </c>
      <c r="E124" s="31" t="e">
        <f t="shared" si="2"/>
        <v>#N/A</v>
      </c>
      <c r="F124" s="31" t="e">
        <f t="shared" si="2"/>
        <v>#N/A</v>
      </c>
      <c r="G124" s="31" t="e">
        <f t="shared" si="2"/>
        <v>#N/A</v>
      </c>
      <c r="H124" s="31" t="e">
        <f t="shared" si="2"/>
        <v>#N/A</v>
      </c>
      <c r="I124" s="31" t="e">
        <f t="shared" si="2"/>
        <v>#N/A</v>
      </c>
      <c r="J124" s="31" t="e">
        <f t="shared" si="2"/>
        <v>#N/A</v>
      </c>
      <c r="K124" s="31" t="e">
        <f t="shared" si="2"/>
        <v>#N/A</v>
      </c>
      <c r="L124" s="31" t="e">
        <f t="shared" si="2"/>
        <v>#N/A</v>
      </c>
      <c r="M124" s="31" t="e">
        <f t="shared" si="2"/>
        <v>#N/A</v>
      </c>
      <c r="N124" s="31" t="e">
        <f t="shared" si="2"/>
        <v>#N/A</v>
      </c>
      <c r="O124" s="31" t="e">
        <f t="shared" si="2"/>
        <v>#N/A</v>
      </c>
      <c r="P124" s="31" t="e">
        <f t="shared" si="2"/>
        <v>#N/A</v>
      </c>
      <c r="Q124" s="31" t="e">
        <f t="shared" si="2"/>
        <v>#N/A</v>
      </c>
      <c r="R124" s="31" t="e">
        <f t="shared" si="2"/>
        <v>#N/A</v>
      </c>
      <c r="S124" s="31" t="e">
        <f t="shared" si="3"/>
        <v>#N/A</v>
      </c>
      <c r="T124" s="31" t="e">
        <f t="shared" si="3"/>
        <v>#N/A</v>
      </c>
      <c r="U124" s="31" t="e">
        <f t="shared" si="3"/>
        <v>#N/A</v>
      </c>
      <c r="V124" s="31" t="e">
        <f t="shared" si="3"/>
        <v>#N/A</v>
      </c>
      <c r="W124" s="31" t="e">
        <f t="shared" si="3"/>
        <v>#N/A</v>
      </c>
      <c r="X124" s="31" t="e">
        <f t="shared" si="3"/>
        <v>#N/A</v>
      </c>
      <c r="Y124" s="31" t="e">
        <f t="shared" si="3"/>
        <v>#N/A</v>
      </c>
      <c r="Z124" s="31" t="e">
        <f t="shared" si="3"/>
        <v>#N/A</v>
      </c>
      <c r="AA124" s="31" t="e">
        <f t="shared" si="3"/>
        <v>#N/A</v>
      </c>
      <c r="AB124" s="31" t="e">
        <f t="shared" si="3"/>
        <v>#N/A</v>
      </c>
      <c r="AC124" s="31" t="e">
        <f t="shared" si="3"/>
        <v>#N/A</v>
      </c>
      <c r="AD124" s="31" t="e">
        <f t="shared" si="3"/>
        <v>#N/A</v>
      </c>
      <c r="AE124" s="31" t="e">
        <f t="shared" si="3"/>
        <v>#N/A</v>
      </c>
      <c r="AF124" s="31" t="e">
        <f t="shared" si="3"/>
        <v>#N/A</v>
      </c>
      <c r="AG124" s="31" t="e">
        <f t="shared" si="3"/>
        <v>#N/A</v>
      </c>
      <c r="AH124" s="31" t="e">
        <f t="shared" si="3"/>
        <v>#N/A</v>
      </c>
      <c r="AI124" s="31" t="e">
        <f t="shared" si="3"/>
        <v>#N/A</v>
      </c>
      <c r="AJ124" s="31" t="e">
        <f t="shared" si="3"/>
        <v>#N/A</v>
      </c>
      <c r="AK124" s="31" t="e">
        <f t="shared" si="3"/>
        <v>#N/A</v>
      </c>
      <c r="AL124" s="31" t="e">
        <f t="shared" si="3"/>
        <v>#N/A</v>
      </c>
      <c r="AM124" s="9"/>
    </row>
    <row r="125" spans="1:39" x14ac:dyDescent="0.2">
      <c r="A125" s="20"/>
      <c r="B125" s="9">
        <v>22</v>
      </c>
      <c r="C125" s="31" t="e">
        <f t="shared" si="2"/>
        <v>#N/A</v>
      </c>
      <c r="D125" s="31" t="e">
        <f t="shared" si="2"/>
        <v>#N/A</v>
      </c>
      <c r="E125" s="31" t="e">
        <f t="shared" si="2"/>
        <v>#N/A</v>
      </c>
      <c r="F125" s="31" t="e">
        <f t="shared" si="2"/>
        <v>#N/A</v>
      </c>
      <c r="G125" s="31" t="e">
        <f t="shared" si="2"/>
        <v>#N/A</v>
      </c>
      <c r="H125" s="31" t="e">
        <f t="shared" si="2"/>
        <v>#N/A</v>
      </c>
      <c r="I125" s="31" t="e">
        <f t="shared" si="2"/>
        <v>#N/A</v>
      </c>
      <c r="J125" s="31" t="e">
        <f t="shared" si="2"/>
        <v>#N/A</v>
      </c>
      <c r="K125" s="31" t="e">
        <f t="shared" si="2"/>
        <v>#N/A</v>
      </c>
      <c r="L125" s="31" t="e">
        <f t="shared" si="2"/>
        <v>#N/A</v>
      </c>
      <c r="M125" s="31" t="e">
        <f t="shared" si="2"/>
        <v>#N/A</v>
      </c>
      <c r="N125" s="31" t="e">
        <f t="shared" si="2"/>
        <v>#N/A</v>
      </c>
      <c r="O125" s="31" t="e">
        <f t="shared" si="2"/>
        <v>#N/A</v>
      </c>
      <c r="P125" s="31" t="e">
        <f t="shared" si="2"/>
        <v>#N/A</v>
      </c>
      <c r="Q125" s="31" t="e">
        <f t="shared" si="2"/>
        <v>#N/A</v>
      </c>
      <c r="R125" s="31" t="e">
        <f t="shared" si="2"/>
        <v>#N/A</v>
      </c>
      <c r="S125" s="31" t="e">
        <f t="shared" si="3"/>
        <v>#N/A</v>
      </c>
      <c r="T125" s="31" t="e">
        <f t="shared" si="3"/>
        <v>#N/A</v>
      </c>
      <c r="U125" s="31" t="e">
        <f t="shared" si="3"/>
        <v>#N/A</v>
      </c>
      <c r="V125" s="31" t="e">
        <f t="shared" si="3"/>
        <v>#N/A</v>
      </c>
      <c r="W125" s="31" t="e">
        <f t="shared" si="3"/>
        <v>#N/A</v>
      </c>
      <c r="X125" s="31" t="e">
        <f t="shared" si="3"/>
        <v>#N/A</v>
      </c>
      <c r="Y125" s="31" t="e">
        <f t="shared" si="3"/>
        <v>#N/A</v>
      </c>
      <c r="Z125" s="31" t="e">
        <f t="shared" si="3"/>
        <v>#N/A</v>
      </c>
      <c r="AA125" s="31" t="e">
        <f t="shared" si="3"/>
        <v>#N/A</v>
      </c>
      <c r="AB125" s="31" t="e">
        <f t="shared" si="3"/>
        <v>#N/A</v>
      </c>
      <c r="AC125" s="31" t="e">
        <f t="shared" si="3"/>
        <v>#N/A</v>
      </c>
      <c r="AD125" s="31" t="e">
        <f t="shared" si="3"/>
        <v>#N/A</v>
      </c>
      <c r="AE125" s="31" t="e">
        <f t="shared" si="3"/>
        <v>#N/A</v>
      </c>
      <c r="AF125" s="31" t="e">
        <f t="shared" si="3"/>
        <v>#N/A</v>
      </c>
      <c r="AG125" s="31" t="e">
        <f t="shared" si="3"/>
        <v>#N/A</v>
      </c>
      <c r="AH125" s="31" t="e">
        <f t="shared" si="3"/>
        <v>#N/A</v>
      </c>
      <c r="AI125" s="31" t="e">
        <f t="shared" si="3"/>
        <v>#N/A</v>
      </c>
      <c r="AJ125" s="31" t="e">
        <f t="shared" si="3"/>
        <v>#N/A</v>
      </c>
      <c r="AK125" s="31" t="e">
        <f t="shared" si="3"/>
        <v>#N/A</v>
      </c>
      <c r="AL125" s="31" t="e">
        <f t="shared" si="3"/>
        <v>#N/A</v>
      </c>
      <c r="AM125" s="9"/>
    </row>
    <row r="126" spans="1:39" x14ac:dyDescent="0.2">
      <c r="A126" s="20"/>
      <c r="B126" s="9">
        <v>23</v>
      </c>
      <c r="C126" s="31" t="e">
        <f t="shared" si="2"/>
        <v>#N/A</v>
      </c>
      <c r="D126" s="31" t="e">
        <f t="shared" si="2"/>
        <v>#N/A</v>
      </c>
      <c r="E126" s="31" t="e">
        <f t="shared" si="2"/>
        <v>#N/A</v>
      </c>
      <c r="F126" s="31" t="e">
        <f t="shared" si="2"/>
        <v>#N/A</v>
      </c>
      <c r="G126" s="31" t="e">
        <f t="shared" si="2"/>
        <v>#N/A</v>
      </c>
      <c r="H126" s="31" t="e">
        <f t="shared" si="2"/>
        <v>#N/A</v>
      </c>
      <c r="I126" s="31" t="e">
        <f t="shared" si="2"/>
        <v>#N/A</v>
      </c>
      <c r="J126" s="31" t="e">
        <f t="shared" si="2"/>
        <v>#N/A</v>
      </c>
      <c r="K126" s="31" t="e">
        <f t="shared" si="2"/>
        <v>#N/A</v>
      </c>
      <c r="L126" s="31" t="e">
        <f t="shared" si="2"/>
        <v>#N/A</v>
      </c>
      <c r="M126" s="31" t="e">
        <f t="shared" si="2"/>
        <v>#N/A</v>
      </c>
      <c r="N126" s="31" t="e">
        <f t="shared" si="2"/>
        <v>#N/A</v>
      </c>
      <c r="O126" s="31" t="e">
        <f t="shared" si="2"/>
        <v>#N/A</v>
      </c>
      <c r="P126" s="31" t="e">
        <f t="shared" si="2"/>
        <v>#N/A</v>
      </c>
      <c r="Q126" s="31" t="e">
        <f t="shared" si="2"/>
        <v>#N/A</v>
      </c>
      <c r="R126" s="31" t="e">
        <f t="shared" si="2"/>
        <v>#N/A</v>
      </c>
      <c r="S126" s="31" t="e">
        <f t="shared" si="3"/>
        <v>#N/A</v>
      </c>
      <c r="T126" s="31" t="e">
        <f t="shared" si="3"/>
        <v>#N/A</v>
      </c>
      <c r="U126" s="31" t="e">
        <f t="shared" si="3"/>
        <v>#N/A</v>
      </c>
      <c r="V126" s="31" t="e">
        <f t="shared" si="3"/>
        <v>#N/A</v>
      </c>
      <c r="W126" s="31" t="e">
        <f t="shared" si="3"/>
        <v>#N/A</v>
      </c>
      <c r="X126" s="31" t="e">
        <f t="shared" si="3"/>
        <v>#N/A</v>
      </c>
      <c r="Y126" s="31" t="e">
        <f t="shared" si="3"/>
        <v>#N/A</v>
      </c>
      <c r="Z126" s="31" t="e">
        <f t="shared" si="3"/>
        <v>#N/A</v>
      </c>
      <c r="AA126" s="31" t="e">
        <f t="shared" si="3"/>
        <v>#N/A</v>
      </c>
      <c r="AB126" s="31" t="e">
        <f t="shared" si="3"/>
        <v>#N/A</v>
      </c>
      <c r="AC126" s="31" t="e">
        <f t="shared" si="3"/>
        <v>#N/A</v>
      </c>
      <c r="AD126" s="31" t="e">
        <f t="shared" si="3"/>
        <v>#N/A</v>
      </c>
      <c r="AE126" s="31" t="e">
        <f t="shared" si="3"/>
        <v>#N/A</v>
      </c>
      <c r="AF126" s="31" t="e">
        <f t="shared" si="3"/>
        <v>#N/A</v>
      </c>
      <c r="AG126" s="31" t="e">
        <f t="shared" si="3"/>
        <v>#N/A</v>
      </c>
      <c r="AH126" s="31" t="e">
        <f t="shared" si="3"/>
        <v>#N/A</v>
      </c>
      <c r="AI126" s="31" t="e">
        <f t="shared" si="3"/>
        <v>#N/A</v>
      </c>
      <c r="AJ126" s="31" t="e">
        <f t="shared" si="3"/>
        <v>#N/A</v>
      </c>
      <c r="AK126" s="31" t="e">
        <f t="shared" si="3"/>
        <v>#N/A</v>
      </c>
      <c r="AL126" s="31" t="e">
        <f t="shared" si="3"/>
        <v>#N/A</v>
      </c>
      <c r="AM126" s="9"/>
    </row>
    <row r="127" spans="1:39" x14ac:dyDescent="0.2">
      <c r="A127" s="20"/>
      <c r="B127" s="9">
        <v>24</v>
      </c>
      <c r="C127" s="31" t="e">
        <f t="shared" si="2"/>
        <v>#N/A</v>
      </c>
      <c r="D127" s="31" t="e">
        <f t="shared" si="2"/>
        <v>#N/A</v>
      </c>
      <c r="E127" s="31" t="e">
        <f t="shared" si="2"/>
        <v>#N/A</v>
      </c>
      <c r="F127" s="31" t="e">
        <f t="shared" si="2"/>
        <v>#N/A</v>
      </c>
      <c r="G127" s="31" t="e">
        <f t="shared" si="2"/>
        <v>#N/A</v>
      </c>
      <c r="H127" s="31" t="e">
        <f t="shared" si="2"/>
        <v>#N/A</v>
      </c>
      <c r="I127" s="31" t="e">
        <f t="shared" si="2"/>
        <v>#N/A</v>
      </c>
      <c r="J127" s="31" t="e">
        <f t="shared" si="2"/>
        <v>#N/A</v>
      </c>
      <c r="K127" s="31" t="e">
        <f t="shared" si="2"/>
        <v>#N/A</v>
      </c>
      <c r="L127" s="31" t="e">
        <f t="shared" si="2"/>
        <v>#N/A</v>
      </c>
      <c r="M127" s="31" t="e">
        <f t="shared" si="2"/>
        <v>#N/A</v>
      </c>
      <c r="N127" s="31" t="e">
        <f t="shared" si="2"/>
        <v>#N/A</v>
      </c>
      <c r="O127" s="31" t="e">
        <f t="shared" si="2"/>
        <v>#N/A</v>
      </c>
      <c r="P127" s="31" t="e">
        <f t="shared" si="2"/>
        <v>#N/A</v>
      </c>
      <c r="Q127" s="31" t="e">
        <f t="shared" si="2"/>
        <v>#N/A</v>
      </c>
      <c r="R127" s="31" t="e">
        <f t="shared" si="2"/>
        <v>#N/A</v>
      </c>
      <c r="S127" s="31" t="e">
        <f t="shared" si="3"/>
        <v>#N/A</v>
      </c>
      <c r="T127" s="31" t="e">
        <f t="shared" si="3"/>
        <v>#N/A</v>
      </c>
      <c r="U127" s="31" t="e">
        <f t="shared" si="3"/>
        <v>#N/A</v>
      </c>
      <c r="V127" s="31" t="e">
        <f t="shared" si="3"/>
        <v>#N/A</v>
      </c>
      <c r="W127" s="31" t="e">
        <f t="shared" si="3"/>
        <v>#N/A</v>
      </c>
      <c r="X127" s="31" t="e">
        <f t="shared" si="3"/>
        <v>#N/A</v>
      </c>
      <c r="Y127" s="31" t="e">
        <f t="shared" si="3"/>
        <v>#N/A</v>
      </c>
      <c r="Z127" s="31" t="e">
        <f t="shared" si="3"/>
        <v>#N/A</v>
      </c>
      <c r="AA127" s="31" t="e">
        <f t="shared" si="3"/>
        <v>#N/A</v>
      </c>
      <c r="AB127" s="31" t="e">
        <f t="shared" si="3"/>
        <v>#N/A</v>
      </c>
      <c r="AC127" s="31" t="e">
        <f t="shared" si="3"/>
        <v>#N/A</v>
      </c>
      <c r="AD127" s="31" t="e">
        <f t="shared" si="3"/>
        <v>#N/A</v>
      </c>
      <c r="AE127" s="31" t="e">
        <f t="shared" si="3"/>
        <v>#N/A</v>
      </c>
      <c r="AF127" s="31" t="e">
        <f t="shared" si="3"/>
        <v>#N/A</v>
      </c>
      <c r="AG127" s="31" t="e">
        <f t="shared" si="3"/>
        <v>#N/A</v>
      </c>
      <c r="AH127" s="31" t="e">
        <f t="shared" si="3"/>
        <v>#N/A</v>
      </c>
      <c r="AI127" s="31" t="e">
        <f t="shared" si="3"/>
        <v>#N/A</v>
      </c>
      <c r="AJ127" s="31" t="e">
        <f t="shared" si="3"/>
        <v>#N/A</v>
      </c>
      <c r="AK127" s="31" t="e">
        <f t="shared" si="3"/>
        <v>#N/A</v>
      </c>
      <c r="AL127" s="31" t="e">
        <f t="shared" si="3"/>
        <v>#N/A</v>
      </c>
      <c r="AM127" s="9"/>
    </row>
    <row r="128" spans="1:39" x14ac:dyDescent="0.2">
      <c r="A128" s="20"/>
      <c r="B128" s="9"/>
      <c r="C128" s="35"/>
      <c r="D128" s="32"/>
      <c r="E128" s="32"/>
      <c r="F128" s="32"/>
      <c r="G128" s="32"/>
      <c r="H128" s="32"/>
      <c r="I128" s="32"/>
      <c r="J128" s="32"/>
      <c r="K128" s="32"/>
      <c r="L128" s="32"/>
      <c r="M128" s="32"/>
      <c r="N128" s="32"/>
      <c r="O128" s="32"/>
      <c r="P128" s="32"/>
      <c r="Q128" s="32"/>
      <c r="R128" s="32"/>
      <c r="S128" s="32"/>
      <c r="T128" s="32"/>
      <c r="U128" s="32"/>
      <c r="V128" s="32"/>
      <c r="W128" s="32"/>
      <c r="X128" s="32"/>
      <c r="Y128" s="32"/>
      <c r="Z128" s="32"/>
      <c r="AA128" s="32"/>
      <c r="AB128" s="32"/>
      <c r="AC128" s="32"/>
      <c r="AD128" s="32"/>
      <c r="AE128" s="32"/>
      <c r="AF128" s="32"/>
      <c r="AG128" s="32"/>
      <c r="AH128" s="32"/>
      <c r="AI128" s="32"/>
      <c r="AJ128" s="32"/>
      <c r="AK128" s="32"/>
      <c r="AL128" s="32"/>
      <c r="AM128" s="32"/>
    </row>
    <row r="129" spans="1:39" x14ac:dyDescent="0.2">
      <c r="A129" s="20"/>
      <c r="B129" s="9"/>
      <c r="C129" s="9"/>
      <c r="D129" s="9"/>
      <c r="E129" s="9"/>
      <c r="F129" s="9"/>
      <c r="G129" s="9"/>
      <c r="H129" s="9"/>
      <c r="I129" s="9"/>
      <c r="J129" s="9"/>
      <c r="K129" s="9"/>
      <c r="L129" s="9"/>
      <c r="M129" s="9"/>
      <c r="N129" s="9"/>
      <c r="O129" s="9"/>
      <c r="P129" s="9"/>
      <c r="Q129" s="9"/>
      <c r="R129" s="9"/>
      <c r="S129" s="9"/>
      <c r="T129" s="9"/>
      <c r="U129" s="9"/>
      <c r="V129" s="9"/>
      <c r="W129" s="9"/>
      <c r="X129" s="9"/>
      <c r="Y129" s="9"/>
      <c r="Z129" s="9"/>
      <c r="AA129" s="9"/>
      <c r="AB129" s="9"/>
      <c r="AC129" s="9"/>
      <c r="AD129" s="9"/>
      <c r="AE129" s="9"/>
      <c r="AF129" s="9"/>
      <c r="AG129" s="9"/>
      <c r="AH129" s="9"/>
      <c r="AI129" s="9"/>
      <c r="AJ129" s="9"/>
      <c r="AK129" s="9"/>
      <c r="AL129" s="9"/>
      <c r="AM129" s="9"/>
    </row>
    <row r="130" spans="1:39" x14ac:dyDescent="0.2">
      <c r="A130" s="20" t="s">
        <v>416</v>
      </c>
      <c r="B130" s="9">
        <v>1</v>
      </c>
      <c r="C130" s="31" t="e">
        <f t="shared" ref="C130:AL137" si="4">IF(C104=0,0,C77/C104)</f>
        <v>#N/A</v>
      </c>
      <c r="D130" s="31" t="e">
        <f t="shared" si="4"/>
        <v>#N/A</v>
      </c>
      <c r="E130" s="31" t="e">
        <f t="shared" si="4"/>
        <v>#N/A</v>
      </c>
      <c r="F130" s="31" t="e">
        <f t="shared" si="4"/>
        <v>#N/A</v>
      </c>
      <c r="G130" s="31" t="e">
        <f t="shared" si="4"/>
        <v>#N/A</v>
      </c>
      <c r="H130" s="31" t="e">
        <f t="shared" si="4"/>
        <v>#N/A</v>
      </c>
      <c r="I130" s="31" t="e">
        <f t="shared" si="4"/>
        <v>#N/A</v>
      </c>
      <c r="J130" s="31" t="e">
        <f t="shared" si="4"/>
        <v>#N/A</v>
      </c>
      <c r="K130" s="31" t="e">
        <f t="shared" si="4"/>
        <v>#N/A</v>
      </c>
      <c r="L130" s="31" t="e">
        <f t="shared" si="4"/>
        <v>#N/A</v>
      </c>
      <c r="M130" s="31" t="e">
        <f t="shared" si="4"/>
        <v>#N/A</v>
      </c>
      <c r="N130" s="31" t="e">
        <f t="shared" si="4"/>
        <v>#N/A</v>
      </c>
      <c r="O130" s="31" t="e">
        <f t="shared" si="4"/>
        <v>#N/A</v>
      </c>
      <c r="P130" s="31" t="e">
        <f t="shared" si="4"/>
        <v>#N/A</v>
      </c>
      <c r="Q130" s="31" t="e">
        <f t="shared" si="4"/>
        <v>#N/A</v>
      </c>
      <c r="R130" s="31" t="e">
        <f t="shared" si="4"/>
        <v>#N/A</v>
      </c>
      <c r="S130" s="31" t="e">
        <f t="shared" si="4"/>
        <v>#N/A</v>
      </c>
      <c r="T130" s="31" t="e">
        <f t="shared" si="4"/>
        <v>#N/A</v>
      </c>
      <c r="U130" s="31" t="e">
        <f t="shared" si="4"/>
        <v>#N/A</v>
      </c>
      <c r="V130" s="31" t="e">
        <f t="shared" si="4"/>
        <v>#N/A</v>
      </c>
      <c r="W130" s="31" t="e">
        <f t="shared" si="4"/>
        <v>#N/A</v>
      </c>
      <c r="X130" s="31" t="e">
        <f t="shared" si="4"/>
        <v>#N/A</v>
      </c>
      <c r="Y130" s="31" t="e">
        <f t="shared" si="4"/>
        <v>#N/A</v>
      </c>
      <c r="Z130" s="31" t="e">
        <f t="shared" si="4"/>
        <v>#N/A</v>
      </c>
      <c r="AA130" s="31" t="e">
        <f t="shared" si="4"/>
        <v>#N/A</v>
      </c>
      <c r="AB130" s="31" t="e">
        <f t="shared" si="4"/>
        <v>#N/A</v>
      </c>
      <c r="AC130" s="31" t="e">
        <f t="shared" si="4"/>
        <v>#N/A</v>
      </c>
      <c r="AD130" s="31" t="e">
        <f t="shared" si="4"/>
        <v>#N/A</v>
      </c>
      <c r="AE130" s="31" t="e">
        <f t="shared" si="4"/>
        <v>#N/A</v>
      </c>
      <c r="AF130" s="31" t="e">
        <f t="shared" si="4"/>
        <v>#N/A</v>
      </c>
      <c r="AG130" s="31" t="e">
        <f t="shared" si="4"/>
        <v>#N/A</v>
      </c>
      <c r="AH130" s="31" t="e">
        <f t="shared" si="4"/>
        <v>#N/A</v>
      </c>
      <c r="AI130" s="31" t="e">
        <f t="shared" si="4"/>
        <v>#N/A</v>
      </c>
      <c r="AJ130" s="31" t="e">
        <f t="shared" si="4"/>
        <v>#N/A</v>
      </c>
      <c r="AK130" s="31" t="e">
        <f t="shared" si="4"/>
        <v>#N/A</v>
      </c>
      <c r="AL130" s="31" t="e">
        <f t="shared" si="4"/>
        <v>#N/A</v>
      </c>
      <c r="AM130" s="9"/>
    </row>
    <row r="131" spans="1:39" x14ac:dyDescent="0.2">
      <c r="A131" s="20" t="s">
        <v>403</v>
      </c>
      <c r="B131" s="9">
        <v>2</v>
      </c>
      <c r="C131" s="31" t="e">
        <f t="shared" si="4"/>
        <v>#N/A</v>
      </c>
      <c r="D131" s="31" t="e">
        <f t="shared" si="4"/>
        <v>#N/A</v>
      </c>
      <c r="E131" s="31" t="e">
        <f t="shared" si="4"/>
        <v>#N/A</v>
      </c>
      <c r="F131" s="31" t="e">
        <f t="shared" si="4"/>
        <v>#N/A</v>
      </c>
      <c r="G131" s="31" t="e">
        <f t="shared" si="4"/>
        <v>#N/A</v>
      </c>
      <c r="H131" s="31" t="e">
        <f t="shared" si="4"/>
        <v>#N/A</v>
      </c>
      <c r="I131" s="31" t="e">
        <f t="shared" si="4"/>
        <v>#N/A</v>
      </c>
      <c r="J131" s="31" t="e">
        <f t="shared" si="4"/>
        <v>#N/A</v>
      </c>
      <c r="K131" s="31" t="e">
        <f t="shared" si="4"/>
        <v>#N/A</v>
      </c>
      <c r="L131" s="31" t="e">
        <f t="shared" si="4"/>
        <v>#N/A</v>
      </c>
      <c r="M131" s="31" t="e">
        <f t="shared" si="4"/>
        <v>#N/A</v>
      </c>
      <c r="N131" s="31" t="e">
        <f t="shared" si="4"/>
        <v>#N/A</v>
      </c>
      <c r="O131" s="31" t="e">
        <f t="shared" si="4"/>
        <v>#N/A</v>
      </c>
      <c r="P131" s="31" t="e">
        <f t="shared" si="4"/>
        <v>#N/A</v>
      </c>
      <c r="Q131" s="31" t="e">
        <f t="shared" si="4"/>
        <v>#N/A</v>
      </c>
      <c r="R131" s="31" t="e">
        <f t="shared" si="4"/>
        <v>#N/A</v>
      </c>
      <c r="S131" s="31" t="e">
        <f t="shared" si="4"/>
        <v>#N/A</v>
      </c>
      <c r="T131" s="31" t="e">
        <f t="shared" si="4"/>
        <v>#N/A</v>
      </c>
      <c r="U131" s="31" t="e">
        <f t="shared" si="4"/>
        <v>#N/A</v>
      </c>
      <c r="V131" s="31" t="e">
        <f t="shared" si="4"/>
        <v>#N/A</v>
      </c>
      <c r="W131" s="31" t="e">
        <f t="shared" si="4"/>
        <v>#N/A</v>
      </c>
      <c r="X131" s="31" t="e">
        <f t="shared" si="4"/>
        <v>#N/A</v>
      </c>
      <c r="Y131" s="31" t="e">
        <f t="shared" si="4"/>
        <v>#N/A</v>
      </c>
      <c r="Z131" s="31" t="e">
        <f t="shared" si="4"/>
        <v>#N/A</v>
      </c>
      <c r="AA131" s="31" t="e">
        <f t="shared" si="4"/>
        <v>#N/A</v>
      </c>
      <c r="AB131" s="31" t="e">
        <f t="shared" si="4"/>
        <v>#N/A</v>
      </c>
      <c r="AC131" s="31" t="e">
        <f t="shared" si="4"/>
        <v>#N/A</v>
      </c>
      <c r="AD131" s="31" t="e">
        <f t="shared" si="4"/>
        <v>#N/A</v>
      </c>
      <c r="AE131" s="31" t="e">
        <f t="shared" si="4"/>
        <v>#N/A</v>
      </c>
      <c r="AF131" s="31" t="e">
        <f t="shared" si="4"/>
        <v>#N/A</v>
      </c>
      <c r="AG131" s="31" t="e">
        <f t="shared" si="4"/>
        <v>#N/A</v>
      </c>
      <c r="AH131" s="31" t="e">
        <f t="shared" si="4"/>
        <v>#N/A</v>
      </c>
      <c r="AI131" s="31" t="e">
        <f t="shared" si="4"/>
        <v>#N/A</v>
      </c>
      <c r="AJ131" s="31" t="e">
        <f t="shared" si="4"/>
        <v>#N/A</v>
      </c>
      <c r="AK131" s="31" t="e">
        <f t="shared" si="4"/>
        <v>#N/A</v>
      </c>
      <c r="AL131" s="31" t="e">
        <f t="shared" si="4"/>
        <v>#N/A</v>
      </c>
      <c r="AM131" s="9"/>
    </row>
    <row r="132" spans="1:39" x14ac:dyDescent="0.2">
      <c r="A132" s="20"/>
      <c r="B132" s="9">
        <v>3</v>
      </c>
      <c r="C132" s="31" t="e">
        <f t="shared" si="4"/>
        <v>#N/A</v>
      </c>
      <c r="D132" s="31" t="e">
        <f t="shared" si="4"/>
        <v>#N/A</v>
      </c>
      <c r="E132" s="31" t="e">
        <f t="shared" si="4"/>
        <v>#N/A</v>
      </c>
      <c r="F132" s="31" t="e">
        <f t="shared" si="4"/>
        <v>#N/A</v>
      </c>
      <c r="G132" s="31" t="e">
        <f t="shared" si="4"/>
        <v>#N/A</v>
      </c>
      <c r="H132" s="31" t="e">
        <f t="shared" si="4"/>
        <v>#N/A</v>
      </c>
      <c r="I132" s="31" t="e">
        <f t="shared" si="4"/>
        <v>#N/A</v>
      </c>
      <c r="J132" s="31" t="e">
        <f t="shared" si="4"/>
        <v>#N/A</v>
      </c>
      <c r="K132" s="31" t="e">
        <f t="shared" si="4"/>
        <v>#N/A</v>
      </c>
      <c r="L132" s="31" t="e">
        <f t="shared" si="4"/>
        <v>#N/A</v>
      </c>
      <c r="M132" s="31" t="e">
        <f t="shared" si="4"/>
        <v>#N/A</v>
      </c>
      <c r="N132" s="31" t="e">
        <f t="shared" si="4"/>
        <v>#N/A</v>
      </c>
      <c r="O132" s="31" t="e">
        <f t="shared" si="4"/>
        <v>#N/A</v>
      </c>
      <c r="P132" s="31" t="e">
        <f t="shared" si="4"/>
        <v>#N/A</v>
      </c>
      <c r="Q132" s="31" t="e">
        <f t="shared" si="4"/>
        <v>#N/A</v>
      </c>
      <c r="R132" s="31" t="e">
        <f t="shared" si="4"/>
        <v>#N/A</v>
      </c>
      <c r="S132" s="31" t="e">
        <f t="shared" si="4"/>
        <v>#N/A</v>
      </c>
      <c r="T132" s="31" t="e">
        <f t="shared" si="4"/>
        <v>#N/A</v>
      </c>
      <c r="U132" s="31" t="e">
        <f t="shared" si="4"/>
        <v>#N/A</v>
      </c>
      <c r="V132" s="31" t="e">
        <f t="shared" si="4"/>
        <v>#N/A</v>
      </c>
      <c r="W132" s="31" t="e">
        <f t="shared" si="4"/>
        <v>#N/A</v>
      </c>
      <c r="X132" s="31" t="e">
        <f t="shared" si="4"/>
        <v>#N/A</v>
      </c>
      <c r="Y132" s="31" t="e">
        <f t="shared" si="4"/>
        <v>#N/A</v>
      </c>
      <c r="Z132" s="31" t="e">
        <f t="shared" si="4"/>
        <v>#N/A</v>
      </c>
      <c r="AA132" s="31" t="e">
        <f t="shared" si="4"/>
        <v>#N/A</v>
      </c>
      <c r="AB132" s="31" t="e">
        <f t="shared" si="4"/>
        <v>#N/A</v>
      </c>
      <c r="AC132" s="31" t="e">
        <f t="shared" si="4"/>
        <v>#N/A</v>
      </c>
      <c r="AD132" s="31" t="e">
        <f t="shared" si="4"/>
        <v>#N/A</v>
      </c>
      <c r="AE132" s="31" t="e">
        <f t="shared" si="4"/>
        <v>#N/A</v>
      </c>
      <c r="AF132" s="31" t="e">
        <f t="shared" si="4"/>
        <v>#N/A</v>
      </c>
      <c r="AG132" s="31" t="e">
        <f t="shared" si="4"/>
        <v>#N/A</v>
      </c>
      <c r="AH132" s="31" t="e">
        <f t="shared" si="4"/>
        <v>#N/A</v>
      </c>
      <c r="AI132" s="31" t="e">
        <f t="shared" si="4"/>
        <v>#N/A</v>
      </c>
      <c r="AJ132" s="31" t="e">
        <f t="shared" si="4"/>
        <v>#N/A</v>
      </c>
      <c r="AK132" s="31" t="e">
        <f t="shared" si="4"/>
        <v>#N/A</v>
      </c>
      <c r="AL132" s="31" t="e">
        <f t="shared" si="4"/>
        <v>#N/A</v>
      </c>
      <c r="AM132" s="9"/>
    </row>
    <row r="133" spans="1:39" x14ac:dyDescent="0.2">
      <c r="A133" s="20"/>
      <c r="B133" s="9">
        <v>4</v>
      </c>
      <c r="C133" s="31" t="e">
        <f t="shared" si="4"/>
        <v>#N/A</v>
      </c>
      <c r="D133" s="31" t="e">
        <f t="shared" si="4"/>
        <v>#N/A</v>
      </c>
      <c r="E133" s="31" t="e">
        <f t="shared" si="4"/>
        <v>#N/A</v>
      </c>
      <c r="F133" s="31" t="e">
        <f t="shared" si="4"/>
        <v>#N/A</v>
      </c>
      <c r="G133" s="31" t="e">
        <f t="shared" si="4"/>
        <v>#N/A</v>
      </c>
      <c r="H133" s="31" t="e">
        <f t="shared" si="4"/>
        <v>#N/A</v>
      </c>
      <c r="I133" s="31" t="e">
        <f t="shared" si="4"/>
        <v>#N/A</v>
      </c>
      <c r="J133" s="31" t="e">
        <f t="shared" si="4"/>
        <v>#N/A</v>
      </c>
      <c r="K133" s="31" t="e">
        <f t="shared" si="4"/>
        <v>#N/A</v>
      </c>
      <c r="L133" s="31" t="e">
        <f t="shared" si="4"/>
        <v>#N/A</v>
      </c>
      <c r="M133" s="31" t="e">
        <f t="shared" si="4"/>
        <v>#N/A</v>
      </c>
      <c r="N133" s="31" t="e">
        <f t="shared" si="4"/>
        <v>#N/A</v>
      </c>
      <c r="O133" s="31" t="e">
        <f t="shared" si="4"/>
        <v>#N/A</v>
      </c>
      <c r="P133" s="31" t="e">
        <f t="shared" si="4"/>
        <v>#N/A</v>
      </c>
      <c r="Q133" s="31" t="e">
        <f t="shared" si="4"/>
        <v>#N/A</v>
      </c>
      <c r="R133" s="31" t="e">
        <f t="shared" si="4"/>
        <v>#N/A</v>
      </c>
      <c r="S133" s="31" t="e">
        <f t="shared" si="4"/>
        <v>#N/A</v>
      </c>
      <c r="T133" s="31" t="e">
        <f t="shared" si="4"/>
        <v>#N/A</v>
      </c>
      <c r="U133" s="31" t="e">
        <f t="shared" si="4"/>
        <v>#N/A</v>
      </c>
      <c r="V133" s="31" t="e">
        <f t="shared" si="4"/>
        <v>#N/A</v>
      </c>
      <c r="W133" s="31" t="e">
        <f t="shared" si="4"/>
        <v>#N/A</v>
      </c>
      <c r="X133" s="31" t="e">
        <f t="shared" si="4"/>
        <v>#N/A</v>
      </c>
      <c r="Y133" s="31" t="e">
        <f t="shared" si="4"/>
        <v>#N/A</v>
      </c>
      <c r="Z133" s="31" t="e">
        <f t="shared" si="4"/>
        <v>#N/A</v>
      </c>
      <c r="AA133" s="31" t="e">
        <f t="shared" si="4"/>
        <v>#N/A</v>
      </c>
      <c r="AB133" s="31" t="e">
        <f t="shared" si="4"/>
        <v>#N/A</v>
      </c>
      <c r="AC133" s="31" t="e">
        <f t="shared" si="4"/>
        <v>#N/A</v>
      </c>
      <c r="AD133" s="31" t="e">
        <f t="shared" si="4"/>
        <v>#N/A</v>
      </c>
      <c r="AE133" s="31" t="e">
        <f t="shared" si="4"/>
        <v>#N/A</v>
      </c>
      <c r="AF133" s="31" t="e">
        <f t="shared" si="4"/>
        <v>#N/A</v>
      </c>
      <c r="AG133" s="31" t="e">
        <f t="shared" si="4"/>
        <v>#N/A</v>
      </c>
      <c r="AH133" s="31" t="e">
        <f t="shared" si="4"/>
        <v>#N/A</v>
      </c>
      <c r="AI133" s="31" t="e">
        <f t="shared" si="4"/>
        <v>#N/A</v>
      </c>
      <c r="AJ133" s="31" t="e">
        <f t="shared" si="4"/>
        <v>#N/A</v>
      </c>
      <c r="AK133" s="31" t="e">
        <f t="shared" si="4"/>
        <v>#N/A</v>
      </c>
      <c r="AL133" s="31" t="e">
        <f t="shared" si="4"/>
        <v>#N/A</v>
      </c>
      <c r="AM133" s="9"/>
    </row>
    <row r="134" spans="1:39" x14ac:dyDescent="0.2">
      <c r="A134" s="20"/>
      <c r="B134" s="9">
        <v>5</v>
      </c>
      <c r="C134" s="31" t="e">
        <f t="shared" si="4"/>
        <v>#N/A</v>
      </c>
      <c r="D134" s="31" t="e">
        <f t="shared" si="4"/>
        <v>#N/A</v>
      </c>
      <c r="E134" s="31" t="e">
        <f t="shared" si="4"/>
        <v>#N/A</v>
      </c>
      <c r="F134" s="31" t="e">
        <f t="shared" si="4"/>
        <v>#N/A</v>
      </c>
      <c r="G134" s="31" t="e">
        <f t="shared" si="4"/>
        <v>#N/A</v>
      </c>
      <c r="H134" s="31" t="e">
        <f t="shared" si="4"/>
        <v>#N/A</v>
      </c>
      <c r="I134" s="31" t="e">
        <f t="shared" si="4"/>
        <v>#N/A</v>
      </c>
      <c r="J134" s="31" t="e">
        <f t="shared" si="4"/>
        <v>#N/A</v>
      </c>
      <c r="K134" s="31" t="e">
        <f t="shared" si="4"/>
        <v>#N/A</v>
      </c>
      <c r="L134" s="31" t="e">
        <f t="shared" si="4"/>
        <v>#N/A</v>
      </c>
      <c r="M134" s="31" t="e">
        <f t="shared" si="4"/>
        <v>#N/A</v>
      </c>
      <c r="N134" s="31" t="e">
        <f t="shared" si="4"/>
        <v>#N/A</v>
      </c>
      <c r="O134" s="31" t="e">
        <f t="shared" si="4"/>
        <v>#N/A</v>
      </c>
      <c r="P134" s="31" t="e">
        <f t="shared" si="4"/>
        <v>#N/A</v>
      </c>
      <c r="Q134" s="31" t="e">
        <f t="shared" si="4"/>
        <v>#N/A</v>
      </c>
      <c r="R134" s="31" t="e">
        <f t="shared" si="4"/>
        <v>#N/A</v>
      </c>
      <c r="S134" s="31" t="e">
        <f t="shared" si="4"/>
        <v>#N/A</v>
      </c>
      <c r="T134" s="31" t="e">
        <f t="shared" si="4"/>
        <v>#N/A</v>
      </c>
      <c r="U134" s="31" t="e">
        <f t="shared" si="4"/>
        <v>#N/A</v>
      </c>
      <c r="V134" s="31" t="e">
        <f t="shared" si="4"/>
        <v>#N/A</v>
      </c>
      <c r="W134" s="31" t="e">
        <f t="shared" si="4"/>
        <v>#N/A</v>
      </c>
      <c r="X134" s="31" t="e">
        <f t="shared" si="4"/>
        <v>#N/A</v>
      </c>
      <c r="Y134" s="31" t="e">
        <f t="shared" si="4"/>
        <v>#N/A</v>
      </c>
      <c r="Z134" s="31" t="e">
        <f t="shared" si="4"/>
        <v>#N/A</v>
      </c>
      <c r="AA134" s="31" t="e">
        <f t="shared" si="4"/>
        <v>#N/A</v>
      </c>
      <c r="AB134" s="31" t="e">
        <f t="shared" si="4"/>
        <v>#N/A</v>
      </c>
      <c r="AC134" s="31" t="e">
        <f t="shared" si="4"/>
        <v>#N/A</v>
      </c>
      <c r="AD134" s="31" t="e">
        <f t="shared" si="4"/>
        <v>#N/A</v>
      </c>
      <c r="AE134" s="31" t="e">
        <f t="shared" si="4"/>
        <v>#N/A</v>
      </c>
      <c r="AF134" s="31" t="e">
        <f t="shared" si="4"/>
        <v>#N/A</v>
      </c>
      <c r="AG134" s="31" t="e">
        <f t="shared" si="4"/>
        <v>#N/A</v>
      </c>
      <c r="AH134" s="31" t="e">
        <f t="shared" si="4"/>
        <v>#N/A</v>
      </c>
      <c r="AI134" s="31" t="e">
        <f t="shared" si="4"/>
        <v>#N/A</v>
      </c>
      <c r="AJ134" s="31" t="e">
        <f t="shared" si="4"/>
        <v>#N/A</v>
      </c>
      <c r="AK134" s="31" t="e">
        <f t="shared" si="4"/>
        <v>#N/A</v>
      </c>
      <c r="AL134" s="31" t="e">
        <f t="shared" si="4"/>
        <v>#N/A</v>
      </c>
      <c r="AM134" s="9"/>
    </row>
    <row r="135" spans="1:39" x14ac:dyDescent="0.2">
      <c r="A135" s="20"/>
      <c r="B135" s="9">
        <v>6</v>
      </c>
      <c r="C135" s="31" t="e">
        <f t="shared" si="4"/>
        <v>#N/A</v>
      </c>
      <c r="D135" s="31" t="e">
        <f t="shared" si="4"/>
        <v>#N/A</v>
      </c>
      <c r="E135" s="31" t="e">
        <f t="shared" si="4"/>
        <v>#N/A</v>
      </c>
      <c r="F135" s="31" t="e">
        <f t="shared" si="4"/>
        <v>#N/A</v>
      </c>
      <c r="G135" s="31" t="e">
        <f t="shared" si="4"/>
        <v>#N/A</v>
      </c>
      <c r="H135" s="31" t="e">
        <f t="shared" si="4"/>
        <v>#N/A</v>
      </c>
      <c r="I135" s="31" t="e">
        <f t="shared" si="4"/>
        <v>#N/A</v>
      </c>
      <c r="J135" s="31" t="e">
        <f t="shared" si="4"/>
        <v>#N/A</v>
      </c>
      <c r="K135" s="31" t="e">
        <f t="shared" si="4"/>
        <v>#N/A</v>
      </c>
      <c r="L135" s="31" t="e">
        <f t="shared" si="4"/>
        <v>#N/A</v>
      </c>
      <c r="M135" s="31" t="e">
        <f t="shared" si="4"/>
        <v>#N/A</v>
      </c>
      <c r="N135" s="31" t="e">
        <f t="shared" si="4"/>
        <v>#N/A</v>
      </c>
      <c r="O135" s="31" t="e">
        <f t="shared" si="4"/>
        <v>#N/A</v>
      </c>
      <c r="P135" s="31" t="e">
        <f t="shared" si="4"/>
        <v>#N/A</v>
      </c>
      <c r="Q135" s="31" t="e">
        <f t="shared" si="4"/>
        <v>#N/A</v>
      </c>
      <c r="R135" s="31" t="e">
        <f t="shared" si="4"/>
        <v>#N/A</v>
      </c>
      <c r="S135" s="31" t="e">
        <f t="shared" si="4"/>
        <v>#N/A</v>
      </c>
      <c r="T135" s="31" t="e">
        <f t="shared" si="4"/>
        <v>#N/A</v>
      </c>
      <c r="U135" s="31" t="e">
        <f t="shared" si="4"/>
        <v>#N/A</v>
      </c>
      <c r="V135" s="31" t="e">
        <f t="shared" si="4"/>
        <v>#N/A</v>
      </c>
      <c r="W135" s="31" t="e">
        <f t="shared" si="4"/>
        <v>#N/A</v>
      </c>
      <c r="X135" s="31" t="e">
        <f t="shared" si="4"/>
        <v>#N/A</v>
      </c>
      <c r="Y135" s="31" t="e">
        <f t="shared" si="4"/>
        <v>#N/A</v>
      </c>
      <c r="Z135" s="31" t="e">
        <f t="shared" si="4"/>
        <v>#N/A</v>
      </c>
      <c r="AA135" s="31" t="e">
        <f t="shared" si="4"/>
        <v>#N/A</v>
      </c>
      <c r="AB135" s="31" t="e">
        <f t="shared" si="4"/>
        <v>#N/A</v>
      </c>
      <c r="AC135" s="31" t="e">
        <f t="shared" si="4"/>
        <v>#N/A</v>
      </c>
      <c r="AD135" s="31" t="e">
        <f t="shared" si="4"/>
        <v>#N/A</v>
      </c>
      <c r="AE135" s="31" t="e">
        <f t="shared" si="4"/>
        <v>#N/A</v>
      </c>
      <c r="AF135" s="31" t="e">
        <f t="shared" si="4"/>
        <v>#N/A</v>
      </c>
      <c r="AG135" s="31" t="e">
        <f t="shared" si="4"/>
        <v>#N/A</v>
      </c>
      <c r="AH135" s="31" t="e">
        <f t="shared" si="4"/>
        <v>#N/A</v>
      </c>
      <c r="AI135" s="31" t="e">
        <f t="shared" si="4"/>
        <v>#N/A</v>
      </c>
      <c r="AJ135" s="31" t="e">
        <f t="shared" si="4"/>
        <v>#N/A</v>
      </c>
      <c r="AK135" s="31" t="e">
        <f t="shared" si="4"/>
        <v>#N/A</v>
      </c>
      <c r="AL135" s="31" t="e">
        <f t="shared" si="4"/>
        <v>#N/A</v>
      </c>
      <c r="AM135" s="9"/>
    </row>
    <row r="136" spans="1:39" x14ac:dyDescent="0.2">
      <c r="A136" s="20"/>
      <c r="B136" s="9">
        <v>7</v>
      </c>
      <c r="C136" s="31" t="e">
        <f t="shared" si="4"/>
        <v>#N/A</v>
      </c>
      <c r="D136" s="31" t="e">
        <f t="shared" si="4"/>
        <v>#N/A</v>
      </c>
      <c r="E136" s="31" t="e">
        <f t="shared" si="4"/>
        <v>#N/A</v>
      </c>
      <c r="F136" s="31" t="e">
        <f t="shared" si="4"/>
        <v>#N/A</v>
      </c>
      <c r="G136" s="31" t="e">
        <f t="shared" si="4"/>
        <v>#N/A</v>
      </c>
      <c r="H136" s="31" t="e">
        <f t="shared" si="4"/>
        <v>#N/A</v>
      </c>
      <c r="I136" s="31" t="e">
        <f t="shared" si="4"/>
        <v>#N/A</v>
      </c>
      <c r="J136" s="31" t="e">
        <f t="shared" si="4"/>
        <v>#N/A</v>
      </c>
      <c r="K136" s="31" t="e">
        <f t="shared" si="4"/>
        <v>#N/A</v>
      </c>
      <c r="L136" s="31" t="e">
        <f t="shared" si="4"/>
        <v>#N/A</v>
      </c>
      <c r="M136" s="31" t="e">
        <f t="shared" si="4"/>
        <v>#N/A</v>
      </c>
      <c r="N136" s="31" t="e">
        <f t="shared" si="4"/>
        <v>#N/A</v>
      </c>
      <c r="O136" s="31" t="e">
        <f t="shared" si="4"/>
        <v>#N/A</v>
      </c>
      <c r="P136" s="31" t="e">
        <f t="shared" si="4"/>
        <v>#N/A</v>
      </c>
      <c r="Q136" s="31" t="e">
        <f t="shared" si="4"/>
        <v>#N/A</v>
      </c>
      <c r="R136" s="31" t="e">
        <f t="shared" si="4"/>
        <v>#N/A</v>
      </c>
      <c r="S136" s="31" t="e">
        <f t="shared" si="4"/>
        <v>#N/A</v>
      </c>
      <c r="T136" s="31" t="e">
        <f t="shared" si="4"/>
        <v>#N/A</v>
      </c>
      <c r="U136" s="31" t="e">
        <f t="shared" si="4"/>
        <v>#N/A</v>
      </c>
      <c r="V136" s="31" t="e">
        <f t="shared" si="4"/>
        <v>#N/A</v>
      </c>
      <c r="W136" s="31" t="e">
        <f t="shared" si="4"/>
        <v>#N/A</v>
      </c>
      <c r="X136" s="31" t="e">
        <f t="shared" si="4"/>
        <v>#N/A</v>
      </c>
      <c r="Y136" s="31" t="e">
        <f t="shared" si="4"/>
        <v>#N/A</v>
      </c>
      <c r="Z136" s="31" t="e">
        <f t="shared" si="4"/>
        <v>#N/A</v>
      </c>
      <c r="AA136" s="31" t="e">
        <f t="shared" si="4"/>
        <v>#N/A</v>
      </c>
      <c r="AB136" s="31" t="e">
        <f t="shared" si="4"/>
        <v>#N/A</v>
      </c>
      <c r="AC136" s="31" t="e">
        <f t="shared" si="4"/>
        <v>#N/A</v>
      </c>
      <c r="AD136" s="31" t="e">
        <f t="shared" si="4"/>
        <v>#N/A</v>
      </c>
      <c r="AE136" s="31" t="e">
        <f t="shared" si="4"/>
        <v>#N/A</v>
      </c>
      <c r="AF136" s="31" t="e">
        <f t="shared" si="4"/>
        <v>#N/A</v>
      </c>
      <c r="AG136" s="31" t="e">
        <f t="shared" si="4"/>
        <v>#N/A</v>
      </c>
      <c r="AH136" s="31" t="e">
        <f t="shared" si="4"/>
        <v>#N/A</v>
      </c>
      <c r="AI136" s="31" t="e">
        <f t="shared" si="4"/>
        <v>#N/A</v>
      </c>
      <c r="AJ136" s="31" t="e">
        <f t="shared" si="4"/>
        <v>#N/A</v>
      </c>
      <c r="AK136" s="31" t="e">
        <f t="shared" si="4"/>
        <v>#N/A</v>
      </c>
      <c r="AL136" s="31" t="e">
        <f t="shared" si="4"/>
        <v>#N/A</v>
      </c>
      <c r="AM136" s="9"/>
    </row>
    <row r="137" spans="1:39" x14ac:dyDescent="0.2">
      <c r="A137" s="20"/>
      <c r="B137" s="9">
        <v>8</v>
      </c>
      <c r="C137" s="31" t="e">
        <f t="shared" si="4"/>
        <v>#N/A</v>
      </c>
      <c r="D137" s="31" t="e">
        <f t="shared" si="4"/>
        <v>#N/A</v>
      </c>
      <c r="E137" s="31" t="e">
        <f t="shared" si="4"/>
        <v>#N/A</v>
      </c>
      <c r="F137" s="31" t="e">
        <f t="shared" ref="F137:AL137" si="5">IF(F111=0,0,F84/F111)</f>
        <v>#N/A</v>
      </c>
      <c r="G137" s="31" t="e">
        <f t="shared" si="5"/>
        <v>#N/A</v>
      </c>
      <c r="H137" s="31" t="e">
        <f t="shared" si="5"/>
        <v>#N/A</v>
      </c>
      <c r="I137" s="31" t="e">
        <f t="shared" si="5"/>
        <v>#N/A</v>
      </c>
      <c r="J137" s="31" t="e">
        <f t="shared" si="5"/>
        <v>#N/A</v>
      </c>
      <c r="K137" s="31" t="e">
        <f t="shared" si="5"/>
        <v>#N/A</v>
      </c>
      <c r="L137" s="31" t="e">
        <f t="shared" si="5"/>
        <v>#N/A</v>
      </c>
      <c r="M137" s="31" t="e">
        <f t="shared" si="5"/>
        <v>#N/A</v>
      </c>
      <c r="N137" s="31" t="e">
        <f t="shared" si="5"/>
        <v>#N/A</v>
      </c>
      <c r="O137" s="31" t="e">
        <f t="shared" si="5"/>
        <v>#N/A</v>
      </c>
      <c r="P137" s="31" t="e">
        <f t="shared" si="5"/>
        <v>#N/A</v>
      </c>
      <c r="Q137" s="31" t="e">
        <f t="shared" si="5"/>
        <v>#N/A</v>
      </c>
      <c r="R137" s="31" t="e">
        <f t="shared" si="5"/>
        <v>#N/A</v>
      </c>
      <c r="S137" s="31" t="e">
        <f t="shared" si="5"/>
        <v>#N/A</v>
      </c>
      <c r="T137" s="31" t="e">
        <f t="shared" si="5"/>
        <v>#N/A</v>
      </c>
      <c r="U137" s="31" t="e">
        <f t="shared" si="5"/>
        <v>#N/A</v>
      </c>
      <c r="V137" s="31" t="e">
        <f t="shared" si="5"/>
        <v>#N/A</v>
      </c>
      <c r="W137" s="31" t="e">
        <f t="shared" si="5"/>
        <v>#N/A</v>
      </c>
      <c r="X137" s="31" t="e">
        <f t="shared" si="5"/>
        <v>#N/A</v>
      </c>
      <c r="Y137" s="31" t="e">
        <f t="shared" si="5"/>
        <v>#N/A</v>
      </c>
      <c r="Z137" s="31" t="e">
        <f t="shared" si="5"/>
        <v>#N/A</v>
      </c>
      <c r="AA137" s="31" t="e">
        <f t="shared" si="5"/>
        <v>#N/A</v>
      </c>
      <c r="AB137" s="31" t="e">
        <f t="shared" si="5"/>
        <v>#N/A</v>
      </c>
      <c r="AC137" s="31" t="e">
        <f t="shared" si="5"/>
        <v>#N/A</v>
      </c>
      <c r="AD137" s="31" t="e">
        <f t="shared" si="5"/>
        <v>#N/A</v>
      </c>
      <c r="AE137" s="31" t="e">
        <f t="shared" si="5"/>
        <v>#N/A</v>
      </c>
      <c r="AF137" s="31" t="e">
        <f t="shared" si="5"/>
        <v>#N/A</v>
      </c>
      <c r="AG137" s="31" t="e">
        <f t="shared" si="5"/>
        <v>#N/A</v>
      </c>
      <c r="AH137" s="31" t="e">
        <f t="shared" si="5"/>
        <v>#N/A</v>
      </c>
      <c r="AI137" s="31" t="e">
        <f t="shared" si="5"/>
        <v>#N/A</v>
      </c>
      <c r="AJ137" s="31" t="e">
        <f t="shared" si="5"/>
        <v>#N/A</v>
      </c>
      <c r="AK137" s="31" t="e">
        <f t="shared" si="5"/>
        <v>#N/A</v>
      </c>
      <c r="AL137" s="31" t="e">
        <f t="shared" si="5"/>
        <v>#N/A</v>
      </c>
      <c r="AM137" s="9"/>
    </row>
    <row r="138" spans="1:39" x14ac:dyDescent="0.2">
      <c r="A138" s="20"/>
      <c r="B138" s="9">
        <v>9</v>
      </c>
      <c r="C138" s="31" t="e">
        <f t="shared" ref="C138:AL145" si="6">IF(C112=0,0,C85/C112)</f>
        <v>#N/A</v>
      </c>
      <c r="D138" s="31" t="e">
        <f t="shared" si="6"/>
        <v>#N/A</v>
      </c>
      <c r="E138" s="31" t="e">
        <f t="shared" si="6"/>
        <v>#N/A</v>
      </c>
      <c r="F138" s="31" t="e">
        <f t="shared" si="6"/>
        <v>#N/A</v>
      </c>
      <c r="G138" s="31" t="e">
        <f t="shared" si="6"/>
        <v>#N/A</v>
      </c>
      <c r="H138" s="31" t="e">
        <f t="shared" si="6"/>
        <v>#N/A</v>
      </c>
      <c r="I138" s="31" t="e">
        <f t="shared" si="6"/>
        <v>#N/A</v>
      </c>
      <c r="J138" s="31" t="e">
        <f t="shared" si="6"/>
        <v>#N/A</v>
      </c>
      <c r="K138" s="31" t="e">
        <f t="shared" si="6"/>
        <v>#N/A</v>
      </c>
      <c r="L138" s="31" t="e">
        <f t="shared" si="6"/>
        <v>#N/A</v>
      </c>
      <c r="M138" s="31" t="e">
        <f t="shared" si="6"/>
        <v>#N/A</v>
      </c>
      <c r="N138" s="31" t="e">
        <f t="shared" si="6"/>
        <v>#N/A</v>
      </c>
      <c r="O138" s="31" t="e">
        <f t="shared" si="6"/>
        <v>#N/A</v>
      </c>
      <c r="P138" s="31" t="e">
        <f t="shared" si="6"/>
        <v>#N/A</v>
      </c>
      <c r="Q138" s="31" t="e">
        <f t="shared" si="6"/>
        <v>#N/A</v>
      </c>
      <c r="R138" s="31" t="e">
        <f t="shared" si="6"/>
        <v>#N/A</v>
      </c>
      <c r="S138" s="31" t="e">
        <f t="shared" si="6"/>
        <v>#N/A</v>
      </c>
      <c r="T138" s="31" t="e">
        <f t="shared" si="6"/>
        <v>#N/A</v>
      </c>
      <c r="U138" s="31" t="e">
        <f t="shared" si="6"/>
        <v>#N/A</v>
      </c>
      <c r="V138" s="31" t="e">
        <f t="shared" si="6"/>
        <v>#N/A</v>
      </c>
      <c r="W138" s="31" t="e">
        <f t="shared" si="6"/>
        <v>#N/A</v>
      </c>
      <c r="X138" s="31" t="e">
        <f t="shared" si="6"/>
        <v>#N/A</v>
      </c>
      <c r="Y138" s="31" t="e">
        <f t="shared" si="6"/>
        <v>#N/A</v>
      </c>
      <c r="Z138" s="31" t="e">
        <f t="shared" si="6"/>
        <v>#N/A</v>
      </c>
      <c r="AA138" s="31" t="e">
        <f t="shared" si="6"/>
        <v>#N/A</v>
      </c>
      <c r="AB138" s="31" t="e">
        <f t="shared" si="6"/>
        <v>#N/A</v>
      </c>
      <c r="AC138" s="31" t="e">
        <f t="shared" si="6"/>
        <v>#N/A</v>
      </c>
      <c r="AD138" s="31" t="e">
        <f t="shared" si="6"/>
        <v>#N/A</v>
      </c>
      <c r="AE138" s="31" t="e">
        <f t="shared" si="6"/>
        <v>#N/A</v>
      </c>
      <c r="AF138" s="31" t="e">
        <f t="shared" si="6"/>
        <v>#N/A</v>
      </c>
      <c r="AG138" s="31" t="e">
        <f t="shared" si="6"/>
        <v>#N/A</v>
      </c>
      <c r="AH138" s="31" t="e">
        <f t="shared" si="6"/>
        <v>#N/A</v>
      </c>
      <c r="AI138" s="31" t="e">
        <f t="shared" si="6"/>
        <v>#N/A</v>
      </c>
      <c r="AJ138" s="31" t="e">
        <f t="shared" si="6"/>
        <v>#N/A</v>
      </c>
      <c r="AK138" s="31" t="e">
        <f t="shared" si="6"/>
        <v>#N/A</v>
      </c>
      <c r="AL138" s="31" t="e">
        <f t="shared" si="6"/>
        <v>#N/A</v>
      </c>
      <c r="AM138" s="9"/>
    </row>
    <row r="139" spans="1:39" x14ac:dyDescent="0.2">
      <c r="A139" s="20"/>
      <c r="B139" s="9">
        <v>10</v>
      </c>
      <c r="C139" s="31" t="e">
        <f t="shared" si="6"/>
        <v>#N/A</v>
      </c>
      <c r="D139" s="31" t="e">
        <f t="shared" si="6"/>
        <v>#N/A</v>
      </c>
      <c r="E139" s="31" t="e">
        <f t="shared" si="6"/>
        <v>#N/A</v>
      </c>
      <c r="F139" s="31" t="e">
        <f t="shared" si="6"/>
        <v>#N/A</v>
      </c>
      <c r="G139" s="31" t="e">
        <f t="shared" si="6"/>
        <v>#N/A</v>
      </c>
      <c r="H139" s="31" t="e">
        <f t="shared" si="6"/>
        <v>#N/A</v>
      </c>
      <c r="I139" s="31" t="e">
        <f t="shared" si="6"/>
        <v>#N/A</v>
      </c>
      <c r="J139" s="31" t="e">
        <f t="shared" si="6"/>
        <v>#N/A</v>
      </c>
      <c r="K139" s="31" t="e">
        <f t="shared" si="6"/>
        <v>#N/A</v>
      </c>
      <c r="L139" s="31" t="e">
        <f t="shared" si="6"/>
        <v>#N/A</v>
      </c>
      <c r="M139" s="31" t="e">
        <f t="shared" si="6"/>
        <v>#N/A</v>
      </c>
      <c r="N139" s="31" t="e">
        <f t="shared" si="6"/>
        <v>#N/A</v>
      </c>
      <c r="O139" s="31" t="e">
        <f t="shared" si="6"/>
        <v>#N/A</v>
      </c>
      <c r="P139" s="31" t="e">
        <f t="shared" si="6"/>
        <v>#N/A</v>
      </c>
      <c r="Q139" s="31" t="e">
        <f t="shared" si="6"/>
        <v>#N/A</v>
      </c>
      <c r="R139" s="31" t="e">
        <f t="shared" si="6"/>
        <v>#N/A</v>
      </c>
      <c r="S139" s="31" t="e">
        <f t="shared" si="6"/>
        <v>#N/A</v>
      </c>
      <c r="T139" s="31" t="e">
        <f t="shared" si="6"/>
        <v>#N/A</v>
      </c>
      <c r="U139" s="31" t="e">
        <f t="shared" si="6"/>
        <v>#N/A</v>
      </c>
      <c r="V139" s="31" t="e">
        <f t="shared" si="6"/>
        <v>#N/A</v>
      </c>
      <c r="W139" s="31" t="e">
        <f t="shared" si="6"/>
        <v>#N/A</v>
      </c>
      <c r="X139" s="31" t="e">
        <f t="shared" si="6"/>
        <v>#N/A</v>
      </c>
      <c r="Y139" s="31" t="e">
        <f t="shared" si="6"/>
        <v>#N/A</v>
      </c>
      <c r="Z139" s="31" t="e">
        <f t="shared" si="6"/>
        <v>#N/A</v>
      </c>
      <c r="AA139" s="31" t="e">
        <f t="shared" si="6"/>
        <v>#N/A</v>
      </c>
      <c r="AB139" s="31" t="e">
        <f t="shared" si="6"/>
        <v>#N/A</v>
      </c>
      <c r="AC139" s="31" t="e">
        <f t="shared" si="6"/>
        <v>#N/A</v>
      </c>
      <c r="AD139" s="31" t="e">
        <f t="shared" si="6"/>
        <v>#N/A</v>
      </c>
      <c r="AE139" s="31" t="e">
        <f t="shared" si="6"/>
        <v>#N/A</v>
      </c>
      <c r="AF139" s="31" t="e">
        <f t="shared" si="6"/>
        <v>#N/A</v>
      </c>
      <c r="AG139" s="31" t="e">
        <f t="shared" si="6"/>
        <v>#N/A</v>
      </c>
      <c r="AH139" s="31" t="e">
        <f t="shared" si="6"/>
        <v>#N/A</v>
      </c>
      <c r="AI139" s="31" t="e">
        <f t="shared" si="6"/>
        <v>#N/A</v>
      </c>
      <c r="AJ139" s="31" t="e">
        <f t="shared" si="6"/>
        <v>#N/A</v>
      </c>
      <c r="AK139" s="31" t="e">
        <f t="shared" si="6"/>
        <v>#N/A</v>
      </c>
      <c r="AL139" s="31" t="e">
        <f t="shared" si="6"/>
        <v>#N/A</v>
      </c>
      <c r="AM139" s="9"/>
    </row>
    <row r="140" spans="1:39" x14ac:dyDescent="0.2">
      <c r="A140" s="20"/>
      <c r="B140" s="9">
        <v>11</v>
      </c>
      <c r="C140" s="31" t="e">
        <f t="shared" si="6"/>
        <v>#N/A</v>
      </c>
      <c r="D140" s="31" t="e">
        <f t="shared" si="6"/>
        <v>#N/A</v>
      </c>
      <c r="E140" s="31" t="e">
        <f t="shared" si="6"/>
        <v>#N/A</v>
      </c>
      <c r="F140" s="31" t="e">
        <f t="shared" si="6"/>
        <v>#N/A</v>
      </c>
      <c r="G140" s="31" t="e">
        <f t="shared" si="6"/>
        <v>#N/A</v>
      </c>
      <c r="H140" s="31" t="e">
        <f t="shared" si="6"/>
        <v>#N/A</v>
      </c>
      <c r="I140" s="31" t="e">
        <f t="shared" si="6"/>
        <v>#N/A</v>
      </c>
      <c r="J140" s="31" t="e">
        <f t="shared" si="6"/>
        <v>#N/A</v>
      </c>
      <c r="K140" s="31" t="e">
        <f t="shared" si="6"/>
        <v>#N/A</v>
      </c>
      <c r="L140" s="31" t="e">
        <f t="shared" si="6"/>
        <v>#N/A</v>
      </c>
      <c r="M140" s="31" t="e">
        <f t="shared" si="6"/>
        <v>#N/A</v>
      </c>
      <c r="N140" s="31" t="e">
        <f t="shared" si="6"/>
        <v>#N/A</v>
      </c>
      <c r="O140" s="31" t="e">
        <f t="shared" si="6"/>
        <v>#N/A</v>
      </c>
      <c r="P140" s="31" t="e">
        <f t="shared" si="6"/>
        <v>#N/A</v>
      </c>
      <c r="Q140" s="31" t="e">
        <f t="shared" si="6"/>
        <v>#N/A</v>
      </c>
      <c r="R140" s="31" t="e">
        <f t="shared" si="6"/>
        <v>#N/A</v>
      </c>
      <c r="S140" s="31" t="e">
        <f t="shared" si="6"/>
        <v>#N/A</v>
      </c>
      <c r="T140" s="31" t="e">
        <f t="shared" si="6"/>
        <v>#N/A</v>
      </c>
      <c r="U140" s="31" t="e">
        <f t="shared" si="6"/>
        <v>#N/A</v>
      </c>
      <c r="V140" s="31" t="e">
        <f t="shared" si="6"/>
        <v>#N/A</v>
      </c>
      <c r="W140" s="31" t="e">
        <f t="shared" si="6"/>
        <v>#N/A</v>
      </c>
      <c r="X140" s="31" t="e">
        <f t="shared" si="6"/>
        <v>#N/A</v>
      </c>
      <c r="Y140" s="31" t="e">
        <f t="shared" si="6"/>
        <v>#N/A</v>
      </c>
      <c r="Z140" s="31" t="e">
        <f t="shared" si="6"/>
        <v>#N/A</v>
      </c>
      <c r="AA140" s="31" t="e">
        <f t="shared" si="6"/>
        <v>#N/A</v>
      </c>
      <c r="AB140" s="31" t="e">
        <f t="shared" si="6"/>
        <v>#N/A</v>
      </c>
      <c r="AC140" s="31" t="e">
        <f t="shared" si="6"/>
        <v>#N/A</v>
      </c>
      <c r="AD140" s="31" t="e">
        <f t="shared" si="6"/>
        <v>#N/A</v>
      </c>
      <c r="AE140" s="31" t="e">
        <f t="shared" si="6"/>
        <v>#N/A</v>
      </c>
      <c r="AF140" s="31" t="e">
        <f t="shared" si="6"/>
        <v>#N/A</v>
      </c>
      <c r="AG140" s="31" t="e">
        <f t="shared" si="6"/>
        <v>#N/A</v>
      </c>
      <c r="AH140" s="31" t="e">
        <f t="shared" si="6"/>
        <v>#N/A</v>
      </c>
      <c r="AI140" s="31" t="e">
        <f t="shared" si="6"/>
        <v>#N/A</v>
      </c>
      <c r="AJ140" s="31" t="e">
        <f t="shared" si="6"/>
        <v>#N/A</v>
      </c>
      <c r="AK140" s="31" t="e">
        <f t="shared" si="6"/>
        <v>#N/A</v>
      </c>
      <c r="AL140" s="31" t="e">
        <f t="shared" si="6"/>
        <v>#N/A</v>
      </c>
      <c r="AM140" s="9"/>
    </row>
    <row r="141" spans="1:39" x14ac:dyDescent="0.2">
      <c r="A141" s="20"/>
      <c r="B141" s="9">
        <v>12</v>
      </c>
      <c r="C141" s="31">
        <f t="shared" si="6"/>
        <v>0</v>
      </c>
      <c r="D141" s="31">
        <f t="shared" si="6"/>
        <v>0</v>
      </c>
      <c r="E141" s="31">
        <f t="shared" si="6"/>
        <v>0</v>
      </c>
      <c r="F141" s="31">
        <f t="shared" si="6"/>
        <v>0</v>
      </c>
      <c r="G141" s="31">
        <f t="shared" si="6"/>
        <v>0</v>
      </c>
      <c r="H141" s="31">
        <f t="shared" si="6"/>
        <v>0</v>
      </c>
      <c r="I141" s="31">
        <f t="shared" si="6"/>
        <v>0</v>
      </c>
      <c r="J141" s="31">
        <f t="shared" si="6"/>
        <v>0</v>
      </c>
      <c r="K141" s="31">
        <f t="shared" si="6"/>
        <v>0</v>
      </c>
      <c r="L141" s="31">
        <f t="shared" si="6"/>
        <v>0</v>
      </c>
      <c r="M141" s="31">
        <f t="shared" si="6"/>
        <v>0</v>
      </c>
      <c r="N141" s="31">
        <f t="shared" si="6"/>
        <v>0</v>
      </c>
      <c r="O141" s="31">
        <f t="shared" si="6"/>
        <v>0</v>
      </c>
      <c r="P141" s="31">
        <f t="shared" si="6"/>
        <v>0</v>
      </c>
      <c r="Q141" s="31">
        <f t="shared" si="6"/>
        <v>0</v>
      </c>
      <c r="R141" s="31">
        <f t="shared" si="6"/>
        <v>0</v>
      </c>
      <c r="S141" s="31">
        <f t="shared" si="6"/>
        <v>0</v>
      </c>
      <c r="T141" s="31">
        <f t="shared" si="6"/>
        <v>0</v>
      </c>
      <c r="U141" s="31">
        <f t="shared" si="6"/>
        <v>0</v>
      </c>
      <c r="V141" s="31">
        <f t="shared" si="6"/>
        <v>0</v>
      </c>
      <c r="W141" s="31">
        <f t="shared" si="6"/>
        <v>0</v>
      </c>
      <c r="X141" s="31">
        <f t="shared" si="6"/>
        <v>0</v>
      </c>
      <c r="Y141" s="31">
        <f t="shared" si="6"/>
        <v>0</v>
      </c>
      <c r="Z141" s="31">
        <f t="shared" si="6"/>
        <v>0</v>
      </c>
      <c r="AA141" s="31">
        <f t="shared" si="6"/>
        <v>0</v>
      </c>
      <c r="AB141" s="31">
        <f t="shared" si="6"/>
        <v>0</v>
      </c>
      <c r="AC141" s="31">
        <f t="shared" si="6"/>
        <v>0</v>
      </c>
      <c r="AD141" s="31">
        <f t="shared" si="6"/>
        <v>0</v>
      </c>
      <c r="AE141" s="31">
        <f t="shared" si="6"/>
        <v>0</v>
      </c>
      <c r="AF141" s="31">
        <f t="shared" si="6"/>
        <v>0</v>
      </c>
      <c r="AG141" s="31">
        <f t="shared" si="6"/>
        <v>0</v>
      </c>
      <c r="AH141" s="31">
        <f t="shared" si="6"/>
        <v>0</v>
      </c>
      <c r="AI141" s="31">
        <f t="shared" si="6"/>
        <v>0</v>
      </c>
      <c r="AJ141" s="31">
        <f t="shared" si="6"/>
        <v>0</v>
      </c>
      <c r="AK141" s="31">
        <f t="shared" si="6"/>
        <v>0</v>
      </c>
      <c r="AL141" s="31">
        <f t="shared" si="6"/>
        <v>0</v>
      </c>
      <c r="AM141" s="9"/>
    </row>
    <row r="142" spans="1:39" x14ac:dyDescent="0.2">
      <c r="A142" s="20"/>
      <c r="B142" s="9">
        <v>13</v>
      </c>
      <c r="C142" s="31">
        <f t="shared" si="6"/>
        <v>0</v>
      </c>
      <c r="D142" s="31">
        <f t="shared" si="6"/>
        <v>0</v>
      </c>
      <c r="E142" s="31">
        <f t="shared" si="6"/>
        <v>0</v>
      </c>
      <c r="F142" s="31">
        <f t="shared" si="6"/>
        <v>0</v>
      </c>
      <c r="G142" s="31">
        <f t="shared" si="6"/>
        <v>0</v>
      </c>
      <c r="H142" s="31">
        <f t="shared" si="6"/>
        <v>0</v>
      </c>
      <c r="I142" s="31">
        <f t="shared" si="6"/>
        <v>0</v>
      </c>
      <c r="J142" s="31">
        <f t="shared" si="6"/>
        <v>0</v>
      </c>
      <c r="K142" s="31">
        <f t="shared" si="6"/>
        <v>0</v>
      </c>
      <c r="L142" s="31">
        <f t="shared" si="6"/>
        <v>0</v>
      </c>
      <c r="M142" s="31">
        <f t="shared" si="6"/>
        <v>0</v>
      </c>
      <c r="N142" s="31">
        <f t="shared" si="6"/>
        <v>0</v>
      </c>
      <c r="O142" s="31">
        <f t="shared" si="6"/>
        <v>0</v>
      </c>
      <c r="P142" s="31">
        <f t="shared" si="6"/>
        <v>0</v>
      </c>
      <c r="Q142" s="31">
        <f t="shared" si="6"/>
        <v>0</v>
      </c>
      <c r="R142" s="31">
        <f t="shared" si="6"/>
        <v>0</v>
      </c>
      <c r="S142" s="31">
        <f t="shared" si="6"/>
        <v>0</v>
      </c>
      <c r="T142" s="31">
        <f t="shared" si="6"/>
        <v>0</v>
      </c>
      <c r="U142" s="31">
        <f t="shared" si="6"/>
        <v>0</v>
      </c>
      <c r="V142" s="31">
        <f t="shared" si="6"/>
        <v>0</v>
      </c>
      <c r="W142" s="31">
        <f t="shared" si="6"/>
        <v>0</v>
      </c>
      <c r="X142" s="31">
        <f t="shared" si="6"/>
        <v>0</v>
      </c>
      <c r="Y142" s="31">
        <f t="shared" si="6"/>
        <v>0</v>
      </c>
      <c r="Z142" s="31">
        <f t="shared" si="6"/>
        <v>0</v>
      </c>
      <c r="AA142" s="31">
        <f t="shared" si="6"/>
        <v>0</v>
      </c>
      <c r="AB142" s="31">
        <f t="shared" si="6"/>
        <v>0</v>
      </c>
      <c r="AC142" s="31">
        <f t="shared" si="6"/>
        <v>0</v>
      </c>
      <c r="AD142" s="31">
        <f t="shared" si="6"/>
        <v>0</v>
      </c>
      <c r="AE142" s="31">
        <f t="shared" si="6"/>
        <v>0</v>
      </c>
      <c r="AF142" s="31">
        <f t="shared" si="6"/>
        <v>0</v>
      </c>
      <c r="AG142" s="31">
        <f t="shared" si="6"/>
        <v>0</v>
      </c>
      <c r="AH142" s="31">
        <f t="shared" si="6"/>
        <v>0</v>
      </c>
      <c r="AI142" s="31">
        <f t="shared" si="6"/>
        <v>0</v>
      </c>
      <c r="AJ142" s="31">
        <f t="shared" si="6"/>
        <v>0</v>
      </c>
      <c r="AK142" s="31">
        <f t="shared" si="6"/>
        <v>0</v>
      </c>
      <c r="AL142" s="31">
        <f t="shared" si="6"/>
        <v>0</v>
      </c>
      <c r="AM142" s="9"/>
    </row>
    <row r="143" spans="1:39" x14ac:dyDescent="0.2">
      <c r="A143" s="20"/>
      <c r="B143" s="9">
        <v>14</v>
      </c>
      <c r="C143" s="31" t="e">
        <f t="shared" si="6"/>
        <v>#N/A</v>
      </c>
      <c r="D143" s="31" t="e">
        <f t="shared" si="6"/>
        <v>#N/A</v>
      </c>
      <c r="E143" s="31" t="e">
        <f t="shared" si="6"/>
        <v>#N/A</v>
      </c>
      <c r="F143" s="31" t="e">
        <f t="shared" si="6"/>
        <v>#N/A</v>
      </c>
      <c r="G143" s="31" t="e">
        <f t="shared" si="6"/>
        <v>#N/A</v>
      </c>
      <c r="H143" s="31" t="e">
        <f t="shared" si="6"/>
        <v>#N/A</v>
      </c>
      <c r="I143" s="31" t="e">
        <f t="shared" si="6"/>
        <v>#N/A</v>
      </c>
      <c r="J143" s="31" t="e">
        <f t="shared" si="6"/>
        <v>#N/A</v>
      </c>
      <c r="K143" s="31" t="e">
        <f t="shared" si="6"/>
        <v>#N/A</v>
      </c>
      <c r="L143" s="31" t="e">
        <f t="shared" si="6"/>
        <v>#N/A</v>
      </c>
      <c r="M143" s="31" t="e">
        <f t="shared" si="6"/>
        <v>#N/A</v>
      </c>
      <c r="N143" s="31" t="e">
        <f t="shared" si="6"/>
        <v>#N/A</v>
      </c>
      <c r="O143" s="31" t="e">
        <f t="shared" si="6"/>
        <v>#N/A</v>
      </c>
      <c r="P143" s="31" t="e">
        <f t="shared" si="6"/>
        <v>#N/A</v>
      </c>
      <c r="Q143" s="31" t="e">
        <f t="shared" si="6"/>
        <v>#N/A</v>
      </c>
      <c r="R143" s="31" t="e">
        <f t="shared" si="6"/>
        <v>#N/A</v>
      </c>
      <c r="S143" s="31" t="e">
        <f t="shared" si="6"/>
        <v>#N/A</v>
      </c>
      <c r="T143" s="31" t="e">
        <f t="shared" si="6"/>
        <v>#N/A</v>
      </c>
      <c r="U143" s="31" t="e">
        <f t="shared" si="6"/>
        <v>#N/A</v>
      </c>
      <c r="V143" s="31" t="e">
        <f t="shared" si="6"/>
        <v>#N/A</v>
      </c>
      <c r="W143" s="31" t="e">
        <f t="shared" si="6"/>
        <v>#N/A</v>
      </c>
      <c r="X143" s="31" t="e">
        <f t="shared" si="6"/>
        <v>#N/A</v>
      </c>
      <c r="Y143" s="31" t="e">
        <f t="shared" si="6"/>
        <v>#N/A</v>
      </c>
      <c r="Z143" s="31" t="e">
        <f t="shared" si="6"/>
        <v>#N/A</v>
      </c>
      <c r="AA143" s="31" t="e">
        <f t="shared" si="6"/>
        <v>#N/A</v>
      </c>
      <c r="AB143" s="31" t="e">
        <f t="shared" si="6"/>
        <v>#N/A</v>
      </c>
      <c r="AC143" s="31" t="e">
        <f t="shared" si="6"/>
        <v>#N/A</v>
      </c>
      <c r="AD143" s="31" t="e">
        <f t="shared" si="6"/>
        <v>#N/A</v>
      </c>
      <c r="AE143" s="31" t="e">
        <f t="shared" si="6"/>
        <v>#N/A</v>
      </c>
      <c r="AF143" s="31" t="e">
        <f t="shared" si="6"/>
        <v>#N/A</v>
      </c>
      <c r="AG143" s="31" t="e">
        <f t="shared" si="6"/>
        <v>#N/A</v>
      </c>
      <c r="AH143" s="31" t="e">
        <f t="shared" si="6"/>
        <v>#N/A</v>
      </c>
      <c r="AI143" s="31" t="e">
        <f t="shared" si="6"/>
        <v>#N/A</v>
      </c>
      <c r="AJ143" s="31" t="e">
        <f t="shared" si="6"/>
        <v>#N/A</v>
      </c>
      <c r="AK143" s="31" t="e">
        <f t="shared" si="6"/>
        <v>#N/A</v>
      </c>
      <c r="AL143" s="31" t="e">
        <f t="shared" si="6"/>
        <v>#N/A</v>
      </c>
      <c r="AM143" s="9"/>
    </row>
    <row r="144" spans="1:39" x14ac:dyDescent="0.2">
      <c r="A144" s="20"/>
      <c r="B144" s="9">
        <v>15</v>
      </c>
      <c r="C144" s="31" t="e">
        <f t="shared" si="6"/>
        <v>#N/A</v>
      </c>
      <c r="D144" s="31" t="e">
        <f t="shared" si="6"/>
        <v>#N/A</v>
      </c>
      <c r="E144" s="31" t="e">
        <f t="shared" si="6"/>
        <v>#N/A</v>
      </c>
      <c r="F144" s="31" t="e">
        <f t="shared" si="6"/>
        <v>#N/A</v>
      </c>
      <c r="G144" s="31" t="e">
        <f t="shared" si="6"/>
        <v>#N/A</v>
      </c>
      <c r="H144" s="31" t="e">
        <f t="shared" si="6"/>
        <v>#N/A</v>
      </c>
      <c r="I144" s="31" t="e">
        <f t="shared" si="6"/>
        <v>#N/A</v>
      </c>
      <c r="J144" s="31" t="e">
        <f t="shared" si="6"/>
        <v>#N/A</v>
      </c>
      <c r="K144" s="31" t="e">
        <f t="shared" si="6"/>
        <v>#N/A</v>
      </c>
      <c r="L144" s="31" t="e">
        <f t="shared" si="6"/>
        <v>#N/A</v>
      </c>
      <c r="M144" s="31" t="e">
        <f t="shared" si="6"/>
        <v>#N/A</v>
      </c>
      <c r="N144" s="31" t="e">
        <f t="shared" si="6"/>
        <v>#N/A</v>
      </c>
      <c r="O144" s="31" t="e">
        <f t="shared" si="6"/>
        <v>#N/A</v>
      </c>
      <c r="P144" s="31" t="e">
        <f t="shared" si="6"/>
        <v>#N/A</v>
      </c>
      <c r="Q144" s="31" t="e">
        <f t="shared" si="6"/>
        <v>#N/A</v>
      </c>
      <c r="R144" s="31" t="e">
        <f t="shared" si="6"/>
        <v>#N/A</v>
      </c>
      <c r="S144" s="31" t="e">
        <f t="shared" si="6"/>
        <v>#N/A</v>
      </c>
      <c r="T144" s="31" t="e">
        <f t="shared" si="6"/>
        <v>#N/A</v>
      </c>
      <c r="U144" s="31" t="e">
        <f t="shared" si="6"/>
        <v>#N/A</v>
      </c>
      <c r="V144" s="31" t="e">
        <f t="shared" si="6"/>
        <v>#N/A</v>
      </c>
      <c r="W144" s="31" t="e">
        <f t="shared" si="6"/>
        <v>#N/A</v>
      </c>
      <c r="X144" s="31" t="e">
        <f t="shared" si="6"/>
        <v>#N/A</v>
      </c>
      <c r="Y144" s="31" t="e">
        <f t="shared" si="6"/>
        <v>#N/A</v>
      </c>
      <c r="Z144" s="31" t="e">
        <f t="shared" si="6"/>
        <v>#N/A</v>
      </c>
      <c r="AA144" s="31" t="e">
        <f t="shared" si="6"/>
        <v>#N/A</v>
      </c>
      <c r="AB144" s="31" t="e">
        <f t="shared" si="6"/>
        <v>#N/A</v>
      </c>
      <c r="AC144" s="31" t="e">
        <f t="shared" si="6"/>
        <v>#N/A</v>
      </c>
      <c r="AD144" s="31" t="e">
        <f t="shared" si="6"/>
        <v>#N/A</v>
      </c>
      <c r="AE144" s="31" t="e">
        <f t="shared" si="6"/>
        <v>#N/A</v>
      </c>
      <c r="AF144" s="31" t="e">
        <f t="shared" si="6"/>
        <v>#N/A</v>
      </c>
      <c r="AG144" s="31" t="e">
        <f t="shared" si="6"/>
        <v>#N/A</v>
      </c>
      <c r="AH144" s="31" t="e">
        <f t="shared" si="6"/>
        <v>#N/A</v>
      </c>
      <c r="AI144" s="31" t="e">
        <f t="shared" si="6"/>
        <v>#N/A</v>
      </c>
      <c r="AJ144" s="31" t="e">
        <f t="shared" si="6"/>
        <v>#N/A</v>
      </c>
      <c r="AK144" s="31" t="e">
        <f t="shared" si="6"/>
        <v>#N/A</v>
      </c>
      <c r="AL144" s="31" t="e">
        <f t="shared" si="6"/>
        <v>#N/A</v>
      </c>
      <c r="AM144" s="9"/>
    </row>
    <row r="145" spans="1:39" x14ac:dyDescent="0.2">
      <c r="A145" s="20"/>
      <c r="B145" s="9">
        <v>16</v>
      </c>
      <c r="C145" s="31" t="e">
        <f t="shared" si="6"/>
        <v>#N/A</v>
      </c>
      <c r="D145" s="31" t="e">
        <f t="shared" si="6"/>
        <v>#N/A</v>
      </c>
      <c r="E145" s="31" t="e">
        <f t="shared" si="6"/>
        <v>#N/A</v>
      </c>
      <c r="F145" s="31" t="e">
        <f t="shared" ref="F145:AL145" si="7">IF(F119=0,0,F92/F119)</f>
        <v>#N/A</v>
      </c>
      <c r="G145" s="31" t="e">
        <f t="shared" si="7"/>
        <v>#N/A</v>
      </c>
      <c r="H145" s="31" t="e">
        <f t="shared" si="7"/>
        <v>#N/A</v>
      </c>
      <c r="I145" s="31" t="e">
        <f t="shared" si="7"/>
        <v>#N/A</v>
      </c>
      <c r="J145" s="31" t="e">
        <f t="shared" si="7"/>
        <v>#N/A</v>
      </c>
      <c r="K145" s="31" t="e">
        <f t="shared" si="7"/>
        <v>#N/A</v>
      </c>
      <c r="L145" s="31" t="e">
        <f t="shared" si="7"/>
        <v>#N/A</v>
      </c>
      <c r="M145" s="31" t="e">
        <f t="shared" si="7"/>
        <v>#N/A</v>
      </c>
      <c r="N145" s="31" t="e">
        <f t="shared" si="7"/>
        <v>#N/A</v>
      </c>
      <c r="O145" s="31" t="e">
        <f t="shared" si="7"/>
        <v>#N/A</v>
      </c>
      <c r="P145" s="31" t="e">
        <f t="shared" si="7"/>
        <v>#N/A</v>
      </c>
      <c r="Q145" s="31" t="e">
        <f t="shared" si="7"/>
        <v>#N/A</v>
      </c>
      <c r="R145" s="31" t="e">
        <f t="shared" si="7"/>
        <v>#N/A</v>
      </c>
      <c r="S145" s="31" t="e">
        <f t="shared" si="7"/>
        <v>#N/A</v>
      </c>
      <c r="T145" s="31" t="e">
        <f t="shared" si="7"/>
        <v>#N/A</v>
      </c>
      <c r="U145" s="31" t="e">
        <f t="shared" si="7"/>
        <v>#N/A</v>
      </c>
      <c r="V145" s="31" t="e">
        <f t="shared" si="7"/>
        <v>#N/A</v>
      </c>
      <c r="W145" s="31" t="e">
        <f t="shared" si="7"/>
        <v>#N/A</v>
      </c>
      <c r="X145" s="31" t="e">
        <f t="shared" si="7"/>
        <v>#N/A</v>
      </c>
      <c r="Y145" s="31" t="e">
        <f t="shared" si="7"/>
        <v>#N/A</v>
      </c>
      <c r="Z145" s="31" t="e">
        <f t="shared" si="7"/>
        <v>#N/A</v>
      </c>
      <c r="AA145" s="31" t="e">
        <f t="shared" si="7"/>
        <v>#N/A</v>
      </c>
      <c r="AB145" s="31" t="e">
        <f t="shared" si="7"/>
        <v>#N/A</v>
      </c>
      <c r="AC145" s="31" t="e">
        <f t="shared" si="7"/>
        <v>#N/A</v>
      </c>
      <c r="AD145" s="31" t="e">
        <f t="shared" si="7"/>
        <v>#N/A</v>
      </c>
      <c r="AE145" s="31" t="e">
        <f t="shared" si="7"/>
        <v>#N/A</v>
      </c>
      <c r="AF145" s="31" t="e">
        <f t="shared" si="7"/>
        <v>#N/A</v>
      </c>
      <c r="AG145" s="31" t="e">
        <f t="shared" si="7"/>
        <v>#N/A</v>
      </c>
      <c r="AH145" s="31" t="e">
        <f t="shared" si="7"/>
        <v>#N/A</v>
      </c>
      <c r="AI145" s="31" t="e">
        <f t="shared" si="7"/>
        <v>#N/A</v>
      </c>
      <c r="AJ145" s="31" t="e">
        <f t="shared" si="7"/>
        <v>#N/A</v>
      </c>
      <c r="AK145" s="31" t="e">
        <f t="shared" si="7"/>
        <v>#N/A</v>
      </c>
      <c r="AL145" s="31" t="e">
        <f t="shared" si="7"/>
        <v>#N/A</v>
      </c>
      <c r="AM145" s="9"/>
    </row>
    <row r="146" spans="1:39" x14ac:dyDescent="0.2">
      <c r="A146" s="20"/>
      <c r="B146" s="9">
        <v>17</v>
      </c>
      <c r="C146" s="31" t="e">
        <f t="shared" ref="C146:AL153" si="8">IF(C120=0,0,C93/C120)</f>
        <v>#N/A</v>
      </c>
      <c r="D146" s="31" t="e">
        <f t="shared" si="8"/>
        <v>#N/A</v>
      </c>
      <c r="E146" s="31" t="e">
        <f t="shared" si="8"/>
        <v>#N/A</v>
      </c>
      <c r="F146" s="31" t="e">
        <f t="shared" si="8"/>
        <v>#N/A</v>
      </c>
      <c r="G146" s="31" t="e">
        <f t="shared" si="8"/>
        <v>#N/A</v>
      </c>
      <c r="H146" s="31" t="e">
        <f t="shared" si="8"/>
        <v>#N/A</v>
      </c>
      <c r="I146" s="31" t="e">
        <f t="shared" si="8"/>
        <v>#N/A</v>
      </c>
      <c r="J146" s="31" t="e">
        <f t="shared" si="8"/>
        <v>#N/A</v>
      </c>
      <c r="K146" s="31" t="e">
        <f t="shared" si="8"/>
        <v>#N/A</v>
      </c>
      <c r="L146" s="31" t="e">
        <f t="shared" si="8"/>
        <v>#N/A</v>
      </c>
      <c r="M146" s="31" t="e">
        <f t="shared" si="8"/>
        <v>#N/A</v>
      </c>
      <c r="N146" s="31" t="e">
        <f t="shared" si="8"/>
        <v>#N/A</v>
      </c>
      <c r="O146" s="31" t="e">
        <f t="shared" si="8"/>
        <v>#N/A</v>
      </c>
      <c r="P146" s="31" t="e">
        <f t="shared" si="8"/>
        <v>#N/A</v>
      </c>
      <c r="Q146" s="31" t="e">
        <f t="shared" si="8"/>
        <v>#N/A</v>
      </c>
      <c r="R146" s="31" t="e">
        <f t="shared" si="8"/>
        <v>#N/A</v>
      </c>
      <c r="S146" s="31" t="e">
        <f t="shared" si="8"/>
        <v>#N/A</v>
      </c>
      <c r="T146" s="31" t="e">
        <f t="shared" si="8"/>
        <v>#N/A</v>
      </c>
      <c r="U146" s="31" t="e">
        <f t="shared" si="8"/>
        <v>#N/A</v>
      </c>
      <c r="V146" s="31" t="e">
        <f t="shared" si="8"/>
        <v>#N/A</v>
      </c>
      <c r="W146" s="31" t="e">
        <f t="shared" si="8"/>
        <v>#N/A</v>
      </c>
      <c r="X146" s="31" t="e">
        <f t="shared" si="8"/>
        <v>#N/A</v>
      </c>
      <c r="Y146" s="31" t="e">
        <f t="shared" si="8"/>
        <v>#N/A</v>
      </c>
      <c r="Z146" s="31" t="e">
        <f t="shared" si="8"/>
        <v>#N/A</v>
      </c>
      <c r="AA146" s="31" t="e">
        <f t="shared" si="8"/>
        <v>#N/A</v>
      </c>
      <c r="AB146" s="31" t="e">
        <f t="shared" si="8"/>
        <v>#N/A</v>
      </c>
      <c r="AC146" s="31" t="e">
        <f t="shared" si="8"/>
        <v>#N/A</v>
      </c>
      <c r="AD146" s="31" t="e">
        <f t="shared" si="8"/>
        <v>#N/A</v>
      </c>
      <c r="AE146" s="31" t="e">
        <f t="shared" si="8"/>
        <v>#N/A</v>
      </c>
      <c r="AF146" s="31" t="e">
        <f t="shared" si="8"/>
        <v>#N/A</v>
      </c>
      <c r="AG146" s="31" t="e">
        <f t="shared" si="8"/>
        <v>#N/A</v>
      </c>
      <c r="AH146" s="31" t="e">
        <f t="shared" si="8"/>
        <v>#N/A</v>
      </c>
      <c r="AI146" s="31" t="e">
        <f t="shared" si="8"/>
        <v>#N/A</v>
      </c>
      <c r="AJ146" s="31" t="e">
        <f t="shared" si="8"/>
        <v>#N/A</v>
      </c>
      <c r="AK146" s="31" t="e">
        <f t="shared" si="8"/>
        <v>#N/A</v>
      </c>
      <c r="AL146" s="31" t="e">
        <f t="shared" si="8"/>
        <v>#N/A</v>
      </c>
      <c r="AM146" s="9"/>
    </row>
    <row r="147" spans="1:39" x14ac:dyDescent="0.2">
      <c r="A147" s="20"/>
      <c r="B147" s="9">
        <v>18</v>
      </c>
      <c r="C147" s="31" t="e">
        <f t="shared" si="8"/>
        <v>#N/A</v>
      </c>
      <c r="D147" s="31" t="e">
        <f t="shared" si="8"/>
        <v>#N/A</v>
      </c>
      <c r="E147" s="31" t="e">
        <f t="shared" si="8"/>
        <v>#N/A</v>
      </c>
      <c r="F147" s="31" t="e">
        <f t="shared" si="8"/>
        <v>#N/A</v>
      </c>
      <c r="G147" s="31" t="e">
        <f t="shared" si="8"/>
        <v>#N/A</v>
      </c>
      <c r="H147" s="31" t="e">
        <f t="shared" si="8"/>
        <v>#N/A</v>
      </c>
      <c r="I147" s="31" t="e">
        <f t="shared" si="8"/>
        <v>#N/A</v>
      </c>
      <c r="J147" s="31" t="e">
        <f t="shared" si="8"/>
        <v>#N/A</v>
      </c>
      <c r="K147" s="31" t="e">
        <f t="shared" si="8"/>
        <v>#N/A</v>
      </c>
      <c r="L147" s="31" t="e">
        <f t="shared" si="8"/>
        <v>#N/A</v>
      </c>
      <c r="M147" s="31" t="e">
        <f t="shared" si="8"/>
        <v>#N/A</v>
      </c>
      <c r="N147" s="31" t="e">
        <f t="shared" si="8"/>
        <v>#N/A</v>
      </c>
      <c r="O147" s="31" t="e">
        <f t="shared" si="8"/>
        <v>#N/A</v>
      </c>
      <c r="P147" s="31" t="e">
        <f t="shared" si="8"/>
        <v>#N/A</v>
      </c>
      <c r="Q147" s="31" t="e">
        <f t="shared" si="8"/>
        <v>#N/A</v>
      </c>
      <c r="R147" s="31" t="e">
        <f t="shared" si="8"/>
        <v>#N/A</v>
      </c>
      <c r="S147" s="31" t="e">
        <f t="shared" si="8"/>
        <v>#N/A</v>
      </c>
      <c r="T147" s="31" t="e">
        <f t="shared" si="8"/>
        <v>#N/A</v>
      </c>
      <c r="U147" s="31" t="e">
        <f t="shared" si="8"/>
        <v>#N/A</v>
      </c>
      <c r="V147" s="31" t="e">
        <f t="shared" si="8"/>
        <v>#N/A</v>
      </c>
      <c r="W147" s="31" t="e">
        <f t="shared" si="8"/>
        <v>#N/A</v>
      </c>
      <c r="X147" s="31" t="e">
        <f t="shared" si="8"/>
        <v>#N/A</v>
      </c>
      <c r="Y147" s="31" t="e">
        <f t="shared" si="8"/>
        <v>#N/A</v>
      </c>
      <c r="Z147" s="31" t="e">
        <f t="shared" si="8"/>
        <v>#N/A</v>
      </c>
      <c r="AA147" s="31" t="e">
        <f t="shared" si="8"/>
        <v>#N/A</v>
      </c>
      <c r="AB147" s="31" t="e">
        <f t="shared" si="8"/>
        <v>#N/A</v>
      </c>
      <c r="AC147" s="31" t="e">
        <f t="shared" si="8"/>
        <v>#N/A</v>
      </c>
      <c r="AD147" s="31" t="e">
        <f t="shared" si="8"/>
        <v>#N/A</v>
      </c>
      <c r="AE147" s="31" t="e">
        <f t="shared" si="8"/>
        <v>#N/A</v>
      </c>
      <c r="AF147" s="31" t="e">
        <f t="shared" si="8"/>
        <v>#N/A</v>
      </c>
      <c r="AG147" s="31" t="e">
        <f t="shared" si="8"/>
        <v>#N/A</v>
      </c>
      <c r="AH147" s="31" t="e">
        <f t="shared" si="8"/>
        <v>#N/A</v>
      </c>
      <c r="AI147" s="31" t="e">
        <f t="shared" si="8"/>
        <v>#N/A</v>
      </c>
      <c r="AJ147" s="31" t="e">
        <f t="shared" si="8"/>
        <v>#N/A</v>
      </c>
      <c r="AK147" s="31" t="e">
        <f t="shared" si="8"/>
        <v>#N/A</v>
      </c>
      <c r="AL147" s="31" t="e">
        <f t="shared" si="8"/>
        <v>#N/A</v>
      </c>
      <c r="AM147" s="9"/>
    </row>
    <row r="148" spans="1:39" x14ac:dyDescent="0.2">
      <c r="A148" s="20"/>
      <c r="B148" s="9">
        <v>19</v>
      </c>
      <c r="C148" s="31" t="e">
        <f t="shared" si="8"/>
        <v>#N/A</v>
      </c>
      <c r="D148" s="31" t="e">
        <f t="shared" si="8"/>
        <v>#N/A</v>
      </c>
      <c r="E148" s="31" t="e">
        <f t="shared" si="8"/>
        <v>#N/A</v>
      </c>
      <c r="F148" s="31" t="e">
        <f t="shared" si="8"/>
        <v>#N/A</v>
      </c>
      <c r="G148" s="31" t="e">
        <f t="shared" si="8"/>
        <v>#N/A</v>
      </c>
      <c r="H148" s="31" t="e">
        <f t="shared" si="8"/>
        <v>#N/A</v>
      </c>
      <c r="I148" s="31" t="e">
        <f t="shared" si="8"/>
        <v>#N/A</v>
      </c>
      <c r="J148" s="31" t="e">
        <f t="shared" si="8"/>
        <v>#N/A</v>
      </c>
      <c r="K148" s="31" t="e">
        <f t="shared" si="8"/>
        <v>#N/A</v>
      </c>
      <c r="L148" s="31" t="e">
        <f t="shared" si="8"/>
        <v>#N/A</v>
      </c>
      <c r="M148" s="31" t="e">
        <f t="shared" si="8"/>
        <v>#N/A</v>
      </c>
      <c r="N148" s="31" t="e">
        <f t="shared" si="8"/>
        <v>#N/A</v>
      </c>
      <c r="O148" s="31" t="e">
        <f t="shared" si="8"/>
        <v>#N/A</v>
      </c>
      <c r="P148" s="31" t="e">
        <f t="shared" si="8"/>
        <v>#N/A</v>
      </c>
      <c r="Q148" s="31" t="e">
        <f t="shared" si="8"/>
        <v>#N/A</v>
      </c>
      <c r="R148" s="31" t="e">
        <f t="shared" si="8"/>
        <v>#N/A</v>
      </c>
      <c r="S148" s="31" t="e">
        <f t="shared" si="8"/>
        <v>#N/A</v>
      </c>
      <c r="T148" s="31" t="e">
        <f t="shared" si="8"/>
        <v>#N/A</v>
      </c>
      <c r="U148" s="31" t="e">
        <f t="shared" si="8"/>
        <v>#N/A</v>
      </c>
      <c r="V148" s="31" t="e">
        <f t="shared" si="8"/>
        <v>#N/A</v>
      </c>
      <c r="W148" s="31" t="e">
        <f t="shared" si="8"/>
        <v>#N/A</v>
      </c>
      <c r="X148" s="31" t="e">
        <f t="shared" si="8"/>
        <v>#N/A</v>
      </c>
      <c r="Y148" s="31" t="e">
        <f t="shared" si="8"/>
        <v>#N/A</v>
      </c>
      <c r="Z148" s="31" t="e">
        <f t="shared" si="8"/>
        <v>#N/A</v>
      </c>
      <c r="AA148" s="31" t="e">
        <f t="shared" si="8"/>
        <v>#N/A</v>
      </c>
      <c r="AB148" s="31" t="e">
        <f t="shared" si="8"/>
        <v>#N/A</v>
      </c>
      <c r="AC148" s="31" t="e">
        <f t="shared" si="8"/>
        <v>#N/A</v>
      </c>
      <c r="AD148" s="31" t="e">
        <f t="shared" si="8"/>
        <v>#N/A</v>
      </c>
      <c r="AE148" s="31" t="e">
        <f t="shared" si="8"/>
        <v>#N/A</v>
      </c>
      <c r="AF148" s="31" t="e">
        <f t="shared" si="8"/>
        <v>#N/A</v>
      </c>
      <c r="AG148" s="31" t="e">
        <f t="shared" si="8"/>
        <v>#N/A</v>
      </c>
      <c r="AH148" s="31" t="e">
        <f t="shared" si="8"/>
        <v>#N/A</v>
      </c>
      <c r="AI148" s="31" t="e">
        <f t="shared" si="8"/>
        <v>#N/A</v>
      </c>
      <c r="AJ148" s="31" t="e">
        <f t="shared" si="8"/>
        <v>#N/A</v>
      </c>
      <c r="AK148" s="31" t="e">
        <f t="shared" si="8"/>
        <v>#N/A</v>
      </c>
      <c r="AL148" s="31" t="e">
        <f t="shared" si="8"/>
        <v>#N/A</v>
      </c>
      <c r="AM148" s="9"/>
    </row>
    <row r="149" spans="1:39" x14ac:dyDescent="0.2">
      <c r="A149" s="20"/>
      <c r="B149" s="9">
        <v>20</v>
      </c>
      <c r="C149" s="31" t="e">
        <f t="shared" si="8"/>
        <v>#N/A</v>
      </c>
      <c r="D149" s="31" t="e">
        <f t="shared" si="8"/>
        <v>#N/A</v>
      </c>
      <c r="E149" s="31" t="e">
        <f t="shared" si="8"/>
        <v>#N/A</v>
      </c>
      <c r="F149" s="31" t="e">
        <f t="shared" si="8"/>
        <v>#N/A</v>
      </c>
      <c r="G149" s="31" t="e">
        <f t="shared" si="8"/>
        <v>#N/A</v>
      </c>
      <c r="H149" s="31" t="e">
        <f t="shared" si="8"/>
        <v>#N/A</v>
      </c>
      <c r="I149" s="31" t="e">
        <f t="shared" si="8"/>
        <v>#N/A</v>
      </c>
      <c r="J149" s="31" t="e">
        <f t="shared" si="8"/>
        <v>#N/A</v>
      </c>
      <c r="K149" s="31" t="e">
        <f t="shared" si="8"/>
        <v>#N/A</v>
      </c>
      <c r="L149" s="31" t="e">
        <f t="shared" si="8"/>
        <v>#N/A</v>
      </c>
      <c r="M149" s="31" t="e">
        <f t="shared" si="8"/>
        <v>#N/A</v>
      </c>
      <c r="N149" s="31" t="e">
        <f t="shared" si="8"/>
        <v>#N/A</v>
      </c>
      <c r="O149" s="31" t="e">
        <f t="shared" si="8"/>
        <v>#N/A</v>
      </c>
      <c r="P149" s="31" t="e">
        <f t="shared" si="8"/>
        <v>#N/A</v>
      </c>
      <c r="Q149" s="31" t="e">
        <f t="shared" si="8"/>
        <v>#N/A</v>
      </c>
      <c r="R149" s="31" t="e">
        <f t="shared" si="8"/>
        <v>#N/A</v>
      </c>
      <c r="S149" s="31" t="e">
        <f t="shared" si="8"/>
        <v>#N/A</v>
      </c>
      <c r="T149" s="31" t="e">
        <f t="shared" si="8"/>
        <v>#N/A</v>
      </c>
      <c r="U149" s="31" t="e">
        <f t="shared" si="8"/>
        <v>#N/A</v>
      </c>
      <c r="V149" s="31" t="e">
        <f t="shared" si="8"/>
        <v>#N/A</v>
      </c>
      <c r="W149" s="31" t="e">
        <f t="shared" si="8"/>
        <v>#N/A</v>
      </c>
      <c r="X149" s="31" t="e">
        <f t="shared" si="8"/>
        <v>#N/A</v>
      </c>
      <c r="Y149" s="31" t="e">
        <f t="shared" si="8"/>
        <v>#N/A</v>
      </c>
      <c r="Z149" s="31" t="e">
        <f t="shared" si="8"/>
        <v>#N/A</v>
      </c>
      <c r="AA149" s="31" t="e">
        <f t="shared" si="8"/>
        <v>#N/A</v>
      </c>
      <c r="AB149" s="31" t="e">
        <f t="shared" si="8"/>
        <v>#N/A</v>
      </c>
      <c r="AC149" s="31" t="e">
        <f t="shared" si="8"/>
        <v>#N/A</v>
      </c>
      <c r="AD149" s="31" t="e">
        <f t="shared" si="8"/>
        <v>#N/A</v>
      </c>
      <c r="AE149" s="31" t="e">
        <f t="shared" si="8"/>
        <v>#N/A</v>
      </c>
      <c r="AF149" s="31" t="e">
        <f t="shared" si="8"/>
        <v>#N/A</v>
      </c>
      <c r="AG149" s="31" t="e">
        <f t="shared" si="8"/>
        <v>#N/A</v>
      </c>
      <c r="AH149" s="31" t="e">
        <f t="shared" si="8"/>
        <v>#N/A</v>
      </c>
      <c r="AI149" s="31" t="e">
        <f t="shared" si="8"/>
        <v>#N/A</v>
      </c>
      <c r="AJ149" s="31" t="e">
        <f t="shared" si="8"/>
        <v>#N/A</v>
      </c>
      <c r="AK149" s="31" t="e">
        <f t="shared" si="8"/>
        <v>#N/A</v>
      </c>
      <c r="AL149" s="31" t="e">
        <f t="shared" si="8"/>
        <v>#N/A</v>
      </c>
      <c r="AM149" s="9"/>
    </row>
    <row r="150" spans="1:39" x14ac:dyDescent="0.2">
      <c r="A150" s="20"/>
      <c r="B150" s="9">
        <v>21</v>
      </c>
      <c r="C150" s="31" t="e">
        <f t="shared" si="8"/>
        <v>#N/A</v>
      </c>
      <c r="D150" s="31" t="e">
        <f t="shared" si="8"/>
        <v>#N/A</v>
      </c>
      <c r="E150" s="31" t="e">
        <f t="shared" si="8"/>
        <v>#N/A</v>
      </c>
      <c r="F150" s="31" t="e">
        <f t="shared" si="8"/>
        <v>#N/A</v>
      </c>
      <c r="G150" s="31" t="e">
        <f t="shared" si="8"/>
        <v>#N/A</v>
      </c>
      <c r="H150" s="31" t="e">
        <f t="shared" si="8"/>
        <v>#N/A</v>
      </c>
      <c r="I150" s="31" t="e">
        <f t="shared" si="8"/>
        <v>#N/A</v>
      </c>
      <c r="J150" s="31" t="e">
        <f t="shared" si="8"/>
        <v>#N/A</v>
      </c>
      <c r="K150" s="31" t="e">
        <f t="shared" si="8"/>
        <v>#N/A</v>
      </c>
      <c r="L150" s="31" t="e">
        <f t="shared" si="8"/>
        <v>#N/A</v>
      </c>
      <c r="M150" s="31" t="e">
        <f t="shared" si="8"/>
        <v>#N/A</v>
      </c>
      <c r="N150" s="31" t="e">
        <f t="shared" si="8"/>
        <v>#N/A</v>
      </c>
      <c r="O150" s="31" t="e">
        <f t="shared" si="8"/>
        <v>#N/A</v>
      </c>
      <c r="P150" s="31" t="e">
        <f t="shared" si="8"/>
        <v>#N/A</v>
      </c>
      <c r="Q150" s="31" t="e">
        <f t="shared" si="8"/>
        <v>#N/A</v>
      </c>
      <c r="R150" s="31" t="e">
        <f t="shared" si="8"/>
        <v>#N/A</v>
      </c>
      <c r="S150" s="31" t="e">
        <f t="shared" si="8"/>
        <v>#N/A</v>
      </c>
      <c r="T150" s="31" t="e">
        <f t="shared" si="8"/>
        <v>#N/A</v>
      </c>
      <c r="U150" s="31" t="e">
        <f t="shared" si="8"/>
        <v>#N/A</v>
      </c>
      <c r="V150" s="31" t="e">
        <f t="shared" si="8"/>
        <v>#N/A</v>
      </c>
      <c r="W150" s="31" t="e">
        <f t="shared" si="8"/>
        <v>#N/A</v>
      </c>
      <c r="X150" s="31" t="e">
        <f t="shared" si="8"/>
        <v>#N/A</v>
      </c>
      <c r="Y150" s="31" t="e">
        <f t="shared" si="8"/>
        <v>#N/A</v>
      </c>
      <c r="Z150" s="31" t="e">
        <f t="shared" si="8"/>
        <v>#N/A</v>
      </c>
      <c r="AA150" s="31" t="e">
        <f t="shared" si="8"/>
        <v>#N/A</v>
      </c>
      <c r="AB150" s="31" t="e">
        <f t="shared" si="8"/>
        <v>#N/A</v>
      </c>
      <c r="AC150" s="31" t="e">
        <f t="shared" si="8"/>
        <v>#N/A</v>
      </c>
      <c r="AD150" s="31" t="e">
        <f t="shared" si="8"/>
        <v>#N/A</v>
      </c>
      <c r="AE150" s="31" t="e">
        <f t="shared" si="8"/>
        <v>#N/A</v>
      </c>
      <c r="AF150" s="31" t="e">
        <f t="shared" si="8"/>
        <v>#N/A</v>
      </c>
      <c r="AG150" s="31" t="e">
        <f t="shared" si="8"/>
        <v>#N/A</v>
      </c>
      <c r="AH150" s="31" t="e">
        <f t="shared" si="8"/>
        <v>#N/A</v>
      </c>
      <c r="AI150" s="31" t="e">
        <f t="shared" si="8"/>
        <v>#N/A</v>
      </c>
      <c r="AJ150" s="31" t="e">
        <f t="shared" si="8"/>
        <v>#N/A</v>
      </c>
      <c r="AK150" s="31" t="e">
        <f t="shared" si="8"/>
        <v>#N/A</v>
      </c>
      <c r="AL150" s="31" t="e">
        <f t="shared" si="8"/>
        <v>#N/A</v>
      </c>
      <c r="AM150" s="9"/>
    </row>
    <row r="151" spans="1:39" x14ac:dyDescent="0.2">
      <c r="A151" s="20"/>
      <c r="B151" s="9">
        <v>22</v>
      </c>
      <c r="C151" s="31" t="e">
        <f t="shared" si="8"/>
        <v>#N/A</v>
      </c>
      <c r="D151" s="31" t="e">
        <f t="shared" si="8"/>
        <v>#N/A</v>
      </c>
      <c r="E151" s="31" t="e">
        <f t="shared" si="8"/>
        <v>#N/A</v>
      </c>
      <c r="F151" s="31" t="e">
        <f t="shared" si="8"/>
        <v>#N/A</v>
      </c>
      <c r="G151" s="31" t="e">
        <f t="shared" si="8"/>
        <v>#N/A</v>
      </c>
      <c r="H151" s="31" t="e">
        <f t="shared" si="8"/>
        <v>#N/A</v>
      </c>
      <c r="I151" s="31" t="e">
        <f t="shared" si="8"/>
        <v>#N/A</v>
      </c>
      <c r="J151" s="31" t="e">
        <f t="shared" si="8"/>
        <v>#N/A</v>
      </c>
      <c r="K151" s="31" t="e">
        <f t="shared" si="8"/>
        <v>#N/A</v>
      </c>
      <c r="L151" s="31" t="e">
        <f t="shared" si="8"/>
        <v>#N/A</v>
      </c>
      <c r="M151" s="31" t="e">
        <f t="shared" si="8"/>
        <v>#N/A</v>
      </c>
      <c r="N151" s="31" t="e">
        <f t="shared" si="8"/>
        <v>#N/A</v>
      </c>
      <c r="O151" s="31" t="e">
        <f t="shared" si="8"/>
        <v>#N/A</v>
      </c>
      <c r="P151" s="31" t="e">
        <f t="shared" si="8"/>
        <v>#N/A</v>
      </c>
      <c r="Q151" s="31" t="e">
        <f t="shared" si="8"/>
        <v>#N/A</v>
      </c>
      <c r="R151" s="31" t="e">
        <f t="shared" si="8"/>
        <v>#N/A</v>
      </c>
      <c r="S151" s="31" t="e">
        <f t="shared" si="8"/>
        <v>#N/A</v>
      </c>
      <c r="T151" s="31" t="e">
        <f t="shared" si="8"/>
        <v>#N/A</v>
      </c>
      <c r="U151" s="31" t="e">
        <f t="shared" si="8"/>
        <v>#N/A</v>
      </c>
      <c r="V151" s="31" t="e">
        <f t="shared" si="8"/>
        <v>#N/A</v>
      </c>
      <c r="W151" s="31" t="e">
        <f t="shared" si="8"/>
        <v>#N/A</v>
      </c>
      <c r="X151" s="31" t="e">
        <f t="shared" si="8"/>
        <v>#N/A</v>
      </c>
      <c r="Y151" s="31" t="e">
        <f t="shared" si="8"/>
        <v>#N/A</v>
      </c>
      <c r="Z151" s="31" t="e">
        <f t="shared" si="8"/>
        <v>#N/A</v>
      </c>
      <c r="AA151" s="31" t="e">
        <f t="shared" si="8"/>
        <v>#N/A</v>
      </c>
      <c r="AB151" s="31" t="e">
        <f t="shared" si="8"/>
        <v>#N/A</v>
      </c>
      <c r="AC151" s="31" t="e">
        <f t="shared" si="8"/>
        <v>#N/A</v>
      </c>
      <c r="AD151" s="31" t="e">
        <f t="shared" si="8"/>
        <v>#N/A</v>
      </c>
      <c r="AE151" s="31" t="e">
        <f t="shared" si="8"/>
        <v>#N/A</v>
      </c>
      <c r="AF151" s="31" t="e">
        <f t="shared" si="8"/>
        <v>#N/A</v>
      </c>
      <c r="AG151" s="31" t="e">
        <f t="shared" si="8"/>
        <v>#N/A</v>
      </c>
      <c r="AH151" s="31" t="e">
        <f t="shared" si="8"/>
        <v>#N/A</v>
      </c>
      <c r="AI151" s="31" t="e">
        <f t="shared" si="8"/>
        <v>#N/A</v>
      </c>
      <c r="AJ151" s="31" t="e">
        <f t="shared" si="8"/>
        <v>#N/A</v>
      </c>
      <c r="AK151" s="31" t="e">
        <f t="shared" si="8"/>
        <v>#N/A</v>
      </c>
      <c r="AL151" s="31" t="e">
        <f t="shared" si="8"/>
        <v>#N/A</v>
      </c>
      <c r="AM151" s="9"/>
    </row>
    <row r="152" spans="1:39" x14ac:dyDescent="0.2">
      <c r="A152" s="20"/>
      <c r="B152" s="9">
        <v>23</v>
      </c>
      <c r="C152" s="31" t="e">
        <f t="shared" si="8"/>
        <v>#N/A</v>
      </c>
      <c r="D152" s="31" t="e">
        <f t="shared" si="8"/>
        <v>#N/A</v>
      </c>
      <c r="E152" s="31" t="e">
        <f t="shared" si="8"/>
        <v>#N/A</v>
      </c>
      <c r="F152" s="31" t="e">
        <f t="shared" si="8"/>
        <v>#N/A</v>
      </c>
      <c r="G152" s="31" t="e">
        <f t="shared" si="8"/>
        <v>#N/A</v>
      </c>
      <c r="H152" s="31" t="e">
        <f t="shared" si="8"/>
        <v>#N/A</v>
      </c>
      <c r="I152" s="31" t="e">
        <f t="shared" si="8"/>
        <v>#N/A</v>
      </c>
      <c r="J152" s="31" t="e">
        <f t="shared" si="8"/>
        <v>#N/A</v>
      </c>
      <c r="K152" s="31" t="e">
        <f t="shared" si="8"/>
        <v>#N/A</v>
      </c>
      <c r="L152" s="31" t="e">
        <f t="shared" si="8"/>
        <v>#N/A</v>
      </c>
      <c r="M152" s="31" t="e">
        <f t="shared" si="8"/>
        <v>#N/A</v>
      </c>
      <c r="N152" s="31" t="e">
        <f t="shared" si="8"/>
        <v>#N/A</v>
      </c>
      <c r="O152" s="31" t="e">
        <f t="shared" si="8"/>
        <v>#N/A</v>
      </c>
      <c r="P152" s="31" t="e">
        <f t="shared" si="8"/>
        <v>#N/A</v>
      </c>
      <c r="Q152" s="31" t="e">
        <f t="shared" si="8"/>
        <v>#N/A</v>
      </c>
      <c r="R152" s="31" t="e">
        <f t="shared" si="8"/>
        <v>#N/A</v>
      </c>
      <c r="S152" s="31" t="e">
        <f t="shared" si="8"/>
        <v>#N/A</v>
      </c>
      <c r="T152" s="31" t="e">
        <f t="shared" si="8"/>
        <v>#N/A</v>
      </c>
      <c r="U152" s="31" t="e">
        <f t="shared" si="8"/>
        <v>#N/A</v>
      </c>
      <c r="V152" s="31" t="e">
        <f t="shared" si="8"/>
        <v>#N/A</v>
      </c>
      <c r="W152" s="31" t="e">
        <f t="shared" si="8"/>
        <v>#N/A</v>
      </c>
      <c r="X152" s="31" t="e">
        <f t="shared" si="8"/>
        <v>#N/A</v>
      </c>
      <c r="Y152" s="31" t="e">
        <f t="shared" si="8"/>
        <v>#N/A</v>
      </c>
      <c r="Z152" s="31" t="e">
        <f t="shared" si="8"/>
        <v>#N/A</v>
      </c>
      <c r="AA152" s="31" t="e">
        <f t="shared" si="8"/>
        <v>#N/A</v>
      </c>
      <c r="AB152" s="31" t="e">
        <f t="shared" si="8"/>
        <v>#N/A</v>
      </c>
      <c r="AC152" s="31" t="e">
        <f t="shared" si="8"/>
        <v>#N/A</v>
      </c>
      <c r="AD152" s="31" t="e">
        <f t="shared" si="8"/>
        <v>#N/A</v>
      </c>
      <c r="AE152" s="31" t="e">
        <f t="shared" si="8"/>
        <v>#N/A</v>
      </c>
      <c r="AF152" s="31" t="e">
        <f t="shared" si="8"/>
        <v>#N/A</v>
      </c>
      <c r="AG152" s="31" t="e">
        <f t="shared" si="8"/>
        <v>#N/A</v>
      </c>
      <c r="AH152" s="31" t="e">
        <f t="shared" si="8"/>
        <v>#N/A</v>
      </c>
      <c r="AI152" s="31" t="e">
        <f t="shared" si="8"/>
        <v>#N/A</v>
      </c>
      <c r="AJ152" s="31" t="e">
        <f t="shared" si="8"/>
        <v>#N/A</v>
      </c>
      <c r="AK152" s="31" t="e">
        <f t="shared" si="8"/>
        <v>#N/A</v>
      </c>
      <c r="AL152" s="31" t="e">
        <f t="shared" si="8"/>
        <v>#N/A</v>
      </c>
      <c r="AM152" s="9"/>
    </row>
    <row r="153" spans="1:39" x14ac:dyDescent="0.2">
      <c r="A153" s="20"/>
      <c r="B153" s="9">
        <v>24</v>
      </c>
      <c r="C153" s="31" t="e">
        <f t="shared" si="8"/>
        <v>#N/A</v>
      </c>
      <c r="D153" s="31" t="e">
        <f t="shared" si="8"/>
        <v>#N/A</v>
      </c>
      <c r="E153" s="31" t="e">
        <f t="shared" si="8"/>
        <v>#N/A</v>
      </c>
      <c r="F153" s="31" t="e">
        <f t="shared" ref="F153:AL153" si="9">IF(F127=0,0,F100/F127)</f>
        <v>#N/A</v>
      </c>
      <c r="G153" s="31" t="e">
        <f t="shared" si="9"/>
        <v>#N/A</v>
      </c>
      <c r="H153" s="31" t="e">
        <f t="shared" si="9"/>
        <v>#N/A</v>
      </c>
      <c r="I153" s="31" t="e">
        <f t="shared" si="9"/>
        <v>#N/A</v>
      </c>
      <c r="J153" s="31" t="e">
        <f t="shared" si="9"/>
        <v>#N/A</v>
      </c>
      <c r="K153" s="31" t="e">
        <f t="shared" si="9"/>
        <v>#N/A</v>
      </c>
      <c r="L153" s="31" t="e">
        <f t="shared" si="9"/>
        <v>#N/A</v>
      </c>
      <c r="M153" s="31" t="e">
        <f t="shared" si="9"/>
        <v>#N/A</v>
      </c>
      <c r="N153" s="31" t="e">
        <f t="shared" si="9"/>
        <v>#N/A</v>
      </c>
      <c r="O153" s="31" t="e">
        <f t="shared" si="9"/>
        <v>#N/A</v>
      </c>
      <c r="P153" s="31" t="e">
        <f t="shared" si="9"/>
        <v>#N/A</v>
      </c>
      <c r="Q153" s="31" t="e">
        <f t="shared" si="9"/>
        <v>#N/A</v>
      </c>
      <c r="R153" s="31" t="e">
        <f t="shared" si="9"/>
        <v>#N/A</v>
      </c>
      <c r="S153" s="31" t="e">
        <f t="shared" si="9"/>
        <v>#N/A</v>
      </c>
      <c r="T153" s="31" t="e">
        <f t="shared" si="9"/>
        <v>#N/A</v>
      </c>
      <c r="U153" s="31" t="e">
        <f t="shared" si="9"/>
        <v>#N/A</v>
      </c>
      <c r="V153" s="31" t="e">
        <f t="shared" si="9"/>
        <v>#N/A</v>
      </c>
      <c r="W153" s="31" t="e">
        <f t="shared" si="9"/>
        <v>#N/A</v>
      </c>
      <c r="X153" s="31" t="e">
        <f t="shared" si="9"/>
        <v>#N/A</v>
      </c>
      <c r="Y153" s="31" t="e">
        <f t="shared" si="9"/>
        <v>#N/A</v>
      </c>
      <c r="Z153" s="31" t="e">
        <f t="shared" si="9"/>
        <v>#N/A</v>
      </c>
      <c r="AA153" s="31" t="e">
        <f t="shared" si="9"/>
        <v>#N/A</v>
      </c>
      <c r="AB153" s="31" t="e">
        <f t="shared" si="9"/>
        <v>#N/A</v>
      </c>
      <c r="AC153" s="31" t="e">
        <f t="shared" si="9"/>
        <v>#N/A</v>
      </c>
      <c r="AD153" s="31" t="e">
        <f t="shared" si="9"/>
        <v>#N/A</v>
      </c>
      <c r="AE153" s="31" t="e">
        <f t="shared" si="9"/>
        <v>#N/A</v>
      </c>
      <c r="AF153" s="31" t="e">
        <f t="shared" si="9"/>
        <v>#N/A</v>
      </c>
      <c r="AG153" s="31" t="e">
        <f t="shared" si="9"/>
        <v>#N/A</v>
      </c>
      <c r="AH153" s="31" t="e">
        <f t="shared" si="9"/>
        <v>#N/A</v>
      </c>
      <c r="AI153" s="31" t="e">
        <f t="shared" si="9"/>
        <v>#N/A</v>
      </c>
      <c r="AJ153" s="31" t="e">
        <f t="shared" si="9"/>
        <v>#N/A</v>
      </c>
      <c r="AK153" s="31" t="e">
        <f t="shared" si="9"/>
        <v>#N/A</v>
      </c>
      <c r="AL153" s="31" t="e">
        <f t="shared" si="9"/>
        <v>#N/A</v>
      </c>
      <c r="AM153" s="9"/>
    </row>
    <row r="154" spans="1:39" x14ac:dyDescent="0.2">
      <c r="A154" s="20"/>
      <c r="B154" s="33">
        <f>'s4'!B235</f>
        <v>0</v>
      </c>
      <c r="C154" s="31" t="e">
        <f>SUM(C130:C153)</f>
        <v>#N/A</v>
      </c>
      <c r="D154" s="31" t="e">
        <f t="shared" ref="D154:AL154" si="10">SUM(D130:D153)</f>
        <v>#N/A</v>
      </c>
      <c r="E154" s="31" t="e">
        <f t="shared" si="10"/>
        <v>#N/A</v>
      </c>
      <c r="F154" s="31" t="e">
        <f t="shared" si="10"/>
        <v>#N/A</v>
      </c>
      <c r="G154" s="31" t="e">
        <f t="shared" si="10"/>
        <v>#N/A</v>
      </c>
      <c r="H154" s="31" t="e">
        <f t="shared" si="10"/>
        <v>#N/A</v>
      </c>
      <c r="I154" s="31" t="e">
        <f t="shared" si="10"/>
        <v>#N/A</v>
      </c>
      <c r="J154" s="31" t="e">
        <f t="shared" si="10"/>
        <v>#N/A</v>
      </c>
      <c r="K154" s="31" t="e">
        <f t="shared" si="10"/>
        <v>#N/A</v>
      </c>
      <c r="L154" s="31" t="e">
        <f t="shared" si="10"/>
        <v>#N/A</v>
      </c>
      <c r="M154" s="31" t="e">
        <f t="shared" si="10"/>
        <v>#N/A</v>
      </c>
      <c r="N154" s="31" t="e">
        <f t="shared" si="10"/>
        <v>#N/A</v>
      </c>
      <c r="O154" s="31" t="e">
        <f t="shared" si="10"/>
        <v>#N/A</v>
      </c>
      <c r="P154" s="31" t="e">
        <f t="shared" si="10"/>
        <v>#N/A</v>
      </c>
      <c r="Q154" s="31" t="e">
        <f t="shared" si="10"/>
        <v>#N/A</v>
      </c>
      <c r="R154" s="31" t="e">
        <f t="shared" si="10"/>
        <v>#N/A</v>
      </c>
      <c r="S154" s="31" t="e">
        <f t="shared" si="10"/>
        <v>#N/A</v>
      </c>
      <c r="T154" s="31" t="e">
        <f t="shared" si="10"/>
        <v>#N/A</v>
      </c>
      <c r="U154" s="31" t="e">
        <f t="shared" si="10"/>
        <v>#N/A</v>
      </c>
      <c r="V154" s="31" t="e">
        <f t="shared" si="10"/>
        <v>#N/A</v>
      </c>
      <c r="W154" s="31" t="e">
        <f t="shared" si="10"/>
        <v>#N/A</v>
      </c>
      <c r="X154" s="31" t="e">
        <f t="shared" si="10"/>
        <v>#N/A</v>
      </c>
      <c r="Y154" s="31" t="e">
        <f t="shared" si="10"/>
        <v>#N/A</v>
      </c>
      <c r="Z154" s="31" t="e">
        <f t="shared" si="10"/>
        <v>#N/A</v>
      </c>
      <c r="AA154" s="31" t="e">
        <f t="shared" si="10"/>
        <v>#N/A</v>
      </c>
      <c r="AB154" s="31" t="e">
        <f t="shared" si="10"/>
        <v>#N/A</v>
      </c>
      <c r="AC154" s="31" t="e">
        <f t="shared" si="10"/>
        <v>#N/A</v>
      </c>
      <c r="AD154" s="31" t="e">
        <f t="shared" si="10"/>
        <v>#N/A</v>
      </c>
      <c r="AE154" s="31" t="e">
        <f t="shared" si="10"/>
        <v>#N/A</v>
      </c>
      <c r="AF154" s="31" t="e">
        <f t="shared" si="10"/>
        <v>#N/A</v>
      </c>
      <c r="AG154" s="31" t="e">
        <f t="shared" si="10"/>
        <v>#N/A</v>
      </c>
      <c r="AH154" s="31" t="e">
        <f t="shared" si="10"/>
        <v>#N/A</v>
      </c>
      <c r="AI154" s="31" t="e">
        <f t="shared" si="10"/>
        <v>#N/A</v>
      </c>
      <c r="AJ154" s="31" t="e">
        <f t="shared" si="10"/>
        <v>#N/A</v>
      </c>
      <c r="AK154" s="31" t="e">
        <f t="shared" si="10"/>
        <v>#N/A</v>
      </c>
      <c r="AL154" s="31" t="e">
        <f t="shared" si="10"/>
        <v>#N/A</v>
      </c>
      <c r="AM154" s="9"/>
    </row>
    <row r="155" spans="1:39" x14ac:dyDescent="0.2">
      <c r="A155" s="20" t="s">
        <v>404</v>
      </c>
      <c r="B155" s="33">
        <f>'s4'!B236</f>
        <v>0</v>
      </c>
      <c r="C155" s="34" t="e">
        <f t="shared" ref="C155:AL155" si="11">C154*C4</f>
        <v>#N/A</v>
      </c>
      <c r="D155" s="34" t="e">
        <f t="shared" si="11"/>
        <v>#N/A</v>
      </c>
      <c r="E155" s="34" t="e">
        <f t="shared" si="11"/>
        <v>#N/A</v>
      </c>
      <c r="F155" s="34" t="e">
        <f t="shared" si="11"/>
        <v>#N/A</v>
      </c>
      <c r="G155" s="34" t="e">
        <f t="shared" si="11"/>
        <v>#N/A</v>
      </c>
      <c r="H155" s="34" t="e">
        <f t="shared" si="11"/>
        <v>#N/A</v>
      </c>
      <c r="I155" s="34" t="e">
        <f t="shared" si="11"/>
        <v>#N/A</v>
      </c>
      <c r="J155" s="34" t="e">
        <f t="shared" si="11"/>
        <v>#N/A</v>
      </c>
      <c r="K155" s="34" t="e">
        <f t="shared" si="11"/>
        <v>#N/A</v>
      </c>
      <c r="L155" s="34" t="e">
        <f t="shared" si="11"/>
        <v>#N/A</v>
      </c>
      <c r="M155" s="34" t="e">
        <f t="shared" si="11"/>
        <v>#N/A</v>
      </c>
      <c r="N155" s="34" t="e">
        <f t="shared" si="11"/>
        <v>#N/A</v>
      </c>
      <c r="O155" s="34" t="e">
        <f t="shared" si="11"/>
        <v>#N/A</v>
      </c>
      <c r="P155" s="34" t="e">
        <f t="shared" si="11"/>
        <v>#N/A</v>
      </c>
      <c r="Q155" s="34" t="e">
        <f t="shared" si="11"/>
        <v>#N/A</v>
      </c>
      <c r="R155" s="34" t="e">
        <f t="shared" si="11"/>
        <v>#N/A</v>
      </c>
      <c r="S155" s="34" t="e">
        <f t="shared" si="11"/>
        <v>#N/A</v>
      </c>
      <c r="T155" s="34" t="e">
        <f t="shared" si="11"/>
        <v>#N/A</v>
      </c>
      <c r="U155" s="34" t="e">
        <f t="shared" si="11"/>
        <v>#N/A</v>
      </c>
      <c r="V155" s="34" t="e">
        <f t="shared" si="11"/>
        <v>#N/A</v>
      </c>
      <c r="W155" s="34" t="e">
        <f t="shared" si="11"/>
        <v>#N/A</v>
      </c>
      <c r="X155" s="34" t="e">
        <f t="shared" si="11"/>
        <v>#N/A</v>
      </c>
      <c r="Y155" s="34" t="e">
        <f t="shared" si="11"/>
        <v>#N/A</v>
      </c>
      <c r="Z155" s="34" t="e">
        <f t="shared" si="11"/>
        <v>#N/A</v>
      </c>
      <c r="AA155" s="34" t="e">
        <f t="shared" si="11"/>
        <v>#N/A</v>
      </c>
      <c r="AB155" s="34" t="e">
        <f t="shared" si="11"/>
        <v>#N/A</v>
      </c>
      <c r="AC155" s="34" t="e">
        <f t="shared" si="11"/>
        <v>#N/A</v>
      </c>
      <c r="AD155" s="34" t="e">
        <f t="shared" si="11"/>
        <v>#N/A</v>
      </c>
      <c r="AE155" s="34" t="e">
        <f t="shared" si="11"/>
        <v>#N/A</v>
      </c>
      <c r="AF155" s="34" t="e">
        <f t="shared" si="11"/>
        <v>#N/A</v>
      </c>
      <c r="AG155" s="34" t="e">
        <f t="shared" si="11"/>
        <v>#N/A</v>
      </c>
      <c r="AH155" s="34" t="e">
        <f t="shared" si="11"/>
        <v>#N/A</v>
      </c>
      <c r="AI155" s="34" t="e">
        <f t="shared" si="11"/>
        <v>#N/A</v>
      </c>
      <c r="AJ155" s="34" t="e">
        <f t="shared" si="11"/>
        <v>#N/A</v>
      </c>
      <c r="AK155" s="34" t="e">
        <f t="shared" si="11"/>
        <v>#N/A</v>
      </c>
      <c r="AL155" s="34" t="e">
        <f t="shared" si="11"/>
        <v>#N/A</v>
      </c>
      <c r="AM155" s="36" t="e">
        <f>SUM(C155:AL155)</f>
        <v>#N/A</v>
      </c>
    </row>
    <row r="156" spans="1:39" x14ac:dyDescent="0.2">
      <c r="A156" s="20"/>
      <c r="B156" s="9"/>
      <c r="C156" s="9"/>
      <c r="D156" s="9"/>
      <c r="E156" s="9"/>
      <c r="F156" s="9"/>
      <c r="G156" s="9"/>
      <c r="H156" s="9"/>
      <c r="I156" s="9"/>
      <c r="J156" s="9"/>
      <c r="K156" s="9"/>
      <c r="L156" s="9"/>
      <c r="M156" s="9"/>
      <c r="N156" s="9"/>
      <c r="O156" s="9"/>
      <c r="P156" s="9"/>
      <c r="Q156" s="9"/>
      <c r="R156" s="9"/>
      <c r="S156" s="9"/>
      <c r="T156" s="9"/>
      <c r="U156" s="9"/>
      <c r="V156" s="9"/>
      <c r="W156" s="9"/>
      <c r="X156" s="9"/>
      <c r="Y156" s="9"/>
      <c r="Z156" s="9"/>
      <c r="AA156" s="9"/>
      <c r="AB156" s="9"/>
      <c r="AC156" s="9"/>
      <c r="AD156" s="9"/>
      <c r="AE156" s="9"/>
      <c r="AF156" s="9"/>
      <c r="AG156" s="9"/>
      <c r="AH156" s="9"/>
      <c r="AI156" s="9"/>
      <c r="AJ156" s="9"/>
      <c r="AK156" s="9"/>
      <c r="AL156" s="9" t="s">
        <v>556</v>
      </c>
      <c r="AM156" s="31" t="e">
        <f>IF(AM155=0,0,AM102/AM155)</f>
        <v>#N/A</v>
      </c>
    </row>
  </sheetData>
  <phoneticPr fontId="2"/>
  <pageMargins left="0.7" right="0.7" top="0.75" bottom="0.75" header="0.3" footer="0.3"/>
  <pageSetup paperSize="9"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dimension ref="A1:AO499"/>
  <sheetViews>
    <sheetView zoomScale="80" zoomScaleNormal="80" workbookViewId="0">
      <pane xSplit="5" ySplit="4" topLeftCell="F5" activePane="bottomRight" state="frozen"/>
      <selection activeCell="I9" sqref="I9:R9"/>
      <selection pane="topRight" activeCell="I9" sqref="I9:R9"/>
      <selection pane="bottomLeft" activeCell="I9" sqref="I9:R9"/>
      <selection pane="bottomRight" activeCell="I9" sqref="I9:R9"/>
    </sheetView>
  </sheetViews>
  <sheetFormatPr defaultRowHeight="11" x14ac:dyDescent="0.2"/>
  <cols>
    <col min="1" max="1" width="5.7265625" style="4" customWidth="1"/>
    <col min="2" max="2" width="3.7265625" style="2" customWidth="1"/>
    <col min="3" max="3" width="6.7265625" style="2" customWidth="1"/>
    <col min="4" max="4" width="8.6328125" style="2" bestFit="1" customWidth="1"/>
    <col min="5" max="5" width="7.453125" style="3" bestFit="1" customWidth="1"/>
    <col min="6" max="41" width="8.453125" style="3" bestFit="1" customWidth="1"/>
    <col min="42" max="256" width="9" style="3"/>
    <col min="257" max="257" width="5.7265625" style="3" customWidth="1"/>
    <col min="258" max="258" width="3.7265625" style="3" customWidth="1"/>
    <col min="259" max="259" width="6.7265625" style="3" customWidth="1"/>
    <col min="260" max="260" width="8.6328125" style="3" bestFit="1" customWidth="1"/>
    <col min="261" max="261" width="7.453125" style="3" bestFit="1" customWidth="1"/>
    <col min="262" max="297" width="8.453125" style="3" bestFit="1" customWidth="1"/>
    <col min="298" max="512" width="9" style="3"/>
    <col min="513" max="513" width="5.7265625" style="3" customWidth="1"/>
    <col min="514" max="514" width="3.7265625" style="3" customWidth="1"/>
    <col min="515" max="515" width="6.7265625" style="3" customWidth="1"/>
    <col min="516" max="516" width="8.6328125" style="3" bestFit="1" customWidth="1"/>
    <col min="517" max="517" width="7.453125" style="3" bestFit="1" customWidth="1"/>
    <col min="518" max="553" width="8.453125" style="3" bestFit="1" customWidth="1"/>
    <col min="554" max="768" width="9" style="3"/>
    <col min="769" max="769" width="5.7265625" style="3" customWidth="1"/>
    <col min="770" max="770" width="3.7265625" style="3" customWidth="1"/>
    <col min="771" max="771" width="6.7265625" style="3" customWidth="1"/>
    <col min="772" max="772" width="8.6328125" style="3" bestFit="1" customWidth="1"/>
    <col min="773" max="773" width="7.453125" style="3" bestFit="1" customWidth="1"/>
    <col min="774" max="809" width="8.453125" style="3" bestFit="1" customWidth="1"/>
    <col min="810" max="1024" width="9" style="3"/>
    <col min="1025" max="1025" width="5.7265625" style="3" customWidth="1"/>
    <col min="1026" max="1026" width="3.7265625" style="3" customWidth="1"/>
    <col min="1027" max="1027" width="6.7265625" style="3" customWidth="1"/>
    <col min="1028" max="1028" width="8.6328125" style="3" bestFit="1" customWidth="1"/>
    <col min="1029" max="1029" width="7.453125" style="3" bestFit="1" customWidth="1"/>
    <col min="1030" max="1065" width="8.453125" style="3" bestFit="1" customWidth="1"/>
    <col min="1066" max="1280" width="9" style="3"/>
    <col min="1281" max="1281" width="5.7265625" style="3" customWidth="1"/>
    <col min="1282" max="1282" width="3.7265625" style="3" customWidth="1"/>
    <col min="1283" max="1283" width="6.7265625" style="3" customWidth="1"/>
    <col min="1284" max="1284" width="8.6328125" style="3" bestFit="1" customWidth="1"/>
    <col min="1285" max="1285" width="7.453125" style="3" bestFit="1" customWidth="1"/>
    <col min="1286" max="1321" width="8.453125" style="3" bestFit="1" customWidth="1"/>
    <col min="1322" max="1536" width="9" style="3"/>
    <col min="1537" max="1537" width="5.7265625" style="3" customWidth="1"/>
    <col min="1538" max="1538" width="3.7265625" style="3" customWidth="1"/>
    <col min="1539" max="1539" width="6.7265625" style="3" customWidth="1"/>
    <col min="1540" max="1540" width="8.6328125" style="3" bestFit="1" customWidth="1"/>
    <col min="1541" max="1541" width="7.453125" style="3" bestFit="1" customWidth="1"/>
    <col min="1542" max="1577" width="8.453125" style="3" bestFit="1" customWidth="1"/>
    <col min="1578" max="1792" width="9" style="3"/>
    <col min="1793" max="1793" width="5.7265625" style="3" customWidth="1"/>
    <col min="1794" max="1794" width="3.7265625" style="3" customWidth="1"/>
    <col min="1795" max="1795" width="6.7265625" style="3" customWidth="1"/>
    <col min="1796" max="1796" width="8.6328125" style="3" bestFit="1" customWidth="1"/>
    <col min="1797" max="1797" width="7.453125" style="3" bestFit="1" customWidth="1"/>
    <col min="1798" max="1833" width="8.453125" style="3" bestFit="1" customWidth="1"/>
    <col min="1834" max="2048" width="9" style="3"/>
    <col min="2049" max="2049" width="5.7265625" style="3" customWidth="1"/>
    <col min="2050" max="2050" width="3.7265625" style="3" customWidth="1"/>
    <col min="2051" max="2051" width="6.7265625" style="3" customWidth="1"/>
    <col min="2052" max="2052" width="8.6328125" style="3" bestFit="1" customWidth="1"/>
    <col min="2053" max="2053" width="7.453125" style="3" bestFit="1" customWidth="1"/>
    <col min="2054" max="2089" width="8.453125" style="3" bestFit="1" customWidth="1"/>
    <col min="2090" max="2304" width="9" style="3"/>
    <col min="2305" max="2305" width="5.7265625" style="3" customWidth="1"/>
    <col min="2306" max="2306" width="3.7265625" style="3" customWidth="1"/>
    <col min="2307" max="2307" width="6.7265625" style="3" customWidth="1"/>
    <col min="2308" max="2308" width="8.6328125" style="3" bestFit="1" customWidth="1"/>
    <col min="2309" max="2309" width="7.453125" style="3" bestFit="1" customWidth="1"/>
    <col min="2310" max="2345" width="8.453125" style="3" bestFit="1" customWidth="1"/>
    <col min="2346" max="2560" width="9" style="3"/>
    <col min="2561" max="2561" width="5.7265625" style="3" customWidth="1"/>
    <col min="2562" max="2562" width="3.7265625" style="3" customWidth="1"/>
    <col min="2563" max="2563" width="6.7265625" style="3" customWidth="1"/>
    <col min="2564" max="2564" width="8.6328125" style="3" bestFit="1" customWidth="1"/>
    <col min="2565" max="2565" width="7.453125" style="3" bestFit="1" customWidth="1"/>
    <col min="2566" max="2601" width="8.453125" style="3" bestFit="1" customWidth="1"/>
    <col min="2602" max="2816" width="9" style="3"/>
    <col min="2817" max="2817" width="5.7265625" style="3" customWidth="1"/>
    <col min="2818" max="2818" width="3.7265625" style="3" customWidth="1"/>
    <col min="2819" max="2819" width="6.7265625" style="3" customWidth="1"/>
    <col min="2820" max="2820" width="8.6328125" style="3" bestFit="1" customWidth="1"/>
    <col min="2821" max="2821" width="7.453125" style="3" bestFit="1" customWidth="1"/>
    <col min="2822" max="2857" width="8.453125" style="3" bestFit="1" customWidth="1"/>
    <col min="2858" max="3072" width="9" style="3"/>
    <col min="3073" max="3073" width="5.7265625" style="3" customWidth="1"/>
    <col min="3074" max="3074" width="3.7265625" style="3" customWidth="1"/>
    <col min="3075" max="3075" width="6.7265625" style="3" customWidth="1"/>
    <col min="3076" max="3076" width="8.6328125" style="3" bestFit="1" customWidth="1"/>
    <col min="3077" max="3077" width="7.453125" style="3" bestFit="1" customWidth="1"/>
    <col min="3078" max="3113" width="8.453125" style="3" bestFit="1" customWidth="1"/>
    <col min="3114" max="3328" width="9" style="3"/>
    <col min="3329" max="3329" width="5.7265625" style="3" customWidth="1"/>
    <col min="3330" max="3330" width="3.7265625" style="3" customWidth="1"/>
    <col min="3331" max="3331" width="6.7265625" style="3" customWidth="1"/>
    <col min="3332" max="3332" width="8.6328125" style="3" bestFit="1" customWidth="1"/>
    <col min="3333" max="3333" width="7.453125" style="3" bestFit="1" customWidth="1"/>
    <col min="3334" max="3369" width="8.453125" style="3" bestFit="1" customWidth="1"/>
    <col min="3370" max="3584" width="9" style="3"/>
    <col min="3585" max="3585" width="5.7265625" style="3" customWidth="1"/>
    <col min="3586" max="3586" width="3.7265625" style="3" customWidth="1"/>
    <col min="3587" max="3587" width="6.7265625" style="3" customWidth="1"/>
    <col min="3588" max="3588" width="8.6328125" style="3" bestFit="1" customWidth="1"/>
    <col min="3589" max="3589" width="7.453125" style="3" bestFit="1" customWidth="1"/>
    <col min="3590" max="3625" width="8.453125" style="3" bestFit="1" customWidth="1"/>
    <col min="3626" max="3840" width="9" style="3"/>
    <col min="3841" max="3841" width="5.7265625" style="3" customWidth="1"/>
    <col min="3842" max="3842" width="3.7265625" style="3" customWidth="1"/>
    <col min="3843" max="3843" width="6.7265625" style="3" customWidth="1"/>
    <col min="3844" max="3844" width="8.6328125" style="3" bestFit="1" customWidth="1"/>
    <col min="3845" max="3845" width="7.453125" style="3" bestFit="1" customWidth="1"/>
    <col min="3846" max="3881" width="8.453125" style="3" bestFit="1" customWidth="1"/>
    <col min="3882" max="4096" width="9" style="3"/>
    <col min="4097" max="4097" width="5.7265625" style="3" customWidth="1"/>
    <col min="4098" max="4098" width="3.7265625" style="3" customWidth="1"/>
    <col min="4099" max="4099" width="6.7265625" style="3" customWidth="1"/>
    <col min="4100" max="4100" width="8.6328125" style="3" bestFit="1" customWidth="1"/>
    <col min="4101" max="4101" width="7.453125" style="3" bestFit="1" customWidth="1"/>
    <col min="4102" max="4137" width="8.453125" style="3" bestFit="1" customWidth="1"/>
    <col min="4138" max="4352" width="9" style="3"/>
    <col min="4353" max="4353" width="5.7265625" style="3" customWidth="1"/>
    <col min="4354" max="4354" width="3.7265625" style="3" customWidth="1"/>
    <col min="4355" max="4355" width="6.7265625" style="3" customWidth="1"/>
    <col min="4356" max="4356" width="8.6328125" style="3" bestFit="1" customWidth="1"/>
    <col min="4357" max="4357" width="7.453125" style="3" bestFit="1" customWidth="1"/>
    <col min="4358" max="4393" width="8.453125" style="3" bestFit="1" customWidth="1"/>
    <col min="4394" max="4608" width="9" style="3"/>
    <col min="4609" max="4609" width="5.7265625" style="3" customWidth="1"/>
    <col min="4610" max="4610" width="3.7265625" style="3" customWidth="1"/>
    <col min="4611" max="4611" width="6.7265625" style="3" customWidth="1"/>
    <col min="4612" max="4612" width="8.6328125" style="3" bestFit="1" customWidth="1"/>
    <col min="4613" max="4613" width="7.453125" style="3" bestFit="1" customWidth="1"/>
    <col min="4614" max="4649" width="8.453125" style="3" bestFit="1" customWidth="1"/>
    <col min="4650" max="4864" width="9" style="3"/>
    <col min="4865" max="4865" width="5.7265625" style="3" customWidth="1"/>
    <col min="4866" max="4866" width="3.7265625" style="3" customWidth="1"/>
    <col min="4867" max="4867" width="6.7265625" style="3" customWidth="1"/>
    <col min="4868" max="4868" width="8.6328125" style="3" bestFit="1" customWidth="1"/>
    <col min="4869" max="4869" width="7.453125" style="3" bestFit="1" customWidth="1"/>
    <col min="4870" max="4905" width="8.453125" style="3" bestFit="1" customWidth="1"/>
    <col min="4906" max="5120" width="9" style="3"/>
    <col min="5121" max="5121" width="5.7265625" style="3" customWidth="1"/>
    <col min="5122" max="5122" width="3.7265625" style="3" customWidth="1"/>
    <col min="5123" max="5123" width="6.7265625" style="3" customWidth="1"/>
    <col min="5124" max="5124" width="8.6328125" style="3" bestFit="1" customWidth="1"/>
    <col min="5125" max="5125" width="7.453125" style="3" bestFit="1" customWidth="1"/>
    <col min="5126" max="5161" width="8.453125" style="3" bestFit="1" customWidth="1"/>
    <col min="5162" max="5376" width="9" style="3"/>
    <col min="5377" max="5377" width="5.7265625" style="3" customWidth="1"/>
    <col min="5378" max="5378" width="3.7265625" style="3" customWidth="1"/>
    <col min="5379" max="5379" width="6.7265625" style="3" customWidth="1"/>
    <col min="5380" max="5380" width="8.6328125" style="3" bestFit="1" customWidth="1"/>
    <col min="5381" max="5381" width="7.453125" style="3" bestFit="1" customWidth="1"/>
    <col min="5382" max="5417" width="8.453125" style="3" bestFit="1" customWidth="1"/>
    <col min="5418" max="5632" width="9" style="3"/>
    <col min="5633" max="5633" width="5.7265625" style="3" customWidth="1"/>
    <col min="5634" max="5634" width="3.7265625" style="3" customWidth="1"/>
    <col min="5635" max="5635" width="6.7265625" style="3" customWidth="1"/>
    <col min="5636" max="5636" width="8.6328125" style="3" bestFit="1" customWidth="1"/>
    <col min="5637" max="5637" width="7.453125" style="3" bestFit="1" customWidth="1"/>
    <col min="5638" max="5673" width="8.453125" style="3" bestFit="1" customWidth="1"/>
    <col min="5674" max="5888" width="9" style="3"/>
    <col min="5889" max="5889" width="5.7265625" style="3" customWidth="1"/>
    <col min="5890" max="5890" width="3.7265625" style="3" customWidth="1"/>
    <col min="5891" max="5891" width="6.7265625" style="3" customWidth="1"/>
    <col min="5892" max="5892" width="8.6328125" style="3" bestFit="1" customWidth="1"/>
    <col min="5893" max="5893" width="7.453125" style="3" bestFit="1" customWidth="1"/>
    <col min="5894" max="5929" width="8.453125" style="3" bestFit="1" customWidth="1"/>
    <col min="5930" max="6144" width="9" style="3"/>
    <col min="6145" max="6145" width="5.7265625" style="3" customWidth="1"/>
    <col min="6146" max="6146" width="3.7265625" style="3" customWidth="1"/>
    <col min="6147" max="6147" width="6.7265625" style="3" customWidth="1"/>
    <col min="6148" max="6148" width="8.6328125" style="3" bestFit="1" customWidth="1"/>
    <col min="6149" max="6149" width="7.453125" style="3" bestFit="1" customWidth="1"/>
    <col min="6150" max="6185" width="8.453125" style="3" bestFit="1" customWidth="1"/>
    <col min="6186" max="6400" width="9" style="3"/>
    <col min="6401" max="6401" width="5.7265625" style="3" customWidth="1"/>
    <col min="6402" max="6402" width="3.7265625" style="3" customWidth="1"/>
    <col min="6403" max="6403" width="6.7265625" style="3" customWidth="1"/>
    <col min="6404" max="6404" width="8.6328125" style="3" bestFit="1" customWidth="1"/>
    <col min="6405" max="6405" width="7.453125" style="3" bestFit="1" customWidth="1"/>
    <col min="6406" max="6441" width="8.453125" style="3" bestFit="1" customWidth="1"/>
    <col min="6442" max="6656" width="9" style="3"/>
    <col min="6657" max="6657" width="5.7265625" style="3" customWidth="1"/>
    <col min="6658" max="6658" width="3.7265625" style="3" customWidth="1"/>
    <col min="6659" max="6659" width="6.7265625" style="3" customWidth="1"/>
    <col min="6660" max="6660" width="8.6328125" style="3" bestFit="1" customWidth="1"/>
    <col min="6661" max="6661" width="7.453125" style="3" bestFit="1" customWidth="1"/>
    <col min="6662" max="6697" width="8.453125" style="3" bestFit="1" customWidth="1"/>
    <col min="6698" max="6912" width="9" style="3"/>
    <col min="6913" max="6913" width="5.7265625" style="3" customWidth="1"/>
    <col min="6914" max="6914" width="3.7265625" style="3" customWidth="1"/>
    <col min="6915" max="6915" width="6.7265625" style="3" customWidth="1"/>
    <col min="6916" max="6916" width="8.6328125" style="3" bestFit="1" customWidth="1"/>
    <col min="6917" max="6917" width="7.453125" style="3" bestFit="1" customWidth="1"/>
    <col min="6918" max="6953" width="8.453125" style="3" bestFit="1" customWidth="1"/>
    <col min="6954" max="7168" width="9" style="3"/>
    <col min="7169" max="7169" width="5.7265625" style="3" customWidth="1"/>
    <col min="7170" max="7170" width="3.7265625" style="3" customWidth="1"/>
    <col min="7171" max="7171" width="6.7265625" style="3" customWidth="1"/>
    <col min="7172" max="7172" width="8.6328125" style="3" bestFit="1" customWidth="1"/>
    <col min="7173" max="7173" width="7.453125" style="3" bestFit="1" customWidth="1"/>
    <col min="7174" max="7209" width="8.453125" style="3" bestFit="1" customWidth="1"/>
    <col min="7210" max="7424" width="9" style="3"/>
    <col min="7425" max="7425" width="5.7265625" style="3" customWidth="1"/>
    <col min="7426" max="7426" width="3.7265625" style="3" customWidth="1"/>
    <col min="7427" max="7427" width="6.7265625" style="3" customWidth="1"/>
    <col min="7428" max="7428" width="8.6328125" style="3" bestFit="1" customWidth="1"/>
    <col min="7429" max="7429" width="7.453125" style="3" bestFit="1" customWidth="1"/>
    <col min="7430" max="7465" width="8.453125" style="3" bestFit="1" customWidth="1"/>
    <col min="7466" max="7680" width="9" style="3"/>
    <col min="7681" max="7681" width="5.7265625" style="3" customWidth="1"/>
    <col min="7682" max="7682" width="3.7265625" style="3" customWidth="1"/>
    <col min="7683" max="7683" width="6.7265625" style="3" customWidth="1"/>
    <col min="7684" max="7684" width="8.6328125" style="3" bestFit="1" customWidth="1"/>
    <col min="7685" max="7685" width="7.453125" style="3" bestFit="1" customWidth="1"/>
    <col min="7686" max="7721" width="8.453125" style="3" bestFit="1" customWidth="1"/>
    <col min="7722" max="7936" width="9" style="3"/>
    <col min="7937" max="7937" width="5.7265625" style="3" customWidth="1"/>
    <col min="7938" max="7938" width="3.7265625" style="3" customWidth="1"/>
    <col min="7939" max="7939" width="6.7265625" style="3" customWidth="1"/>
    <col min="7940" max="7940" width="8.6328125" style="3" bestFit="1" customWidth="1"/>
    <col min="7941" max="7941" width="7.453125" style="3" bestFit="1" customWidth="1"/>
    <col min="7942" max="7977" width="8.453125" style="3" bestFit="1" customWidth="1"/>
    <col min="7978" max="8192" width="9" style="3"/>
    <col min="8193" max="8193" width="5.7265625" style="3" customWidth="1"/>
    <col min="8194" max="8194" width="3.7265625" style="3" customWidth="1"/>
    <col min="8195" max="8195" width="6.7265625" style="3" customWidth="1"/>
    <col min="8196" max="8196" width="8.6328125" style="3" bestFit="1" customWidth="1"/>
    <col min="8197" max="8197" width="7.453125" style="3" bestFit="1" customWidth="1"/>
    <col min="8198" max="8233" width="8.453125" style="3" bestFit="1" customWidth="1"/>
    <col min="8234" max="8448" width="9" style="3"/>
    <col min="8449" max="8449" width="5.7265625" style="3" customWidth="1"/>
    <col min="8450" max="8450" width="3.7265625" style="3" customWidth="1"/>
    <col min="8451" max="8451" width="6.7265625" style="3" customWidth="1"/>
    <col min="8452" max="8452" width="8.6328125" style="3" bestFit="1" customWidth="1"/>
    <col min="8453" max="8453" width="7.453125" style="3" bestFit="1" customWidth="1"/>
    <col min="8454" max="8489" width="8.453125" style="3" bestFit="1" customWidth="1"/>
    <col min="8490" max="8704" width="9" style="3"/>
    <col min="8705" max="8705" width="5.7265625" style="3" customWidth="1"/>
    <col min="8706" max="8706" width="3.7265625" style="3" customWidth="1"/>
    <col min="8707" max="8707" width="6.7265625" style="3" customWidth="1"/>
    <col min="8708" max="8708" width="8.6328125" style="3" bestFit="1" customWidth="1"/>
    <col min="8709" max="8709" width="7.453125" style="3" bestFit="1" customWidth="1"/>
    <col min="8710" max="8745" width="8.453125" style="3" bestFit="1" customWidth="1"/>
    <col min="8746" max="8960" width="9" style="3"/>
    <col min="8961" max="8961" width="5.7265625" style="3" customWidth="1"/>
    <col min="8962" max="8962" width="3.7265625" style="3" customWidth="1"/>
    <col min="8963" max="8963" width="6.7265625" style="3" customWidth="1"/>
    <col min="8964" max="8964" width="8.6328125" style="3" bestFit="1" customWidth="1"/>
    <col min="8965" max="8965" width="7.453125" style="3" bestFit="1" customWidth="1"/>
    <col min="8966" max="9001" width="8.453125" style="3" bestFit="1" customWidth="1"/>
    <col min="9002" max="9216" width="9" style="3"/>
    <col min="9217" max="9217" width="5.7265625" style="3" customWidth="1"/>
    <col min="9218" max="9218" width="3.7265625" style="3" customWidth="1"/>
    <col min="9219" max="9219" width="6.7265625" style="3" customWidth="1"/>
    <col min="9220" max="9220" width="8.6328125" style="3" bestFit="1" customWidth="1"/>
    <col min="9221" max="9221" width="7.453125" style="3" bestFit="1" customWidth="1"/>
    <col min="9222" max="9257" width="8.453125" style="3" bestFit="1" customWidth="1"/>
    <col min="9258" max="9472" width="9" style="3"/>
    <col min="9473" max="9473" width="5.7265625" style="3" customWidth="1"/>
    <col min="9474" max="9474" width="3.7265625" style="3" customWidth="1"/>
    <col min="9475" max="9475" width="6.7265625" style="3" customWidth="1"/>
    <col min="9476" max="9476" width="8.6328125" style="3" bestFit="1" customWidth="1"/>
    <col min="9477" max="9477" width="7.453125" style="3" bestFit="1" customWidth="1"/>
    <col min="9478" max="9513" width="8.453125" style="3" bestFit="1" customWidth="1"/>
    <col min="9514" max="9728" width="9" style="3"/>
    <col min="9729" max="9729" width="5.7265625" style="3" customWidth="1"/>
    <col min="9730" max="9730" width="3.7265625" style="3" customWidth="1"/>
    <col min="9731" max="9731" width="6.7265625" style="3" customWidth="1"/>
    <col min="9732" max="9732" width="8.6328125" style="3" bestFit="1" customWidth="1"/>
    <col min="9733" max="9733" width="7.453125" style="3" bestFit="1" customWidth="1"/>
    <col min="9734" max="9769" width="8.453125" style="3" bestFit="1" customWidth="1"/>
    <col min="9770" max="9984" width="9" style="3"/>
    <col min="9985" max="9985" width="5.7265625" style="3" customWidth="1"/>
    <col min="9986" max="9986" width="3.7265625" style="3" customWidth="1"/>
    <col min="9987" max="9987" width="6.7265625" style="3" customWidth="1"/>
    <col min="9988" max="9988" width="8.6328125" style="3" bestFit="1" customWidth="1"/>
    <col min="9989" max="9989" width="7.453125" style="3" bestFit="1" customWidth="1"/>
    <col min="9990" max="10025" width="8.453125" style="3" bestFit="1" customWidth="1"/>
    <col min="10026" max="10240" width="9" style="3"/>
    <col min="10241" max="10241" width="5.7265625" style="3" customWidth="1"/>
    <col min="10242" max="10242" width="3.7265625" style="3" customWidth="1"/>
    <col min="10243" max="10243" width="6.7265625" style="3" customWidth="1"/>
    <col min="10244" max="10244" width="8.6328125" style="3" bestFit="1" customWidth="1"/>
    <col min="10245" max="10245" width="7.453125" style="3" bestFit="1" customWidth="1"/>
    <col min="10246" max="10281" width="8.453125" style="3" bestFit="1" customWidth="1"/>
    <col min="10282" max="10496" width="9" style="3"/>
    <col min="10497" max="10497" width="5.7265625" style="3" customWidth="1"/>
    <col min="10498" max="10498" width="3.7265625" style="3" customWidth="1"/>
    <col min="10499" max="10499" width="6.7265625" style="3" customWidth="1"/>
    <col min="10500" max="10500" width="8.6328125" style="3" bestFit="1" customWidth="1"/>
    <col min="10501" max="10501" width="7.453125" style="3" bestFit="1" customWidth="1"/>
    <col min="10502" max="10537" width="8.453125" style="3" bestFit="1" customWidth="1"/>
    <col min="10538" max="10752" width="9" style="3"/>
    <col min="10753" max="10753" width="5.7265625" style="3" customWidth="1"/>
    <col min="10754" max="10754" width="3.7265625" style="3" customWidth="1"/>
    <col min="10755" max="10755" width="6.7265625" style="3" customWidth="1"/>
    <col min="10756" max="10756" width="8.6328125" style="3" bestFit="1" customWidth="1"/>
    <col min="10757" max="10757" width="7.453125" style="3" bestFit="1" customWidth="1"/>
    <col min="10758" max="10793" width="8.453125" style="3" bestFit="1" customWidth="1"/>
    <col min="10794" max="11008" width="9" style="3"/>
    <col min="11009" max="11009" width="5.7265625" style="3" customWidth="1"/>
    <col min="11010" max="11010" width="3.7265625" style="3" customWidth="1"/>
    <col min="11011" max="11011" width="6.7265625" style="3" customWidth="1"/>
    <col min="11012" max="11012" width="8.6328125" style="3" bestFit="1" customWidth="1"/>
    <col min="11013" max="11013" width="7.453125" style="3" bestFit="1" customWidth="1"/>
    <col min="11014" max="11049" width="8.453125" style="3" bestFit="1" customWidth="1"/>
    <col min="11050" max="11264" width="9" style="3"/>
    <col min="11265" max="11265" width="5.7265625" style="3" customWidth="1"/>
    <col min="11266" max="11266" width="3.7265625" style="3" customWidth="1"/>
    <col min="11267" max="11267" width="6.7265625" style="3" customWidth="1"/>
    <col min="11268" max="11268" width="8.6328125" style="3" bestFit="1" customWidth="1"/>
    <col min="11269" max="11269" width="7.453125" style="3" bestFit="1" customWidth="1"/>
    <col min="11270" max="11305" width="8.453125" style="3" bestFit="1" customWidth="1"/>
    <col min="11306" max="11520" width="9" style="3"/>
    <col min="11521" max="11521" width="5.7265625" style="3" customWidth="1"/>
    <col min="11522" max="11522" width="3.7265625" style="3" customWidth="1"/>
    <col min="11523" max="11523" width="6.7265625" style="3" customWidth="1"/>
    <col min="11524" max="11524" width="8.6328125" style="3" bestFit="1" customWidth="1"/>
    <col min="11525" max="11525" width="7.453125" style="3" bestFit="1" customWidth="1"/>
    <col min="11526" max="11561" width="8.453125" style="3" bestFit="1" customWidth="1"/>
    <col min="11562" max="11776" width="9" style="3"/>
    <col min="11777" max="11777" width="5.7265625" style="3" customWidth="1"/>
    <col min="11778" max="11778" width="3.7265625" style="3" customWidth="1"/>
    <col min="11779" max="11779" width="6.7265625" style="3" customWidth="1"/>
    <col min="11780" max="11780" width="8.6328125" style="3" bestFit="1" customWidth="1"/>
    <col min="11781" max="11781" width="7.453125" style="3" bestFit="1" customWidth="1"/>
    <col min="11782" max="11817" width="8.453125" style="3" bestFit="1" customWidth="1"/>
    <col min="11818" max="12032" width="9" style="3"/>
    <col min="12033" max="12033" width="5.7265625" style="3" customWidth="1"/>
    <col min="12034" max="12034" width="3.7265625" style="3" customWidth="1"/>
    <col min="12035" max="12035" width="6.7265625" style="3" customWidth="1"/>
    <col min="12036" max="12036" width="8.6328125" style="3" bestFit="1" customWidth="1"/>
    <col min="12037" max="12037" width="7.453125" style="3" bestFit="1" customWidth="1"/>
    <col min="12038" max="12073" width="8.453125" style="3" bestFit="1" customWidth="1"/>
    <col min="12074" max="12288" width="9" style="3"/>
    <col min="12289" max="12289" width="5.7265625" style="3" customWidth="1"/>
    <col min="12290" max="12290" width="3.7265625" style="3" customWidth="1"/>
    <col min="12291" max="12291" width="6.7265625" style="3" customWidth="1"/>
    <col min="12292" max="12292" width="8.6328125" style="3" bestFit="1" customWidth="1"/>
    <col min="12293" max="12293" width="7.453125" style="3" bestFit="1" customWidth="1"/>
    <col min="12294" max="12329" width="8.453125" style="3" bestFit="1" customWidth="1"/>
    <col min="12330" max="12544" width="9" style="3"/>
    <col min="12545" max="12545" width="5.7265625" style="3" customWidth="1"/>
    <col min="12546" max="12546" width="3.7265625" style="3" customWidth="1"/>
    <col min="12547" max="12547" width="6.7265625" style="3" customWidth="1"/>
    <col min="12548" max="12548" width="8.6328125" style="3" bestFit="1" customWidth="1"/>
    <col min="12549" max="12549" width="7.453125" style="3" bestFit="1" customWidth="1"/>
    <col min="12550" max="12585" width="8.453125" style="3" bestFit="1" customWidth="1"/>
    <col min="12586" max="12800" width="9" style="3"/>
    <col min="12801" max="12801" width="5.7265625" style="3" customWidth="1"/>
    <col min="12802" max="12802" width="3.7265625" style="3" customWidth="1"/>
    <col min="12803" max="12803" width="6.7265625" style="3" customWidth="1"/>
    <col min="12804" max="12804" width="8.6328125" style="3" bestFit="1" customWidth="1"/>
    <col min="12805" max="12805" width="7.453125" style="3" bestFit="1" customWidth="1"/>
    <col min="12806" max="12841" width="8.453125" style="3" bestFit="1" customWidth="1"/>
    <col min="12842" max="13056" width="9" style="3"/>
    <col min="13057" max="13057" width="5.7265625" style="3" customWidth="1"/>
    <col min="13058" max="13058" width="3.7265625" style="3" customWidth="1"/>
    <col min="13059" max="13059" width="6.7265625" style="3" customWidth="1"/>
    <col min="13060" max="13060" width="8.6328125" style="3" bestFit="1" customWidth="1"/>
    <col min="13061" max="13061" width="7.453125" style="3" bestFit="1" customWidth="1"/>
    <col min="13062" max="13097" width="8.453125" style="3" bestFit="1" customWidth="1"/>
    <col min="13098" max="13312" width="9" style="3"/>
    <col min="13313" max="13313" width="5.7265625" style="3" customWidth="1"/>
    <col min="13314" max="13314" width="3.7265625" style="3" customWidth="1"/>
    <col min="13315" max="13315" width="6.7265625" style="3" customWidth="1"/>
    <col min="13316" max="13316" width="8.6328125" style="3" bestFit="1" customWidth="1"/>
    <col min="13317" max="13317" width="7.453125" style="3" bestFit="1" customWidth="1"/>
    <col min="13318" max="13353" width="8.453125" style="3" bestFit="1" customWidth="1"/>
    <col min="13354" max="13568" width="9" style="3"/>
    <col min="13569" max="13569" width="5.7265625" style="3" customWidth="1"/>
    <col min="13570" max="13570" width="3.7265625" style="3" customWidth="1"/>
    <col min="13571" max="13571" width="6.7265625" style="3" customWidth="1"/>
    <col min="13572" max="13572" width="8.6328125" style="3" bestFit="1" customWidth="1"/>
    <col min="13573" max="13573" width="7.453125" style="3" bestFit="1" customWidth="1"/>
    <col min="13574" max="13609" width="8.453125" style="3" bestFit="1" customWidth="1"/>
    <col min="13610" max="13824" width="9" style="3"/>
    <col min="13825" max="13825" width="5.7265625" style="3" customWidth="1"/>
    <col min="13826" max="13826" width="3.7265625" style="3" customWidth="1"/>
    <col min="13827" max="13827" width="6.7265625" style="3" customWidth="1"/>
    <col min="13828" max="13828" width="8.6328125" style="3" bestFit="1" customWidth="1"/>
    <col min="13829" max="13829" width="7.453125" style="3" bestFit="1" customWidth="1"/>
    <col min="13830" max="13865" width="8.453125" style="3" bestFit="1" customWidth="1"/>
    <col min="13866" max="14080" width="9" style="3"/>
    <col min="14081" max="14081" width="5.7265625" style="3" customWidth="1"/>
    <col min="14082" max="14082" width="3.7265625" style="3" customWidth="1"/>
    <col min="14083" max="14083" width="6.7265625" style="3" customWidth="1"/>
    <col min="14084" max="14084" width="8.6328125" style="3" bestFit="1" customWidth="1"/>
    <col min="14085" max="14085" width="7.453125" style="3" bestFit="1" customWidth="1"/>
    <col min="14086" max="14121" width="8.453125" style="3" bestFit="1" customWidth="1"/>
    <col min="14122" max="14336" width="9" style="3"/>
    <col min="14337" max="14337" width="5.7265625" style="3" customWidth="1"/>
    <col min="14338" max="14338" width="3.7265625" style="3" customWidth="1"/>
    <col min="14339" max="14339" width="6.7265625" style="3" customWidth="1"/>
    <col min="14340" max="14340" width="8.6328125" style="3" bestFit="1" customWidth="1"/>
    <col min="14341" max="14341" width="7.453125" style="3" bestFit="1" customWidth="1"/>
    <col min="14342" max="14377" width="8.453125" style="3" bestFit="1" customWidth="1"/>
    <col min="14378" max="14592" width="9" style="3"/>
    <col min="14593" max="14593" width="5.7265625" style="3" customWidth="1"/>
    <col min="14594" max="14594" width="3.7265625" style="3" customWidth="1"/>
    <col min="14595" max="14595" width="6.7265625" style="3" customWidth="1"/>
    <col min="14596" max="14596" width="8.6328125" style="3" bestFit="1" customWidth="1"/>
    <col min="14597" max="14597" width="7.453125" style="3" bestFit="1" customWidth="1"/>
    <col min="14598" max="14633" width="8.453125" style="3" bestFit="1" customWidth="1"/>
    <col min="14634" max="14848" width="9" style="3"/>
    <col min="14849" max="14849" width="5.7265625" style="3" customWidth="1"/>
    <col min="14850" max="14850" width="3.7265625" style="3" customWidth="1"/>
    <col min="14851" max="14851" width="6.7265625" style="3" customWidth="1"/>
    <col min="14852" max="14852" width="8.6328125" style="3" bestFit="1" customWidth="1"/>
    <col min="14853" max="14853" width="7.453125" style="3" bestFit="1" customWidth="1"/>
    <col min="14854" max="14889" width="8.453125" style="3" bestFit="1" customWidth="1"/>
    <col min="14890" max="15104" width="9" style="3"/>
    <col min="15105" max="15105" width="5.7265625" style="3" customWidth="1"/>
    <col min="15106" max="15106" width="3.7265625" style="3" customWidth="1"/>
    <col min="15107" max="15107" width="6.7265625" style="3" customWidth="1"/>
    <col min="15108" max="15108" width="8.6328125" style="3" bestFit="1" customWidth="1"/>
    <col min="15109" max="15109" width="7.453125" style="3" bestFit="1" customWidth="1"/>
    <col min="15110" max="15145" width="8.453125" style="3" bestFit="1" customWidth="1"/>
    <col min="15146" max="15360" width="9" style="3"/>
    <col min="15361" max="15361" width="5.7265625" style="3" customWidth="1"/>
    <col min="15362" max="15362" width="3.7265625" style="3" customWidth="1"/>
    <col min="15363" max="15363" width="6.7265625" style="3" customWidth="1"/>
    <col min="15364" max="15364" width="8.6328125" style="3" bestFit="1" customWidth="1"/>
    <col min="15365" max="15365" width="7.453125" style="3" bestFit="1" customWidth="1"/>
    <col min="15366" max="15401" width="8.453125" style="3" bestFit="1" customWidth="1"/>
    <col min="15402" max="15616" width="9" style="3"/>
    <col min="15617" max="15617" width="5.7265625" style="3" customWidth="1"/>
    <col min="15618" max="15618" width="3.7265625" style="3" customWidth="1"/>
    <col min="15619" max="15619" width="6.7265625" style="3" customWidth="1"/>
    <col min="15620" max="15620" width="8.6328125" style="3" bestFit="1" customWidth="1"/>
    <col min="15621" max="15621" width="7.453125" style="3" bestFit="1" customWidth="1"/>
    <col min="15622" max="15657" width="8.453125" style="3" bestFit="1" customWidth="1"/>
    <col min="15658" max="15872" width="9" style="3"/>
    <col min="15873" max="15873" width="5.7265625" style="3" customWidth="1"/>
    <col min="15874" max="15874" width="3.7265625" style="3" customWidth="1"/>
    <col min="15875" max="15875" width="6.7265625" style="3" customWidth="1"/>
    <col min="15876" max="15876" width="8.6328125" style="3" bestFit="1" customWidth="1"/>
    <col min="15877" max="15877" width="7.453125" style="3" bestFit="1" customWidth="1"/>
    <col min="15878" max="15913" width="8.453125" style="3" bestFit="1" customWidth="1"/>
    <col min="15914" max="16128" width="9" style="3"/>
    <col min="16129" max="16129" width="5.7265625" style="3" customWidth="1"/>
    <col min="16130" max="16130" width="3.7265625" style="3" customWidth="1"/>
    <col min="16131" max="16131" width="6.7265625" style="3" customWidth="1"/>
    <col min="16132" max="16132" width="8.6328125" style="3" bestFit="1" customWidth="1"/>
    <col min="16133" max="16133" width="7.453125" style="3" bestFit="1" customWidth="1"/>
    <col min="16134" max="16169" width="8.453125" style="3" bestFit="1" customWidth="1"/>
    <col min="16170" max="16384" width="9" style="3"/>
  </cols>
  <sheetData>
    <row r="1" spans="1:41" x14ac:dyDescent="0.2">
      <c r="A1" s="58" t="s">
        <v>222</v>
      </c>
      <c r="B1" s="9"/>
      <c r="C1" s="9"/>
      <c r="D1" s="20"/>
      <c r="E1" s="9"/>
      <c r="F1" s="9">
        <v>16</v>
      </c>
      <c r="G1" s="9">
        <v>17</v>
      </c>
      <c r="H1" s="9">
        <v>18</v>
      </c>
      <c r="I1" s="9">
        <v>19</v>
      </c>
      <c r="J1" s="9">
        <v>20</v>
      </c>
      <c r="K1" s="9">
        <v>21</v>
      </c>
      <c r="L1" s="9">
        <v>22</v>
      </c>
      <c r="M1" s="9">
        <v>23</v>
      </c>
      <c r="N1" s="9">
        <v>24</v>
      </c>
      <c r="O1" s="9">
        <v>25</v>
      </c>
      <c r="P1" s="9">
        <v>26</v>
      </c>
      <c r="Q1" s="9">
        <v>27</v>
      </c>
      <c r="R1" s="9">
        <v>28</v>
      </c>
      <c r="S1" s="9">
        <v>29</v>
      </c>
      <c r="T1" s="9">
        <v>30</v>
      </c>
      <c r="U1" s="9">
        <v>31</v>
      </c>
      <c r="V1" s="9">
        <v>32</v>
      </c>
      <c r="W1" s="9">
        <v>33</v>
      </c>
      <c r="X1" s="9">
        <v>34</v>
      </c>
      <c r="Y1" s="9">
        <v>35</v>
      </c>
      <c r="Z1" s="9">
        <v>36</v>
      </c>
      <c r="AA1" s="9">
        <v>1</v>
      </c>
      <c r="AB1" s="9">
        <v>2</v>
      </c>
      <c r="AC1" s="9">
        <v>3</v>
      </c>
      <c r="AD1" s="9">
        <v>4</v>
      </c>
      <c r="AE1" s="9">
        <v>5</v>
      </c>
      <c r="AF1" s="9">
        <v>6</v>
      </c>
      <c r="AG1" s="9">
        <v>7</v>
      </c>
      <c r="AH1" s="9">
        <v>8</v>
      </c>
      <c r="AI1" s="9">
        <v>9</v>
      </c>
      <c r="AJ1" s="9">
        <v>10</v>
      </c>
      <c r="AK1" s="9">
        <v>11</v>
      </c>
      <c r="AL1" s="9">
        <v>12</v>
      </c>
      <c r="AM1" s="9">
        <v>13</v>
      </c>
      <c r="AN1" s="9">
        <v>14</v>
      </c>
      <c r="AO1" s="9">
        <v>15</v>
      </c>
    </row>
    <row r="2" spans="1:41" x14ac:dyDescent="0.2">
      <c r="A2" s="59"/>
      <c r="B2" s="9"/>
      <c r="C2" s="9"/>
      <c r="D2" s="20"/>
      <c r="E2" s="60"/>
      <c r="F2" s="61"/>
      <c r="G2" s="62" t="s">
        <v>223</v>
      </c>
      <c r="H2" s="63"/>
      <c r="I2" s="61"/>
      <c r="J2" s="62" t="s">
        <v>224</v>
      </c>
      <c r="K2" s="63"/>
      <c r="L2" s="61"/>
      <c r="M2" s="62" t="s">
        <v>225</v>
      </c>
      <c r="N2" s="63"/>
      <c r="O2" s="61"/>
      <c r="P2" s="62" t="s">
        <v>226</v>
      </c>
      <c r="Q2" s="63"/>
      <c r="R2" s="61"/>
      <c r="S2" s="62" t="s">
        <v>227</v>
      </c>
      <c r="T2" s="63"/>
      <c r="U2" s="61"/>
      <c r="V2" s="62" t="s">
        <v>228</v>
      </c>
      <c r="W2" s="63"/>
      <c r="X2" s="61"/>
      <c r="Y2" s="62" t="s">
        <v>229</v>
      </c>
      <c r="Z2" s="63"/>
      <c r="AA2" s="61"/>
      <c r="AB2" s="62" t="s">
        <v>230</v>
      </c>
      <c r="AC2" s="63"/>
      <c r="AD2" s="61"/>
      <c r="AE2" s="62" t="s">
        <v>231</v>
      </c>
      <c r="AF2" s="63"/>
      <c r="AG2" s="61"/>
      <c r="AH2" s="62" t="s">
        <v>232</v>
      </c>
      <c r="AI2" s="63"/>
      <c r="AJ2" s="61"/>
      <c r="AK2" s="62" t="s">
        <v>233</v>
      </c>
      <c r="AL2" s="63"/>
      <c r="AM2" s="62"/>
      <c r="AN2" s="62" t="s">
        <v>234</v>
      </c>
      <c r="AO2" s="63"/>
    </row>
    <row r="3" spans="1:41" s="2" customFormat="1" x14ac:dyDescent="0.2">
      <c r="A3" s="64"/>
      <c r="B3" s="20"/>
      <c r="C3" s="20"/>
      <c r="D3" s="20"/>
      <c r="E3" s="65"/>
      <c r="F3" s="66" t="s">
        <v>235</v>
      </c>
      <c r="G3" s="67" t="s">
        <v>236</v>
      </c>
      <c r="H3" s="68" t="s">
        <v>237</v>
      </c>
      <c r="I3" s="66" t="s">
        <v>235</v>
      </c>
      <c r="J3" s="67" t="s">
        <v>236</v>
      </c>
      <c r="K3" s="68" t="s">
        <v>237</v>
      </c>
      <c r="L3" s="66" t="s">
        <v>235</v>
      </c>
      <c r="M3" s="67" t="s">
        <v>236</v>
      </c>
      <c r="N3" s="68" t="s">
        <v>237</v>
      </c>
      <c r="O3" s="66" t="s">
        <v>235</v>
      </c>
      <c r="P3" s="67" t="s">
        <v>236</v>
      </c>
      <c r="Q3" s="68" t="s">
        <v>237</v>
      </c>
      <c r="R3" s="66" t="s">
        <v>235</v>
      </c>
      <c r="S3" s="67" t="s">
        <v>236</v>
      </c>
      <c r="T3" s="68" t="s">
        <v>237</v>
      </c>
      <c r="U3" s="66" t="s">
        <v>235</v>
      </c>
      <c r="V3" s="67" t="s">
        <v>236</v>
      </c>
      <c r="W3" s="68" t="s">
        <v>237</v>
      </c>
      <c r="X3" s="66" t="s">
        <v>235</v>
      </c>
      <c r="Y3" s="67" t="s">
        <v>236</v>
      </c>
      <c r="Z3" s="68" t="s">
        <v>237</v>
      </c>
      <c r="AA3" s="66" t="s">
        <v>235</v>
      </c>
      <c r="AB3" s="67" t="s">
        <v>236</v>
      </c>
      <c r="AC3" s="68" t="s">
        <v>237</v>
      </c>
      <c r="AD3" s="66" t="s">
        <v>235</v>
      </c>
      <c r="AE3" s="67" t="s">
        <v>236</v>
      </c>
      <c r="AF3" s="68" t="s">
        <v>237</v>
      </c>
      <c r="AG3" s="66" t="s">
        <v>235</v>
      </c>
      <c r="AH3" s="67" t="s">
        <v>236</v>
      </c>
      <c r="AI3" s="68" t="s">
        <v>237</v>
      </c>
      <c r="AJ3" s="66" t="s">
        <v>235</v>
      </c>
      <c r="AK3" s="67" t="s">
        <v>236</v>
      </c>
      <c r="AL3" s="68" t="s">
        <v>237</v>
      </c>
      <c r="AM3" s="67" t="s">
        <v>235</v>
      </c>
      <c r="AN3" s="67" t="s">
        <v>236</v>
      </c>
      <c r="AO3" s="68" t="s">
        <v>237</v>
      </c>
    </row>
    <row r="4" spans="1:41" s="2" customFormat="1" x14ac:dyDescent="0.2">
      <c r="A4" s="69"/>
      <c r="B4" s="70"/>
      <c r="C4" s="70"/>
      <c r="D4" s="70"/>
      <c r="E4" s="71"/>
      <c r="F4" s="61">
        <v>10</v>
      </c>
      <c r="G4" s="62">
        <v>10</v>
      </c>
      <c r="H4" s="63">
        <v>11</v>
      </c>
      <c r="I4" s="61">
        <v>10</v>
      </c>
      <c r="J4" s="62">
        <v>10</v>
      </c>
      <c r="K4" s="63">
        <v>8</v>
      </c>
      <c r="L4" s="61">
        <v>10</v>
      </c>
      <c r="M4" s="62">
        <v>10</v>
      </c>
      <c r="N4" s="63">
        <v>11</v>
      </c>
      <c r="O4" s="61">
        <v>10</v>
      </c>
      <c r="P4" s="62">
        <v>10</v>
      </c>
      <c r="Q4" s="63">
        <v>10</v>
      </c>
      <c r="R4" s="61">
        <v>10</v>
      </c>
      <c r="S4" s="62">
        <v>10</v>
      </c>
      <c r="T4" s="63">
        <v>11</v>
      </c>
      <c r="U4" s="61">
        <v>10</v>
      </c>
      <c r="V4" s="62">
        <v>10</v>
      </c>
      <c r="W4" s="63">
        <v>10</v>
      </c>
      <c r="X4" s="61">
        <v>10</v>
      </c>
      <c r="Y4" s="62">
        <v>10</v>
      </c>
      <c r="Z4" s="63">
        <v>11</v>
      </c>
      <c r="AA4" s="61">
        <v>10</v>
      </c>
      <c r="AB4" s="62">
        <v>10</v>
      </c>
      <c r="AC4" s="63">
        <v>11</v>
      </c>
      <c r="AD4" s="61">
        <v>10</v>
      </c>
      <c r="AE4" s="62">
        <v>10</v>
      </c>
      <c r="AF4" s="63">
        <v>10</v>
      </c>
      <c r="AG4" s="61">
        <v>10</v>
      </c>
      <c r="AH4" s="62">
        <v>10</v>
      </c>
      <c r="AI4" s="63">
        <v>11</v>
      </c>
      <c r="AJ4" s="61">
        <v>10</v>
      </c>
      <c r="AK4" s="62">
        <v>10</v>
      </c>
      <c r="AL4" s="63">
        <v>10</v>
      </c>
      <c r="AM4" s="62">
        <v>10</v>
      </c>
      <c r="AN4" s="62">
        <v>10</v>
      </c>
      <c r="AO4" s="63">
        <v>11</v>
      </c>
    </row>
    <row r="5" spans="1:41" s="2" customFormat="1" x14ac:dyDescent="0.2">
      <c r="A5" s="334" t="e">
        <f>'w1'!C2</f>
        <v>#N/A</v>
      </c>
      <c r="B5" s="12">
        <v>1</v>
      </c>
      <c r="C5" s="72" t="e">
        <f>CONCATENATE(A5,B5)</f>
        <v>#N/A</v>
      </c>
      <c r="D5" s="12" t="e">
        <f>VLOOKUP($C5,$C$10:$AO$499,2)</f>
        <v>#N/A</v>
      </c>
      <c r="E5" s="11" t="s">
        <v>238</v>
      </c>
      <c r="F5" s="73" t="e">
        <f>VLOOKUP($C5,$C$10:$AO$499,4)</f>
        <v>#N/A</v>
      </c>
      <c r="G5" s="74" t="e">
        <f>VLOOKUP($C5,$C$10:$AO$499,5)</f>
        <v>#N/A</v>
      </c>
      <c r="H5" s="75" t="e">
        <f>VLOOKUP($C5,$C$10:$AO$499,6)</f>
        <v>#N/A</v>
      </c>
      <c r="I5" s="73" t="e">
        <f>VLOOKUP($C5,$C$10:$AO$499,7)</f>
        <v>#N/A</v>
      </c>
      <c r="J5" s="74" t="e">
        <f>VLOOKUP($C5,$C$10:$AO$499,8)</f>
        <v>#N/A</v>
      </c>
      <c r="K5" s="75" t="e">
        <f>VLOOKUP($C5,$C$10:$AO$499,9)</f>
        <v>#N/A</v>
      </c>
      <c r="L5" s="73" t="e">
        <f>VLOOKUP($C5,$C$10:$AO$499,10)</f>
        <v>#N/A</v>
      </c>
      <c r="M5" s="74" t="e">
        <f>VLOOKUP($C5,$C$10:$AO$499,11)</f>
        <v>#N/A</v>
      </c>
      <c r="N5" s="75" t="e">
        <f>VLOOKUP($C5,$C$10:$AO$499,12)</f>
        <v>#N/A</v>
      </c>
      <c r="O5" s="73" t="e">
        <f>VLOOKUP($C5,$C$10:$AO$499,13)</f>
        <v>#N/A</v>
      </c>
      <c r="P5" s="74" t="e">
        <f>VLOOKUP($C5,$C$10:$AO$499,14)</f>
        <v>#N/A</v>
      </c>
      <c r="Q5" s="75" t="e">
        <f>VLOOKUP($C5,$C$10:$AO$499,15)</f>
        <v>#N/A</v>
      </c>
      <c r="R5" s="73" t="e">
        <f>VLOOKUP($C5,$C$10:$AO$499,16)</f>
        <v>#N/A</v>
      </c>
      <c r="S5" s="74" t="e">
        <f>VLOOKUP($C5,$C$10:$AO$499,17)</f>
        <v>#N/A</v>
      </c>
      <c r="T5" s="75" t="e">
        <f>VLOOKUP($C5,$C$10:$AO$499,18)</f>
        <v>#N/A</v>
      </c>
      <c r="U5" s="73" t="e">
        <f>VLOOKUP($C5,$C$10:$AO$499,19)</f>
        <v>#N/A</v>
      </c>
      <c r="V5" s="74" t="e">
        <f>VLOOKUP($C5,$C$10:$AO$499,20)</f>
        <v>#N/A</v>
      </c>
      <c r="W5" s="75" t="e">
        <f>VLOOKUP($C5,$C$10:$AO$499,21)</f>
        <v>#N/A</v>
      </c>
      <c r="X5" s="73" t="e">
        <f>VLOOKUP($C5,$C$10:$AO$499,22)</f>
        <v>#N/A</v>
      </c>
      <c r="Y5" s="74" t="e">
        <f>VLOOKUP($C5,$C$10:$AO$499,23)</f>
        <v>#N/A</v>
      </c>
      <c r="Z5" s="75" t="e">
        <f>VLOOKUP($C5,$C$10:$AO$499,24)</f>
        <v>#N/A</v>
      </c>
      <c r="AA5" s="73" t="e">
        <f>VLOOKUP($C5,$C$10:$AO$499,25)</f>
        <v>#N/A</v>
      </c>
      <c r="AB5" s="74" t="e">
        <f>VLOOKUP($C5,$C$10:$AO$499,26)</f>
        <v>#N/A</v>
      </c>
      <c r="AC5" s="75" t="e">
        <f>VLOOKUP($C5,$C$10:$AO$499,27)</f>
        <v>#N/A</v>
      </c>
      <c r="AD5" s="73" t="e">
        <f>VLOOKUP($C5,$C$10:$AO$499,28)</f>
        <v>#N/A</v>
      </c>
      <c r="AE5" s="74" t="e">
        <f>VLOOKUP($C5,$C$10:$AO$499,29)</f>
        <v>#N/A</v>
      </c>
      <c r="AF5" s="75" t="e">
        <f>VLOOKUP($C5,$C$10:$AO$499,30)</f>
        <v>#N/A</v>
      </c>
      <c r="AG5" s="73" t="e">
        <f>VLOOKUP($C5,$C$10:$AO$499,31)</f>
        <v>#N/A</v>
      </c>
      <c r="AH5" s="74" t="e">
        <f>VLOOKUP($C5,$C$10:$AO$499,32)</f>
        <v>#N/A</v>
      </c>
      <c r="AI5" s="75" t="e">
        <f>VLOOKUP($C5,$C$10:$AO$499,33)</f>
        <v>#N/A</v>
      </c>
      <c r="AJ5" s="73" t="e">
        <f>VLOOKUP($C5,$C$10:$AO$499,34)</f>
        <v>#N/A</v>
      </c>
      <c r="AK5" s="74" t="e">
        <f>VLOOKUP($C5,$C$10:$AO$499,35)</f>
        <v>#N/A</v>
      </c>
      <c r="AL5" s="75" t="e">
        <f>VLOOKUP($C5,$C$10:$AO$499,36)</f>
        <v>#N/A</v>
      </c>
      <c r="AM5" s="74" t="e">
        <f>VLOOKUP($C5,$C$10:$AO$499,37)</f>
        <v>#N/A</v>
      </c>
      <c r="AN5" s="74" t="e">
        <f>VLOOKUP($C5,$C$10:$AO$499,38)</f>
        <v>#N/A</v>
      </c>
      <c r="AO5" s="75" t="e">
        <f>VLOOKUP($C5,$C$10:$AO$499,39)</f>
        <v>#N/A</v>
      </c>
    </row>
    <row r="6" spans="1:41" s="2" customFormat="1" x14ac:dyDescent="0.2">
      <c r="A6" s="335"/>
      <c r="B6" s="21">
        <v>2</v>
      </c>
      <c r="C6" s="76" t="e">
        <f>CONCATENATE(A5,B6)</f>
        <v>#N/A</v>
      </c>
      <c r="D6" s="21"/>
      <c r="E6" s="24" t="s">
        <v>239</v>
      </c>
      <c r="F6" s="77" t="e">
        <f>VLOOKUP($C6,$C$10:$AO$499,4)</f>
        <v>#N/A</v>
      </c>
      <c r="G6" s="44" t="e">
        <f>VLOOKUP($C6,$C$10:$AO$499,5)</f>
        <v>#N/A</v>
      </c>
      <c r="H6" s="78" t="e">
        <f>VLOOKUP($C6,$C$10:$AO$499,6)</f>
        <v>#N/A</v>
      </c>
      <c r="I6" s="77" t="e">
        <f>VLOOKUP($C6,$C$10:$AO$499,7)</f>
        <v>#N/A</v>
      </c>
      <c r="J6" s="44" t="e">
        <f>VLOOKUP($C6,$C$10:$AO$499,8)</f>
        <v>#N/A</v>
      </c>
      <c r="K6" s="78" t="e">
        <f>VLOOKUP($C6,$C$10:$AO$499,9)</f>
        <v>#N/A</v>
      </c>
      <c r="L6" s="77" t="e">
        <f>VLOOKUP($C6,$C$10:$AO$499,10)</f>
        <v>#N/A</v>
      </c>
      <c r="M6" s="44" t="e">
        <f>VLOOKUP($C6,$C$10:$AO$499,11)</f>
        <v>#N/A</v>
      </c>
      <c r="N6" s="78" t="e">
        <f>VLOOKUP($C6,$C$10:$AO$499,12)</f>
        <v>#N/A</v>
      </c>
      <c r="O6" s="77" t="e">
        <f>VLOOKUP($C6,$C$10:$AO$499,13)</f>
        <v>#N/A</v>
      </c>
      <c r="P6" s="44" t="e">
        <f>VLOOKUP($C6,$C$10:$AO$499,14)</f>
        <v>#N/A</v>
      </c>
      <c r="Q6" s="78" t="e">
        <f>VLOOKUP($C6,$C$10:$AO$499,15)</f>
        <v>#N/A</v>
      </c>
      <c r="R6" s="77" t="e">
        <f>VLOOKUP($C6,$C$10:$AO$499,16)</f>
        <v>#N/A</v>
      </c>
      <c r="S6" s="44" t="e">
        <f>VLOOKUP($C6,$C$10:$AO$499,17)</f>
        <v>#N/A</v>
      </c>
      <c r="T6" s="78" t="e">
        <f>VLOOKUP($C6,$C$10:$AO$499,18)</f>
        <v>#N/A</v>
      </c>
      <c r="U6" s="77" t="e">
        <f>VLOOKUP($C6,$C$10:$AO$499,19)</f>
        <v>#N/A</v>
      </c>
      <c r="V6" s="44" t="e">
        <f>VLOOKUP($C6,$C$10:$AO$499,20)</f>
        <v>#N/A</v>
      </c>
      <c r="W6" s="78" t="e">
        <f>VLOOKUP($C6,$C$10:$AO$499,21)</f>
        <v>#N/A</v>
      </c>
      <c r="X6" s="77" t="e">
        <f>VLOOKUP($C6,$C$10:$AO$499,22)</f>
        <v>#N/A</v>
      </c>
      <c r="Y6" s="44" t="e">
        <f>VLOOKUP($C6,$C$10:$AO$499,23)</f>
        <v>#N/A</v>
      </c>
      <c r="Z6" s="78" t="e">
        <f>VLOOKUP($C6,$C$10:$AO$499,24)</f>
        <v>#N/A</v>
      </c>
      <c r="AA6" s="77" t="e">
        <f>VLOOKUP($C6,$C$10:$AO$499,25)</f>
        <v>#N/A</v>
      </c>
      <c r="AB6" s="44" t="e">
        <f>VLOOKUP($C6,$C$10:$AO$499,26)</f>
        <v>#N/A</v>
      </c>
      <c r="AC6" s="78" t="e">
        <f>VLOOKUP($C6,$C$10:$AO$499,27)</f>
        <v>#N/A</v>
      </c>
      <c r="AD6" s="77" t="e">
        <f>VLOOKUP($C6,$C$10:$AO$499,28)</f>
        <v>#N/A</v>
      </c>
      <c r="AE6" s="44" t="e">
        <f>VLOOKUP($C6,$C$10:$AO$499,29)</f>
        <v>#N/A</v>
      </c>
      <c r="AF6" s="78" t="e">
        <f>VLOOKUP($C6,$C$10:$AO$499,30)</f>
        <v>#N/A</v>
      </c>
      <c r="AG6" s="77" t="e">
        <f>VLOOKUP($C6,$C$10:$AO$499,31)</f>
        <v>#N/A</v>
      </c>
      <c r="AH6" s="44" t="e">
        <f>VLOOKUP($C6,$C$10:$AO$499,32)</f>
        <v>#N/A</v>
      </c>
      <c r="AI6" s="78" t="e">
        <f>VLOOKUP($C6,$C$10:$AO$499,33)</f>
        <v>#N/A</v>
      </c>
      <c r="AJ6" s="77" t="e">
        <f>VLOOKUP($C6,$C$10:$AO$499,34)</f>
        <v>#N/A</v>
      </c>
      <c r="AK6" s="44" t="e">
        <f>VLOOKUP($C6,$C$10:$AO$499,35)</f>
        <v>#N/A</v>
      </c>
      <c r="AL6" s="78" t="e">
        <f>VLOOKUP($C6,$C$10:$AO$499,36)</f>
        <v>#N/A</v>
      </c>
      <c r="AM6" s="44" t="e">
        <f>VLOOKUP($C6,$C$10:$AO$499,37)</f>
        <v>#N/A</v>
      </c>
      <c r="AN6" s="44" t="e">
        <f>VLOOKUP($C6,$C$10:$AO$499,38)</f>
        <v>#N/A</v>
      </c>
      <c r="AO6" s="78" t="e">
        <f>VLOOKUP($C6,$C$10:$AO$499,39)</f>
        <v>#N/A</v>
      </c>
    </row>
    <row r="7" spans="1:41" s="2" customFormat="1" x14ac:dyDescent="0.2">
      <c r="A7" s="335"/>
      <c r="B7" s="21">
        <v>3</v>
      </c>
      <c r="C7" s="76" t="e">
        <f>CONCATENATE(A5,B7)</f>
        <v>#N/A</v>
      </c>
      <c r="D7" s="21"/>
      <c r="E7" s="24" t="s">
        <v>240</v>
      </c>
      <c r="F7" s="77" t="e">
        <f>VLOOKUP($C7,$C$10:$AO$499,4)</f>
        <v>#N/A</v>
      </c>
      <c r="G7" s="44" t="e">
        <f>VLOOKUP($C7,$C$10:$AO$499,5)</f>
        <v>#N/A</v>
      </c>
      <c r="H7" s="78" t="e">
        <f>VLOOKUP($C7,$C$10:$AO$499,6)</f>
        <v>#N/A</v>
      </c>
      <c r="I7" s="77" t="e">
        <f>VLOOKUP($C7,$C$10:$AO$499,7)</f>
        <v>#N/A</v>
      </c>
      <c r="J7" s="44" t="e">
        <f>VLOOKUP($C7,$C$10:$AO$499,8)</f>
        <v>#N/A</v>
      </c>
      <c r="K7" s="78" t="e">
        <f>VLOOKUP($C7,$C$10:$AO$499,9)</f>
        <v>#N/A</v>
      </c>
      <c r="L7" s="77" t="e">
        <f>VLOOKUP($C7,$C$10:$AO$499,10)</f>
        <v>#N/A</v>
      </c>
      <c r="M7" s="44" t="e">
        <f>VLOOKUP($C7,$C$10:$AO$499,11)</f>
        <v>#N/A</v>
      </c>
      <c r="N7" s="78" t="e">
        <f>VLOOKUP($C7,$C$10:$AO$499,12)</f>
        <v>#N/A</v>
      </c>
      <c r="O7" s="77" t="e">
        <f>VLOOKUP($C7,$C$10:$AO$499,13)</f>
        <v>#N/A</v>
      </c>
      <c r="P7" s="44" t="e">
        <f>VLOOKUP($C7,$C$10:$AO$499,14)</f>
        <v>#N/A</v>
      </c>
      <c r="Q7" s="78" t="e">
        <f>VLOOKUP($C7,$C$10:$AO$499,15)</f>
        <v>#N/A</v>
      </c>
      <c r="R7" s="77" t="e">
        <f>VLOOKUP($C7,$C$10:$AO$499,16)</f>
        <v>#N/A</v>
      </c>
      <c r="S7" s="44" t="e">
        <f>VLOOKUP($C7,$C$10:$AO$499,17)</f>
        <v>#N/A</v>
      </c>
      <c r="T7" s="78" t="e">
        <f>VLOOKUP($C7,$C$10:$AO$499,18)</f>
        <v>#N/A</v>
      </c>
      <c r="U7" s="77" t="e">
        <f>VLOOKUP($C7,$C$10:$AO$499,19)</f>
        <v>#N/A</v>
      </c>
      <c r="V7" s="44" t="e">
        <f>VLOOKUP($C7,$C$10:$AO$499,20)</f>
        <v>#N/A</v>
      </c>
      <c r="W7" s="78" t="e">
        <f>VLOOKUP($C7,$C$10:$AO$499,21)</f>
        <v>#N/A</v>
      </c>
      <c r="X7" s="77" t="e">
        <f>VLOOKUP($C7,$C$10:$AO$499,22)</f>
        <v>#N/A</v>
      </c>
      <c r="Y7" s="44" t="e">
        <f>VLOOKUP($C7,$C$10:$AO$499,23)</f>
        <v>#N/A</v>
      </c>
      <c r="Z7" s="78" t="e">
        <f>VLOOKUP($C7,$C$10:$AO$499,24)</f>
        <v>#N/A</v>
      </c>
      <c r="AA7" s="77" t="e">
        <f>VLOOKUP($C7,$C$10:$AO$499,25)</f>
        <v>#N/A</v>
      </c>
      <c r="AB7" s="44" t="e">
        <f>VLOOKUP($C7,$C$10:$AO$499,26)</f>
        <v>#N/A</v>
      </c>
      <c r="AC7" s="78" t="e">
        <f>VLOOKUP($C7,$C$10:$AO$499,27)</f>
        <v>#N/A</v>
      </c>
      <c r="AD7" s="77" t="e">
        <f>VLOOKUP($C7,$C$10:$AO$499,28)</f>
        <v>#N/A</v>
      </c>
      <c r="AE7" s="44" t="e">
        <f>VLOOKUP($C7,$C$10:$AO$499,29)</f>
        <v>#N/A</v>
      </c>
      <c r="AF7" s="78" t="e">
        <f>VLOOKUP($C7,$C$10:$AO$499,30)</f>
        <v>#N/A</v>
      </c>
      <c r="AG7" s="77" t="e">
        <f>VLOOKUP($C7,$C$10:$AO$499,31)</f>
        <v>#N/A</v>
      </c>
      <c r="AH7" s="44" t="e">
        <f>VLOOKUP($C7,$C$10:$AO$499,32)</f>
        <v>#N/A</v>
      </c>
      <c r="AI7" s="78" t="e">
        <f>VLOOKUP($C7,$C$10:$AO$499,33)</f>
        <v>#N/A</v>
      </c>
      <c r="AJ7" s="77" t="e">
        <f>VLOOKUP($C7,$C$10:$AO$499,34)</f>
        <v>#N/A</v>
      </c>
      <c r="AK7" s="44" t="e">
        <f>VLOOKUP($C7,$C$10:$AO$499,35)</f>
        <v>#N/A</v>
      </c>
      <c r="AL7" s="78" t="e">
        <f>VLOOKUP($C7,$C$10:$AO$499,36)</f>
        <v>#N/A</v>
      </c>
      <c r="AM7" s="44" t="e">
        <f>VLOOKUP($C7,$C$10:$AO$499,37)</f>
        <v>#N/A</v>
      </c>
      <c r="AN7" s="44" t="e">
        <f>VLOOKUP($C7,$C$10:$AO$499,38)</f>
        <v>#N/A</v>
      </c>
      <c r="AO7" s="78" t="e">
        <f>VLOOKUP($C7,$C$10:$AO$499,39)</f>
        <v>#N/A</v>
      </c>
    </row>
    <row r="8" spans="1:41" s="2" customFormat="1" x14ac:dyDescent="0.2">
      <c r="A8" s="335"/>
      <c r="B8" s="21">
        <v>4</v>
      </c>
      <c r="C8" s="76" t="e">
        <f>CONCATENATE(A5,B8)</f>
        <v>#N/A</v>
      </c>
      <c r="D8" s="21"/>
      <c r="E8" s="24" t="s">
        <v>241</v>
      </c>
      <c r="F8" s="77" t="e">
        <f>VLOOKUP($C8,$C$10:$AO$499,4)</f>
        <v>#N/A</v>
      </c>
      <c r="G8" s="44" t="e">
        <f>VLOOKUP($C8,$C$10:$AO$499,5)</f>
        <v>#N/A</v>
      </c>
      <c r="H8" s="78" t="e">
        <f>VLOOKUP($C8,$C$10:$AO$499,6)</f>
        <v>#N/A</v>
      </c>
      <c r="I8" s="77" t="e">
        <f>VLOOKUP($C8,$C$10:$AO$499,7)</f>
        <v>#N/A</v>
      </c>
      <c r="J8" s="44" t="e">
        <f>VLOOKUP($C8,$C$10:$AO$499,8)</f>
        <v>#N/A</v>
      </c>
      <c r="K8" s="78" t="e">
        <f>VLOOKUP($C8,$C$10:$AO$499,9)</f>
        <v>#N/A</v>
      </c>
      <c r="L8" s="77" t="e">
        <f>VLOOKUP($C8,$C$10:$AO$499,10)</f>
        <v>#N/A</v>
      </c>
      <c r="M8" s="44" t="e">
        <f>VLOOKUP($C8,$C$10:$AO$499,11)</f>
        <v>#N/A</v>
      </c>
      <c r="N8" s="78" t="e">
        <f>VLOOKUP($C8,$C$10:$AO$499,12)</f>
        <v>#N/A</v>
      </c>
      <c r="O8" s="77" t="e">
        <f>VLOOKUP($C8,$C$10:$AO$499,13)</f>
        <v>#N/A</v>
      </c>
      <c r="P8" s="44" t="e">
        <f>VLOOKUP($C8,$C$10:$AO$499,14)</f>
        <v>#N/A</v>
      </c>
      <c r="Q8" s="78" t="e">
        <f>VLOOKUP($C8,$C$10:$AO$499,15)</f>
        <v>#N/A</v>
      </c>
      <c r="R8" s="77" t="e">
        <f>VLOOKUP($C8,$C$10:$AO$499,16)</f>
        <v>#N/A</v>
      </c>
      <c r="S8" s="44" t="e">
        <f>VLOOKUP($C8,$C$10:$AO$499,17)</f>
        <v>#N/A</v>
      </c>
      <c r="T8" s="78" t="e">
        <f>VLOOKUP($C8,$C$10:$AO$499,18)</f>
        <v>#N/A</v>
      </c>
      <c r="U8" s="77" t="e">
        <f>VLOOKUP($C8,$C$10:$AO$499,19)</f>
        <v>#N/A</v>
      </c>
      <c r="V8" s="44" t="e">
        <f>VLOOKUP($C8,$C$10:$AO$499,20)</f>
        <v>#N/A</v>
      </c>
      <c r="W8" s="78" t="e">
        <f>VLOOKUP($C8,$C$10:$AO$499,21)</f>
        <v>#N/A</v>
      </c>
      <c r="X8" s="77" t="e">
        <f>VLOOKUP($C8,$C$10:$AO$499,22)</f>
        <v>#N/A</v>
      </c>
      <c r="Y8" s="44" t="e">
        <f>VLOOKUP($C8,$C$10:$AO$499,23)</f>
        <v>#N/A</v>
      </c>
      <c r="Z8" s="78" t="e">
        <f>VLOOKUP($C8,$C$10:$AO$499,24)</f>
        <v>#N/A</v>
      </c>
      <c r="AA8" s="77" t="e">
        <f>VLOOKUP($C8,$C$10:$AO$499,25)</f>
        <v>#N/A</v>
      </c>
      <c r="AB8" s="44" t="e">
        <f>VLOOKUP($C8,$C$10:$AO$499,26)</f>
        <v>#N/A</v>
      </c>
      <c r="AC8" s="78" t="e">
        <f>VLOOKUP($C8,$C$10:$AO$499,27)</f>
        <v>#N/A</v>
      </c>
      <c r="AD8" s="77" t="e">
        <f>VLOOKUP($C8,$C$10:$AO$499,28)</f>
        <v>#N/A</v>
      </c>
      <c r="AE8" s="44" t="e">
        <f>VLOOKUP($C8,$C$10:$AO$499,29)</f>
        <v>#N/A</v>
      </c>
      <c r="AF8" s="78" t="e">
        <f>VLOOKUP($C8,$C$10:$AO$499,30)</f>
        <v>#N/A</v>
      </c>
      <c r="AG8" s="77" t="e">
        <f>VLOOKUP($C8,$C$10:$AO$499,31)</f>
        <v>#N/A</v>
      </c>
      <c r="AH8" s="44" t="e">
        <f>VLOOKUP($C8,$C$10:$AO$499,32)</f>
        <v>#N/A</v>
      </c>
      <c r="AI8" s="78" t="e">
        <f>VLOOKUP($C8,$C$10:$AO$499,33)</f>
        <v>#N/A</v>
      </c>
      <c r="AJ8" s="77" t="e">
        <f>VLOOKUP($C8,$C$10:$AO$499,34)</f>
        <v>#N/A</v>
      </c>
      <c r="AK8" s="44" t="e">
        <f>VLOOKUP($C8,$C$10:$AO$499,35)</f>
        <v>#N/A</v>
      </c>
      <c r="AL8" s="78" t="e">
        <f>VLOOKUP($C8,$C$10:$AO$499,36)</f>
        <v>#N/A</v>
      </c>
      <c r="AM8" s="44" t="e">
        <f>VLOOKUP($C8,$C$10:$AO$499,37)</f>
        <v>#N/A</v>
      </c>
      <c r="AN8" s="44" t="e">
        <f>VLOOKUP($C8,$C$10:$AO$499,38)</f>
        <v>#N/A</v>
      </c>
      <c r="AO8" s="78" t="e">
        <f>VLOOKUP($C8,$C$10:$AO$499,39)</f>
        <v>#N/A</v>
      </c>
    </row>
    <row r="9" spans="1:41" s="2" customFormat="1" x14ac:dyDescent="0.2">
      <c r="A9" s="336"/>
      <c r="B9" s="15">
        <v>5</v>
      </c>
      <c r="C9" s="79" t="e">
        <f>CONCATENATE(A5,B9)</f>
        <v>#N/A</v>
      </c>
      <c r="D9" s="15"/>
      <c r="E9" s="26" t="s">
        <v>242</v>
      </c>
      <c r="F9" s="80" t="e">
        <f>VLOOKUP($C9,$C$10:$AO$499,4)</f>
        <v>#N/A</v>
      </c>
      <c r="G9" s="81" t="e">
        <f>VLOOKUP($C9,$C$10:$AO$499,5)</f>
        <v>#N/A</v>
      </c>
      <c r="H9" s="82" t="e">
        <f>VLOOKUP($C9,$C$10:$AO$499,6)</f>
        <v>#N/A</v>
      </c>
      <c r="I9" s="80" t="e">
        <f>VLOOKUP($C9,$C$10:$AO$499,7)</f>
        <v>#N/A</v>
      </c>
      <c r="J9" s="81" t="e">
        <f>VLOOKUP($C9,$C$10:$AO$499,8)</f>
        <v>#N/A</v>
      </c>
      <c r="K9" s="82" t="e">
        <f>VLOOKUP($C9,$C$10:$AO$499,9)</f>
        <v>#N/A</v>
      </c>
      <c r="L9" s="80" t="e">
        <f>VLOOKUP($C9,$C$10:$AO$499,10)</f>
        <v>#N/A</v>
      </c>
      <c r="M9" s="81" t="e">
        <f>VLOOKUP($C9,$C$10:$AO$499,11)</f>
        <v>#N/A</v>
      </c>
      <c r="N9" s="82" t="e">
        <f>VLOOKUP($C9,$C$10:$AO$499,12)</f>
        <v>#N/A</v>
      </c>
      <c r="O9" s="80" t="e">
        <f>VLOOKUP($C9,$C$10:$AO$499,13)</f>
        <v>#N/A</v>
      </c>
      <c r="P9" s="81" t="e">
        <f>VLOOKUP($C9,$C$10:$AO$499,14)</f>
        <v>#N/A</v>
      </c>
      <c r="Q9" s="82" t="e">
        <f>VLOOKUP($C9,$C$10:$AO$499,15)</f>
        <v>#N/A</v>
      </c>
      <c r="R9" s="80" t="e">
        <f>VLOOKUP($C9,$C$10:$AO$499,16)</f>
        <v>#N/A</v>
      </c>
      <c r="S9" s="81" t="e">
        <f>VLOOKUP($C9,$C$10:$AO$499,17)</f>
        <v>#N/A</v>
      </c>
      <c r="T9" s="82" t="e">
        <f>VLOOKUP($C9,$C$10:$AO$499,18)</f>
        <v>#N/A</v>
      </c>
      <c r="U9" s="80" t="e">
        <f>VLOOKUP($C9,$C$10:$AO$499,19)</f>
        <v>#N/A</v>
      </c>
      <c r="V9" s="81" t="e">
        <f>VLOOKUP($C9,$C$10:$AO$499,20)</f>
        <v>#N/A</v>
      </c>
      <c r="W9" s="82" t="e">
        <f>VLOOKUP($C9,$C$10:$AO$499,21)</f>
        <v>#N/A</v>
      </c>
      <c r="X9" s="80" t="e">
        <f>VLOOKUP($C9,$C$10:$AO$499,22)</f>
        <v>#N/A</v>
      </c>
      <c r="Y9" s="81" t="e">
        <f>VLOOKUP($C9,$C$10:$AO$499,23)</f>
        <v>#N/A</v>
      </c>
      <c r="Z9" s="82" t="e">
        <f>VLOOKUP($C9,$C$10:$AO$499,24)</f>
        <v>#N/A</v>
      </c>
      <c r="AA9" s="80" t="e">
        <f>VLOOKUP($C9,$C$10:$AO$499,25)</f>
        <v>#N/A</v>
      </c>
      <c r="AB9" s="81" t="e">
        <f>VLOOKUP($C9,$C$10:$AO$499,26)</f>
        <v>#N/A</v>
      </c>
      <c r="AC9" s="82" t="e">
        <f>VLOOKUP($C9,$C$10:$AO$499,27)</f>
        <v>#N/A</v>
      </c>
      <c r="AD9" s="80" t="e">
        <f>VLOOKUP($C9,$C$10:$AO$499,28)</f>
        <v>#N/A</v>
      </c>
      <c r="AE9" s="81" t="e">
        <f>VLOOKUP($C9,$C$10:$AO$499,29)</f>
        <v>#N/A</v>
      </c>
      <c r="AF9" s="82" t="e">
        <f>VLOOKUP($C9,$C$10:$AO$499,30)</f>
        <v>#N/A</v>
      </c>
      <c r="AG9" s="80" t="e">
        <f>VLOOKUP($C9,$C$10:$AO$499,31)</f>
        <v>#N/A</v>
      </c>
      <c r="AH9" s="81" t="e">
        <f>VLOOKUP($C9,$C$10:$AO$499,32)</f>
        <v>#N/A</v>
      </c>
      <c r="AI9" s="82" t="e">
        <f>VLOOKUP($C9,$C$10:$AO$499,33)</f>
        <v>#N/A</v>
      </c>
      <c r="AJ9" s="80" t="e">
        <f>VLOOKUP($C9,$C$10:$AO$499,34)</f>
        <v>#N/A</v>
      </c>
      <c r="AK9" s="81" t="e">
        <f>VLOOKUP($C9,$C$10:$AO$499,35)</f>
        <v>#N/A</v>
      </c>
      <c r="AL9" s="82" t="e">
        <f>VLOOKUP($C9,$C$10:$AO$499,36)</f>
        <v>#N/A</v>
      </c>
      <c r="AM9" s="81" t="e">
        <f>VLOOKUP($C9,$C$10:$AO$499,37)</f>
        <v>#N/A</v>
      </c>
      <c r="AN9" s="81" t="e">
        <f>VLOOKUP($C9,$C$10:$AO$499,38)</f>
        <v>#N/A</v>
      </c>
      <c r="AO9" s="82" t="e">
        <f>VLOOKUP($C9,$C$10:$AO$499,39)</f>
        <v>#N/A</v>
      </c>
    </row>
    <row r="10" spans="1:41" x14ac:dyDescent="0.2">
      <c r="A10" s="331" t="s">
        <v>243</v>
      </c>
      <c r="B10" s="61">
        <v>1</v>
      </c>
      <c r="C10" s="166" t="str">
        <f>CONCATENATE(A10,B10)</f>
        <v>0111</v>
      </c>
      <c r="D10" s="83" t="s">
        <v>18</v>
      </c>
      <c r="E10" s="84" t="s">
        <v>238</v>
      </c>
      <c r="F10" s="85">
        <v>-2.9</v>
      </c>
      <c r="G10" s="86">
        <v>-3.7</v>
      </c>
      <c r="H10" s="84">
        <v>-4.2</v>
      </c>
      <c r="I10" s="85">
        <v>-3.8</v>
      </c>
      <c r="J10" s="86">
        <v>-3.2</v>
      </c>
      <c r="K10" s="84">
        <v>-2</v>
      </c>
      <c r="L10" s="85">
        <v>-1.3</v>
      </c>
      <c r="M10" s="86">
        <v>0.8</v>
      </c>
      <c r="N10" s="84">
        <v>2.2999999999999998</v>
      </c>
      <c r="O10" s="85">
        <v>5.0999999999999996</v>
      </c>
      <c r="P10" s="86">
        <v>7.1</v>
      </c>
      <c r="Q10" s="84">
        <v>9.1999999999999993</v>
      </c>
      <c r="R10" s="85">
        <v>11.1</v>
      </c>
      <c r="S10" s="86">
        <v>12.4</v>
      </c>
      <c r="T10" s="84">
        <v>13.8</v>
      </c>
      <c r="U10" s="85">
        <v>15.3</v>
      </c>
      <c r="V10" s="86">
        <v>16.600000000000001</v>
      </c>
      <c r="W10" s="84">
        <v>18.100000000000001</v>
      </c>
      <c r="X10" s="85">
        <v>19.2</v>
      </c>
      <c r="Y10" s="86">
        <v>20.2</v>
      </c>
      <c r="Z10" s="84">
        <v>22</v>
      </c>
      <c r="AA10" s="85">
        <v>22.9</v>
      </c>
      <c r="AB10" s="86">
        <v>22.4</v>
      </c>
      <c r="AC10" s="84">
        <v>21.7</v>
      </c>
      <c r="AD10" s="85">
        <v>20.2</v>
      </c>
      <c r="AE10" s="86">
        <v>18.2</v>
      </c>
      <c r="AF10" s="84">
        <v>16</v>
      </c>
      <c r="AG10" s="85">
        <v>14</v>
      </c>
      <c r="AH10" s="86">
        <v>12</v>
      </c>
      <c r="AI10" s="84">
        <v>9.6999999999999993</v>
      </c>
      <c r="AJ10" s="85">
        <v>7.6</v>
      </c>
      <c r="AK10" s="86">
        <v>4.5</v>
      </c>
      <c r="AL10" s="84">
        <v>2.6</v>
      </c>
      <c r="AM10" s="86">
        <v>0.7</v>
      </c>
      <c r="AN10" s="86">
        <v>-1.6</v>
      </c>
      <c r="AO10" s="84">
        <v>-1.9</v>
      </c>
    </row>
    <row r="11" spans="1:41" x14ac:dyDescent="0.2">
      <c r="A11" s="332"/>
      <c r="B11" s="87">
        <v>2</v>
      </c>
      <c r="C11" s="167" t="str">
        <f>CONCATENATE(A10,B11)</f>
        <v>0112</v>
      </c>
      <c r="D11" s="88"/>
      <c r="E11" s="89" t="s">
        <v>239</v>
      </c>
      <c r="F11" s="90">
        <v>-6.3</v>
      </c>
      <c r="G11" s="91">
        <v>-7.1</v>
      </c>
      <c r="H11" s="89">
        <v>-7.5</v>
      </c>
      <c r="I11" s="90">
        <v>-7.3</v>
      </c>
      <c r="J11" s="91">
        <v>-6.7</v>
      </c>
      <c r="K11" s="89">
        <v>-5.6</v>
      </c>
      <c r="L11" s="90">
        <v>-5</v>
      </c>
      <c r="M11" s="91">
        <v>-2.6</v>
      </c>
      <c r="N11" s="89">
        <v>-1.2</v>
      </c>
      <c r="O11" s="90">
        <v>1.3</v>
      </c>
      <c r="P11" s="91">
        <v>3.2</v>
      </c>
      <c r="Q11" s="89">
        <v>5.0999999999999996</v>
      </c>
      <c r="R11" s="90">
        <v>6.9</v>
      </c>
      <c r="S11" s="91">
        <v>8.1999999999999993</v>
      </c>
      <c r="T11" s="89">
        <v>9.8000000000000007</v>
      </c>
      <c r="U11" s="90">
        <v>11.4</v>
      </c>
      <c r="V11" s="91">
        <v>12.9</v>
      </c>
      <c r="W11" s="89">
        <v>14.5</v>
      </c>
      <c r="X11" s="90">
        <v>15.8</v>
      </c>
      <c r="Y11" s="91">
        <v>17.100000000000001</v>
      </c>
      <c r="Z11" s="89">
        <v>18.8</v>
      </c>
      <c r="AA11" s="90">
        <v>19.7</v>
      </c>
      <c r="AB11" s="91">
        <v>19.2</v>
      </c>
      <c r="AC11" s="89">
        <v>18.399999999999999</v>
      </c>
      <c r="AD11" s="90">
        <v>16.5</v>
      </c>
      <c r="AE11" s="91">
        <v>14.2</v>
      </c>
      <c r="AF11" s="89">
        <v>11.8</v>
      </c>
      <c r="AG11" s="90">
        <v>9.6999999999999993</v>
      </c>
      <c r="AH11" s="91">
        <v>7.7</v>
      </c>
      <c r="AI11" s="89">
        <v>5.5</v>
      </c>
      <c r="AJ11" s="90">
        <v>3.5</v>
      </c>
      <c r="AK11" s="91">
        <v>1.1000000000000001</v>
      </c>
      <c r="AL11" s="89">
        <v>-0.6</v>
      </c>
      <c r="AM11" s="91">
        <v>-2.4</v>
      </c>
      <c r="AN11" s="91">
        <v>-4.7</v>
      </c>
      <c r="AO11" s="89">
        <v>-5.0999999999999996</v>
      </c>
    </row>
    <row r="12" spans="1:41" x14ac:dyDescent="0.2">
      <c r="A12" s="332"/>
      <c r="B12" s="87">
        <v>3</v>
      </c>
      <c r="C12" s="167" t="str">
        <f>CONCATENATE(A10,B12)</f>
        <v>0113</v>
      </c>
      <c r="D12" s="88"/>
      <c r="E12" s="89" t="s">
        <v>240</v>
      </c>
      <c r="F12" s="90">
        <v>0.2</v>
      </c>
      <c r="G12" s="91">
        <v>-0.7</v>
      </c>
      <c r="H12" s="89">
        <v>-1.1000000000000001</v>
      </c>
      <c r="I12" s="90">
        <v>-0.6</v>
      </c>
      <c r="J12" s="91">
        <v>-0.1</v>
      </c>
      <c r="K12" s="89">
        <v>1.3</v>
      </c>
      <c r="L12" s="90">
        <v>2</v>
      </c>
      <c r="M12" s="91">
        <v>4.0999999999999996</v>
      </c>
      <c r="N12" s="89">
        <v>5.8</v>
      </c>
      <c r="O12" s="90">
        <v>9.3000000000000007</v>
      </c>
      <c r="P12" s="91">
        <v>11.5</v>
      </c>
      <c r="Q12" s="89">
        <v>13.9</v>
      </c>
      <c r="R12" s="90">
        <v>15.9</v>
      </c>
      <c r="S12" s="91">
        <v>17.3</v>
      </c>
      <c r="T12" s="89">
        <v>18.7</v>
      </c>
      <c r="U12" s="90">
        <v>20.2</v>
      </c>
      <c r="V12" s="91">
        <v>21.4</v>
      </c>
      <c r="W12" s="89">
        <v>22.9</v>
      </c>
      <c r="X12" s="90">
        <v>23.7</v>
      </c>
      <c r="Y12" s="91">
        <v>24.5</v>
      </c>
      <c r="Z12" s="89">
        <v>26.3</v>
      </c>
      <c r="AA12" s="90">
        <v>27.1</v>
      </c>
      <c r="AB12" s="91">
        <v>26.5</v>
      </c>
      <c r="AC12" s="89">
        <v>25.7</v>
      </c>
      <c r="AD12" s="90">
        <v>24.3</v>
      </c>
      <c r="AE12" s="91">
        <v>22.5</v>
      </c>
      <c r="AF12" s="89">
        <v>20.399999999999999</v>
      </c>
      <c r="AG12" s="90">
        <v>18.5</v>
      </c>
      <c r="AH12" s="91">
        <v>16.399999999999999</v>
      </c>
      <c r="AI12" s="89">
        <v>13.8</v>
      </c>
      <c r="AJ12" s="90">
        <v>11.6</v>
      </c>
      <c r="AK12" s="91">
        <v>7.9</v>
      </c>
      <c r="AL12" s="89">
        <v>5.9</v>
      </c>
      <c r="AM12" s="91">
        <v>3.8</v>
      </c>
      <c r="AN12" s="91">
        <v>1.4</v>
      </c>
      <c r="AO12" s="89">
        <v>1.1000000000000001</v>
      </c>
    </row>
    <row r="13" spans="1:41" x14ac:dyDescent="0.2">
      <c r="A13" s="332"/>
      <c r="B13" s="87">
        <v>4</v>
      </c>
      <c r="C13" s="167" t="str">
        <f>CONCATENATE(A10,B13)</f>
        <v>0114</v>
      </c>
      <c r="D13" s="88"/>
      <c r="E13" s="89" t="s">
        <v>241</v>
      </c>
      <c r="F13" s="90">
        <v>27.6</v>
      </c>
      <c r="G13" s="91">
        <v>30.4</v>
      </c>
      <c r="H13" s="89">
        <v>34.5</v>
      </c>
      <c r="I13" s="90">
        <v>35</v>
      </c>
      <c r="J13" s="91">
        <v>36.1</v>
      </c>
      <c r="K13" s="89">
        <v>32.9</v>
      </c>
      <c r="L13" s="90">
        <v>46.9</v>
      </c>
      <c r="M13" s="91">
        <v>43.5</v>
      </c>
      <c r="N13" s="89">
        <v>56.1</v>
      </c>
      <c r="O13" s="90">
        <v>55.8</v>
      </c>
      <c r="P13" s="91">
        <v>60.8</v>
      </c>
      <c r="Q13" s="89">
        <v>59.9</v>
      </c>
      <c r="R13" s="90">
        <v>64.8</v>
      </c>
      <c r="S13" s="91">
        <v>62.8</v>
      </c>
      <c r="T13" s="89">
        <v>70.8</v>
      </c>
      <c r="U13" s="90">
        <v>63.8</v>
      </c>
      <c r="V13" s="91">
        <v>60.2</v>
      </c>
      <c r="W13" s="89">
        <v>63.8</v>
      </c>
      <c r="X13" s="90">
        <v>55.6</v>
      </c>
      <c r="Y13" s="91">
        <v>48.2</v>
      </c>
      <c r="Z13" s="89">
        <v>61.1</v>
      </c>
      <c r="AA13" s="90">
        <v>57.9</v>
      </c>
      <c r="AB13" s="91">
        <v>57.7</v>
      </c>
      <c r="AC13" s="89">
        <v>55.4</v>
      </c>
      <c r="AD13" s="90">
        <v>50.8</v>
      </c>
      <c r="AE13" s="91">
        <v>55</v>
      </c>
      <c r="AF13" s="89">
        <v>54.7</v>
      </c>
      <c r="AG13" s="90">
        <v>54</v>
      </c>
      <c r="AH13" s="91">
        <v>49.7</v>
      </c>
      <c r="AI13" s="89">
        <v>48.6</v>
      </c>
      <c r="AJ13" s="90">
        <v>38.700000000000003</v>
      </c>
      <c r="AK13" s="91">
        <v>30.3</v>
      </c>
      <c r="AL13" s="89">
        <v>31</v>
      </c>
      <c r="AM13" s="91">
        <v>28.4</v>
      </c>
      <c r="AN13" s="91">
        <v>27.1</v>
      </c>
      <c r="AO13" s="89">
        <v>30.5</v>
      </c>
    </row>
    <row r="14" spans="1:41" x14ac:dyDescent="0.2">
      <c r="A14" s="333"/>
      <c r="B14" s="92">
        <v>5</v>
      </c>
      <c r="C14" s="168" t="str">
        <f>CONCATENATE(A10,B14)</f>
        <v>0115</v>
      </c>
      <c r="D14" s="93"/>
      <c r="E14" s="94" t="s">
        <v>242</v>
      </c>
      <c r="F14" s="95">
        <v>5.3</v>
      </c>
      <c r="G14" s="96">
        <v>5.9</v>
      </c>
      <c r="H14" s="94">
        <v>6.6</v>
      </c>
      <c r="I14" s="95">
        <v>7.8</v>
      </c>
      <c r="J14" s="96">
        <v>8.8000000000000007</v>
      </c>
      <c r="K14" s="94">
        <v>9.9</v>
      </c>
      <c r="L14" s="95">
        <v>11.6</v>
      </c>
      <c r="M14" s="96">
        <v>12</v>
      </c>
      <c r="N14" s="94">
        <v>13.7</v>
      </c>
      <c r="O14" s="95">
        <v>14.8</v>
      </c>
      <c r="P14" s="96">
        <v>16.100000000000001</v>
      </c>
      <c r="Q14" s="94">
        <v>16.5</v>
      </c>
      <c r="R14" s="95">
        <v>17.600000000000001</v>
      </c>
      <c r="S14" s="96">
        <v>17.600000000000001</v>
      </c>
      <c r="T14" s="94">
        <v>18.399999999999999</v>
      </c>
      <c r="U14" s="95">
        <v>18.7</v>
      </c>
      <c r="V14" s="96">
        <v>18.5</v>
      </c>
      <c r="W14" s="94">
        <v>19.100000000000001</v>
      </c>
      <c r="X14" s="95">
        <v>17.600000000000001</v>
      </c>
      <c r="Y14" s="96">
        <v>16.399999999999999</v>
      </c>
      <c r="Z14" s="94">
        <v>16.8</v>
      </c>
      <c r="AA14" s="95">
        <v>16.399999999999999</v>
      </c>
      <c r="AB14" s="96">
        <v>16.2</v>
      </c>
      <c r="AC14" s="94">
        <v>14.3</v>
      </c>
      <c r="AD14" s="95">
        <v>13.6</v>
      </c>
      <c r="AE14" s="96">
        <v>13.2</v>
      </c>
      <c r="AF14" s="94">
        <v>12.3</v>
      </c>
      <c r="AG14" s="95">
        <v>11.1</v>
      </c>
      <c r="AH14" s="96">
        <v>9.6999999999999993</v>
      </c>
      <c r="AI14" s="94">
        <v>8.1999999999999993</v>
      </c>
      <c r="AJ14" s="95">
        <v>6.9</v>
      </c>
      <c r="AK14" s="96">
        <v>5.7</v>
      </c>
      <c r="AL14" s="94">
        <v>5.4</v>
      </c>
      <c r="AM14" s="96">
        <v>5</v>
      </c>
      <c r="AN14" s="96">
        <v>4.8</v>
      </c>
      <c r="AO14" s="94">
        <v>4.9000000000000004</v>
      </c>
    </row>
    <row r="15" spans="1:41" x14ac:dyDescent="0.2">
      <c r="A15" s="331" t="s">
        <v>244</v>
      </c>
      <c r="B15" s="61">
        <v>1</v>
      </c>
      <c r="C15" s="166" t="str">
        <f>CONCATENATE(A15,B15)</f>
        <v>0121</v>
      </c>
      <c r="D15" s="88" t="s">
        <v>19</v>
      </c>
      <c r="E15" s="89" t="s">
        <v>238</v>
      </c>
      <c r="F15" s="90">
        <v>-6.6</v>
      </c>
      <c r="G15" s="91">
        <v>-7.6</v>
      </c>
      <c r="H15" s="89">
        <v>-8.1</v>
      </c>
      <c r="I15" s="90">
        <v>-7.4</v>
      </c>
      <c r="J15" s="91">
        <v>-6.6</v>
      </c>
      <c r="K15" s="89">
        <v>-5.0999999999999996</v>
      </c>
      <c r="L15" s="90">
        <v>-4.2</v>
      </c>
      <c r="M15" s="91">
        <v>-1.6</v>
      </c>
      <c r="N15" s="89">
        <v>0.3</v>
      </c>
      <c r="O15" s="90">
        <v>3.4</v>
      </c>
      <c r="P15" s="91">
        <v>5.5</v>
      </c>
      <c r="Q15" s="89">
        <v>8</v>
      </c>
      <c r="R15" s="90">
        <v>9.9</v>
      </c>
      <c r="S15" s="91">
        <v>11.7</v>
      </c>
      <c r="T15" s="89">
        <v>13.4</v>
      </c>
      <c r="U15" s="90">
        <v>15.1</v>
      </c>
      <c r="V15" s="91">
        <v>16.600000000000001</v>
      </c>
      <c r="W15" s="89">
        <v>18</v>
      </c>
      <c r="X15" s="90">
        <v>19.2</v>
      </c>
      <c r="Y15" s="91">
        <v>19.899999999999999</v>
      </c>
      <c r="Z15" s="89">
        <v>21.5</v>
      </c>
      <c r="AA15" s="90">
        <v>22.1</v>
      </c>
      <c r="AB15" s="91">
        <v>21.3</v>
      </c>
      <c r="AC15" s="89">
        <v>20.100000000000001</v>
      </c>
      <c r="AD15" s="90">
        <v>18.399999999999999</v>
      </c>
      <c r="AE15" s="91">
        <v>16</v>
      </c>
      <c r="AF15" s="89">
        <v>13.5</v>
      </c>
      <c r="AG15" s="90">
        <v>11.3</v>
      </c>
      <c r="AH15" s="91">
        <v>9.4</v>
      </c>
      <c r="AI15" s="89">
        <v>7</v>
      </c>
      <c r="AJ15" s="90">
        <v>4.5999999999999996</v>
      </c>
      <c r="AK15" s="91">
        <v>1.5</v>
      </c>
      <c r="AL15" s="89">
        <v>-0.4</v>
      </c>
      <c r="AM15" s="91">
        <v>-2.2999999999999998</v>
      </c>
      <c r="AN15" s="91">
        <v>-4.9000000000000004</v>
      </c>
      <c r="AO15" s="89">
        <v>-5.5</v>
      </c>
    </row>
    <row r="16" spans="1:41" x14ac:dyDescent="0.2">
      <c r="A16" s="332"/>
      <c r="B16" s="87">
        <v>2</v>
      </c>
      <c r="C16" s="167" t="str">
        <f>CONCATENATE(A15,B16)</f>
        <v>0122</v>
      </c>
      <c r="D16" s="88"/>
      <c r="E16" s="89" t="s">
        <v>239</v>
      </c>
      <c r="F16" s="90">
        <v>-11.4</v>
      </c>
      <c r="G16" s="91">
        <v>-12.3</v>
      </c>
      <c r="H16" s="89">
        <v>-13.1</v>
      </c>
      <c r="I16" s="90">
        <v>-13.7</v>
      </c>
      <c r="J16" s="91">
        <v>-12.8</v>
      </c>
      <c r="K16" s="89">
        <v>-11.3</v>
      </c>
      <c r="L16" s="90">
        <v>-9.3000000000000007</v>
      </c>
      <c r="M16" s="91">
        <v>-6</v>
      </c>
      <c r="N16" s="89">
        <v>-3.9</v>
      </c>
      <c r="O16" s="90">
        <v>-1.8</v>
      </c>
      <c r="P16" s="91">
        <v>-0.1</v>
      </c>
      <c r="Q16" s="89">
        <v>2</v>
      </c>
      <c r="R16" s="90">
        <v>3.6</v>
      </c>
      <c r="S16" s="91">
        <v>5.4</v>
      </c>
      <c r="T16" s="89">
        <v>7.1</v>
      </c>
      <c r="U16" s="90">
        <v>10</v>
      </c>
      <c r="V16" s="91">
        <v>11.6</v>
      </c>
      <c r="W16" s="89">
        <v>13.1</v>
      </c>
      <c r="X16" s="90">
        <v>14.6</v>
      </c>
      <c r="Y16" s="91">
        <v>15.8</v>
      </c>
      <c r="Z16" s="89">
        <v>17.3</v>
      </c>
      <c r="AA16" s="90">
        <v>17.7</v>
      </c>
      <c r="AB16" s="91">
        <v>17</v>
      </c>
      <c r="AC16" s="89">
        <v>15.8</v>
      </c>
      <c r="AD16" s="90">
        <v>13.8</v>
      </c>
      <c r="AE16" s="91">
        <v>11.2</v>
      </c>
      <c r="AF16" s="89">
        <v>8.5</v>
      </c>
      <c r="AG16" s="90">
        <v>6</v>
      </c>
      <c r="AH16" s="91">
        <v>3.9</v>
      </c>
      <c r="AI16" s="89">
        <v>2.1</v>
      </c>
      <c r="AJ16" s="90">
        <v>0.1</v>
      </c>
      <c r="AK16" s="91">
        <v>-2.1</v>
      </c>
      <c r="AL16" s="89">
        <v>-4</v>
      </c>
      <c r="AM16" s="91">
        <v>-5.6</v>
      </c>
      <c r="AN16" s="91">
        <v>-8.4</v>
      </c>
      <c r="AO16" s="89">
        <v>-9.5</v>
      </c>
    </row>
    <row r="17" spans="1:41" x14ac:dyDescent="0.2">
      <c r="A17" s="332"/>
      <c r="B17" s="87">
        <v>3</v>
      </c>
      <c r="C17" s="167" t="str">
        <f>CONCATENATE(A15,B17)</f>
        <v>0123</v>
      </c>
      <c r="D17" s="88"/>
      <c r="E17" s="89" t="s">
        <v>240</v>
      </c>
      <c r="F17" s="90">
        <v>-2.8</v>
      </c>
      <c r="G17" s="91">
        <v>-3.7</v>
      </c>
      <c r="H17" s="89">
        <v>-4</v>
      </c>
      <c r="I17" s="90">
        <v>-3.1</v>
      </c>
      <c r="J17" s="91">
        <v>-2.2999999999999998</v>
      </c>
      <c r="K17" s="89">
        <v>-0.5</v>
      </c>
      <c r="L17" s="90">
        <v>0.2</v>
      </c>
      <c r="M17" s="91">
        <v>2.7</v>
      </c>
      <c r="N17" s="89">
        <v>4.5999999999999996</v>
      </c>
      <c r="O17" s="90">
        <v>8.9</v>
      </c>
      <c r="P17" s="91">
        <v>11.7</v>
      </c>
      <c r="Q17" s="89">
        <v>14.5</v>
      </c>
      <c r="R17" s="90">
        <v>15.9</v>
      </c>
      <c r="S17" s="91">
        <v>17.7</v>
      </c>
      <c r="T17" s="89">
        <v>19.5</v>
      </c>
      <c r="U17" s="90">
        <v>21.4</v>
      </c>
      <c r="V17" s="91">
        <v>22.8</v>
      </c>
      <c r="W17" s="89">
        <v>24.5</v>
      </c>
      <c r="X17" s="90">
        <v>24.9</v>
      </c>
      <c r="Y17" s="91">
        <v>25.3</v>
      </c>
      <c r="Z17" s="89">
        <v>26.9</v>
      </c>
      <c r="AA17" s="90">
        <v>27.3</v>
      </c>
      <c r="AB17" s="91">
        <v>26.5</v>
      </c>
      <c r="AC17" s="89">
        <v>25.3</v>
      </c>
      <c r="AD17" s="90">
        <v>23.8</v>
      </c>
      <c r="AE17" s="91">
        <v>21.7</v>
      </c>
      <c r="AF17" s="89">
        <v>19.3</v>
      </c>
      <c r="AG17" s="90">
        <v>17.2</v>
      </c>
      <c r="AH17" s="91">
        <v>15.2</v>
      </c>
      <c r="AI17" s="89">
        <v>12.3</v>
      </c>
      <c r="AJ17" s="90">
        <v>9.1</v>
      </c>
      <c r="AK17" s="91">
        <v>5.3</v>
      </c>
      <c r="AL17" s="89">
        <v>3.2</v>
      </c>
      <c r="AM17" s="91">
        <v>1.2</v>
      </c>
      <c r="AN17" s="91">
        <v>-1.5</v>
      </c>
      <c r="AO17" s="89">
        <v>-1.9</v>
      </c>
    </row>
    <row r="18" spans="1:41" x14ac:dyDescent="0.2">
      <c r="A18" s="332"/>
      <c r="B18" s="87">
        <v>4</v>
      </c>
      <c r="C18" s="167" t="str">
        <f>CONCATENATE(A15,B18)</f>
        <v>0124</v>
      </c>
      <c r="D18" s="88"/>
      <c r="E18" s="89" t="s">
        <v>241</v>
      </c>
      <c r="F18" s="90">
        <v>19.7</v>
      </c>
      <c r="G18" s="91">
        <v>22.8</v>
      </c>
      <c r="H18" s="89">
        <v>31.5</v>
      </c>
      <c r="I18" s="90">
        <v>34.9</v>
      </c>
      <c r="J18" s="91">
        <v>37.799999999999997</v>
      </c>
      <c r="K18" s="89">
        <v>33.1</v>
      </c>
      <c r="L18" s="90">
        <v>46.3</v>
      </c>
      <c r="M18" s="91">
        <v>44.5</v>
      </c>
      <c r="N18" s="89">
        <v>58.8</v>
      </c>
      <c r="O18" s="90">
        <v>53.9</v>
      </c>
      <c r="P18" s="91">
        <v>58.5</v>
      </c>
      <c r="Q18" s="89">
        <v>54.7</v>
      </c>
      <c r="R18" s="90">
        <v>62.7</v>
      </c>
      <c r="S18" s="91">
        <v>62.7</v>
      </c>
      <c r="T18" s="89">
        <v>72.2</v>
      </c>
      <c r="U18" s="90">
        <v>62.6</v>
      </c>
      <c r="V18" s="91">
        <v>60.9</v>
      </c>
      <c r="W18" s="89">
        <v>65.8</v>
      </c>
      <c r="X18" s="90">
        <v>57.8</v>
      </c>
      <c r="Y18" s="91">
        <v>48.8</v>
      </c>
      <c r="Z18" s="89">
        <v>55.3</v>
      </c>
      <c r="AA18" s="90">
        <v>50.5</v>
      </c>
      <c r="AB18" s="91">
        <v>48.4</v>
      </c>
      <c r="AC18" s="89">
        <v>48.4</v>
      </c>
      <c r="AD18" s="90">
        <v>48.9</v>
      </c>
      <c r="AE18" s="91">
        <v>48</v>
      </c>
      <c r="AF18" s="89">
        <v>45.3</v>
      </c>
      <c r="AG18" s="90">
        <v>48.6</v>
      </c>
      <c r="AH18" s="91">
        <v>43.4</v>
      </c>
      <c r="AI18" s="89">
        <v>40</v>
      </c>
      <c r="AJ18" s="90">
        <v>26.4</v>
      </c>
      <c r="AK18" s="91">
        <v>19.399999999999999</v>
      </c>
      <c r="AL18" s="89">
        <v>19.2</v>
      </c>
      <c r="AM18" s="91">
        <v>18.7</v>
      </c>
      <c r="AN18" s="91">
        <v>19</v>
      </c>
      <c r="AO18" s="89">
        <v>22.8</v>
      </c>
    </row>
    <row r="19" spans="1:41" x14ac:dyDescent="0.2">
      <c r="A19" s="333"/>
      <c r="B19" s="92">
        <v>5</v>
      </c>
      <c r="C19" s="168" t="str">
        <f>CONCATENATE(A15,B19)</f>
        <v>0125</v>
      </c>
      <c r="D19" s="88"/>
      <c r="E19" s="89" t="s">
        <v>242</v>
      </c>
      <c r="F19" s="90">
        <v>5</v>
      </c>
      <c r="G19" s="91">
        <v>5.6</v>
      </c>
      <c r="H19" s="89">
        <v>6.7</v>
      </c>
      <c r="I19" s="90">
        <v>8</v>
      </c>
      <c r="J19" s="91">
        <v>9.1</v>
      </c>
      <c r="K19" s="89">
        <v>10.199999999999999</v>
      </c>
      <c r="L19" s="90">
        <v>11.7</v>
      </c>
      <c r="M19" s="91">
        <v>12.5</v>
      </c>
      <c r="N19" s="89">
        <v>14.1</v>
      </c>
      <c r="O19" s="90">
        <v>14.9</v>
      </c>
      <c r="P19" s="91">
        <v>15.8</v>
      </c>
      <c r="Q19" s="89">
        <v>15.6</v>
      </c>
      <c r="R19" s="90">
        <v>17</v>
      </c>
      <c r="S19" s="91">
        <v>17.600000000000001</v>
      </c>
      <c r="T19" s="89">
        <v>18.600000000000001</v>
      </c>
      <c r="U19" s="90">
        <v>18.3</v>
      </c>
      <c r="V19" s="91">
        <v>18.8</v>
      </c>
      <c r="W19" s="89">
        <v>19.5</v>
      </c>
      <c r="X19" s="90">
        <v>18.2</v>
      </c>
      <c r="Y19" s="91">
        <v>16.7</v>
      </c>
      <c r="Z19" s="89">
        <v>16.2</v>
      </c>
      <c r="AA19" s="90">
        <v>16.2</v>
      </c>
      <c r="AB19" s="91">
        <v>15.6</v>
      </c>
      <c r="AC19" s="89">
        <v>14.1</v>
      </c>
      <c r="AD19" s="90">
        <v>13.7</v>
      </c>
      <c r="AE19" s="91">
        <v>12.5</v>
      </c>
      <c r="AF19" s="89">
        <v>11.4</v>
      </c>
      <c r="AG19" s="90">
        <v>10.199999999999999</v>
      </c>
      <c r="AH19" s="91">
        <v>8.6999999999999993</v>
      </c>
      <c r="AI19" s="89">
        <v>7.1</v>
      </c>
      <c r="AJ19" s="90">
        <v>5.7</v>
      </c>
      <c r="AK19" s="91">
        <v>4.8</v>
      </c>
      <c r="AL19" s="89">
        <v>4.5999999999999996</v>
      </c>
      <c r="AM19" s="91">
        <v>4.5</v>
      </c>
      <c r="AN19" s="91">
        <v>4.4000000000000004</v>
      </c>
      <c r="AO19" s="89">
        <v>4.5999999999999996</v>
      </c>
    </row>
    <row r="20" spans="1:41" x14ac:dyDescent="0.2">
      <c r="A20" s="331" t="s">
        <v>245</v>
      </c>
      <c r="B20" s="61">
        <v>1</v>
      </c>
      <c r="C20" s="166" t="str">
        <f>CONCATENATE(A20,B20)</f>
        <v>0131</v>
      </c>
      <c r="D20" s="83" t="s">
        <v>20</v>
      </c>
      <c r="E20" s="84" t="s">
        <v>238</v>
      </c>
      <c r="F20" s="85">
        <v>-1.2</v>
      </c>
      <c r="G20" s="86">
        <v>-2.1</v>
      </c>
      <c r="H20" s="84">
        <v>-2.5</v>
      </c>
      <c r="I20" s="85">
        <v>-2.4</v>
      </c>
      <c r="J20" s="86">
        <v>-2</v>
      </c>
      <c r="K20" s="84">
        <v>-1.1000000000000001</v>
      </c>
      <c r="L20" s="85">
        <v>-0.6</v>
      </c>
      <c r="M20" s="86">
        <v>1.1000000000000001</v>
      </c>
      <c r="N20" s="84">
        <v>2.2000000000000002</v>
      </c>
      <c r="O20" s="85">
        <v>4.4000000000000004</v>
      </c>
      <c r="P20" s="86">
        <v>5.6</v>
      </c>
      <c r="Q20" s="84">
        <v>7.4</v>
      </c>
      <c r="R20" s="85">
        <v>9</v>
      </c>
      <c r="S20" s="86">
        <v>10.1</v>
      </c>
      <c r="T20" s="84">
        <v>11.5</v>
      </c>
      <c r="U20" s="85">
        <v>12.6</v>
      </c>
      <c r="V20" s="86">
        <v>14.1</v>
      </c>
      <c r="W20" s="84">
        <v>15.4</v>
      </c>
      <c r="X20" s="85">
        <v>16.399999999999999</v>
      </c>
      <c r="Y20" s="86">
        <v>17.8</v>
      </c>
      <c r="Z20" s="84">
        <v>19.399999999999999</v>
      </c>
      <c r="AA20" s="85">
        <v>20.8</v>
      </c>
      <c r="AB20" s="86">
        <v>20.399999999999999</v>
      </c>
      <c r="AC20" s="84">
        <v>20.399999999999999</v>
      </c>
      <c r="AD20" s="85">
        <v>19.600000000000001</v>
      </c>
      <c r="AE20" s="86">
        <v>18.2</v>
      </c>
      <c r="AF20" s="84">
        <v>16.399999999999999</v>
      </c>
      <c r="AG20" s="85">
        <v>14.6</v>
      </c>
      <c r="AH20" s="86">
        <v>12.8</v>
      </c>
      <c r="AI20" s="84">
        <v>10.6</v>
      </c>
      <c r="AJ20" s="85">
        <v>8.6999999999999993</v>
      </c>
      <c r="AK20" s="86">
        <v>5.7</v>
      </c>
      <c r="AL20" s="84">
        <v>3.9</v>
      </c>
      <c r="AM20" s="86">
        <v>2.1</v>
      </c>
      <c r="AN20" s="86">
        <v>0</v>
      </c>
      <c r="AO20" s="84">
        <v>-0.3</v>
      </c>
    </row>
    <row r="21" spans="1:41" x14ac:dyDescent="0.2">
      <c r="A21" s="332"/>
      <c r="B21" s="87">
        <v>2</v>
      </c>
      <c r="C21" s="167" t="str">
        <f>CONCATENATE(A20,B21)</f>
        <v>0132</v>
      </c>
      <c r="D21" s="88"/>
      <c r="E21" s="89" t="s">
        <v>239</v>
      </c>
      <c r="F21" s="90">
        <v>-3.6</v>
      </c>
      <c r="G21" s="91">
        <v>-4.3</v>
      </c>
      <c r="H21" s="89">
        <v>-4.8</v>
      </c>
      <c r="I21" s="90">
        <v>-4.5999999999999996</v>
      </c>
      <c r="J21" s="91">
        <v>-4.3</v>
      </c>
      <c r="K21" s="89">
        <v>-3.4</v>
      </c>
      <c r="L21" s="90">
        <v>-3</v>
      </c>
      <c r="M21" s="91">
        <v>-1.4</v>
      </c>
      <c r="N21" s="89">
        <v>-0.3</v>
      </c>
      <c r="O21" s="90">
        <v>1.7</v>
      </c>
      <c r="P21" s="91">
        <v>2.7</v>
      </c>
      <c r="Q21" s="89">
        <v>4.4000000000000004</v>
      </c>
      <c r="R21" s="90">
        <v>5.9</v>
      </c>
      <c r="S21" s="91">
        <v>7.1</v>
      </c>
      <c r="T21" s="89">
        <v>8.6</v>
      </c>
      <c r="U21" s="90">
        <v>10.1</v>
      </c>
      <c r="V21" s="91">
        <v>11.6</v>
      </c>
      <c r="W21" s="89">
        <v>13</v>
      </c>
      <c r="X21" s="90">
        <v>14.3</v>
      </c>
      <c r="Y21" s="91">
        <v>15.7</v>
      </c>
      <c r="Z21" s="89">
        <v>17.399999999999999</v>
      </c>
      <c r="AA21" s="90">
        <v>18.7</v>
      </c>
      <c r="AB21" s="91">
        <v>18.600000000000001</v>
      </c>
      <c r="AC21" s="89">
        <v>18.3</v>
      </c>
      <c r="AD21" s="90">
        <v>17.2</v>
      </c>
      <c r="AE21" s="91">
        <v>15.5</v>
      </c>
      <c r="AF21" s="89">
        <v>13.4</v>
      </c>
      <c r="AG21" s="90">
        <v>11.7</v>
      </c>
      <c r="AH21" s="91">
        <v>9.6</v>
      </c>
      <c r="AI21" s="89">
        <v>7.7</v>
      </c>
      <c r="AJ21" s="90">
        <v>5.6</v>
      </c>
      <c r="AK21" s="91">
        <v>2.9</v>
      </c>
      <c r="AL21" s="89">
        <v>1.3</v>
      </c>
      <c r="AM21" s="91">
        <v>-0.4</v>
      </c>
      <c r="AN21" s="91">
        <v>-2.2999999999999998</v>
      </c>
      <c r="AO21" s="89">
        <v>-2.6</v>
      </c>
    </row>
    <row r="22" spans="1:41" x14ac:dyDescent="0.2">
      <c r="A22" s="332"/>
      <c r="B22" s="87">
        <v>3</v>
      </c>
      <c r="C22" s="167" t="str">
        <f>CONCATENATE(A20,B22)</f>
        <v>0133</v>
      </c>
      <c r="D22" s="88"/>
      <c r="E22" s="89" t="s">
        <v>240</v>
      </c>
      <c r="F22" s="90">
        <v>1.1000000000000001</v>
      </c>
      <c r="G22" s="91">
        <v>0.1</v>
      </c>
      <c r="H22" s="89">
        <v>-0.3</v>
      </c>
      <c r="I22" s="90">
        <v>-0.2</v>
      </c>
      <c r="J22" s="91">
        <v>0.3</v>
      </c>
      <c r="K22" s="89">
        <v>1.4</v>
      </c>
      <c r="L22" s="90">
        <v>2.1</v>
      </c>
      <c r="M22" s="91">
        <v>4</v>
      </c>
      <c r="N22" s="89">
        <v>5.4</v>
      </c>
      <c r="O22" s="90">
        <v>8</v>
      </c>
      <c r="P22" s="91">
        <v>9.3000000000000007</v>
      </c>
      <c r="Q22" s="89">
        <v>11.3</v>
      </c>
      <c r="R22" s="90">
        <v>13.2</v>
      </c>
      <c r="S22" s="91">
        <v>14.2</v>
      </c>
      <c r="T22" s="89">
        <v>15.4</v>
      </c>
      <c r="U22" s="90">
        <v>16.2</v>
      </c>
      <c r="V22" s="91">
        <v>17.5</v>
      </c>
      <c r="W22" s="89">
        <v>18.8</v>
      </c>
      <c r="X22" s="90">
        <v>19.399999999999999</v>
      </c>
      <c r="Y22" s="91">
        <v>20.8</v>
      </c>
      <c r="Z22" s="89">
        <v>22.3</v>
      </c>
      <c r="AA22" s="90">
        <v>24</v>
      </c>
      <c r="AB22" s="91">
        <v>23.1</v>
      </c>
      <c r="AC22" s="89">
        <v>23.1</v>
      </c>
      <c r="AD22" s="90">
        <v>22.5</v>
      </c>
      <c r="AE22" s="91">
        <v>21.2</v>
      </c>
      <c r="AF22" s="89">
        <v>19.600000000000001</v>
      </c>
      <c r="AG22" s="90">
        <v>17.8</v>
      </c>
      <c r="AH22" s="91">
        <v>16</v>
      </c>
      <c r="AI22" s="89">
        <v>13.6</v>
      </c>
      <c r="AJ22" s="90">
        <v>11.7</v>
      </c>
      <c r="AK22" s="91">
        <v>8.6</v>
      </c>
      <c r="AL22" s="89">
        <v>6.5</v>
      </c>
      <c r="AM22" s="91">
        <v>4.5</v>
      </c>
      <c r="AN22" s="91">
        <v>2.2000000000000002</v>
      </c>
      <c r="AO22" s="89">
        <v>2</v>
      </c>
    </row>
    <row r="23" spans="1:41" x14ac:dyDescent="0.2">
      <c r="A23" s="332"/>
      <c r="B23" s="87">
        <v>4</v>
      </c>
      <c r="C23" s="167" t="str">
        <f>CONCATENATE(A20,B23)</f>
        <v>0134</v>
      </c>
      <c r="D23" s="88"/>
      <c r="E23" s="89" t="s">
        <v>241</v>
      </c>
      <c r="F23" s="90">
        <v>25.3</v>
      </c>
      <c r="G23" s="91">
        <v>28</v>
      </c>
      <c r="H23" s="89">
        <v>36.4</v>
      </c>
      <c r="I23" s="90">
        <v>38.700000000000003</v>
      </c>
      <c r="J23" s="91">
        <v>42.4</v>
      </c>
      <c r="K23" s="89">
        <v>41.1</v>
      </c>
      <c r="L23" s="90">
        <v>57.2</v>
      </c>
      <c r="M23" s="91">
        <v>55.5</v>
      </c>
      <c r="N23" s="89">
        <v>69.599999999999994</v>
      </c>
      <c r="O23" s="90">
        <v>65.8</v>
      </c>
      <c r="P23" s="91">
        <v>63.4</v>
      </c>
      <c r="Q23" s="89">
        <v>65</v>
      </c>
      <c r="R23" s="90">
        <v>66.3</v>
      </c>
      <c r="S23" s="91">
        <v>60.5</v>
      </c>
      <c r="T23" s="89">
        <v>67.3</v>
      </c>
      <c r="U23" s="90">
        <v>52.4</v>
      </c>
      <c r="V23" s="91">
        <v>53.6</v>
      </c>
      <c r="W23" s="89">
        <v>50.5</v>
      </c>
      <c r="X23" s="90">
        <v>43.1</v>
      </c>
      <c r="Y23" s="91">
        <v>38.6</v>
      </c>
      <c r="Z23" s="89">
        <v>46.3</v>
      </c>
      <c r="AA23" s="90">
        <v>50.3</v>
      </c>
      <c r="AB23" s="91">
        <v>40.1</v>
      </c>
      <c r="AC23" s="89">
        <v>52.6</v>
      </c>
      <c r="AD23" s="90">
        <v>51.4</v>
      </c>
      <c r="AE23" s="91">
        <v>56.2</v>
      </c>
      <c r="AF23" s="89">
        <v>60.2</v>
      </c>
      <c r="AG23" s="90">
        <v>57.2</v>
      </c>
      <c r="AH23" s="91">
        <v>56.9</v>
      </c>
      <c r="AI23" s="89">
        <v>56</v>
      </c>
      <c r="AJ23" s="90">
        <v>43.4</v>
      </c>
      <c r="AK23" s="91">
        <v>31.9</v>
      </c>
      <c r="AL23" s="89">
        <v>29.6</v>
      </c>
      <c r="AM23" s="91">
        <v>25.6</v>
      </c>
      <c r="AN23" s="91">
        <v>22.5</v>
      </c>
      <c r="AO23" s="89">
        <v>26.4</v>
      </c>
    </row>
    <row r="24" spans="1:41" x14ac:dyDescent="0.2">
      <c r="A24" s="333"/>
      <c r="B24" s="92">
        <v>5</v>
      </c>
      <c r="C24" s="168" t="str">
        <f>CONCATENATE(A20,B24)</f>
        <v>0135</v>
      </c>
      <c r="D24" s="93"/>
      <c r="E24" s="94" t="s">
        <v>242</v>
      </c>
      <c r="F24" s="95">
        <v>4.9000000000000004</v>
      </c>
      <c r="G24" s="96">
        <v>5.6</v>
      </c>
      <c r="H24" s="94">
        <v>6.5</v>
      </c>
      <c r="I24" s="95">
        <v>7.9</v>
      </c>
      <c r="J24" s="96">
        <v>9.1</v>
      </c>
      <c r="K24" s="94">
        <v>10.8</v>
      </c>
      <c r="L24" s="95">
        <v>12.4</v>
      </c>
      <c r="M24" s="96">
        <v>13.2</v>
      </c>
      <c r="N24" s="94">
        <v>15.1</v>
      </c>
      <c r="O24" s="95">
        <v>16.100000000000001</v>
      </c>
      <c r="P24" s="96">
        <v>16.600000000000001</v>
      </c>
      <c r="Q24" s="94">
        <v>17.399999999999999</v>
      </c>
      <c r="R24" s="95">
        <v>18.100000000000001</v>
      </c>
      <c r="S24" s="96">
        <v>17.5</v>
      </c>
      <c r="T24" s="94">
        <v>18.3</v>
      </c>
      <c r="U24" s="95">
        <v>17.7</v>
      </c>
      <c r="V24" s="96">
        <v>17.8</v>
      </c>
      <c r="W24" s="94">
        <v>17.600000000000001</v>
      </c>
      <c r="X24" s="95">
        <v>16.100000000000001</v>
      </c>
      <c r="Y24" s="96">
        <v>15.2</v>
      </c>
      <c r="Z24" s="94">
        <v>15.2</v>
      </c>
      <c r="AA24" s="95">
        <v>15.7</v>
      </c>
      <c r="AB24" s="96">
        <v>13.9</v>
      </c>
      <c r="AC24" s="94">
        <v>14</v>
      </c>
      <c r="AD24" s="95">
        <v>13.7</v>
      </c>
      <c r="AE24" s="96">
        <v>13.7</v>
      </c>
      <c r="AF24" s="94">
        <v>13.2</v>
      </c>
      <c r="AG24" s="95">
        <v>11.9</v>
      </c>
      <c r="AH24" s="96">
        <v>10.9</v>
      </c>
      <c r="AI24" s="94">
        <v>9.1</v>
      </c>
      <c r="AJ24" s="95">
        <v>7.5</v>
      </c>
      <c r="AK24" s="96">
        <v>6</v>
      </c>
      <c r="AL24" s="94">
        <v>5.3</v>
      </c>
      <c r="AM24" s="96">
        <v>4.7</v>
      </c>
      <c r="AN24" s="96">
        <v>4.5</v>
      </c>
      <c r="AO24" s="94">
        <v>4.5</v>
      </c>
    </row>
    <row r="25" spans="1:41" x14ac:dyDescent="0.2">
      <c r="A25" s="331" t="s">
        <v>246</v>
      </c>
      <c r="B25" s="61">
        <v>1</v>
      </c>
      <c r="C25" s="166" t="str">
        <f>CONCATENATE(A25,B25)</f>
        <v>0141</v>
      </c>
      <c r="D25" s="83" t="s">
        <v>21</v>
      </c>
      <c r="E25" s="84" t="s">
        <v>238</v>
      </c>
      <c r="F25" s="85">
        <v>-6.7</v>
      </c>
      <c r="G25" s="86">
        <v>-7.5</v>
      </c>
      <c r="H25" s="84">
        <v>-8.1</v>
      </c>
      <c r="I25" s="85">
        <v>-7.6</v>
      </c>
      <c r="J25" s="86">
        <v>-6.2</v>
      </c>
      <c r="K25" s="84">
        <v>-4.5999999999999996</v>
      </c>
      <c r="L25" s="85">
        <v>-3.5</v>
      </c>
      <c r="M25" s="86">
        <v>-0.6</v>
      </c>
      <c r="N25" s="84">
        <v>1</v>
      </c>
      <c r="O25" s="85">
        <v>3.9</v>
      </c>
      <c r="P25" s="86">
        <v>5.6</v>
      </c>
      <c r="Q25" s="84">
        <v>7.8</v>
      </c>
      <c r="R25" s="85">
        <v>9.9</v>
      </c>
      <c r="S25" s="86">
        <v>11.2</v>
      </c>
      <c r="T25" s="84">
        <v>12.2</v>
      </c>
      <c r="U25" s="85">
        <v>13.3</v>
      </c>
      <c r="V25" s="86">
        <v>15</v>
      </c>
      <c r="W25" s="84">
        <v>16.100000000000001</v>
      </c>
      <c r="X25" s="85">
        <v>16.8</v>
      </c>
      <c r="Y25" s="86">
        <v>18.100000000000001</v>
      </c>
      <c r="Z25" s="84">
        <v>19.8</v>
      </c>
      <c r="AA25" s="85">
        <v>20.9</v>
      </c>
      <c r="AB25" s="86">
        <v>20.2</v>
      </c>
      <c r="AC25" s="84">
        <v>19.5</v>
      </c>
      <c r="AD25" s="85">
        <v>18.3</v>
      </c>
      <c r="AE25" s="86">
        <v>16.5</v>
      </c>
      <c r="AF25" s="84">
        <v>14.3</v>
      </c>
      <c r="AG25" s="85">
        <v>12.2</v>
      </c>
      <c r="AH25" s="86">
        <v>10.1</v>
      </c>
      <c r="AI25" s="84">
        <v>7.8</v>
      </c>
      <c r="AJ25" s="85">
        <v>5.7</v>
      </c>
      <c r="AK25" s="86">
        <v>2.9</v>
      </c>
      <c r="AL25" s="84">
        <v>0.8</v>
      </c>
      <c r="AM25" s="86">
        <v>-1.6</v>
      </c>
      <c r="AN25" s="86">
        <v>-4.4000000000000004</v>
      </c>
      <c r="AO25" s="84">
        <v>-5.0999999999999996</v>
      </c>
    </row>
    <row r="26" spans="1:41" x14ac:dyDescent="0.2">
      <c r="A26" s="332"/>
      <c r="B26" s="87">
        <v>2</v>
      </c>
      <c r="C26" s="167" t="str">
        <f>CONCATENATE(A25,B26)</f>
        <v>0142</v>
      </c>
      <c r="D26" s="88"/>
      <c r="E26" s="89" t="s">
        <v>239</v>
      </c>
      <c r="F26" s="90">
        <v>-12.8</v>
      </c>
      <c r="G26" s="91">
        <v>-13.5</v>
      </c>
      <c r="H26" s="89">
        <v>-14.5</v>
      </c>
      <c r="I26" s="90">
        <v>-14.2</v>
      </c>
      <c r="J26" s="91">
        <v>-12.6</v>
      </c>
      <c r="K26" s="89">
        <v>-10.6</v>
      </c>
      <c r="L26" s="90">
        <v>-9.3000000000000007</v>
      </c>
      <c r="M26" s="91">
        <v>-5.5</v>
      </c>
      <c r="N26" s="89">
        <v>-3.6</v>
      </c>
      <c r="O26" s="90">
        <v>-1.1000000000000001</v>
      </c>
      <c r="P26" s="91">
        <v>0.5</v>
      </c>
      <c r="Q26" s="89">
        <v>2.2999999999999998</v>
      </c>
      <c r="R26" s="90">
        <v>4.2</v>
      </c>
      <c r="S26" s="91">
        <v>5.7</v>
      </c>
      <c r="T26" s="89">
        <v>7.1</v>
      </c>
      <c r="U26" s="90">
        <v>8.6999999999999993</v>
      </c>
      <c r="V26" s="91">
        <v>10.4</v>
      </c>
      <c r="W26" s="89">
        <v>11.6</v>
      </c>
      <c r="X26" s="90">
        <v>12.8</v>
      </c>
      <c r="Y26" s="91">
        <v>14.5</v>
      </c>
      <c r="Z26" s="89">
        <v>16</v>
      </c>
      <c r="AA26" s="90">
        <v>16.899999999999999</v>
      </c>
      <c r="AB26" s="91">
        <v>16.600000000000001</v>
      </c>
      <c r="AC26" s="89">
        <v>15.8</v>
      </c>
      <c r="AD26" s="90">
        <v>14.5</v>
      </c>
      <c r="AE26" s="91">
        <v>12.2</v>
      </c>
      <c r="AF26" s="89">
        <v>9.6</v>
      </c>
      <c r="AG26" s="90">
        <v>7.3</v>
      </c>
      <c r="AH26" s="91">
        <v>4.8</v>
      </c>
      <c r="AI26" s="89">
        <v>2.6</v>
      </c>
      <c r="AJ26" s="90">
        <v>0.7</v>
      </c>
      <c r="AK26" s="91">
        <v>-1.5</v>
      </c>
      <c r="AL26" s="89">
        <v>-3.5</v>
      </c>
      <c r="AM26" s="91">
        <v>-6.4</v>
      </c>
      <c r="AN26" s="91">
        <v>-9.6</v>
      </c>
      <c r="AO26" s="89">
        <v>-10.5</v>
      </c>
    </row>
    <row r="27" spans="1:41" x14ac:dyDescent="0.2">
      <c r="A27" s="332"/>
      <c r="B27" s="87">
        <v>3</v>
      </c>
      <c r="C27" s="167" t="str">
        <f>CONCATENATE(A25,B27)</f>
        <v>0143</v>
      </c>
      <c r="D27" s="88"/>
      <c r="E27" s="89" t="s">
        <v>240</v>
      </c>
      <c r="F27" s="90">
        <v>-1.2</v>
      </c>
      <c r="G27" s="91">
        <v>-2.1</v>
      </c>
      <c r="H27" s="89">
        <v>-2.2999999999999998</v>
      </c>
      <c r="I27" s="90">
        <v>-1.8</v>
      </c>
      <c r="J27" s="91">
        <v>-0.6</v>
      </c>
      <c r="K27" s="89">
        <v>0.8</v>
      </c>
      <c r="L27" s="90">
        <v>1.7</v>
      </c>
      <c r="M27" s="91">
        <v>4.2</v>
      </c>
      <c r="N27" s="89">
        <v>6.1</v>
      </c>
      <c r="O27" s="90">
        <v>9.6999999999999993</v>
      </c>
      <c r="P27" s="91">
        <v>11.8</v>
      </c>
      <c r="Q27" s="89">
        <v>14.2</v>
      </c>
      <c r="R27" s="90">
        <v>16.5</v>
      </c>
      <c r="S27" s="91">
        <v>17.7</v>
      </c>
      <c r="T27" s="89">
        <v>18.5</v>
      </c>
      <c r="U27" s="90">
        <v>19.5</v>
      </c>
      <c r="V27" s="91">
        <v>21</v>
      </c>
      <c r="W27" s="89">
        <v>22</v>
      </c>
      <c r="X27" s="90">
        <v>22.2</v>
      </c>
      <c r="Y27" s="91">
        <v>23.1</v>
      </c>
      <c r="Z27" s="89">
        <v>25</v>
      </c>
      <c r="AA27" s="90">
        <v>26.3</v>
      </c>
      <c r="AB27" s="91">
        <v>25.1</v>
      </c>
      <c r="AC27" s="89">
        <v>24.4</v>
      </c>
      <c r="AD27" s="90">
        <v>23.2</v>
      </c>
      <c r="AE27" s="91">
        <v>21.6</v>
      </c>
      <c r="AF27" s="89">
        <v>19.7</v>
      </c>
      <c r="AG27" s="90">
        <v>17.899999999999999</v>
      </c>
      <c r="AH27" s="91">
        <v>15.9</v>
      </c>
      <c r="AI27" s="89">
        <v>13.3</v>
      </c>
      <c r="AJ27" s="90">
        <v>11</v>
      </c>
      <c r="AK27" s="91">
        <v>7.7</v>
      </c>
      <c r="AL27" s="89">
        <v>5.4</v>
      </c>
      <c r="AM27" s="91">
        <v>3.1</v>
      </c>
      <c r="AN27" s="91">
        <v>0.5</v>
      </c>
      <c r="AO27" s="89">
        <v>-0.2</v>
      </c>
    </row>
    <row r="28" spans="1:41" x14ac:dyDescent="0.2">
      <c r="A28" s="332"/>
      <c r="B28" s="87">
        <v>4</v>
      </c>
      <c r="C28" s="167" t="str">
        <f>CONCATENATE(A25,B28)</f>
        <v>0144</v>
      </c>
      <c r="D28" s="88"/>
      <c r="E28" s="89" t="s">
        <v>241</v>
      </c>
      <c r="F28" s="90">
        <v>55.9</v>
      </c>
      <c r="G28" s="91">
        <v>57.4</v>
      </c>
      <c r="H28" s="89">
        <v>70</v>
      </c>
      <c r="I28" s="90">
        <v>67.900000000000006</v>
      </c>
      <c r="J28" s="91">
        <v>68.2</v>
      </c>
      <c r="K28" s="89">
        <v>54</v>
      </c>
      <c r="L28" s="90">
        <v>72.599999999999994</v>
      </c>
      <c r="M28" s="91">
        <v>68.099999999999994</v>
      </c>
      <c r="N28" s="89">
        <v>77.099999999999994</v>
      </c>
      <c r="O28" s="90">
        <v>66.3</v>
      </c>
      <c r="P28" s="91">
        <v>63.8</v>
      </c>
      <c r="Q28" s="89">
        <v>64.400000000000006</v>
      </c>
      <c r="R28" s="90">
        <v>67.099999999999994</v>
      </c>
      <c r="S28" s="91">
        <v>61.7</v>
      </c>
      <c r="T28" s="89">
        <v>63.7</v>
      </c>
      <c r="U28" s="90">
        <v>51.4</v>
      </c>
      <c r="V28" s="91">
        <v>49.4</v>
      </c>
      <c r="W28" s="89">
        <v>52.2</v>
      </c>
      <c r="X28" s="90">
        <v>41.4</v>
      </c>
      <c r="Y28" s="91">
        <v>33.9</v>
      </c>
      <c r="Z28" s="89">
        <v>42.6</v>
      </c>
      <c r="AA28" s="90">
        <v>46.2</v>
      </c>
      <c r="AB28" s="91">
        <v>38.5</v>
      </c>
      <c r="AC28" s="89">
        <v>44.2</v>
      </c>
      <c r="AD28" s="90">
        <v>42.2</v>
      </c>
      <c r="AE28" s="91">
        <v>48</v>
      </c>
      <c r="AF28" s="89">
        <v>52.8</v>
      </c>
      <c r="AG28" s="90">
        <v>55.3</v>
      </c>
      <c r="AH28" s="91">
        <v>57.2</v>
      </c>
      <c r="AI28" s="89">
        <v>62.5</v>
      </c>
      <c r="AJ28" s="90">
        <v>55.5</v>
      </c>
      <c r="AK28" s="91">
        <v>55.2</v>
      </c>
      <c r="AL28" s="89">
        <v>56.4</v>
      </c>
      <c r="AM28" s="91">
        <v>54.3</v>
      </c>
      <c r="AN28" s="91">
        <v>56.1</v>
      </c>
      <c r="AO28" s="89">
        <v>61</v>
      </c>
    </row>
    <row r="29" spans="1:41" x14ac:dyDescent="0.2">
      <c r="A29" s="333"/>
      <c r="B29" s="92">
        <v>5</v>
      </c>
      <c r="C29" s="168" t="str">
        <f>CONCATENATE(A25,B29)</f>
        <v>0145</v>
      </c>
      <c r="D29" s="93"/>
      <c r="E29" s="94" t="s">
        <v>242</v>
      </c>
      <c r="F29" s="95">
        <v>6.8</v>
      </c>
      <c r="G29" s="96">
        <v>7.6</v>
      </c>
      <c r="H29" s="94">
        <v>8.8000000000000007</v>
      </c>
      <c r="I29" s="95">
        <v>10.199999999999999</v>
      </c>
      <c r="J29" s="96">
        <v>11.6</v>
      </c>
      <c r="K29" s="94">
        <v>12.6</v>
      </c>
      <c r="L29" s="95">
        <v>14.4</v>
      </c>
      <c r="M29" s="96">
        <v>15.1</v>
      </c>
      <c r="N29" s="94">
        <v>16.100000000000001</v>
      </c>
      <c r="O29" s="95">
        <v>16.3</v>
      </c>
      <c r="P29" s="96">
        <v>16.7</v>
      </c>
      <c r="Q29" s="94">
        <v>17</v>
      </c>
      <c r="R29" s="95">
        <v>18</v>
      </c>
      <c r="S29" s="96">
        <v>17.7</v>
      </c>
      <c r="T29" s="94">
        <v>17.399999999999999</v>
      </c>
      <c r="U29" s="95">
        <v>17</v>
      </c>
      <c r="V29" s="96">
        <v>17</v>
      </c>
      <c r="W29" s="94">
        <v>17.399999999999999</v>
      </c>
      <c r="X29" s="95">
        <v>15.6</v>
      </c>
      <c r="Y29" s="96">
        <v>14.4</v>
      </c>
      <c r="Z29" s="94">
        <v>14.5</v>
      </c>
      <c r="AA29" s="95">
        <v>15.1</v>
      </c>
      <c r="AB29" s="96">
        <v>13.4</v>
      </c>
      <c r="AC29" s="94">
        <v>12.8</v>
      </c>
      <c r="AD29" s="95">
        <v>12.5</v>
      </c>
      <c r="AE29" s="96">
        <v>12.4</v>
      </c>
      <c r="AF29" s="94">
        <v>11.9</v>
      </c>
      <c r="AG29" s="95">
        <v>11.3</v>
      </c>
      <c r="AH29" s="96">
        <v>10.6</v>
      </c>
      <c r="AI29" s="94">
        <v>9.3000000000000007</v>
      </c>
      <c r="AJ29" s="95">
        <v>8.1999999999999993</v>
      </c>
      <c r="AK29" s="96">
        <v>7.4</v>
      </c>
      <c r="AL29" s="94">
        <v>6.9</v>
      </c>
      <c r="AM29" s="96">
        <v>6.4</v>
      </c>
      <c r="AN29" s="96">
        <v>6.4</v>
      </c>
      <c r="AO29" s="94">
        <v>6.4</v>
      </c>
    </row>
    <row r="30" spans="1:41" x14ac:dyDescent="0.2">
      <c r="A30" s="331" t="s">
        <v>247</v>
      </c>
      <c r="B30" s="61">
        <v>1</v>
      </c>
      <c r="C30" s="166" t="str">
        <f>CONCATENATE(A30,B30)</f>
        <v>0151</v>
      </c>
      <c r="D30" s="83" t="s">
        <v>22</v>
      </c>
      <c r="E30" s="84" t="s">
        <v>238</v>
      </c>
      <c r="F30" s="85">
        <v>-2.7</v>
      </c>
      <c r="G30" s="86">
        <v>-3.8</v>
      </c>
      <c r="H30" s="84">
        <v>-4.5</v>
      </c>
      <c r="I30" s="85">
        <v>-4.9000000000000004</v>
      </c>
      <c r="J30" s="86">
        <v>-4.5</v>
      </c>
      <c r="K30" s="84">
        <v>-3.4</v>
      </c>
      <c r="L30" s="85">
        <v>-3</v>
      </c>
      <c r="M30" s="86">
        <v>-1.1000000000000001</v>
      </c>
      <c r="N30" s="84">
        <v>0</v>
      </c>
      <c r="O30" s="85">
        <v>2</v>
      </c>
      <c r="P30" s="86">
        <v>3.3</v>
      </c>
      <c r="Q30" s="84">
        <v>4.8</v>
      </c>
      <c r="R30" s="85">
        <v>6.3</v>
      </c>
      <c r="S30" s="86">
        <v>7.4</v>
      </c>
      <c r="T30" s="84">
        <v>8.1999999999999993</v>
      </c>
      <c r="U30" s="85">
        <v>9.5</v>
      </c>
      <c r="V30" s="86">
        <v>10.8</v>
      </c>
      <c r="W30" s="84">
        <v>11.5</v>
      </c>
      <c r="X30" s="85">
        <v>12.9</v>
      </c>
      <c r="Y30" s="86">
        <v>13.7</v>
      </c>
      <c r="Z30" s="84">
        <v>15.8</v>
      </c>
      <c r="AA30" s="85">
        <v>17.3</v>
      </c>
      <c r="AB30" s="86">
        <v>17.399999999999999</v>
      </c>
      <c r="AC30" s="84">
        <v>17.2</v>
      </c>
      <c r="AD30" s="85">
        <v>16.899999999999999</v>
      </c>
      <c r="AE30" s="86">
        <v>15.9</v>
      </c>
      <c r="AF30" s="84">
        <v>14.5</v>
      </c>
      <c r="AG30" s="85">
        <v>13</v>
      </c>
      <c r="AH30" s="86">
        <v>11.6</v>
      </c>
      <c r="AI30" s="84">
        <v>9.5</v>
      </c>
      <c r="AJ30" s="85">
        <v>7.8</v>
      </c>
      <c r="AK30" s="86">
        <v>5</v>
      </c>
      <c r="AL30" s="84">
        <v>3.1</v>
      </c>
      <c r="AM30" s="86">
        <v>1.3</v>
      </c>
      <c r="AN30" s="86">
        <v>-0.9</v>
      </c>
      <c r="AO30" s="84">
        <v>-1.7</v>
      </c>
    </row>
    <row r="31" spans="1:41" x14ac:dyDescent="0.2">
      <c r="A31" s="332"/>
      <c r="B31" s="87">
        <v>2</v>
      </c>
      <c r="C31" s="167" t="str">
        <f>CONCATENATE(A30,B31)</f>
        <v>0152</v>
      </c>
      <c r="D31" s="88"/>
      <c r="E31" s="89" t="s">
        <v>239</v>
      </c>
      <c r="F31" s="90">
        <v>-5.9</v>
      </c>
      <c r="G31" s="91">
        <v>-7</v>
      </c>
      <c r="H31" s="89">
        <v>-7.8</v>
      </c>
      <c r="I31" s="90">
        <v>-8.3000000000000007</v>
      </c>
      <c r="J31" s="91">
        <v>-7.8</v>
      </c>
      <c r="K31" s="89">
        <v>-6.5</v>
      </c>
      <c r="L31" s="90">
        <v>-6.2</v>
      </c>
      <c r="M31" s="91">
        <v>-4.0999999999999996</v>
      </c>
      <c r="N31" s="89">
        <v>-2.6</v>
      </c>
      <c r="O31" s="90">
        <v>-0.9</v>
      </c>
      <c r="P31" s="91">
        <v>0.2</v>
      </c>
      <c r="Q31" s="89">
        <v>1.7</v>
      </c>
      <c r="R31" s="90">
        <v>3</v>
      </c>
      <c r="S31" s="91">
        <v>4.2</v>
      </c>
      <c r="T31" s="89">
        <v>5.0999999999999996</v>
      </c>
      <c r="U31" s="90">
        <v>6.6</v>
      </c>
      <c r="V31" s="91">
        <v>7.8</v>
      </c>
      <c r="W31" s="89">
        <v>8.6999999999999993</v>
      </c>
      <c r="X31" s="90">
        <v>10.199999999999999</v>
      </c>
      <c r="Y31" s="91">
        <v>11.1</v>
      </c>
      <c r="Z31" s="89">
        <v>13.1</v>
      </c>
      <c r="AA31" s="90">
        <v>14.3</v>
      </c>
      <c r="AB31" s="91">
        <v>14.9</v>
      </c>
      <c r="AC31" s="89">
        <v>14.8</v>
      </c>
      <c r="AD31" s="90">
        <v>14.4</v>
      </c>
      <c r="AE31" s="91">
        <v>13.4</v>
      </c>
      <c r="AF31" s="89">
        <v>11.7</v>
      </c>
      <c r="AG31" s="90">
        <v>10.1</v>
      </c>
      <c r="AH31" s="91">
        <v>8.4</v>
      </c>
      <c r="AI31" s="89">
        <v>6.2</v>
      </c>
      <c r="AJ31" s="90">
        <v>4.3</v>
      </c>
      <c r="AK31" s="91">
        <v>1.6</v>
      </c>
      <c r="AL31" s="89">
        <v>-0.3</v>
      </c>
      <c r="AM31" s="91">
        <v>-1.9</v>
      </c>
      <c r="AN31" s="91">
        <v>-4.0999999999999996</v>
      </c>
      <c r="AO31" s="89">
        <v>-4.8</v>
      </c>
    </row>
    <row r="32" spans="1:41" x14ac:dyDescent="0.2">
      <c r="A32" s="332"/>
      <c r="B32" s="87">
        <v>3</v>
      </c>
      <c r="C32" s="167" t="str">
        <f>CONCATENATE(A30,B32)</f>
        <v>0153</v>
      </c>
      <c r="D32" s="88"/>
      <c r="E32" s="89" t="s">
        <v>240</v>
      </c>
      <c r="F32" s="90">
        <v>-0.1</v>
      </c>
      <c r="G32" s="91">
        <v>-1.3</v>
      </c>
      <c r="H32" s="89">
        <v>-1.9</v>
      </c>
      <c r="I32" s="90">
        <v>-2.2000000000000002</v>
      </c>
      <c r="J32" s="91">
        <v>-1.8</v>
      </c>
      <c r="K32" s="89">
        <v>-0.7</v>
      </c>
      <c r="L32" s="90">
        <v>-0.1</v>
      </c>
      <c r="M32" s="91">
        <v>1.8</v>
      </c>
      <c r="N32" s="89">
        <v>3.1</v>
      </c>
      <c r="O32" s="90">
        <v>5.6</v>
      </c>
      <c r="P32" s="91">
        <v>7.1</v>
      </c>
      <c r="Q32" s="89">
        <v>8.9</v>
      </c>
      <c r="R32" s="90">
        <v>10.5</v>
      </c>
      <c r="S32" s="91">
        <v>11.7</v>
      </c>
      <c r="T32" s="89">
        <v>12.2</v>
      </c>
      <c r="U32" s="90">
        <v>13.3</v>
      </c>
      <c r="V32" s="91">
        <v>14.6</v>
      </c>
      <c r="W32" s="89">
        <v>15.3</v>
      </c>
      <c r="X32" s="90">
        <v>16.600000000000001</v>
      </c>
      <c r="Y32" s="91">
        <v>17.2</v>
      </c>
      <c r="Z32" s="89">
        <v>19.600000000000001</v>
      </c>
      <c r="AA32" s="90">
        <v>21.2</v>
      </c>
      <c r="AB32" s="91">
        <v>20.7</v>
      </c>
      <c r="AC32" s="89">
        <v>20.399999999999999</v>
      </c>
      <c r="AD32" s="90">
        <v>20</v>
      </c>
      <c r="AE32" s="91">
        <v>18.899999999999999</v>
      </c>
      <c r="AF32" s="89">
        <v>17.600000000000001</v>
      </c>
      <c r="AG32" s="90">
        <v>16</v>
      </c>
      <c r="AH32" s="91">
        <v>14.7</v>
      </c>
      <c r="AI32" s="89">
        <v>12.5</v>
      </c>
      <c r="AJ32" s="90">
        <v>10.9</v>
      </c>
      <c r="AK32" s="91">
        <v>8</v>
      </c>
      <c r="AL32" s="89">
        <v>6.1</v>
      </c>
      <c r="AM32" s="91">
        <v>3.9</v>
      </c>
      <c r="AN32" s="91">
        <v>1.7</v>
      </c>
      <c r="AO32" s="89">
        <v>0.7</v>
      </c>
    </row>
    <row r="33" spans="1:41" x14ac:dyDescent="0.2">
      <c r="A33" s="332"/>
      <c r="B33" s="87">
        <v>4</v>
      </c>
      <c r="C33" s="167" t="str">
        <f>CONCATENATE(A30,B33)</f>
        <v>0154</v>
      </c>
      <c r="D33" s="88"/>
      <c r="E33" s="89" t="s">
        <v>241</v>
      </c>
      <c r="F33" s="90">
        <v>45.9</v>
      </c>
      <c r="G33" s="91">
        <v>49.4</v>
      </c>
      <c r="H33" s="89">
        <v>57.5</v>
      </c>
      <c r="I33" s="90">
        <v>59.6</v>
      </c>
      <c r="J33" s="91">
        <v>61</v>
      </c>
      <c r="K33" s="89">
        <v>45</v>
      </c>
      <c r="L33" s="90">
        <v>65.8</v>
      </c>
      <c r="M33" s="91">
        <v>58.5</v>
      </c>
      <c r="N33" s="89">
        <v>66.5</v>
      </c>
      <c r="O33" s="90">
        <v>59.2</v>
      </c>
      <c r="P33" s="91">
        <v>60.4</v>
      </c>
      <c r="Q33" s="89">
        <v>57.9</v>
      </c>
      <c r="R33" s="90">
        <v>57.1</v>
      </c>
      <c r="S33" s="91">
        <v>57.5</v>
      </c>
      <c r="T33" s="89">
        <v>61.6</v>
      </c>
      <c r="U33" s="90">
        <v>47.6</v>
      </c>
      <c r="V33" s="91">
        <v>43.7</v>
      </c>
      <c r="W33" s="89">
        <v>45</v>
      </c>
      <c r="X33" s="90">
        <v>41.6</v>
      </c>
      <c r="Y33" s="91">
        <v>32.700000000000003</v>
      </c>
      <c r="Z33" s="89">
        <v>38.5</v>
      </c>
      <c r="AA33" s="90">
        <v>45.3</v>
      </c>
      <c r="AB33" s="91">
        <v>39.5</v>
      </c>
      <c r="AC33" s="89">
        <v>43.1</v>
      </c>
      <c r="AD33" s="90">
        <v>44.1</v>
      </c>
      <c r="AE33" s="91">
        <v>48.9</v>
      </c>
      <c r="AF33" s="89">
        <v>52.5</v>
      </c>
      <c r="AG33" s="90">
        <v>54.7</v>
      </c>
      <c r="AH33" s="91">
        <v>53.7</v>
      </c>
      <c r="AI33" s="89">
        <v>59.3</v>
      </c>
      <c r="AJ33" s="90">
        <v>49.4</v>
      </c>
      <c r="AK33" s="91">
        <v>48.7</v>
      </c>
      <c r="AL33" s="89">
        <v>48.4</v>
      </c>
      <c r="AM33" s="91">
        <v>47.6</v>
      </c>
      <c r="AN33" s="91">
        <v>48</v>
      </c>
      <c r="AO33" s="89">
        <v>50.4</v>
      </c>
    </row>
    <row r="34" spans="1:41" x14ac:dyDescent="0.2">
      <c r="A34" s="333"/>
      <c r="B34" s="92">
        <v>5</v>
      </c>
      <c r="C34" s="168" t="str">
        <f>CONCATENATE(A30,B34)</f>
        <v>0155</v>
      </c>
      <c r="D34" s="93"/>
      <c r="E34" s="94" t="s">
        <v>242</v>
      </c>
      <c r="F34" s="95"/>
      <c r="G34" s="96"/>
      <c r="H34" s="94"/>
      <c r="I34" s="95"/>
      <c r="J34" s="96"/>
      <c r="K34" s="94"/>
      <c r="L34" s="95"/>
      <c r="M34" s="96"/>
      <c r="N34" s="94"/>
      <c r="O34" s="95"/>
      <c r="P34" s="96"/>
      <c r="Q34" s="94"/>
      <c r="R34" s="95"/>
      <c r="S34" s="96"/>
      <c r="T34" s="94"/>
      <c r="U34" s="95"/>
      <c r="V34" s="96"/>
      <c r="W34" s="94"/>
      <c r="X34" s="95"/>
      <c r="Y34" s="96"/>
      <c r="Z34" s="94"/>
      <c r="AA34" s="95"/>
      <c r="AB34" s="96"/>
      <c r="AC34" s="94"/>
      <c r="AD34" s="95"/>
      <c r="AE34" s="96"/>
      <c r="AF34" s="94"/>
      <c r="AG34" s="95"/>
      <c r="AH34" s="96"/>
      <c r="AI34" s="94"/>
      <c r="AJ34" s="95"/>
      <c r="AK34" s="96"/>
      <c r="AL34" s="94"/>
      <c r="AM34" s="96"/>
      <c r="AN34" s="96"/>
      <c r="AO34" s="94"/>
    </row>
    <row r="35" spans="1:41" x14ac:dyDescent="0.2">
      <c r="A35" s="331" t="s">
        <v>248</v>
      </c>
      <c r="B35" s="61">
        <v>1</v>
      </c>
      <c r="C35" s="166" t="str">
        <f>CONCATENATE(A35,B35)</f>
        <v>0211</v>
      </c>
      <c r="D35" s="83" t="s">
        <v>23</v>
      </c>
      <c r="E35" s="84" t="s">
        <v>238</v>
      </c>
      <c r="F35" s="85">
        <v>-0.6</v>
      </c>
      <c r="G35" s="86">
        <v>-1.3</v>
      </c>
      <c r="H35" s="84">
        <v>-1.6</v>
      </c>
      <c r="I35" s="85">
        <v>-1.3</v>
      </c>
      <c r="J35" s="86">
        <v>-0.9</v>
      </c>
      <c r="K35" s="84">
        <v>0.1</v>
      </c>
      <c r="L35" s="85">
        <v>0.7</v>
      </c>
      <c r="M35" s="86">
        <v>2.4</v>
      </c>
      <c r="N35" s="84">
        <v>3.8</v>
      </c>
      <c r="O35" s="85">
        <v>6.6</v>
      </c>
      <c r="P35" s="86">
        <v>8.1999999999999993</v>
      </c>
      <c r="Q35" s="84">
        <v>10.199999999999999</v>
      </c>
      <c r="R35" s="85">
        <v>12.1</v>
      </c>
      <c r="S35" s="86">
        <v>13.2</v>
      </c>
      <c r="T35" s="84">
        <v>14.5</v>
      </c>
      <c r="U35" s="85">
        <v>15.9</v>
      </c>
      <c r="V35" s="86">
        <v>17.2</v>
      </c>
      <c r="W35" s="84">
        <v>18.5</v>
      </c>
      <c r="X35" s="85">
        <v>19.5</v>
      </c>
      <c r="Y35" s="86">
        <v>20.9</v>
      </c>
      <c r="Z35" s="84">
        <v>22.8</v>
      </c>
      <c r="AA35" s="85">
        <v>23.9</v>
      </c>
      <c r="AB35" s="86">
        <v>23.4</v>
      </c>
      <c r="AC35" s="84">
        <v>22.7</v>
      </c>
      <c r="AD35" s="85">
        <v>21.3</v>
      </c>
      <c r="AE35" s="86">
        <v>19.399999999999999</v>
      </c>
      <c r="AF35" s="84">
        <v>17.2</v>
      </c>
      <c r="AG35" s="85">
        <v>15.2</v>
      </c>
      <c r="AH35" s="86">
        <v>13.4</v>
      </c>
      <c r="AI35" s="84">
        <v>10.9</v>
      </c>
      <c r="AJ35" s="85">
        <v>9.3000000000000007</v>
      </c>
      <c r="AK35" s="86">
        <v>6.5</v>
      </c>
      <c r="AL35" s="84">
        <v>4.7</v>
      </c>
      <c r="AM35" s="86">
        <v>3</v>
      </c>
      <c r="AN35" s="86">
        <v>0.9</v>
      </c>
      <c r="AO35" s="84">
        <v>0.5</v>
      </c>
    </row>
    <row r="36" spans="1:41" x14ac:dyDescent="0.2">
      <c r="A36" s="332"/>
      <c r="B36" s="87">
        <v>2</v>
      </c>
      <c r="C36" s="167" t="str">
        <f>CONCATENATE(A35,B36)</f>
        <v>0212</v>
      </c>
      <c r="D36" s="88"/>
      <c r="E36" s="89" t="s">
        <v>239</v>
      </c>
      <c r="F36" s="90">
        <v>-3.2</v>
      </c>
      <c r="G36" s="91">
        <v>-4</v>
      </c>
      <c r="H36" s="89">
        <v>-4.5</v>
      </c>
      <c r="I36" s="90">
        <v>-4</v>
      </c>
      <c r="J36" s="91">
        <v>-3.7</v>
      </c>
      <c r="K36" s="89">
        <v>-3.1</v>
      </c>
      <c r="L36" s="90">
        <v>-2.7</v>
      </c>
      <c r="M36" s="91">
        <v>-1.3</v>
      </c>
      <c r="N36" s="89">
        <v>-0.1</v>
      </c>
      <c r="O36" s="90">
        <v>2.1</v>
      </c>
      <c r="P36" s="91">
        <v>3.6</v>
      </c>
      <c r="Q36" s="89">
        <v>5.6</v>
      </c>
      <c r="R36" s="90">
        <v>7.4</v>
      </c>
      <c r="S36" s="91">
        <v>9</v>
      </c>
      <c r="T36" s="89">
        <v>10.199999999999999</v>
      </c>
      <c r="U36" s="90">
        <v>12.1</v>
      </c>
      <c r="V36" s="91">
        <v>13.6</v>
      </c>
      <c r="W36" s="89">
        <v>14.9</v>
      </c>
      <c r="X36" s="90">
        <v>16.399999999999999</v>
      </c>
      <c r="Y36" s="91">
        <v>17.8</v>
      </c>
      <c r="Z36" s="89">
        <v>19.600000000000001</v>
      </c>
      <c r="AA36" s="90">
        <v>20.3</v>
      </c>
      <c r="AB36" s="91">
        <v>20</v>
      </c>
      <c r="AC36" s="89">
        <v>19</v>
      </c>
      <c r="AD36" s="90">
        <v>17.5</v>
      </c>
      <c r="AE36" s="91">
        <v>15.2</v>
      </c>
      <c r="AF36" s="89">
        <v>12.7</v>
      </c>
      <c r="AG36" s="90">
        <v>10.8</v>
      </c>
      <c r="AH36" s="91">
        <v>8.6999999999999993</v>
      </c>
      <c r="AI36" s="89">
        <v>6.4</v>
      </c>
      <c r="AJ36" s="90">
        <v>4.9000000000000004</v>
      </c>
      <c r="AK36" s="91">
        <v>2.7</v>
      </c>
      <c r="AL36" s="89">
        <v>1.3</v>
      </c>
      <c r="AM36" s="91">
        <v>-0.1</v>
      </c>
      <c r="AN36" s="91">
        <v>-1.8</v>
      </c>
      <c r="AO36" s="89">
        <v>-2.2000000000000002</v>
      </c>
    </row>
    <row r="37" spans="1:41" x14ac:dyDescent="0.2">
      <c r="A37" s="332"/>
      <c r="B37" s="87">
        <v>3</v>
      </c>
      <c r="C37" s="167" t="str">
        <f>CONCATENATE(A35,B37)</f>
        <v>0213</v>
      </c>
      <c r="D37" s="88"/>
      <c r="E37" s="89" t="s">
        <v>240</v>
      </c>
      <c r="F37" s="90">
        <v>2.2000000000000002</v>
      </c>
      <c r="G37" s="91">
        <v>1.5</v>
      </c>
      <c r="H37" s="89">
        <v>1.2</v>
      </c>
      <c r="I37" s="90">
        <v>1.5</v>
      </c>
      <c r="J37" s="91">
        <v>2.2000000000000002</v>
      </c>
      <c r="K37" s="89">
        <v>3.4</v>
      </c>
      <c r="L37" s="90">
        <v>4.3</v>
      </c>
      <c r="M37" s="91">
        <v>6.3</v>
      </c>
      <c r="N37" s="89">
        <v>8.1</v>
      </c>
      <c r="O37" s="90">
        <v>11.4</v>
      </c>
      <c r="P37" s="91">
        <v>13.5</v>
      </c>
      <c r="Q37" s="89">
        <v>15.5</v>
      </c>
      <c r="R37" s="90">
        <v>17.5</v>
      </c>
      <c r="S37" s="91">
        <v>18.2</v>
      </c>
      <c r="T37" s="89">
        <v>19.5</v>
      </c>
      <c r="U37" s="90">
        <v>20.7</v>
      </c>
      <c r="V37" s="91">
        <v>21.6</v>
      </c>
      <c r="W37" s="89">
        <v>22.9</v>
      </c>
      <c r="X37" s="90">
        <v>23.8</v>
      </c>
      <c r="Y37" s="91">
        <v>25.1</v>
      </c>
      <c r="Z37" s="89">
        <v>27.1</v>
      </c>
      <c r="AA37" s="90">
        <v>28.3</v>
      </c>
      <c r="AB37" s="91">
        <v>27.7</v>
      </c>
      <c r="AC37" s="89">
        <v>27.1</v>
      </c>
      <c r="AD37" s="90">
        <v>25.8</v>
      </c>
      <c r="AE37" s="91">
        <v>24</v>
      </c>
      <c r="AF37" s="89">
        <v>22.1</v>
      </c>
      <c r="AG37" s="90">
        <v>20.100000000000001</v>
      </c>
      <c r="AH37" s="91">
        <v>18.3</v>
      </c>
      <c r="AI37" s="89">
        <v>15.7</v>
      </c>
      <c r="AJ37" s="90">
        <v>14</v>
      </c>
      <c r="AK37" s="91">
        <v>10.5</v>
      </c>
      <c r="AL37" s="89">
        <v>8.4</v>
      </c>
      <c r="AM37" s="91">
        <v>6.4</v>
      </c>
      <c r="AN37" s="91">
        <v>3.9</v>
      </c>
      <c r="AO37" s="89">
        <v>3.5</v>
      </c>
    </row>
    <row r="38" spans="1:41" x14ac:dyDescent="0.2">
      <c r="A38" s="332"/>
      <c r="B38" s="87">
        <v>4</v>
      </c>
      <c r="C38" s="167" t="str">
        <f>CONCATENATE(A35,B38)</f>
        <v>0214</v>
      </c>
      <c r="D38" s="88"/>
      <c r="E38" s="89" t="s">
        <v>241</v>
      </c>
      <c r="F38" s="90">
        <v>14.9</v>
      </c>
      <c r="G38" s="91">
        <v>16.100000000000001</v>
      </c>
      <c r="H38" s="89">
        <v>20.6</v>
      </c>
      <c r="I38" s="90">
        <v>20.8</v>
      </c>
      <c r="J38" s="91">
        <v>23.7</v>
      </c>
      <c r="K38" s="89">
        <v>25.7</v>
      </c>
      <c r="L38" s="90">
        <v>35.1</v>
      </c>
      <c r="M38" s="91">
        <v>41.3</v>
      </c>
      <c r="N38" s="89">
        <v>54.1</v>
      </c>
      <c r="O38" s="90">
        <v>60</v>
      </c>
      <c r="P38" s="91">
        <v>57.7</v>
      </c>
      <c r="Q38" s="89">
        <v>64.599999999999994</v>
      </c>
      <c r="R38" s="90">
        <v>66.900000000000006</v>
      </c>
      <c r="S38" s="91">
        <v>62.8</v>
      </c>
      <c r="T38" s="89">
        <v>71.599999999999994</v>
      </c>
      <c r="U38" s="90">
        <v>62.2</v>
      </c>
      <c r="V38" s="91">
        <v>58.3</v>
      </c>
      <c r="W38" s="89">
        <v>58.3</v>
      </c>
      <c r="X38" s="90">
        <v>49.2</v>
      </c>
      <c r="Y38" s="91">
        <v>47.1</v>
      </c>
      <c r="Z38" s="89">
        <v>63.2</v>
      </c>
      <c r="AA38" s="90">
        <v>62.3</v>
      </c>
      <c r="AB38" s="91">
        <v>57.1</v>
      </c>
      <c r="AC38" s="89">
        <v>61</v>
      </c>
      <c r="AD38" s="90">
        <v>53.3</v>
      </c>
      <c r="AE38" s="91">
        <v>53</v>
      </c>
      <c r="AF38" s="89">
        <v>52.1</v>
      </c>
      <c r="AG38" s="90">
        <v>50.4</v>
      </c>
      <c r="AH38" s="91">
        <v>51.5</v>
      </c>
      <c r="AI38" s="89">
        <v>47.9</v>
      </c>
      <c r="AJ38" s="90">
        <v>38.9</v>
      </c>
      <c r="AK38" s="91">
        <v>25.2</v>
      </c>
      <c r="AL38" s="89">
        <v>23.5</v>
      </c>
      <c r="AM38" s="91">
        <v>20</v>
      </c>
      <c r="AN38" s="91">
        <v>15.7</v>
      </c>
      <c r="AO38" s="89">
        <v>17.2</v>
      </c>
    </row>
    <row r="39" spans="1:41" x14ac:dyDescent="0.2">
      <c r="A39" s="333"/>
      <c r="B39" s="92">
        <v>5</v>
      </c>
      <c r="C39" s="168" t="str">
        <f>CONCATENATE(A35,B39)</f>
        <v>0215</v>
      </c>
      <c r="D39" s="93"/>
      <c r="E39" s="94" t="s">
        <v>242</v>
      </c>
      <c r="F39" s="95">
        <v>4.4000000000000004</v>
      </c>
      <c r="G39" s="96">
        <v>4.9000000000000004</v>
      </c>
      <c r="H39" s="94">
        <v>5.7</v>
      </c>
      <c r="I39" s="95">
        <v>6.7</v>
      </c>
      <c r="J39" s="96">
        <v>7.8</v>
      </c>
      <c r="K39" s="94">
        <v>9.1</v>
      </c>
      <c r="L39" s="95">
        <v>10.4</v>
      </c>
      <c r="M39" s="96">
        <v>11.6</v>
      </c>
      <c r="N39" s="94">
        <v>13.1</v>
      </c>
      <c r="O39" s="95">
        <v>15.1</v>
      </c>
      <c r="P39" s="96">
        <v>15.4</v>
      </c>
      <c r="Q39" s="94">
        <v>16.8</v>
      </c>
      <c r="R39" s="95">
        <v>17.8</v>
      </c>
      <c r="S39" s="96">
        <v>17.600000000000001</v>
      </c>
      <c r="T39" s="94">
        <v>18.3</v>
      </c>
      <c r="U39" s="95">
        <v>18.600000000000001</v>
      </c>
      <c r="V39" s="96">
        <v>18.3</v>
      </c>
      <c r="W39" s="94">
        <v>18.5</v>
      </c>
      <c r="X39" s="95">
        <v>16.899999999999999</v>
      </c>
      <c r="Y39" s="96">
        <v>16.399999999999999</v>
      </c>
      <c r="Z39" s="94">
        <v>17.600000000000001</v>
      </c>
      <c r="AA39" s="95">
        <v>17</v>
      </c>
      <c r="AB39" s="96">
        <v>16.2</v>
      </c>
      <c r="AC39" s="94">
        <v>15.2</v>
      </c>
      <c r="AD39" s="95">
        <v>14</v>
      </c>
      <c r="AE39" s="96">
        <v>13</v>
      </c>
      <c r="AF39" s="94">
        <v>12</v>
      </c>
      <c r="AG39" s="95">
        <v>10.8</v>
      </c>
      <c r="AH39" s="96">
        <v>10.1</v>
      </c>
      <c r="AI39" s="94">
        <v>8.3000000000000007</v>
      </c>
      <c r="AJ39" s="95">
        <v>7</v>
      </c>
      <c r="AK39" s="96">
        <v>5.0999999999999996</v>
      </c>
      <c r="AL39" s="94">
        <v>4.8</v>
      </c>
      <c r="AM39" s="96">
        <v>4.3</v>
      </c>
      <c r="AN39" s="96">
        <v>4</v>
      </c>
      <c r="AO39" s="94">
        <v>4.0999999999999996</v>
      </c>
    </row>
    <row r="40" spans="1:41" x14ac:dyDescent="0.2">
      <c r="A40" s="331" t="s">
        <v>249</v>
      </c>
      <c r="B40" s="61">
        <v>1</v>
      </c>
      <c r="C40" s="166" t="str">
        <f>CONCATENATE(A40,B40)</f>
        <v>0221</v>
      </c>
      <c r="D40" s="83" t="s">
        <v>24</v>
      </c>
      <c r="E40" s="84" t="s">
        <v>238</v>
      </c>
      <c r="F40" s="85">
        <v>-0.3</v>
      </c>
      <c r="G40" s="86">
        <v>-1.1000000000000001</v>
      </c>
      <c r="H40" s="84">
        <v>-1.3</v>
      </c>
      <c r="I40" s="85">
        <v>-1.2</v>
      </c>
      <c r="J40" s="86">
        <v>-0.6</v>
      </c>
      <c r="K40" s="84">
        <v>0.4</v>
      </c>
      <c r="L40" s="85">
        <v>1</v>
      </c>
      <c r="M40" s="86">
        <v>2.8</v>
      </c>
      <c r="N40" s="84">
        <v>4</v>
      </c>
      <c r="O40" s="85">
        <v>6.8</v>
      </c>
      <c r="P40" s="86">
        <v>8.1999999999999993</v>
      </c>
      <c r="Q40" s="84">
        <v>10.4</v>
      </c>
      <c r="R40" s="85">
        <v>12.1</v>
      </c>
      <c r="S40" s="86">
        <v>13</v>
      </c>
      <c r="T40" s="84">
        <v>14</v>
      </c>
      <c r="U40" s="85">
        <v>15.1</v>
      </c>
      <c r="V40" s="86">
        <v>16.2</v>
      </c>
      <c r="W40" s="84">
        <v>17.399999999999999</v>
      </c>
      <c r="X40" s="85">
        <v>18.399999999999999</v>
      </c>
      <c r="Y40" s="86">
        <v>19.899999999999999</v>
      </c>
      <c r="Z40" s="84">
        <v>22</v>
      </c>
      <c r="AA40" s="85">
        <v>23</v>
      </c>
      <c r="AB40" s="86">
        <v>22.5</v>
      </c>
      <c r="AC40" s="84">
        <v>22</v>
      </c>
      <c r="AD40" s="85">
        <v>20.8</v>
      </c>
      <c r="AE40" s="86">
        <v>19.100000000000001</v>
      </c>
      <c r="AF40" s="84">
        <v>17</v>
      </c>
      <c r="AG40" s="85">
        <v>15.1</v>
      </c>
      <c r="AH40" s="86">
        <v>13.4</v>
      </c>
      <c r="AI40" s="84">
        <v>10.9</v>
      </c>
      <c r="AJ40" s="85">
        <v>9.3000000000000007</v>
      </c>
      <c r="AK40" s="86">
        <v>6.6</v>
      </c>
      <c r="AL40" s="84">
        <v>4.8</v>
      </c>
      <c r="AM40" s="86">
        <v>3.3</v>
      </c>
      <c r="AN40" s="86">
        <v>1.3</v>
      </c>
      <c r="AO40" s="84">
        <v>0.8</v>
      </c>
    </row>
    <row r="41" spans="1:41" x14ac:dyDescent="0.2">
      <c r="A41" s="332"/>
      <c r="B41" s="87">
        <v>2</v>
      </c>
      <c r="C41" s="167" t="str">
        <f>CONCATENATE(A40,B41)</f>
        <v>0222</v>
      </c>
      <c r="D41" s="88"/>
      <c r="E41" s="89" t="s">
        <v>239</v>
      </c>
      <c r="F41" s="90">
        <v>-3.6</v>
      </c>
      <c r="G41" s="91">
        <v>-4.3</v>
      </c>
      <c r="H41" s="89">
        <v>-4.7</v>
      </c>
      <c r="I41" s="90">
        <v>-4.5999999999999996</v>
      </c>
      <c r="J41" s="91">
        <v>-4</v>
      </c>
      <c r="K41" s="89">
        <v>-3.3</v>
      </c>
      <c r="L41" s="90">
        <v>-2.7</v>
      </c>
      <c r="M41" s="91">
        <v>-1.1000000000000001</v>
      </c>
      <c r="N41" s="89">
        <v>-0.1</v>
      </c>
      <c r="O41" s="90">
        <v>2.2000000000000002</v>
      </c>
      <c r="P41" s="91">
        <v>3.6</v>
      </c>
      <c r="Q41" s="89">
        <v>5.5</v>
      </c>
      <c r="R41" s="90">
        <v>7.3</v>
      </c>
      <c r="S41" s="91">
        <v>8.6999999999999993</v>
      </c>
      <c r="T41" s="89">
        <v>9.9</v>
      </c>
      <c r="U41" s="90">
        <v>11.5</v>
      </c>
      <c r="V41" s="91">
        <v>12.9</v>
      </c>
      <c r="W41" s="89">
        <v>14.1</v>
      </c>
      <c r="X41" s="90">
        <v>15.3</v>
      </c>
      <c r="Y41" s="91">
        <v>16.899999999999999</v>
      </c>
      <c r="Z41" s="89">
        <v>18.8</v>
      </c>
      <c r="AA41" s="90">
        <v>19.8</v>
      </c>
      <c r="AB41" s="91">
        <v>19.5</v>
      </c>
      <c r="AC41" s="89">
        <v>18.7</v>
      </c>
      <c r="AD41" s="90">
        <v>17.5</v>
      </c>
      <c r="AE41" s="91">
        <v>15.4</v>
      </c>
      <c r="AF41" s="89">
        <v>12.8</v>
      </c>
      <c r="AG41" s="90">
        <v>10.8</v>
      </c>
      <c r="AH41" s="91">
        <v>8.6999999999999993</v>
      </c>
      <c r="AI41" s="89">
        <v>6.2</v>
      </c>
      <c r="AJ41" s="90">
        <v>4.5999999999999996</v>
      </c>
      <c r="AK41" s="91">
        <v>2.4</v>
      </c>
      <c r="AL41" s="89">
        <v>0.9</v>
      </c>
      <c r="AM41" s="91">
        <v>-0.3</v>
      </c>
      <c r="AN41" s="91">
        <v>-2</v>
      </c>
      <c r="AO41" s="89">
        <v>-2.5</v>
      </c>
    </row>
    <row r="42" spans="1:41" x14ac:dyDescent="0.2">
      <c r="A42" s="332"/>
      <c r="B42" s="87">
        <v>3</v>
      </c>
      <c r="C42" s="167" t="str">
        <f>CONCATENATE(A40,B42)</f>
        <v>0223</v>
      </c>
      <c r="D42" s="88"/>
      <c r="E42" s="89" t="s">
        <v>240</v>
      </c>
      <c r="F42" s="90">
        <v>3.2</v>
      </c>
      <c r="G42" s="91">
        <v>2.4</v>
      </c>
      <c r="H42" s="89">
        <v>2.2999999999999998</v>
      </c>
      <c r="I42" s="90">
        <v>2.5</v>
      </c>
      <c r="J42" s="91">
        <v>3.1</v>
      </c>
      <c r="K42" s="89">
        <v>4.3</v>
      </c>
      <c r="L42" s="90">
        <v>5</v>
      </c>
      <c r="M42" s="91">
        <v>7.2</v>
      </c>
      <c r="N42" s="89">
        <v>8.6</v>
      </c>
      <c r="O42" s="90">
        <v>11.9</v>
      </c>
      <c r="P42" s="91">
        <v>13.4</v>
      </c>
      <c r="Q42" s="89">
        <v>15.8</v>
      </c>
      <c r="R42" s="90">
        <v>17.600000000000001</v>
      </c>
      <c r="S42" s="91">
        <v>18.100000000000001</v>
      </c>
      <c r="T42" s="89">
        <v>19.100000000000001</v>
      </c>
      <c r="U42" s="90">
        <v>19.899999999999999</v>
      </c>
      <c r="V42" s="91">
        <v>20.399999999999999</v>
      </c>
      <c r="W42" s="89">
        <v>21.6</v>
      </c>
      <c r="X42" s="90">
        <v>22.4</v>
      </c>
      <c r="Y42" s="91">
        <v>24</v>
      </c>
      <c r="Z42" s="89">
        <v>26.2</v>
      </c>
      <c r="AA42" s="90">
        <v>27.2</v>
      </c>
      <c r="AB42" s="91">
        <v>26.5</v>
      </c>
      <c r="AC42" s="89">
        <v>26</v>
      </c>
      <c r="AD42" s="90">
        <v>24.8</v>
      </c>
      <c r="AE42" s="91">
        <v>23.2</v>
      </c>
      <c r="AF42" s="89">
        <v>21.5</v>
      </c>
      <c r="AG42" s="90">
        <v>19.600000000000001</v>
      </c>
      <c r="AH42" s="91">
        <v>18.399999999999999</v>
      </c>
      <c r="AI42" s="89">
        <v>16</v>
      </c>
      <c r="AJ42" s="90">
        <v>14.3</v>
      </c>
      <c r="AK42" s="91">
        <v>11.1</v>
      </c>
      <c r="AL42" s="89">
        <v>9.1999999999999993</v>
      </c>
      <c r="AM42" s="91">
        <v>7.4</v>
      </c>
      <c r="AN42" s="91">
        <v>5</v>
      </c>
      <c r="AO42" s="89">
        <v>4.4000000000000004</v>
      </c>
    </row>
    <row r="43" spans="1:41" x14ac:dyDescent="0.2">
      <c r="A43" s="332"/>
      <c r="B43" s="87">
        <v>4</v>
      </c>
      <c r="C43" s="167" t="str">
        <f>CONCATENATE(A40,B43)</f>
        <v>0224</v>
      </c>
      <c r="D43" s="88"/>
      <c r="E43" s="89" t="s">
        <v>241</v>
      </c>
      <c r="F43" s="90">
        <v>41.3</v>
      </c>
      <c r="G43" s="91">
        <v>41.5</v>
      </c>
      <c r="H43" s="89">
        <v>48.4</v>
      </c>
      <c r="I43" s="90">
        <v>45.3</v>
      </c>
      <c r="J43" s="91">
        <v>45.1</v>
      </c>
      <c r="K43" s="89">
        <v>39.299999999999997</v>
      </c>
      <c r="L43" s="90">
        <v>51.2</v>
      </c>
      <c r="M43" s="91">
        <v>52.3</v>
      </c>
      <c r="N43" s="89">
        <v>64.7</v>
      </c>
      <c r="O43" s="90">
        <v>62.2</v>
      </c>
      <c r="P43" s="91">
        <v>60.8</v>
      </c>
      <c r="Q43" s="89">
        <v>66.599999999999994</v>
      </c>
      <c r="R43" s="90">
        <v>65.7</v>
      </c>
      <c r="S43" s="91">
        <v>61.1</v>
      </c>
      <c r="T43" s="89">
        <v>70.099999999999994</v>
      </c>
      <c r="U43" s="90">
        <v>61</v>
      </c>
      <c r="V43" s="91">
        <v>54.6</v>
      </c>
      <c r="W43" s="89">
        <v>52.2</v>
      </c>
      <c r="X43" s="90">
        <v>45.6</v>
      </c>
      <c r="Y43" s="91">
        <v>43.3</v>
      </c>
      <c r="Z43" s="89">
        <v>59.7</v>
      </c>
      <c r="AA43" s="90">
        <v>60.3</v>
      </c>
      <c r="AB43" s="91">
        <v>52.1</v>
      </c>
      <c r="AC43" s="89">
        <v>54.7</v>
      </c>
      <c r="AD43" s="90">
        <v>47.1</v>
      </c>
      <c r="AE43" s="91">
        <v>47.6</v>
      </c>
      <c r="AF43" s="89">
        <v>49.3</v>
      </c>
      <c r="AG43" s="90">
        <v>50.1</v>
      </c>
      <c r="AH43" s="91">
        <v>53.9</v>
      </c>
      <c r="AI43" s="89">
        <v>57.3</v>
      </c>
      <c r="AJ43" s="90">
        <v>49.8</v>
      </c>
      <c r="AK43" s="91">
        <v>41.5</v>
      </c>
      <c r="AL43" s="89">
        <v>42.1</v>
      </c>
      <c r="AM43" s="91">
        <v>40.6</v>
      </c>
      <c r="AN43" s="91">
        <v>40.6</v>
      </c>
      <c r="AO43" s="89">
        <v>43.3</v>
      </c>
    </row>
    <row r="44" spans="1:41" x14ac:dyDescent="0.2">
      <c r="A44" s="333"/>
      <c r="B44" s="92">
        <v>5</v>
      </c>
      <c r="C44" s="168" t="str">
        <f>CONCATENATE(A40,B44)</f>
        <v>0225</v>
      </c>
      <c r="D44" s="93"/>
      <c r="E44" s="94" t="s">
        <v>242</v>
      </c>
      <c r="F44" s="95"/>
      <c r="G44" s="96"/>
      <c r="H44" s="94"/>
      <c r="I44" s="95"/>
      <c r="J44" s="96"/>
      <c r="K44" s="94"/>
      <c r="L44" s="95"/>
      <c r="M44" s="96"/>
      <c r="N44" s="94"/>
      <c r="O44" s="95"/>
      <c r="P44" s="96"/>
      <c r="Q44" s="94"/>
      <c r="R44" s="95"/>
      <c r="S44" s="96"/>
      <c r="T44" s="94"/>
      <c r="U44" s="95"/>
      <c r="V44" s="96"/>
      <c r="W44" s="94"/>
      <c r="X44" s="95"/>
      <c r="Y44" s="96"/>
      <c r="Z44" s="94"/>
      <c r="AA44" s="95"/>
      <c r="AB44" s="96"/>
      <c r="AC44" s="94"/>
      <c r="AD44" s="95"/>
      <c r="AE44" s="96"/>
      <c r="AF44" s="94"/>
      <c r="AG44" s="95"/>
      <c r="AH44" s="96"/>
      <c r="AI44" s="94"/>
      <c r="AJ44" s="95"/>
      <c r="AK44" s="96"/>
      <c r="AL44" s="94"/>
      <c r="AM44" s="96"/>
      <c r="AN44" s="96"/>
      <c r="AO44" s="94"/>
    </row>
    <row r="45" spans="1:41" x14ac:dyDescent="0.2">
      <c r="A45" s="331" t="s">
        <v>250</v>
      </c>
      <c r="B45" s="61">
        <v>1</v>
      </c>
      <c r="C45" s="166" t="str">
        <f>CONCATENATE(A45,B45)</f>
        <v>0311</v>
      </c>
      <c r="D45" s="83" t="s">
        <v>25</v>
      </c>
      <c r="E45" s="84" t="s">
        <v>238</v>
      </c>
      <c r="F45" s="85">
        <v>-1.4</v>
      </c>
      <c r="G45" s="86">
        <v>-2.1</v>
      </c>
      <c r="H45" s="84">
        <v>-2.2000000000000002</v>
      </c>
      <c r="I45" s="85">
        <v>-2</v>
      </c>
      <c r="J45" s="86">
        <v>-1.3</v>
      </c>
      <c r="K45" s="84">
        <v>-0.3</v>
      </c>
      <c r="L45" s="85">
        <v>0.4</v>
      </c>
      <c r="M45" s="86">
        <v>2.2999999999999998</v>
      </c>
      <c r="N45" s="84">
        <v>3.7</v>
      </c>
      <c r="O45" s="85">
        <v>6.6</v>
      </c>
      <c r="P45" s="86">
        <v>8.4</v>
      </c>
      <c r="Q45" s="84">
        <v>10.7</v>
      </c>
      <c r="R45" s="85">
        <v>12.7</v>
      </c>
      <c r="S45" s="86">
        <v>13.7</v>
      </c>
      <c r="T45" s="84">
        <v>15.3</v>
      </c>
      <c r="U45" s="85">
        <v>17.2</v>
      </c>
      <c r="V45" s="86">
        <v>18.5</v>
      </c>
      <c r="W45" s="84">
        <v>19.2</v>
      </c>
      <c r="X45" s="85">
        <v>20.399999999999999</v>
      </c>
      <c r="Y45" s="86">
        <v>21.5</v>
      </c>
      <c r="Z45" s="84">
        <v>23.3</v>
      </c>
      <c r="AA45" s="85">
        <v>24.2</v>
      </c>
      <c r="AB45" s="86">
        <v>23.6</v>
      </c>
      <c r="AC45" s="84">
        <v>22.5</v>
      </c>
      <c r="AD45" s="85">
        <v>21.1</v>
      </c>
      <c r="AE45" s="86">
        <v>18.8</v>
      </c>
      <c r="AF45" s="84">
        <v>16.2</v>
      </c>
      <c r="AG45" s="85">
        <v>14.4</v>
      </c>
      <c r="AH45" s="86">
        <v>12.4</v>
      </c>
      <c r="AI45" s="84">
        <v>9.8000000000000007</v>
      </c>
      <c r="AJ45" s="85">
        <v>8.1999999999999993</v>
      </c>
      <c r="AK45" s="86">
        <v>5.7</v>
      </c>
      <c r="AL45" s="84">
        <v>3.8</v>
      </c>
      <c r="AM45" s="86">
        <v>2.5</v>
      </c>
      <c r="AN45" s="86">
        <v>0.5</v>
      </c>
      <c r="AO45" s="84">
        <v>0</v>
      </c>
    </row>
    <row r="46" spans="1:41" x14ac:dyDescent="0.2">
      <c r="A46" s="332"/>
      <c r="B46" s="87">
        <v>2</v>
      </c>
      <c r="C46" s="167" t="str">
        <f>CONCATENATE(A45,B46)</f>
        <v>0312</v>
      </c>
      <c r="D46" s="88"/>
      <c r="E46" s="89" t="s">
        <v>239</v>
      </c>
      <c r="F46" s="90">
        <v>-4.9000000000000004</v>
      </c>
      <c r="G46" s="91">
        <v>-5.9</v>
      </c>
      <c r="H46" s="89">
        <v>-6.1</v>
      </c>
      <c r="I46" s="90">
        <v>-6</v>
      </c>
      <c r="J46" s="91">
        <v>-5.2</v>
      </c>
      <c r="K46" s="89">
        <v>-4.4000000000000004</v>
      </c>
      <c r="L46" s="90">
        <v>-3.7</v>
      </c>
      <c r="M46" s="91">
        <v>-2</v>
      </c>
      <c r="N46" s="89">
        <v>-1</v>
      </c>
      <c r="O46" s="90">
        <v>1.2</v>
      </c>
      <c r="P46" s="91">
        <v>2.9</v>
      </c>
      <c r="Q46" s="89">
        <v>5</v>
      </c>
      <c r="R46" s="90">
        <v>7</v>
      </c>
      <c r="S46" s="91">
        <v>8.3000000000000007</v>
      </c>
      <c r="T46" s="89">
        <v>9.9</v>
      </c>
      <c r="U46" s="90">
        <v>12.2</v>
      </c>
      <c r="V46" s="91">
        <v>13.9</v>
      </c>
      <c r="W46" s="89">
        <v>15.2</v>
      </c>
      <c r="X46" s="90">
        <v>16.7</v>
      </c>
      <c r="Y46" s="91">
        <v>18</v>
      </c>
      <c r="Z46" s="89">
        <v>19.600000000000001</v>
      </c>
      <c r="AA46" s="90">
        <v>20.3</v>
      </c>
      <c r="AB46" s="91">
        <v>19.899999999999999</v>
      </c>
      <c r="AC46" s="89">
        <v>18.8</v>
      </c>
      <c r="AD46" s="90">
        <v>17.2</v>
      </c>
      <c r="AE46" s="91">
        <v>14.9</v>
      </c>
      <c r="AF46" s="89">
        <v>11.7</v>
      </c>
      <c r="AG46" s="90">
        <v>9.6999999999999993</v>
      </c>
      <c r="AH46" s="91">
        <v>7.4</v>
      </c>
      <c r="AI46" s="89">
        <v>4.9000000000000004</v>
      </c>
      <c r="AJ46" s="90">
        <v>3.2</v>
      </c>
      <c r="AK46" s="91">
        <v>1.5</v>
      </c>
      <c r="AL46" s="89">
        <v>-0.2</v>
      </c>
      <c r="AM46" s="91">
        <v>-1</v>
      </c>
      <c r="AN46" s="91">
        <v>-2.9</v>
      </c>
      <c r="AO46" s="89">
        <v>-3.3</v>
      </c>
    </row>
    <row r="47" spans="1:41" x14ac:dyDescent="0.2">
      <c r="A47" s="332"/>
      <c r="B47" s="87">
        <v>3</v>
      </c>
      <c r="C47" s="167" t="str">
        <f>CONCATENATE(A45,B47)</f>
        <v>0313</v>
      </c>
      <c r="D47" s="88"/>
      <c r="E47" s="89" t="s">
        <v>240</v>
      </c>
      <c r="F47" s="90">
        <v>2.1</v>
      </c>
      <c r="G47" s="91">
        <v>1.7</v>
      </c>
      <c r="H47" s="89">
        <v>1.6</v>
      </c>
      <c r="I47" s="90">
        <v>2</v>
      </c>
      <c r="J47" s="91">
        <v>2.8</v>
      </c>
      <c r="K47" s="89">
        <v>4</v>
      </c>
      <c r="L47" s="90">
        <v>4.8</v>
      </c>
      <c r="M47" s="91">
        <v>7.1</v>
      </c>
      <c r="N47" s="89">
        <v>8.8000000000000007</v>
      </c>
      <c r="O47" s="90">
        <v>12.3</v>
      </c>
      <c r="P47" s="91">
        <v>14.3</v>
      </c>
      <c r="Q47" s="89">
        <v>16.7</v>
      </c>
      <c r="R47" s="90">
        <v>18.899999999999999</v>
      </c>
      <c r="S47" s="91">
        <v>19.100000000000001</v>
      </c>
      <c r="T47" s="89">
        <v>21.1</v>
      </c>
      <c r="U47" s="90">
        <v>22.8</v>
      </c>
      <c r="V47" s="91">
        <v>23.7</v>
      </c>
      <c r="W47" s="89">
        <v>23.9</v>
      </c>
      <c r="X47" s="90">
        <v>25</v>
      </c>
      <c r="Y47" s="91">
        <v>25.8</v>
      </c>
      <c r="Z47" s="89">
        <v>28.2</v>
      </c>
      <c r="AA47" s="90">
        <v>29.1</v>
      </c>
      <c r="AB47" s="91">
        <v>28.5</v>
      </c>
      <c r="AC47" s="89">
        <v>27.4</v>
      </c>
      <c r="AD47" s="90">
        <v>25.9</v>
      </c>
      <c r="AE47" s="91">
        <v>23.6</v>
      </c>
      <c r="AF47" s="89">
        <v>21.4</v>
      </c>
      <c r="AG47" s="90">
        <v>19.7</v>
      </c>
      <c r="AH47" s="91">
        <v>18</v>
      </c>
      <c r="AI47" s="89">
        <v>15.3</v>
      </c>
      <c r="AJ47" s="90">
        <v>13.4</v>
      </c>
      <c r="AK47" s="91">
        <v>10.3</v>
      </c>
      <c r="AL47" s="89">
        <v>8.3000000000000007</v>
      </c>
      <c r="AM47" s="91">
        <v>6.4</v>
      </c>
      <c r="AN47" s="91">
        <v>4</v>
      </c>
      <c r="AO47" s="89">
        <v>3.6</v>
      </c>
    </row>
    <row r="48" spans="1:41" x14ac:dyDescent="0.2">
      <c r="A48" s="332"/>
      <c r="B48" s="87">
        <v>4</v>
      </c>
      <c r="C48" s="167" t="str">
        <f>CONCATENATE(A45,B48)</f>
        <v>0314</v>
      </c>
      <c r="D48" s="88"/>
      <c r="E48" s="89" t="s">
        <v>241</v>
      </c>
      <c r="F48" s="90">
        <v>33.200000000000003</v>
      </c>
      <c r="G48" s="91">
        <v>40.200000000000003</v>
      </c>
      <c r="H48" s="89">
        <v>43.5</v>
      </c>
      <c r="I48" s="90">
        <v>44.5</v>
      </c>
      <c r="J48" s="91">
        <v>44.6</v>
      </c>
      <c r="K48" s="89">
        <v>38.700000000000003</v>
      </c>
      <c r="L48" s="90">
        <v>48.8</v>
      </c>
      <c r="M48" s="91">
        <v>52.3</v>
      </c>
      <c r="N48" s="89">
        <v>59.3</v>
      </c>
      <c r="O48" s="90">
        <v>56.4</v>
      </c>
      <c r="P48" s="91">
        <v>54.9</v>
      </c>
      <c r="Q48" s="89">
        <v>62.5</v>
      </c>
      <c r="R48" s="90">
        <v>61.5</v>
      </c>
      <c r="S48" s="91">
        <v>56</v>
      </c>
      <c r="T48" s="89">
        <v>67.900000000000006</v>
      </c>
      <c r="U48" s="90">
        <v>59.9</v>
      </c>
      <c r="V48" s="91">
        <v>52</v>
      </c>
      <c r="W48" s="89">
        <v>42.9</v>
      </c>
      <c r="X48" s="90">
        <v>40.200000000000003</v>
      </c>
      <c r="Y48" s="91">
        <v>35.4</v>
      </c>
      <c r="Z48" s="89">
        <v>52.9</v>
      </c>
      <c r="AA48" s="90">
        <v>53.6</v>
      </c>
      <c r="AB48" s="91">
        <v>47.7</v>
      </c>
      <c r="AC48" s="89">
        <v>47.8</v>
      </c>
      <c r="AD48" s="90">
        <v>42.4</v>
      </c>
      <c r="AE48" s="91">
        <v>38.299999999999997</v>
      </c>
      <c r="AF48" s="89">
        <v>43.1</v>
      </c>
      <c r="AG48" s="90">
        <v>47.1</v>
      </c>
      <c r="AH48" s="91">
        <v>48.1</v>
      </c>
      <c r="AI48" s="89">
        <v>50.6</v>
      </c>
      <c r="AJ48" s="90">
        <v>44.5</v>
      </c>
      <c r="AK48" s="91">
        <v>34.5</v>
      </c>
      <c r="AL48" s="89">
        <v>38</v>
      </c>
      <c r="AM48" s="91">
        <v>32.799999999999997</v>
      </c>
      <c r="AN48" s="91">
        <v>31.4</v>
      </c>
      <c r="AO48" s="89">
        <v>37.5</v>
      </c>
    </row>
    <row r="49" spans="1:41" x14ac:dyDescent="0.2">
      <c r="A49" s="333"/>
      <c r="B49" s="92">
        <v>5</v>
      </c>
      <c r="C49" s="168" t="str">
        <f>CONCATENATE(A45,B49)</f>
        <v>0315</v>
      </c>
      <c r="D49" s="93"/>
      <c r="E49" s="94" t="s">
        <v>242</v>
      </c>
      <c r="F49" s="95">
        <v>6</v>
      </c>
      <c r="G49" s="96">
        <v>7</v>
      </c>
      <c r="H49" s="94">
        <v>7.7</v>
      </c>
      <c r="I49" s="95">
        <v>9.1</v>
      </c>
      <c r="J49" s="96">
        <v>9.9</v>
      </c>
      <c r="K49" s="94">
        <v>11.1</v>
      </c>
      <c r="L49" s="95">
        <v>11.9</v>
      </c>
      <c r="M49" s="96">
        <v>13.1</v>
      </c>
      <c r="N49" s="94">
        <v>13.9</v>
      </c>
      <c r="O49" s="95">
        <v>14.9</v>
      </c>
      <c r="P49" s="96">
        <v>15.2</v>
      </c>
      <c r="Q49" s="94">
        <v>16.7</v>
      </c>
      <c r="R49" s="95">
        <v>17.2</v>
      </c>
      <c r="S49" s="96">
        <v>16.600000000000001</v>
      </c>
      <c r="T49" s="94">
        <v>18.100000000000001</v>
      </c>
      <c r="U49" s="95">
        <v>18.399999999999999</v>
      </c>
      <c r="V49" s="96">
        <v>17.100000000000001</v>
      </c>
      <c r="W49" s="94">
        <v>15.9</v>
      </c>
      <c r="X49" s="95">
        <v>15</v>
      </c>
      <c r="Y49" s="96">
        <v>14.2</v>
      </c>
      <c r="Z49" s="94">
        <v>16</v>
      </c>
      <c r="AA49" s="95">
        <v>16.3</v>
      </c>
      <c r="AB49" s="96">
        <v>15.3</v>
      </c>
      <c r="AC49" s="94">
        <v>13.7</v>
      </c>
      <c r="AD49" s="95">
        <v>12.9</v>
      </c>
      <c r="AE49" s="96">
        <v>11.4</v>
      </c>
      <c r="AF49" s="94">
        <v>11.2</v>
      </c>
      <c r="AG49" s="95">
        <v>10.7</v>
      </c>
      <c r="AH49" s="96">
        <v>10.1</v>
      </c>
      <c r="AI49" s="94">
        <v>8.8000000000000007</v>
      </c>
      <c r="AJ49" s="95">
        <v>7.8</v>
      </c>
      <c r="AK49" s="96">
        <v>6.4</v>
      </c>
      <c r="AL49" s="94">
        <v>6.2</v>
      </c>
      <c r="AM49" s="96">
        <v>5.6</v>
      </c>
      <c r="AN49" s="96">
        <v>5.5</v>
      </c>
      <c r="AO49" s="94">
        <v>5.7</v>
      </c>
    </row>
    <row r="50" spans="1:41" x14ac:dyDescent="0.2">
      <c r="A50" s="331" t="s">
        <v>251</v>
      </c>
      <c r="B50" s="61">
        <v>1</v>
      </c>
      <c r="C50" s="166" t="str">
        <f>CONCATENATE(A50,B50)</f>
        <v>0321</v>
      </c>
      <c r="D50" s="83" t="s">
        <v>26</v>
      </c>
      <c r="E50" s="84" t="s">
        <v>238</v>
      </c>
      <c r="F50" s="85">
        <v>1</v>
      </c>
      <c r="G50" s="86">
        <v>0.1</v>
      </c>
      <c r="H50" s="84">
        <v>-0.1</v>
      </c>
      <c r="I50" s="85">
        <v>-0.1</v>
      </c>
      <c r="J50" s="86">
        <v>0.4</v>
      </c>
      <c r="K50" s="84">
        <v>1.1000000000000001</v>
      </c>
      <c r="L50" s="85">
        <v>1.7</v>
      </c>
      <c r="M50" s="86">
        <v>3.6</v>
      </c>
      <c r="N50" s="84">
        <v>4.5</v>
      </c>
      <c r="O50" s="85">
        <v>7.2</v>
      </c>
      <c r="P50" s="86">
        <v>8.5</v>
      </c>
      <c r="Q50" s="84">
        <v>10.6</v>
      </c>
      <c r="R50" s="85">
        <v>12.1</v>
      </c>
      <c r="S50" s="86">
        <v>12.9</v>
      </c>
      <c r="T50" s="84">
        <v>13.9</v>
      </c>
      <c r="U50" s="85">
        <v>15.1</v>
      </c>
      <c r="V50" s="86">
        <v>16.100000000000001</v>
      </c>
      <c r="W50" s="84">
        <v>17</v>
      </c>
      <c r="X50" s="85">
        <v>18.3</v>
      </c>
      <c r="Y50" s="86">
        <v>19.5</v>
      </c>
      <c r="Z50" s="84">
        <v>21.6</v>
      </c>
      <c r="AA50" s="85">
        <v>22.5</v>
      </c>
      <c r="AB50" s="86">
        <v>22.3</v>
      </c>
      <c r="AC50" s="84">
        <v>21.8</v>
      </c>
      <c r="AD50" s="85">
        <v>20.6</v>
      </c>
      <c r="AE50" s="86">
        <v>18.8</v>
      </c>
      <c r="AF50" s="84">
        <v>16.899999999999999</v>
      </c>
      <c r="AG50" s="85">
        <v>15.2</v>
      </c>
      <c r="AH50" s="86">
        <v>13.6</v>
      </c>
      <c r="AI50" s="84">
        <v>11.3</v>
      </c>
      <c r="AJ50" s="85">
        <v>9.9</v>
      </c>
      <c r="AK50" s="86">
        <v>7.7</v>
      </c>
      <c r="AL50" s="84">
        <v>5.9</v>
      </c>
      <c r="AM50" s="86">
        <v>4.5999999999999996</v>
      </c>
      <c r="AN50" s="86">
        <v>2.6</v>
      </c>
      <c r="AO50" s="84">
        <v>2.1</v>
      </c>
    </row>
    <row r="51" spans="1:41" x14ac:dyDescent="0.2">
      <c r="A51" s="332"/>
      <c r="B51" s="87">
        <v>2</v>
      </c>
      <c r="C51" s="167" t="str">
        <f>CONCATENATE(A50,B51)</f>
        <v>0322</v>
      </c>
      <c r="D51" s="88"/>
      <c r="E51" s="89" t="s">
        <v>239</v>
      </c>
      <c r="F51" s="90">
        <v>-3</v>
      </c>
      <c r="G51" s="91">
        <v>-3.9</v>
      </c>
      <c r="H51" s="89">
        <v>-4.3</v>
      </c>
      <c r="I51" s="90">
        <v>-4.4000000000000004</v>
      </c>
      <c r="J51" s="91">
        <v>-3.7</v>
      </c>
      <c r="K51" s="89">
        <v>-3.2</v>
      </c>
      <c r="L51" s="90">
        <v>-2.5</v>
      </c>
      <c r="M51" s="91">
        <v>-1</v>
      </c>
      <c r="N51" s="89">
        <v>0</v>
      </c>
      <c r="O51" s="90">
        <v>2.1</v>
      </c>
      <c r="P51" s="91">
        <v>3.7</v>
      </c>
      <c r="Q51" s="89">
        <v>5.6</v>
      </c>
      <c r="R51" s="90">
        <v>7.2</v>
      </c>
      <c r="S51" s="91">
        <v>8.5</v>
      </c>
      <c r="T51" s="89">
        <v>9.8000000000000007</v>
      </c>
      <c r="U51" s="90">
        <v>11.3</v>
      </c>
      <c r="V51" s="91">
        <v>12.8</v>
      </c>
      <c r="W51" s="89">
        <v>14.1</v>
      </c>
      <c r="X51" s="90">
        <v>15.4</v>
      </c>
      <c r="Y51" s="91">
        <v>16.7</v>
      </c>
      <c r="Z51" s="89">
        <v>18.7</v>
      </c>
      <c r="AA51" s="90">
        <v>19.5</v>
      </c>
      <c r="AB51" s="91">
        <v>19.399999999999999</v>
      </c>
      <c r="AC51" s="89">
        <v>18.7</v>
      </c>
      <c r="AD51" s="90">
        <v>17.5</v>
      </c>
      <c r="AE51" s="91">
        <v>15.4</v>
      </c>
      <c r="AF51" s="89">
        <v>12.8</v>
      </c>
      <c r="AG51" s="90">
        <v>11.1</v>
      </c>
      <c r="AH51" s="91">
        <v>8.9</v>
      </c>
      <c r="AI51" s="89">
        <v>6.3</v>
      </c>
      <c r="AJ51" s="90">
        <v>4.8</v>
      </c>
      <c r="AK51" s="91">
        <v>2.6</v>
      </c>
      <c r="AL51" s="89">
        <v>1</v>
      </c>
      <c r="AM51" s="91">
        <v>0.1</v>
      </c>
      <c r="AN51" s="91">
        <v>-1.6</v>
      </c>
      <c r="AO51" s="89">
        <v>-2.1</v>
      </c>
    </row>
    <row r="52" spans="1:41" x14ac:dyDescent="0.2">
      <c r="A52" s="332"/>
      <c r="B52" s="87">
        <v>3</v>
      </c>
      <c r="C52" s="167" t="str">
        <f>CONCATENATE(A50,B52)</f>
        <v>0323</v>
      </c>
      <c r="D52" s="88"/>
      <c r="E52" s="89" t="s">
        <v>240</v>
      </c>
      <c r="F52" s="90">
        <v>5.5</v>
      </c>
      <c r="G52" s="91">
        <v>4.8</v>
      </c>
      <c r="H52" s="89">
        <v>4.5999999999999996</v>
      </c>
      <c r="I52" s="90">
        <v>4.5999999999999996</v>
      </c>
      <c r="J52" s="91">
        <v>5</v>
      </c>
      <c r="K52" s="89">
        <v>5.9</v>
      </c>
      <c r="L52" s="90">
        <v>6.4</v>
      </c>
      <c r="M52" s="91">
        <v>8.8000000000000007</v>
      </c>
      <c r="N52" s="89">
        <v>9.5</v>
      </c>
      <c r="O52" s="90">
        <v>12.8</v>
      </c>
      <c r="P52" s="91">
        <v>14</v>
      </c>
      <c r="Q52" s="89">
        <v>16.100000000000001</v>
      </c>
      <c r="R52" s="90">
        <v>17.8</v>
      </c>
      <c r="S52" s="91">
        <v>18.100000000000001</v>
      </c>
      <c r="T52" s="89">
        <v>19.2</v>
      </c>
      <c r="U52" s="90">
        <v>20</v>
      </c>
      <c r="V52" s="91">
        <v>20.399999999999999</v>
      </c>
      <c r="W52" s="89">
        <v>21</v>
      </c>
      <c r="X52" s="90">
        <v>22.2</v>
      </c>
      <c r="Y52" s="91">
        <v>23.5</v>
      </c>
      <c r="Z52" s="89">
        <v>25.8</v>
      </c>
      <c r="AA52" s="90">
        <v>26.7</v>
      </c>
      <c r="AB52" s="91">
        <v>26.3</v>
      </c>
      <c r="AC52" s="89">
        <v>26.1</v>
      </c>
      <c r="AD52" s="90">
        <v>24.8</v>
      </c>
      <c r="AE52" s="91">
        <v>23</v>
      </c>
      <c r="AF52" s="89">
        <v>21.5</v>
      </c>
      <c r="AG52" s="90">
        <v>20.100000000000001</v>
      </c>
      <c r="AH52" s="91">
        <v>18.899999999999999</v>
      </c>
      <c r="AI52" s="89">
        <v>16.8</v>
      </c>
      <c r="AJ52" s="90">
        <v>15.4</v>
      </c>
      <c r="AK52" s="91">
        <v>13</v>
      </c>
      <c r="AL52" s="89">
        <v>11.2</v>
      </c>
      <c r="AM52" s="91">
        <v>9.6</v>
      </c>
      <c r="AN52" s="91">
        <v>7.4</v>
      </c>
      <c r="AO52" s="89">
        <v>6.7</v>
      </c>
    </row>
    <row r="53" spans="1:41" x14ac:dyDescent="0.2">
      <c r="A53" s="332"/>
      <c r="B53" s="87">
        <v>4</v>
      </c>
      <c r="C53" s="167" t="str">
        <f>CONCATENATE(A50,B53)</f>
        <v>0324</v>
      </c>
      <c r="D53" s="88"/>
      <c r="E53" s="89" t="s">
        <v>241</v>
      </c>
      <c r="F53" s="90">
        <v>49.5</v>
      </c>
      <c r="G53" s="91">
        <v>52.2</v>
      </c>
      <c r="H53" s="89">
        <v>59.4</v>
      </c>
      <c r="I53" s="90">
        <v>54.8</v>
      </c>
      <c r="J53" s="91">
        <v>54.1</v>
      </c>
      <c r="K53" s="89">
        <v>44</v>
      </c>
      <c r="L53" s="90">
        <v>55.8</v>
      </c>
      <c r="M53" s="91">
        <v>57.5</v>
      </c>
      <c r="N53" s="89">
        <v>65</v>
      </c>
      <c r="O53" s="90">
        <v>64.2</v>
      </c>
      <c r="P53" s="91">
        <v>59.9</v>
      </c>
      <c r="Q53" s="89">
        <v>65.2</v>
      </c>
      <c r="R53" s="90">
        <v>59.9</v>
      </c>
      <c r="S53" s="91">
        <v>53.9</v>
      </c>
      <c r="T53" s="89">
        <v>67.400000000000006</v>
      </c>
      <c r="U53" s="90">
        <v>57.6</v>
      </c>
      <c r="V53" s="91">
        <v>49.1</v>
      </c>
      <c r="W53" s="89">
        <v>42.7</v>
      </c>
      <c r="X53" s="90">
        <v>41.1</v>
      </c>
      <c r="Y53" s="91">
        <v>35.6</v>
      </c>
      <c r="Z53" s="89">
        <v>57.2</v>
      </c>
      <c r="AA53" s="90">
        <v>55.8</v>
      </c>
      <c r="AB53" s="91">
        <v>50.7</v>
      </c>
      <c r="AC53" s="89">
        <v>54.2</v>
      </c>
      <c r="AD53" s="90">
        <v>42.7</v>
      </c>
      <c r="AE53" s="91">
        <v>40.200000000000003</v>
      </c>
      <c r="AF53" s="89">
        <v>45.2</v>
      </c>
      <c r="AG53" s="90">
        <v>47</v>
      </c>
      <c r="AH53" s="91">
        <v>50.9</v>
      </c>
      <c r="AI53" s="89">
        <v>57.3</v>
      </c>
      <c r="AJ53" s="90">
        <v>51.7</v>
      </c>
      <c r="AK53" s="91">
        <v>46.4</v>
      </c>
      <c r="AL53" s="89">
        <v>49.9</v>
      </c>
      <c r="AM53" s="91">
        <v>47.9</v>
      </c>
      <c r="AN53" s="91">
        <v>47.9</v>
      </c>
      <c r="AO53" s="89">
        <v>51.6</v>
      </c>
    </row>
    <row r="54" spans="1:41" x14ac:dyDescent="0.2">
      <c r="A54" s="333"/>
      <c r="B54" s="92">
        <v>5</v>
      </c>
      <c r="C54" s="168" t="str">
        <f>CONCATENATE(A50,B54)</f>
        <v>0325</v>
      </c>
      <c r="D54" s="93"/>
      <c r="E54" s="94" t="s">
        <v>242</v>
      </c>
      <c r="F54" s="95"/>
      <c r="G54" s="96"/>
      <c r="H54" s="94"/>
      <c r="I54" s="95"/>
      <c r="J54" s="96"/>
      <c r="K54" s="94"/>
      <c r="L54" s="95"/>
      <c r="M54" s="96"/>
      <c r="N54" s="94"/>
      <c r="O54" s="95"/>
      <c r="P54" s="96"/>
      <c r="Q54" s="94"/>
      <c r="R54" s="95"/>
      <c r="S54" s="96"/>
      <c r="T54" s="94"/>
      <c r="U54" s="95"/>
      <c r="V54" s="96"/>
      <c r="W54" s="94"/>
      <c r="X54" s="95"/>
      <c r="Y54" s="96"/>
      <c r="Z54" s="94"/>
      <c r="AA54" s="95"/>
      <c r="AB54" s="96"/>
      <c r="AC54" s="94"/>
      <c r="AD54" s="95"/>
      <c r="AE54" s="96"/>
      <c r="AF54" s="94"/>
      <c r="AG54" s="95"/>
      <c r="AH54" s="96"/>
      <c r="AI54" s="94"/>
      <c r="AJ54" s="95"/>
      <c r="AK54" s="96"/>
      <c r="AL54" s="94"/>
      <c r="AM54" s="96"/>
      <c r="AN54" s="96"/>
      <c r="AO54" s="94"/>
    </row>
    <row r="55" spans="1:41" x14ac:dyDescent="0.2">
      <c r="A55" s="331" t="s">
        <v>252</v>
      </c>
      <c r="B55" s="61">
        <v>1</v>
      </c>
      <c r="C55" s="166" t="str">
        <f>CONCATENATE(A55,B55)</f>
        <v>0411</v>
      </c>
      <c r="D55" s="83" t="s">
        <v>27</v>
      </c>
      <c r="E55" s="84" t="s">
        <v>238</v>
      </c>
      <c r="F55" s="85">
        <v>2.1</v>
      </c>
      <c r="G55" s="86">
        <v>1.6</v>
      </c>
      <c r="H55" s="84">
        <v>1.3</v>
      </c>
      <c r="I55" s="85">
        <v>1.5</v>
      </c>
      <c r="J55" s="86">
        <v>2.1</v>
      </c>
      <c r="K55" s="84">
        <v>2.7</v>
      </c>
      <c r="L55" s="85">
        <v>3.5</v>
      </c>
      <c r="M55" s="86">
        <v>5</v>
      </c>
      <c r="N55" s="84">
        <v>6.1</v>
      </c>
      <c r="O55" s="85">
        <v>8.6</v>
      </c>
      <c r="P55" s="86">
        <v>10.199999999999999</v>
      </c>
      <c r="Q55" s="84">
        <v>12.2</v>
      </c>
      <c r="R55" s="85">
        <v>14</v>
      </c>
      <c r="S55" s="86">
        <v>14.7</v>
      </c>
      <c r="T55" s="84">
        <v>16.100000000000001</v>
      </c>
      <c r="U55" s="85">
        <v>17.600000000000001</v>
      </c>
      <c r="V55" s="86">
        <v>18.5</v>
      </c>
      <c r="W55" s="84">
        <v>19.3</v>
      </c>
      <c r="X55" s="85">
        <v>20.6</v>
      </c>
      <c r="Y55" s="86">
        <v>22</v>
      </c>
      <c r="Z55" s="84">
        <v>23.7</v>
      </c>
      <c r="AA55" s="85">
        <v>24.6</v>
      </c>
      <c r="AB55" s="86">
        <v>24.2</v>
      </c>
      <c r="AC55" s="84">
        <v>23.8</v>
      </c>
      <c r="AD55" s="85">
        <v>22.7</v>
      </c>
      <c r="AE55" s="86">
        <v>20.8</v>
      </c>
      <c r="AF55" s="84">
        <v>18.600000000000001</v>
      </c>
      <c r="AG55" s="85">
        <v>17.100000000000001</v>
      </c>
      <c r="AH55" s="86">
        <v>15.5</v>
      </c>
      <c r="AI55" s="84">
        <v>13.1</v>
      </c>
      <c r="AJ55" s="85">
        <v>11.5</v>
      </c>
      <c r="AK55" s="86">
        <v>9.1999999999999993</v>
      </c>
      <c r="AL55" s="84">
        <v>7.4</v>
      </c>
      <c r="AM55" s="86">
        <v>6</v>
      </c>
      <c r="AN55" s="86">
        <v>4.0999999999999996</v>
      </c>
      <c r="AO55" s="84">
        <v>3.6</v>
      </c>
    </row>
    <row r="56" spans="1:41" x14ac:dyDescent="0.2">
      <c r="A56" s="332"/>
      <c r="B56" s="87">
        <v>2</v>
      </c>
      <c r="C56" s="167" t="str">
        <f>CONCATENATE(A55,B56)</f>
        <v>0412</v>
      </c>
      <c r="D56" s="88"/>
      <c r="E56" s="89" t="s">
        <v>239</v>
      </c>
      <c r="F56" s="90">
        <v>-1.2</v>
      </c>
      <c r="G56" s="91">
        <v>-1.8</v>
      </c>
      <c r="H56" s="89">
        <v>-2.1</v>
      </c>
      <c r="I56" s="90">
        <v>-2.1</v>
      </c>
      <c r="J56" s="91">
        <v>-1.4</v>
      </c>
      <c r="K56" s="89">
        <v>-0.9</v>
      </c>
      <c r="L56" s="90">
        <v>-0.3</v>
      </c>
      <c r="M56" s="91">
        <v>0.9</v>
      </c>
      <c r="N56" s="89">
        <v>2.1</v>
      </c>
      <c r="O56" s="90">
        <v>4.4000000000000004</v>
      </c>
      <c r="P56" s="91">
        <v>6</v>
      </c>
      <c r="Q56" s="89">
        <v>7.8</v>
      </c>
      <c r="R56" s="90">
        <v>9.6999999999999993</v>
      </c>
      <c r="S56" s="91">
        <v>11</v>
      </c>
      <c r="T56" s="89">
        <v>12.4</v>
      </c>
      <c r="U56" s="90">
        <v>14.3</v>
      </c>
      <c r="V56" s="91">
        <v>15.5</v>
      </c>
      <c r="W56" s="89">
        <v>16.7</v>
      </c>
      <c r="X56" s="90">
        <v>18.100000000000001</v>
      </c>
      <c r="Y56" s="91">
        <v>19.399999999999999</v>
      </c>
      <c r="Z56" s="89">
        <v>21</v>
      </c>
      <c r="AA56" s="90">
        <v>21.8</v>
      </c>
      <c r="AB56" s="91">
        <v>21.6</v>
      </c>
      <c r="AC56" s="89">
        <v>20.9</v>
      </c>
      <c r="AD56" s="90">
        <v>19.8</v>
      </c>
      <c r="AE56" s="91">
        <v>17.7</v>
      </c>
      <c r="AF56" s="89">
        <v>15.2</v>
      </c>
      <c r="AG56" s="90">
        <v>13.6</v>
      </c>
      <c r="AH56" s="91">
        <v>11.5</v>
      </c>
      <c r="AI56" s="89">
        <v>8.9</v>
      </c>
      <c r="AJ56" s="90">
        <v>7.2</v>
      </c>
      <c r="AK56" s="91">
        <v>5.2</v>
      </c>
      <c r="AL56" s="89">
        <v>3.4</v>
      </c>
      <c r="AM56" s="91">
        <v>2.1</v>
      </c>
      <c r="AN56" s="91">
        <v>0.6</v>
      </c>
      <c r="AO56" s="89">
        <v>0</v>
      </c>
    </row>
    <row r="57" spans="1:41" x14ac:dyDescent="0.2">
      <c r="A57" s="332"/>
      <c r="B57" s="87">
        <v>3</v>
      </c>
      <c r="C57" s="167" t="str">
        <f>CONCATENATE(A55,B57)</f>
        <v>0413</v>
      </c>
      <c r="D57" s="88"/>
      <c r="E57" s="89" t="s">
        <v>240</v>
      </c>
      <c r="F57" s="90">
        <v>5.8</v>
      </c>
      <c r="G57" s="91">
        <v>5.0999999999999996</v>
      </c>
      <c r="H57" s="89">
        <v>5</v>
      </c>
      <c r="I57" s="90">
        <v>5.3</v>
      </c>
      <c r="J57" s="91">
        <v>5.9</v>
      </c>
      <c r="K57" s="89">
        <v>6.6</v>
      </c>
      <c r="L57" s="90">
        <v>7.6</v>
      </c>
      <c r="M57" s="91">
        <v>9.5</v>
      </c>
      <c r="N57" s="89">
        <v>10.4</v>
      </c>
      <c r="O57" s="90">
        <v>13.2</v>
      </c>
      <c r="P57" s="91">
        <v>14.9</v>
      </c>
      <c r="Q57" s="89">
        <v>17</v>
      </c>
      <c r="R57" s="90">
        <v>18.8</v>
      </c>
      <c r="S57" s="91">
        <v>19</v>
      </c>
      <c r="T57" s="89">
        <v>20.5</v>
      </c>
      <c r="U57" s="90">
        <v>21.7</v>
      </c>
      <c r="V57" s="91">
        <v>22.4</v>
      </c>
      <c r="W57" s="89">
        <v>22.8</v>
      </c>
      <c r="X57" s="90">
        <v>24.1</v>
      </c>
      <c r="Y57" s="91">
        <v>25.4</v>
      </c>
      <c r="Z57" s="89">
        <v>27.4</v>
      </c>
      <c r="AA57" s="90">
        <v>28.5</v>
      </c>
      <c r="AB57" s="91">
        <v>27.8</v>
      </c>
      <c r="AC57" s="89">
        <v>27.4</v>
      </c>
      <c r="AD57" s="90">
        <v>26.4</v>
      </c>
      <c r="AE57" s="91">
        <v>24.3</v>
      </c>
      <c r="AF57" s="89">
        <v>22.4</v>
      </c>
      <c r="AG57" s="90">
        <v>21.1</v>
      </c>
      <c r="AH57" s="91">
        <v>19.7</v>
      </c>
      <c r="AI57" s="89">
        <v>17.5</v>
      </c>
      <c r="AJ57" s="90">
        <v>15.9</v>
      </c>
      <c r="AK57" s="91">
        <v>13.4</v>
      </c>
      <c r="AL57" s="89">
        <v>11.6</v>
      </c>
      <c r="AM57" s="91">
        <v>10</v>
      </c>
      <c r="AN57" s="91">
        <v>7.9</v>
      </c>
      <c r="AO57" s="89">
        <v>7.4</v>
      </c>
    </row>
    <row r="58" spans="1:41" x14ac:dyDescent="0.2">
      <c r="A58" s="332"/>
      <c r="B58" s="87">
        <v>4</v>
      </c>
      <c r="C58" s="167" t="str">
        <f>CONCATENATE(A55,B58)</f>
        <v>0414</v>
      </c>
      <c r="D58" s="88"/>
      <c r="E58" s="89" t="s">
        <v>241</v>
      </c>
      <c r="F58" s="90">
        <v>44.4</v>
      </c>
      <c r="G58" s="91">
        <v>48</v>
      </c>
      <c r="H58" s="89">
        <v>55.7</v>
      </c>
      <c r="I58" s="90">
        <v>53</v>
      </c>
      <c r="J58" s="91">
        <v>53.6</v>
      </c>
      <c r="K58" s="89">
        <v>45.2</v>
      </c>
      <c r="L58" s="90">
        <v>53.8</v>
      </c>
      <c r="M58" s="91">
        <v>59.8</v>
      </c>
      <c r="N58" s="89">
        <v>63.4</v>
      </c>
      <c r="O58" s="90">
        <v>64.900000000000006</v>
      </c>
      <c r="P58" s="91">
        <v>57.1</v>
      </c>
      <c r="Q58" s="89">
        <v>66.5</v>
      </c>
      <c r="R58" s="90">
        <v>61.9</v>
      </c>
      <c r="S58" s="91">
        <v>54.5</v>
      </c>
      <c r="T58" s="89">
        <v>68.900000000000006</v>
      </c>
      <c r="U58" s="90">
        <v>56</v>
      </c>
      <c r="V58" s="91">
        <v>44.5</v>
      </c>
      <c r="W58" s="89">
        <v>33.4</v>
      </c>
      <c r="X58" s="90">
        <v>34.4</v>
      </c>
      <c r="Y58" s="91">
        <v>35.1</v>
      </c>
      <c r="Z58" s="89">
        <v>50.2</v>
      </c>
      <c r="AA58" s="90">
        <v>52.6</v>
      </c>
      <c r="AB58" s="91">
        <v>43.7</v>
      </c>
      <c r="AC58" s="89">
        <v>48.1</v>
      </c>
      <c r="AD58" s="90">
        <v>41.8</v>
      </c>
      <c r="AE58" s="91">
        <v>37.9</v>
      </c>
      <c r="AF58" s="89">
        <v>41.5</v>
      </c>
      <c r="AG58" s="90">
        <v>42.8</v>
      </c>
      <c r="AH58" s="91">
        <v>47.7</v>
      </c>
      <c r="AI58" s="89">
        <v>58.1</v>
      </c>
      <c r="AJ58" s="90">
        <v>49.9</v>
      </c>
      <c r="AK58" s="91">
        <v>42.5</v>
      </c>
      <c r="AL58" s="89">
        <v>47.2</v>
      </c>
      <c r="AM58" s="91">
        <v>43.8</v>
      </c>
      <c r="AN58" s="91">
        <v>43</v>
      </c>
      <c r="AO58" s="89">
        <v>51.8</v>
      </c>
    </row>
    <row r="59" spans="1:41" x14ac:dyDescent="0.2">
      <c r="A59" s="333"/>
      <c r="B59" s="92">
        <v>5</v>
      </c>
      <c r="C59" s="168" t="str">
        <f>CONCATENATE(A55,B59)</f>
        <v>0415</v>
      </c>
      <c r="D59" s="93"/>
      <c r="E59" s="94" t="s">
        <v>242</v>
      </c>
      <c r="F59" s="95">
        <v>7.3</v>
      </c>
      <c r="G59" s="96">
        <v>8</v>
      </c>
      <c r="H59" s="94">
        <v>9</v>
      </c>
      <c r="I59" s="95">
        <v>10</v>
      </c>
      <c r="J59" s="96">
        <v>10.7</v>
      </c>
      <c r="K59" s="94">
        <v>11.8</v>
      </c>
      <c r="L59" s="95">
        <v>12.5</v>
      </c>
      <c r="M59" s="96">
        <v>14</v>
      </c>
      <c r="N59" s="94">
        <v>14.5</v>
      </c>
      <c r="O59" s="95">
        <v>16.3</v>
      </c>
      <c r="P59" s="96">
        <v>15.4</v>
      </c>
      <c r="Q59" s="94">
        <v>17.399999999999999</v>
      </c>
      <c r="R59" s="95">
        <v>17.399999999999999</v>
      </c>
      <c r="S59" s="96">
        <v>16.3</v>
      </c>
      <c r="T59" s="94">
        <v>18</v>
      </c>
      <c r="U59" s="95">
        <v>17.399999999999999</v>
      </c>
      <c r="V59" s="96">
        <v>15.2</v>
      </c>
      <c r="W59" s="94">
        <v>13</v>
      </c>
      <c r="X59" s="95">
        <v>13.2</v>
      </c>
      <c r="Y59" s="96">
        <v>13</v>
      </c>
      <c r="Z59" s="94">
        <v>14.9</v>
      </c>
      <c r="AA59" s="95">
        <v>15.8</v>
      </c>
      <c r="AB59" s="96">
        <v>14</v>
      </c>
      <c r="AC59" s="94">
        <v>13.2</v>
      </c>
      <c r="AD59" s="95">
        <v>12.5</v>
      </c>
      <c r="AE59" s="96">
        <v>11.1</v>
      </c>
      <c r="AF59" s="94">
        <v>10.9</v>
      </c>
      <c r="AG59" s="95">
        <v>10.6</v>
      </c>
      <c r="AH59" s="96">
        <v>10.4</v>
      </c>
      <c r="AI59" s="94">
        <v>10.1</v>
      </c>
      <c r="AJ59" s="95">
        <v>9</v>
      </c>
      <c r="AK59" s="96">
        <v>7.7</v>
      </c>
      <c r="AL59" s="94">
        <v>7.7</v>
      </c>
      <c r="AM59" s="96">
        <v>7</v>
      </c>
      <c r="AN59" s="96">
        <v>7</v>
      </c>
      <c r="AO59" s="94">
        <v>7.2</v>
      </c>
    </row>
    <row r="60" spans="1:41" x14ac:dyDescent="0.2">
      <c r="A60" s="331" t="s">
        <v>345</v>
      </c>
      <c r="B60" s="61">
        <v>1</v>
      </c>
      <c r="C60" s="166" t="str">
        <f>CONCATENATE(A60,B60)</f>
        <v>0421</v>
      </c>
      <c r="D60" s="88" t="s">
        <v>306</v>
      </c>
      <c r="E60" s="89" t="s">
        <v>238</v>
      </c>
      <c r="F60" s="90">
        <v>0.7</v>
      </c>
      <c r="G60" s="91">
        <v>0</v>
      </c>
      <c r="H60" s="89">
        <v>-0.3</v>
      </c>
      <c r="I60" s="90">
        <v>-0.1</v>
      </c>
      <c r="J60" s="91">
        <v>0.5</v>
      </c>
      <c r="K60" s="89">
        <v>1.1000000000000001</v>
      </c>
      <c r="L60" s="90">
        <v>1.9</v>
      </c>
      <c r="M60" s="91">
        <v>3.5</v>
      </c>
      <c r="N60" s="89">
        <v>4.5999999999999996</v>
      </c>
      <c r="O60" s="90">
        <v>7</v>
      </c>
      <c r="P60" s="91">
        <v>8.6999999999999993</v>
      </c>
      <c r="Q60" s="89">
        <v>10.6</v>
      </c>
      <c r="R60" s="90">
        <v>12.4</v>
      </c>
      <c r="S60" s="91">
        <v>13.1</v>
      </c>
      <c r="T60" s="89">
        <v>14.5</v>
      </c>
      <c r="U60" s="90">
        <v>16</v>
      </c>
      <c r="V60" s="91">
        <v>17.100000000000001</v>
      </c>
      <c r="W60" s="89">
        <v>18.100000000000001</v>
      </c>
      <c r="X60" s="90">
        <v>19.3</v>
      </c>
      <c r="Y60" s="91">
        <v>20.6</v>
      </c>
      <c r="Z60" s="89">
        <v>22.4</v>
      </c>
      <c r="AA60" s="90">
        <v>23.3</v>
      </c>
      <c r="AB60" s="91">
        <v>22.9</v>
      </c>
      <c r="AC60" s="89">
        <v>22.5</v>
      </c>
      <c r="AD60" s="90">
        <v>21.2</v>
      </c>
      <c r="AE60" s="91">
        <v>19.399999999999999</v>
      </c>
      <c r="AF60" s="89">
        <v>17.2</v>
      </c>
      <c r="AG60" s="90">
        <v>15.7</v>
      </c>
      <c r="AH60" s="91">
        <v>13.9</v>
      </c>
      <c r="AI60" s="89">
        <v>11.5</v>
      </c>
      <c r="AJ60" s="90">
        <v>10</v>
      </c>
      <c r="AK60" s="91">
        <v>7.5</v>
      </c>
      <c r="AL60" s="89">
        <v>5.7</v>
      </c>
      <c r="AM60" s="91">
        <v>4.4000000000000004</v>
      </c>
      <c r="AN60" s="91">
        <v>2.5</v>
      </c>
      <c r="AO60" s="89">
        <v>1.9</v>
      </c>
    </row>
    <row r="61" spans="1:41" x14ac:dyDescent="0.2">
      <c r="A61" s="332"/>
      <c r="B61" s="87">
        <v>2</v>
      </c>
      <c r="C61" s="167" t="str">
        <f>CONCATENATE(A60,B61)</f>
        <v>0422</v>
      </c>
      <c r="D61" s="88"/>
      <c r="E61" s="89" t="s">
        <v>239</v>
      </c>
      <c r="F61" s="90">
        <v>-2.9</v>
      </c>
      <c r="G61" s="91">
        <v>-3.6</v>
      </c>
      <c r="H61" s="89">
        <v>-4.0999999999999996</v>
      </c>
      <c r="I61" s="90">
        <v>-4</v>
      </c>
      <c r="J61" s="91">
        <v>-3.3</v>
      </c>
      <c r="K61" s="89">
        <v>-2.9</v>
      </c>
      <c r="L61" s="90">
        <v>-2.2999999999999998</v>
      </c>
      <c r="M61" s="91">
        <v>-1</v>
      </c>
      <c r="N61" s="89">
        <v>0</v>
      </c>
      <c r="O61" s="90">
        <v>2</v>
      </c>
      <c r="P61" s="91">
        <v>3.7</v>
      </c>
      <c r="Q61" s="89">
        <v>5.5</v>
      </c>
      <c r="R61" s="90">
        <v>7.2</v>
      </c>
      <c r="S61" s="91">
        <v>8.6</v>
      </c>
      <c r="T61" s="89">
        <v>10</v>
      </c>
      <c r="U61" s="90">
        <v>11.9</v>
      </c>
      <c r="V61" s="91">
        <v>13.6</v>
      </c>
      <c r="W61" s="89">
        <v>14.9</v>
      </c>
      <c r="X61" s="90">
        <v>16.100000000000001</v>
      </c>
      <c r="Y61" s="91">
        <v>17.600000000000001</v>
      </c>
      <c r="Z61" s="89">
        <v>19.2</v>
      </c>
      <c r="AA61" s="90">
        <v>19.899999999999999</v>
      </c>
      <c r="AB61" s="91">
        <v>19.8</v>
      </c>
      <c r="AC61" s="89">
        <v>19.100000000000001</v>
      </c>
      <c r="AD61" s="90">
        <v>17.8</v>
      </c>
      <c r="AE61" s="91">
        <v>15.9</v>
      </c>
      <c r="AF61" s="89">
        <v>13.1</v>
      </c>
      <c r="AG61" s="90">
        <v>11.5</v>
      </c>
      <c r="AH61" s="91">
        <v>9.5</v>
      </c>
      <c r="AI61" s="89">
        <v>6.7</v>
      </c>
      <c r="AJ61" s="90">
        <v>5.0999999999999996</v>
      </c>
      <c r="AK61" s="91">
        <v>3</v>
      </c>
      <c r="AL61" s="89">
        <v>1.4</v>
      </c>
      <c r="AM61" s="91">
        <v>0.3</v>
      </c>
      <c r="AN61" s="91">
        <v>-1.2</v>
      </c>
      <c r="AO61" s="89">
        <v>-1.7</v>
      </c>
    </row>
    <row r="62" spans="1:41" x14ac:dyDescent="0.2">
      <c r="A62" s="332"/>
      <c r="B62" s="87">
        <v>3</v>
      </c>
      <c r="C62" s="167" t="str">
        <f>CONCATENATE(A60,B62)</f>
        <v>0423</v>
      </c>
      <c r="D62" s="88"/>
      <c r="E62" s="89" t="s">
        <v>240</v>
      </c>
      <c r="F62" s="90">
        <v>4.8</v>
      </c>
      <c r="G62" s="91">
        <v>4.0999999999999996</v>
      </c>
      <c r="H62" s="89">
        <v>3.9</v>
      </c>
      <c r="I62" s="90">
        <v>4.2</v>
      </c>
      <c r="J62" s="91">
        <v>4.8</v>
      </c>
      <c r="K62" s="89">
        <v>5.6</v>
      </c>
      <c r="L62" s="90">
        <v>6.5</v>
      </c>
      <c r="M62" s="91">
        <v>8.5</v>
      </c>
      <c r="N62" s="89">
        <v>9.4</v>
      </c>
      <c r="O62" s="90">
        <v>12.4</v>
      </c>
      <c r="P62" s="91">
        <v>14</v>
      </c>
      <c r="Q62" s="89">
        <v>16</v>
      </c>
      <c r="R62" s="90">
        <v>18</v>
      </c>
      <c r="S62" s="91">
        <v>18.2</v>
      </c>
      <c r="T62" s="89">
        <v>19.7</v>
      </c>
      <c r="U62" s="90">
        <v>20.9</v>
      </c>
      <c r="V62" s="91">
        <v>21.6</v>
      </c>
      <c r="W62" s="89">
        <v>22.2</v>
      </c>
      <c r="X62" s="90">
        <v>23.5</v>
      </c>
      <c r="Y62" s="91">
        <v>24.6</v>
      </c>
      <c r="Z62" s="89">
        <v>26.7</v>
      </c>
      <c r="AA62" s="90">
        <v>27.8</v>
      </c>
      <c r="AB62" s="91">
        <v>27</v>
      </c>
      <c r="AC62" s="89">
        <v>26.9</v>
      </c>
      <c r="AD62" s="90">
        <v>25.5</v>
      </c>
      <c r="AE62" s="91">
        <v>23.8</v>
      </c>
      <c r="AF62" s="89">
        <v>21.8</v>
      </c>
      <c r="AG62" s="90">
        <v>20.6</v>
      </c>
      <c r="AH62" s="91">
        <v>19</v>
      </c>
      <c r="AI62" s="89">
        <v>16.8</v>
      </c>
      <c r="AJ62" s="90">
        <v>15.3</v>
      </c>
      <c r="AK62" s="91">
        <v>12.6</v>
      </c>
      <c r="AL62" s="89">
        <v>10.6</v>
      </c>
      <c r="AM62" s="91">
        <v>9</v>
      </c>
      <c r="AN62" s="91">
        <v>6.6</v>
      </c>
      <c r="AO62" s="89">
        <v>6.1</v>
      </c>
    </row>
    <row r="63" spans="1:41" x14ac:dyDescent="0.2">
      <c r="A63" s="332"/>
      <c r="B63" s="87">
        <v>4</v>
      </c>
      <c r="C63" s="167" t="str">
        <f>CONCATENATE(A60,B63)</f>
        <v>0424</v>
      </c>
      <c r="D63" s="88"/>
      <c r="E63" s="89" t="s">
        <v>241</v>
      </c>
      <c r="F63" s="90">
        <v>45.7</v>
      </c>
      <c r="G63" s="91">
        <v>48.4</v>
      </c>
      <c r="H63" s="89">
        <v>56.5</v>
      </c>
      <c r="I63" s="90">
        <v>51.8</v>
      </c>
      <c r="J63" s="91">
        <v>52.2</v>
      </c>
      <c r="K63" s="89">
        <v>43</v>
      </c>
      <c r="L63" s="90">
        <v>52.1</v>
      </c>
      <c r="M63" s="91">
        <v>57.9</v>
      </c>
      <c r="N63" s="89">
        <v>59.4</v>
      </c>
      <c r="O63" s="90">
        <v>63.5</v>
      </c>
      <c r="P63" s="91">
        <v>61.4</v>
      </c>
      <c r="Q63" s="89">
        <v>65.400000000000006</v>
      </c>
      <c r="R63" s="90">
        <v>63.8</v>
      </c>
      <c r="S63" s="91">
        <v>57.6</v>
      </c>
      <c r="T63" s="89">
        <v>69.8</v>
      </c>
      <c r="U63" s="90">
        <v>61.3</v>
      </c>
      <c r="V63" s="91">
        <v>53.6</v>
      </c>
      <c r="W63" s="89">
        <v>43.4</v>
      </c>
      <c r="X63" s="90">
        <v>42.9</v>
      </c>
      <c r="Y63" s="91">
        <v>41</v>
      </c>
      <c r="Z63" s="89">
        <v>59.1</v>
      </c>
      <c r="AA63" s="90">
        <v>56.5</v>
      </c>
      <c r="AB63" s="91">
        <v>46.6</v>
      </c>
      <c r="AC63" s="89">
        <v>56.7</v>
      </c>
      <c r="AD63" s="90">
        <v>41.6</v>
      </c>
      <c r="AE63" s="91">
        <v>39.9</v>
      </c>
      <c r="AF63" s="89">
        <v>44.7</v>
      </c>
      <c r="AG63" s="90">
        <v>46.6</v>
      </c>
      <c r="AH63" s="91">
        <v>48.7</v>
      </c>
      <c r="AI63" s="89">
        <v>59</v>
      </c>
      <c r="AJ63" s="90">
        <v>53.7</v>
      </c>
      <c r="AK63" s="91">
        <v>44</v>
      </c>
      <c r="AL63" s="89">
        <v>50.3</v>
      </c>
      <c r="AM63" s="91">
        <v>45.4</v>
      </c>
      <c r="AN63" s="91">
        <v>42.7</v>
      </c>
      <c r="AO63" s="89">
        <v>49.9</v>
      </c>
    </row>
    <row r="64" spans="1:41" x14ac:dyDescent="0.2">
      <c r="A64" s="333"/>
      <c r="B64" s="92">
        <v>5</v>
      </c>
      <c r="C64" s="168" t="str">
        <f>CONCATENATE(A60,B64)</f>
        <v>0425</v>
      </c>
      <c r="D64" s="88"/>
      <c r="E64" s="89" t="s">
        <v>242</v>
      </c>
      <c r="F64" s="90"/>
      <c r="G64" s="91"/>
      <c r="H64" s="89"/>
      <c r="I64" s="90"/>
      <c r="J64" s="91"/>
      <c r="K64" s="89"/>
      <c r="L64" s="90"/>
      <c r="M64" s="91"/>
      <c r="N64" s="89"/>
      <c r="O64" s="90"/>
      <c r="P64" s="91"/>
      <c r="Q64" s="89"/>
      <c r="R64" s="90"/>
      <c r="S64" s="91"/>
      <c r="T64" s="89"/>
      <c r="U64" s="90"/>
      <c r="V64" s="91"/>
      <c r="W64" s="89"/>
      <c r="X64" s="90"/>
      <c r="Y64" s="91"/>
      <c r="Z64" s="89"/>
      <c r="AA64" s="90"/>
      <c r="AB64" s="91"/>
      <c r="AC64" s="89"/>
      <c r="AD64" s="90"/>
      <c r="AE64" s="91"/>
      <c r="AF64" s="89"/>
      <c r="AG64" s="90"/>
      <c r="AH64" s="91"/>
      <c r="AI64" s="89"/>
      <c r="AJ64" s="90"/>
      <c r="AK64" s="91"/>
      <c r="AL64" s="89"/>
      <c r="AM64" s="91"/>
      <c r="AN64" s="91"/>
      <c r="AO64" s="89"/>
    </row>
    <row r="65" spans="1:41" x14ac:dyDescent="0.2">
      <c r="A65" s="331" t="s">
        <v>253</v>
      </c>
      <c r="B65" s="61">
        <v>1</v>
      </c>
      <c r="C65" s="166" t="str">
        <f>CONCATENATE(A65,B65)</f>
        <v>0511</v>
      </c>
      <c r="D65" s="83" t="s">
        <v>28</v>
      </c>
      <c r="E65" s="84" t="s">
        <v>238</v>
      </c>
      <c r="F65" s="85">
        <v>0.7</v>
      </c>
      <c r="G65" s="86">
        <v>0</v>
      </c>
      <c r="H65" s="84">
        <v>-0.2</v>
      </c>
      <c r="I65" s="85">
        <v>-0.1</v>
      </c>
      <c r="J65" s="86">
        <v>0.5</v>
      </c>
      <c r="K65" s="84">
        <v>1.4</v>
      </c>
      <c r="L65" s="85">
        <v>2</v>
      </c>
      <c r="M65" s="86">
        <v>3.7</v>
      </c>
      <c r="N65" s="84">
        <v>5</v>
      </c>
      <c r="O65" s="85">
        <v>7.8</v>
      </c>
      <c r="P65" s="86">
        <v>9.5</v>
      </c>
      <c r="Q65" s="84">
        <v>11.4</v>
      </c>
      <c r="R65" s="85">
        <v>13.3</v>
      </c>
      <c r="S65" s="86">
        <v>14.4</v>
      </c>
      <c r="T65" s="84">
        <v>16</v>
      </c>
      <c r="U65" s="85">
        <v>18</v>
      </c>
      <c r="V65" s="86">
        <v>19.2</v>
      </c>
      <c r="W65" s="84">
        <v>20.3</v>
      </c>
      <c r="X65" s="85">
        <v>21.4</v>
      </c>
      <c r="Y65" s="86">
        <v>22.5</v>
      </c>
      <c r="Z65" s="84">
        <v>24.6</v>
      </c>
      <c r="AA65" s="85">
        <v>25.3</v>
      </c>
      <c r="AB65" s="86">
        <v>25.3</v>
      </c>
      <c r="AC65" s="84">
        <v>24.2</v>
      </c>
      <c r="AD65" s="85">
        <v>22.6</v>
      </c>
      <c r="AE65" s="86">
        <v>20.399999999999999</v>
      </c>
      <c r="AF65" s="84">
        <v>18.100000000000001</v>
      </c>
      <c r="AG65" s="85">
        <v>16.2</v>
      </c>
      <c r="AH65" s="86">
        <v>14.2</v>
      </c>
      <c r="AI65" s="84">
        <v>11.9</v>
      </c>
      <c r="AJ65" s="85">
        <v>10.199999999999999</v>
      </c>
      <c r="AK65" s="86">
        <v>7.7</v>
      </c>
      <c r="AL65" s="84">
        <v>5.9</v>
      </c>
      <c r="AM65" s="86">
        <v>4.4000000000000004</v>
      </c>
      <c r="AN65" s="86">
        <v>2.4</v>
      </c>
      <c r="AO65" s="84">
        <v>1.9</v>
      </c>
    </row>
    <row r="66" spans="1:41" x14ac:dyDescent="0.2">
      <c r="A66" s="332"/>
      <c r="B66" s="87">
        <v>2</v>
      </c>
      <c r="C66" s="167" t="str">
        <f>CONCATENATE(A65,B66)</f>
        <v>0512</v>
      </c>
      <c r="D66" s="88"/>
      <c r="E66" s="89" t="s">
        <v>239</v>
      </c>
      <c r="F66" s="90">
        <v>-1.9</v>
      </c>
      <c r="G66" s="91">
        <v>-2.7</v>
      </c>
      <c r="H66" s="89">
        <v>-2.8</v>
      </c>
      <c r="I66" s="90">
        <v>-2.8</v>
      </c>
      <c r="J66" s="91">
        <v>-2.2999999999999998</v>
      </c>
      <c r="K66" s="89">
        <v>-1.7</v>
      </c>
      <c r="L66" s="90">
        <v>-1.3</v>
      </c>
      <c r="M66" s="91">
        <v>0</v>
      </c>
      <c r="N66" s="89">
        <v>1</v>
      </c>
      <c r="O66" s="90">
        <v>3.3</v>
      </c>
      <c r="P66" s="91">
        <v>5.0999999999999996</v>
      </c>
      <c r="Q66" s="89">
        <v>6.9</v>
      </c>
      <c r="R66" s="90">
        <v>9</v>
      </c>
      <c r="S66" s="91">
        <v>10.4</v>
      </c>
      <c r="T66" s="89">
        <v>11.8</v>
      </c>
      <c r="U66" s="90">
        <v>14.1</v>
      </c>
      <c r="V66" s="91">
        <v>15.5</v>
      </c>
      <c r="W66" s="89">
        <v>17</v>
      </c>
      <c r="X66" s="90">
        <v>18.3</v>
      </c>
      <c r="Y66" s="91">
        <v>19.7</v>
      </c>
      <c r="Z66" s="89">
        <v>21.3</v>
      </c>
      <c r="AA66" s="90">
        <v>21.8</v>
      </c>
      <c r="AB66" s="91">
        <v>21.7</v>
      </c>
      <c r="AC66" s="89">
        <v>20.6</v>
      </c>
      <c r="AD66" s="90">
        <v>18.899999999999999</v>
      </c>
      <c r="AE66" s="91">
        <v>16.600000000000001</v>
      </c>
      <c r="AF66" s="89">
        <v>14</v>
      </c>
      <c r="AG66" s="90">
        <v>12</v>
      </c>
      <c r="AH66" s="91">
        <v>9.9</v>
      </c>
      <c r="AI66" s="89">
        <v>7.7</v>
      </c>
      <c r="AJ66" s="90">
        <v>6</v>
      </c>
      <c r="AK66" s="91">
        <v>4</v>
      </c>
      <c r="AL66" s="89">
        <v>2.5</v>
      </c>
      <c r="AM66" s="91">
        <v>1.3</v>
      </c>
      <c r="AN66" s="91">
        <v>-0.3</v>
      </c>
      <c r="AO66" s="89">
        <v>-0.8</v>
      </c>
    </row>
    <row r="67" spans="1:41" x14ac:dyDescent="0.2">
      <c r="A67" s="332"/>
      <c r="B67" s="87">
        <v>3</v>
      </c>
      <c r="C67" s="167" t="str">
        <f>CONCATENATE(A65,B67)</f>
        <v>0513</v>
      </c>
      <c r="D67" s="88"/>
      <c r="E67" s="89" t="s">
        <v>240</v>
      </c>
      <c r="F67" s="90">
        <v>3.4</v>
      </c>
      <c r="G67" s="91">
        <v>2.7</v>
      </c>
      <c r="H67" s="89">
        <v>2.4</v>
      </c>
      <c r="I67" s="90">
        <v>2.8</v>
      </c>
      <c r="J67" s="91">
        <v>3.4</v>
      </c>
      <c r="K67" s="89">
        <v>4.7</v>
      </c>
      <c r="L67" s="90">
        <v>5.3</v>
      </c>
      <c r="M67" s="91">
        <v>7.4</v>
      </c>
      <c r="N67" s="89">
        <v>9.1999999999999993</v>
      </c>
      <c r="O67" s="90">
        <v>12.1</v>
      </c>
      <c r="P67" s="91">
        <v>14</v>
      </c>
      <c r="Q67" s="89">
        <v>15.8</v>
      </c>
      <c r="R67" s="90">
        <v>17.899999999999999</v>
      </c>
      <c r="S67" s="91">
        <v>18.5</v>
      </c>
      <c r="T67" s="89">
        <v>20.399999999999999</v>
      </c>
      <c r="U67" s="90">
        <v>22.2</v>
      </c>
      <c r="V67" s="91">
        <v>23.3</v>
      </c>
      <c r="W67" s="89">
        <v>24.1</v>
      </c>
      <c r="X67" s="90">
        <v>25.1</v>
      </c>
      <c r="Y67" s="91">
        <v>25.9</v>
      </c>
      <c r="Z67" s="89">
        <v>28.4</v>
      </c>
      <c r="AA67" s="90">
        <v>29.3</v>
      </c>
      <c r="AB67" s="91">
        <v>29.5</v>
      </c>
      <c r="AC67" s="89">
        <v>28.3</v>
      </c>
      <c r="AD67" s="90">
        <v>26.7</v>
      </c>
      <c r="AE67" s="91">
        <v>24.7</v>
      </c>
      <c r="AF67" s="89">
        <v>22.6</v>
      </c>
      <c r="AG67" s="90">
        <v>20.7</v>
      </c>
      <c r="AH67" s="91">
        <v>18.899999999999999</v>
      </c>
      <c r="AI67" s="89">
        <v>16.399999999999999</v>
      </c>
      <c r="AJ67" s="90">
        <v>14.5</v>
      </c>
      <c r="AK67" s="91">
        <v>11.6</v>
      </c>
      <c r="AL67" s="89">
        <v>9.5</v>
      </c>
      <c r="AM67" s="91">
        <v>7.8</v>
      </c>
      <c r="AN67" s="91">
        <v>5.3</v>
      </c>
      <c r="AO67" s="89">
        <v>4.9000000000000004</v>
      </c>
    </row>
    <row r="68" spans="1:41" x14ac:dyDescent="0.2">
      <c r="A68" s="332"/>
      <c r="B68" s="87">
        <v>4</v>
      </c>
      <c r="C68" s="167" t="str">
        <f>CONCATENATE(A65,B68)</f>
        <v>0514</v>
      </c>
      <c r="D68" s="88"/>
      <c r="E68" s="89" t="s">
        <v>241</v>
      </c>
      <c r="F68" s="90">
        <v>11.4</v>
      </c>
      <c r="G68" s="91">
        <v>12.7</v>
      </c>
      <c r="H68" s="89">
        <v>15.9</v>
      </c>
      <c r="I68" s="90">
        <v>18.2</v>
      </c>
      <c r="J68" s="91">
        <v>20.3</v>
      </c>
      <c r="K68" s="89">
        <v>24.2</v>
      </c>
      <c r="L68" s="90">
        <v>31.3</v>
      </c>
      <c r="M68" s="91">
        <v>39.6</v>
      </c>
      <c r="N68" s="89">
        <v>53.7</v>
      </c>
      <c r="O68" s="90">
        <v>56</v>
      </c>
      <c r="P68" s="91">
        <v>56.1</v>
      </c>
      <c r="Q68" s="89">
        <v>58.3</v>
      </c>
      <c r="R68" s="90">
        <v>58.1</v>
      </c>
      <c r="S68" s="91">
        <v>55.2</v>
      </c>
      <c r="T68" s="89">
        <v>68.7</v>
      </c>
      <c r="U68" s="90">
        <v>65.3</v>
      </c>
      <c r="V68" s="91">
        <v>59.7</v>
      </c>
      <c r="W68" s="89">
        <v>51.2</v>
      </c>
      <c r="X68" s="90">
        <v>46.3</v>
      </c>
      <c r="Y68" s="91">
        <v>41.6</v>
      </c>
      <c r="Z68" s="89">
        <v>62.5</v>
      </c>
      <c r="AA68" s="90">
        <v>63.8</v>
      </c>
      <c r="AB68" s="91">
        <v>65.3</v>
      </c>
      <c r="AC68" s="89">
        <v>63.8</v>
      </c>
      <c r="AD68" s="90">
        <v>54.7</v>
      </c>
      <c r="AE68" s="91">
        <v>48.8</v>
      </c>
      <c r="AF68" s="89">
        <v>50.3</v>
      </c>
      <c r="AG68" s="90">
        <v>49.9</v>
      </c>
      <c r="AH68" s="91">
        <v>49</v>
      </c>
      <c r="AI68" s="89">
        <v>46.4</v>
      </c>
      <c r="AJ68" s="90">
        <v>35.9</v>
      </c>
      <c r="AK68" s="91">
        <v>24.9</v>
      </c>
      <c r="AL68" s="89">
        <v>21.9</v>
      </c>
      <c r="AM68" s="91">
        <v>17</v>
      </c>
      <c r="AN68" s="91">
        <v>12.4</v>
      </c>
      <c r="AO68" s="89">
        <v>15.9</v>
      </c>
    </row>
    <row r="69" spans="1:41" x14ac:dyDescent="0.2">
      <c r="A69" s="333"/>
      <c r="B69" s="92">
        <v>5</v>
      </c>
      <c r="C69" s="168" t="str">
        <f>CONCATENATE(A65,B69)</f>
        <v>0515</v>
      </c>
      <c r="D69" s="93"/>
      <c r="E69" s="94" t="s">
        <v>242</v>
      </c>
      <c r="F69" s="95">
        <v>4.0999999999999996</v>
      </c>
      <c r="G69" s="96">
        <v>4.5999999999999996</v>
      </c>
      <c r="H69" s="94">
        <v>5.4</v>
      </c>
      <c r="I69" s="95">
        <v>6.4</v>
      </c>
      <c r="J69" s="96">
        <v>7.2</v>
      </c>
      <c r="K69" s="94">
        <v>8.8000000000000007</v>
      </c>
      <c r="L69" s="95">
        <v>10</v>
      </c>
      <c r="M69" s="96">
        <v>11.4</v>
      </c>
      <c r="N69" s="94">
        <v>13.6</v>
      </c>
      <c r="O69" s="95">
        <v>15.2</v>
      </c>
      <c r="P69" s="96">
        <v>15.8</v>
      </c>
      <c r="Q69" s="94">
        <v>16.399999999999999</v>
      </c>
      <c r="R69" s="95">
        <v>16.8</v>
      </c>
      <c r="S69" s="96">
        <v>16.7</v>
      </c>
      <c r="T69" s="94">
        <v>18.2</v>
      </c>
      <c r="U69" s="95">
        <v>19.3</v>
      </c>
      <c r="V69" s="96">
        <v>18.399999999999999</v>
      </c>
      <c r="W69" s="94">
        <v>16.8</v>
      </c>
      <c r="X69" s="95">
        <v>15.6</v>
      </c>
      <c r="Y69" s="96">
        <v>15.2</v>
      </c>
      <c r="Z69" s="94">
        <v>17.100000000000001</v>
      </c>
      <c r="AA69" s="95">
        <v>18</v>
      </c>
      <c r="AB69" s="96">
        <v>17.7</v>
      </c>
      <c r="AC69" s="94">
        <v>15.8</v>
      </c>
      <c r="AD69" s="95">
        <v>14.5</v>
      </c>
      <c r="AE69" s="96">
        <v>13.1</v>
      </c>
      <c r="AF69" s="94">
        <v>12.4</v>
      </c>
      <c r="AG69" s="95">
        <v>11.6</v>
      </c>
      <c r="AH69" s="96">
        <v>10.4</v>
      </c>
      <c r="AI69" s="94">
        <v>8.9</v>
      </c>
      <c r="AJ69" s="95">
        <v>7.3</v>
      </c>
      <c r="AK69" s="96">
        <v>5.6</v>
      </c>
      <c r="AL69" s="94">
        <v>4.9000000000000004</v>
      </c>
      <c r="AM69" s="96">
        <v>4.2</v>
      </c>
      <c r="AN69" s="96">
        <v>3.8</v>
      </c>
      <c r="AO69" s="94">
        <v>4</v>
      </c>
    </row>
    <row r="70" spans="1:41" x14ac:dyDescent="0.2">
      <c r="A70" s="331" t="s">
        <v>342</v>
      </c>
      <c r="B70" s="61">
        <v>1</v>
      </c>
      <c r="C70" s="166" t="str">
        <f>CONCATENATE(A70,B70)</f>
        <v>0521</v>
      </c>
      <c r="D70" s="88" t="s">
        <v>307</v>
      </c>
      <c r="E70" s="89" t="s">
        <v>238</v>
      </c>
      <c r="F70" s="90">
        <v>-1</v>
      </c>
      <c r="G70" s="91">
        <v>-1.8</v>
      </c>
      <c r="H70" s="89">
        <v>-2</v>
      </c>
      <c r="I70" s="90">
        <v>-1.7</v>
      </c>
      <c r="J70" s="91">
        <v>-1.1000000000000001</v>
      </c>
      <c r="K70" s="89">
        <v>-0.2</v>
      </c>
      <c r="L70" s="90">
        <v>0.5</v>
      </c>
      <c r="M70" s="91">
        <v>2</v>
      </c>
      <c r="N70" s="89">
        <v>3.6</v>
      </c>
      <c r="O70" s="90">
        <v>6.7</v>
      </c>
      <c r="P70" s="91">
        <v>9</v>
      </c>
      <c r="Q70" s="89">
        <v>11.3</v>
      </c>
      <c r="R70" s="90">
        <v>13.5</v>
      </c>
      <c r="S70" s="91">
        <v>14.4</v>
      </c>
      <c r="T70" s="89">
        <v>16</v>
      </c>
      <c r="U70" s="90">
        <v>18.100000000000001</v>
      </c>
      <c r="V70" s="91">
        <v>19.399999999999999</v>
      </c>
      <c r="W70" s="89">
        <v>20.399999999999999</v>
      </c>
      <c r="X70" s="90">
        <v>21.5</v>
      </c>
      <c r="Y70" s="91">
        <v>22.6</v>
      </c>
      <c r="Z70" s="89">
        <v>24.4</v>
      </c>
      <c r="AA70" s="90">
        <v>25.2</v>
      </c>
      <c r="AB70" s="91">
        <v>25</v>
      </c>
      <c r="AC70" s="89">
        <v>23.7</v>
      </c>
      <c r="AD70" s="90">
        <v>22.2</v>
      </c>
      <c r="AE70" s="91">
        <v>19.899999999999999</v>
      </c>
      <c r="AF70" s="89">
        <v>17.399999999999999</v>
      </c>
      <c r="AG70" s="90">
        <v>15.4</v>
      </c>
      <c r="AH70" s="91">
        <v>13.4</v>
      </c>
      <c r="AI70" s="89">
        <v>10.7</v>
      </c>
      <c r="AJ70" s="90">
        <v>9</v>
      </c>
      <c r="AK70" s="91">
        <v>6.4</v>
      </c>
      <c r="AL70" s="89">
        <v>4.4000000000000004</v>
      </c>
      <c r="AM70" s="91">
        <v>2.8</v>
      </c>
      <c r="AN70" s="91">
        <v>0.7</v>
      </c>
      <c r="AO70" s="89">
        <v>0.1</v>
      </c>
    </row>
    <row r="71" spans="1:41" x14ac:dyDescent="0.2">
      <c r="A71" s="332"/>
      <c r="B71" s="87">
        <v>2</v>
      </c>
      <c r="C71" s="167" t="str">
        <f>CONCATENATE(A70,B71)</f>
        <v>0522</v>
      </c>
      <c r="D71" s="88"/>
      <c r="E71" s="89" t="s">
        <v>239</v>
      </c>
      <c r="F71" s="90">
        <v>-4.0999999999999996</v>
      </c>
      <c r="G71" s="91">
        <v>-5</v>
      </c>
      <c r="H71" s="89">
        <v>-5.0999999999999996</v>
      </c>
      <c r="I71" s="90">
        <v>-5</v>
      </c>
      <c r="J71" s="91">
        <v>-4.4000000000000004</v>
      </c>
      <c r="K71" s="89">
        <v>-3.7</v>
      </c>
      <c r="L71" s="90">
        <v>-3.2</v>
      </c>
      <c r="M71" s="91">
        <v>-1.9</v>
      </c>
      <c r="N71" s="89">
        <v>-0.7</v>
      </c>
      <c r="O71" s="90">
        <v>1.5</v>
      </c>
      <c r="P71" s="91">
        <v>3.7</v>
      </c>
      <c r="Q71" s="89">
        <v>5.4</v>
      </c>
      <c r="R71" s="90">
        <v>7.6</v>
      </c>
      <c r="S71" s="91">
        <v>9.1999999999999993</v>
      </c>
      <c r="T71" s="89">
        <v>10.9</v>
      </c>
      <c r="U71" s="90">
        <v>13.1</v>
      </c>
      <c r="V71" s="91">
        <v>14.7</v>
      </c>
      <c r="W71" s="89">
        <v>16.3</v>
      </c>
      <c r="X71" s="90">
        <v>17.600000000000001</v>
      </c>
      <c r="Y71" s="91">
        <v>19</v>
      </c>
      <c r="Z71" s="89">
        <v>20.3</v>
      </c>
      <c r="AA71" s="90">
        <v>20.9</v>
      </c>
      <c r="AB71" s="91">
        <v>20.8</v>
      </c>
      <c r="AC71" s="89">
        <v>19.600000000000001</v>
      </c>
      <c r="AD71" s="90">
        <v>18.100000000000001</v>
      </c>
      <c r="AE71" s="91">
        <v>15.7</v>
      </c>
      <c r="AF71" s="89">
        <v>12.9</v>
      </c>
      <c r="AG71" s="90">
        <v>10.8</v>
      </c>
      <c r="AH71" s="91">
        <v>8.6</v>
      </c>
      <c r="AI71" s="89">
        <v>6.1</v>
      </c>
      <c r="AJ71" s="90">
        <v>4.4000000000000004</v>
      </c>
      <c r="AK71" s="91">
        <v>2.4</v>
      </c>
      <c r="AL71" s="89">
        <v>0.8</v>
      </c>
      <c r="AM71" s="91">
        <v>-0.5</v>
      </c>
      <c r="AN71" s="91">
        <v>-2.2000000000000002</v>
      </c>
      <c r="AO71" s="89">
        <v>-2.9</v>
      </c>
    </row>
    <row r="72" spans="1:41" x14ac:dyDescent="0.2">
      <c r="A72" s="332"/>
      <c r="B72" s="87">
        <v>3</v>
      </c>
      <c r="C72" s="167" t="str">
        <f>CONCATENATE(A70,B72)</f>
        <v>0523</v>
      </c>
      <c r="D72" s="88"/>
      <c r="E72" s="89" t="s">
        <v>240</v>
      </c>
      <c r="F72" s="90">
        <v>1.8</v>
      </c>
      <c r="G72" s="91">
        <v>1.1000000000000001</v>
      </c>
      <c r="H72" s="89">
        <v>0.9</v>
      </c>
      <c r="I72" s="90">
        <v>1.3</v>
      </c>
      <c r="J72" s="91">
        <v>2.1</v>
      </c>
      <c r="K72" s="89">
        <v>3.5</v>
      </c>
      <c r="L72" s="90">
        <v>4.3</v>
      </c>
      <c r="M72" s="91">
        <v>6.3</v>
      </c>
      <c r="N72" s="89">
        <v>8.5</v>
      </c>
      <c r="O72" s="90">
        <v>12.5</v>
      </c>
      <c r="P72" s="91">
        <v>15</v>
      </c>
      <c r="Q72" s="89">
        <v>17.600000000000001</v>
      </c>
      <c r="R72" s="90">
        <v>19.899999999999999</v>
      </c>
      <c r="S72" s="91">
        <v>20.100000000000001</v>
      </c>
      <c r="T72" s="89">
        <v>22</v>
      </c>
      <c r="U72" s="90">
        <v>24</v>
      </c>
      <c r="V72" s="91">
        <v>24.9</v>
      </c>
      <c r="W72" s="89">
        <v>25.4</v>
      </c>
      <c r="X72" s="90">
        <v>26.4</v>
      </c>
      <c r="Y72" s="91">
        <v>27.2</v>
      </c>
      <c r="Z72" s="89">
        <v>29.7</v>
      </c>
      <c r="AA72" s="90">
        <v>30.5</v>
      </c>
      <c r="AB72" s="91">
        <v>30.4</v>
      </c>
      <c r="AC72" s="89">
        <v>29.1</v>
      </c>
      <c r="AD72" s="90">
        <v>27.5</v>
      </c>
      <c r="AE72" s="91">
        <v>25.2</v>
      </c>
      <c r="AF72" s="89">
        <v>22.8</v>
      </c>
      <c r="AG72" s="90">
        <v>20.9</v>
      </c>
      <c r="AH72" s="91">
        <v>19</v>
      </c>
      <c r="AI72" s="89">
        <v>16.3</v>
      </c>
      <c r="AJ72" s="90">
        <v>14.3</v>
      </c>
      <c r="AK72" s="91">
        <v>10.9</v>
      </c>
      <c r="AL72" s="89">
        <v>8.6</v>
      </c>
      <c r="AM72" s="91">
        <v>6.5</v>
      </c>
      <c r="AN72" s="91">
        <v>3.7</v>
      </c>
      <c r="AO72" s="89">
        <v>3.1</v>
      </c>
    </row>
    <row r="73" spans="1:41" x14ac:dyDescent="0.2">
      <c r="A73" s="332"/>
      <c r="B73" s="87">
        <v>4</v>
      </c>
      <c r="C73" s="167" t="str">
        <f>CONCATENATE(A70,B73)</f>
        <v>0524</v>
      </c>
      <c r="D73" s="88"/>
      <c r="E73" s="89" t="s">
        <v>241</v>
      </c>
      <c r="F73" s="90">
        <v>11.1</v>
      </c>
      <c r="G73" s="91">
        <v>13.3</v>
      </c>
      <c r="H73" s="89">
        <v>15.2</v>
      </c>
      <c r="I73" s="90">
        <v>17.100000000000001</v>
      </c>
      <c r="J73" s="91">
        <v>19</v>
      </c>
      <c r="K73" s="89">
        <v>24.7</v>
      </c>
      <c r="L73" s="90">
        <v>27.7</v>
      </c>
      <c r="M73" s="91">
        <v>35.4</v>
      </c>
      <c r="N73" s="89">
        <v>45</v>
      </c>
      <c r="O73" s="90">
        <v>49.6</v>
      </c>
      <c r="P73" s="91">
        <v>50.4</v>
      </c>
      <c r="Q73" s="89">
        <v>53.1</v>
      </c>
      <c r="R73" s="90">
        <v>60.5</v>
      </c>
      <c r="S73" s="91">
        <v>51</v>
      </c>
      <c r="T73" s="89">
        <v>65</v>
      </c>
      <c r="U73" s="90">
        <v>62.3</v>
      </c>
      <c r="V73" s="91">
        <v>55.6</v>
      </c>
      <c r="W73" s="89">
        <v>48.3</v>
      </c>
      <c r="X73" s="90">
        <v>43</v>
      </c>
      <c r="Y73" s="91">
        <v>42.8</v>
      </c>
      <c r="Z73" s="89">
        <v>63.6</v>
      </c>
      <c r="AA73" s="90">
        <v>60.9</v>
      </c>
      <c r="AB73" s="91">
        <v>59.3</v>
      </c>
      <c r="AC73" s="89">
        <v>60.5</v>
      </c>
      <c r="AD73" s="90">
        <v>50.2</v>
      </c>
      <c r="AE73" s="91">
        <v>43</v>
      </c>
      <c r="AF73" s="89">
        <v>43</v>
      </c>
      <c r="AG73" s="90">
        <v>44</v>
      </c>
      <c r="AH73" s="91">
        <v>43.4</v>
      </c>
      <c r="AI73" s="89">
        <v>44.4</v>
      </c>
      <c r="AJ73" s="90">
        <v>34.200000000000003</v>
      </c>
      <c r="AK73" s="91">
        <v>25</v>
      </c>
      <c r="AL73" s="89">
        <v>22.7</v>
      </c>
      <c r="AM73" s="91">
        <v>17</v>
      </c>
      <c r="AN73" s="91">
        <v>12.3</v>
      </c>
      <c r="AO73" s="89">
        <v>15.3</v>
      </c>
    </row>
    <row r="74" spans="1:41" x14ac:dyDescent="0.2">
      <c r="A74" s="333"/>
      <c r="B74" s="92">
        <v>5</v>
      </c>
      <c r="C74" s="168" t="str">
        <f>CONCATENATE(A70,B74)</f>
        <v>0525</v>
      </c>
      <c r="D74" s="88"/>
      <c r="E74" s="89" t="s">
        <v>242</v>
      </c>
      <c r="F74" s="90"/>
      <c r="G74" s="91"/>
      <c r="H74" s="89"/>
      <c r="I74" s="90"/>
      <c r="J74" s="91"/>
      <c r="K74" s="89"/>
      <c r="L74" s="90"/>
      <c r="M74" s="91"/>
      <c r="N74" s="89"/>
      <c r="O74" s="90"/>
      <c r="P74" s="91"/>
      <c r="Q74" s="89"/>
      <c r="R74" s="90"/>
      <c r="S74" s="91"/>
      <c r="T74" s="89"/>
      <c r="U74" s="90"/>
      <c r="V74" s="91"/>
      <c r="W74" s="89"/>
      <c r="X74" s="90"/>
      <c r="Y74" s="91"/>
      <c r="Z74" s="89"/>
      <c r="AA74" s="90"/>
      <c r="AB74" s="91"/>
      <c r="AC74" s="89"/>
      <c r="AD74" s="90"/>
      <c r="AE74" s="91"/>
      <c r="AF74" s="89"/>
      <c r="AG74" s="90"/>
      <c r="AH74" s="91"/>
      <c r="AI74" s="89"/>
      <c r="AJ74" s="90"/>
      <c r="AK74" s="91"/>
      <c r="AL74" s="89"/>
      <c r="AM74" s="91"/>
      <c r="AN74" s="91"/>
      <c r="AO74" s="89"/>
    </row>
    <row r="75" spans="1:41" x14ac:dyDescent="0.2">
      <c r="A75" s="331" t="s">
        <v>254</v>
      </c>
      <c r="B75" s="61">
        <v>1</v>
      </c>
      <c r="C75" s="166" t="str">
        <f>CONCATENATE(A75,B75)</f>
        <v>0611</v>
      </c>
      <c r="D75" s="83" t="s">
        <v>29</v>
      </c>
      <c r="E75" s="84" t="s">
        <v>238</v>
      </c>
      <c r="F75" s="85">
        <v>0.1</v>
      </c>
      <c r="G75" s="86">
        <v>-0.5</v>
      </c>
      <c r="H75" s="84">
        <v>-0.7</v>
      </c>
      <c r="I75" s="85">
        <v>-0.5</v>
      </c>
      <c r="J75" s="86">
        <v>0.1</v>
      </c>
      <c r="K75" s="84">
        <v>0.8</v>
      </c>
      <c r="L75" s="85">
        <v>1.9</v>
      </c>
      <c r="M75" s="86">
        <v>3.5</v>
      </c>
      <c r="N75" s="84">
        <v>4.8</v>
      </c>
      <c r="O75" s="85">
        <v>7.9</v>
      </c>
      <c r="P75" s="86">
        <v>10</v>
      </c>
      <c r="Q75" s="84">
        <v>12.4</v>
      </c>
      <c r="R75" s="85">
        <v>14.6</v>
      </c>
      <c r="S75" s="86">
        <v>15.3</v>
      </c>
      <c r="T75" s="84">
        <v>17</v>
      </c>
      <c r="U75" s="85">
        <v>18.899999999999999</v>
      </c>
      <c r="V75" s="86">
        <v>20</v>
      </c>
      <c r="W75" s="84">
        <v>20.6</v>
      </c>
      <c r="X75" s="85">
        <v>22</v>
      </c>
      <c r="Y75" s="86">
        <v>23</v>
      </c>
      <c r="Z75" s="84">
        <v>24.9</v>
      </c>
      <c r="AA75" s="85">
        <v>25.7</v>
      </c>
      <c r="AB75" s="86">
        <v>25</v>
      </c>
      <c r="AC75" s="84">
        <v>24.1</v>
      </c>
      <c r="AD75" s="85">
        <v>22.5</v>
      </c>
      <c r="AE75" s="86">
        <v>20.3</v>
      </c>
      <c r="AF75" s="84">
        <v>17.600000000000001</v>
      </c>
      <c r="AG75" s="85">
        <v>15.8</v>
      </c>
      <c r="AH75" s="86">
        <v>13.9</v>
      </c>
      <c r="AI75" s="84">
        <v>11.3</v>
      </c>
      <c r="AJ75" s="85">
        <v>9.5</v>
      </c>
      <c r="AK75" s="86">
        <v>7.3</v>
      </c>
      <c r="AL75" s="84">
        <v>5.4</v>
      </c>
      <c r="AM75" s="86">
        <v>4</v>
      </c>
      <c r="AN75" s="86">
        <v>2.2000000000000002</v>
      </c>
      <c r="AO75" s="84">
        <v>1.6</v>
      </c>
    </row>
    <row r="76" spans="1:41" x14ac:dyDescent="0.2">
      <c r="A76" s="332"/>
      <c r="B76" s="87">
        <v>2</v>
      </c>
      <c r="C76" s="167" t="str">
        <f>CONCATENATE(A75,B76)</f>
        <v>0612</v>
      </c>
      <c r="D76" s="88"/>
      <c r="E76" s="89" t="s">
        <v>239</v>
      </c>
      <c r="F76" s="90">
        <v>-2.8</v>
      </c>
      <c r="G76" s="91">
        <v>-3.6</v>
      </c>
      <c r="H76" s="89">
        <v>-3.8</v>
      </c>
      <c r="I76" s="90">
        <v>-3.8</v>
      </c>
      <c r="J76" s="91">
        <v>-3.2</v>
      </c>
      <c r="K76" s="89">
        <v>-2.8</v>
      </c>
      <c r="L76" s="90">
        <v>-1.9</v>
      </c>
      <c r="M76" s="91">
        <v>-0.8</v>
      </c>
      <c r="N76" s="89">
        <v>0.3</v>
      </c>
      <c r="O76" s="90">
        <v>2.6</v>
      </c>
      <c r="P76" s="91">
        <v>4.5999999999999996</v>
      </c>
      <c r="Q76" s="89">
        <v>6.3</v>
      </c>
      <c r="R76" s="90">
        <v>8.6</v>
      </c>
      <c r="S76" s="91">
        <v>10.1</v>
      </c>
      <c r="T76" s="89">
        <v>11.6</v>
      </c>
      <c r="U76" s="90">
        <v>13.7</v>
      </c>
      <c r="V76" s="91">
        <v>15.3</v>
      </c>
      <c r="W76" s="89">
        <v>16.7</v>
      </c>
      <c r="X76" s="90">
        <v>18.100000000000001</v>
      </c>
      <c r="Y76" s="91">
        <v>19.2</v>
      </c>
      <c r="Z76" s="89">
        <v>20.6</v>
      </c>
      <c r="AA76" s="90">
        <v>21.4</v>
      </c>
      <c r="AB76" s="91">
        <v>20.8</v>
      </c>
      <c r="AC76" s="89">
        <v>19.899999999999999</v>
      </c>
      <c r="AD76" s="90">
        <v>18.5</v>
      </c>
      <c r="AE76" s="91">
        <v>16.5</v>
      </c>
      <c r="AF76" s="89">
        <v>13.5</v>
      </c>
      <c r="AG76" s="90">
        <v>11.6</v>
      </c>
      <c r="AH76" s="91">
        <v>9.4</v>
      </c>
      <c r="AI76" s="89">
        <v>6.8</v>
      </c>
      <c r="AJ76" s="90">
        <v>5</v>
      </c>
      <c r="AK76" s="91">
        <v>3.2</v>
      </c>
      <c r="AL76" s="89">
        <v>1.4</v>
      </c>
      <c r="AM76" s="91">
        <v>0.5</v>
      </c>
      <c r="AN76" s="91">
        <v>-0.9</v>
      </c>
      <c r="AO76" s="89">
        <v>-1.6</v>
      </c>
    </row>
    <row r="77" spans="1:41" x14ac:dyDescent="0.2">
      <c r="A77" s="332"/>
      <c r="B77" s="87">
        <v>3</v>
      </c>
      <c r="C77" s="167" t="str">
        <f>CONCATENATE(A75,B77)</f>
        <v>0613</v>
      </c>
      <c r="D77" s="88"/>
      <c r="E77" s="89" t="s">
        <v>240</v>
      </c>
      <c r="F77" s="90">
        <v>3.5</v>
      </c>
      <c r="G77" s="91">
        <v>2.9</v>
      </c>
      <c r="H77" s="89">
        <v>2.8</v>
      </c>
      <c r="I77" s="90">
        <v>3.1</v>
      </c>
      <c r="J77" s="91">
        <v>3.9</v>
      </c>
      <c r="K77" s="89">
        <v>5</v>
      </c>
      <c r="L77" s="90">
        <v>6.2</v>
      </c>
      <c r="M77" s="91">
        <v>8.6</v>
      </c>
      <c r="N77" s="89">
        <v>10.199999999999999</v>
      </c>
      <c r="O77" s="90">
        <v>13.9</v>
      </c>
      <c r="P77" s="91">
        <v>16</v>
      </c>
      <c r="Q77" s="89">
        <v>18.8</v>
      </c>
      <c r="R77" s="90">
        <v>21.3</v>
      </c>
      <c r="S77" s="91">
        <v>21.2</v>
      </c>
      <c r="T77" s="89">
        <v>23.3</v>
      </c>
      <c r="U77" s="90">
        <v>25.1</v>
      </c>
      <c r="V77" s="91">
        <v>25.6</v>
      </c>
      <c r="W77" s="89">
        <v>25.5</v>
      </c>
      <c r="X77" s="90">
        <v>26.9</v>
      </c>
      <c r="Y77" s="91">
        <v>27.9</v>
      </c>
      <c r="Z77" s="89">
        <v>30.3</v>
      </c>
      <c r="AA77" s="90">
        <v>31.2</v>
      </c>
      <c r="AB77" s="91">
        <v>30.5</v>
      </c>
      <c r="AC77" s="89">
        <v>29.5</v>
      </c>
      <c r="AD77" s="90">
        <v>27.9</v>
      </c>
      <c r="AE77" s="91">
        <v>25.1</v>
      </c>
      <c r="AF77" s="89">
        <v>22.7</v>
      </c>
      <c r="AG77" s="90">
        <v>21</v>
      </c>
      <c r="AH77" s="91">
        <v>19.399999999999999</v>
      </c>
      <c r="AI77" s="89">
        <v>16.8</v>
      </c>
      <c r="AJ77" s="90">
        <v>14.9</v>
      </c>
      <c r="AK77" s="91">
        <v>11.9</v>
      </c>
      <c r="AL77" s="89">
        <v>9.9</v>
      </c>
      <c r="AM77" s="91">
        <v>8.3000000000000007</v>
      </c>
      <c r="AN77" s="91">
        <v>5.8</v>
      </c>
      <c r="AO77" s="89">
        <v>5.2</v>
      </c>
    </row>
    <row r="78" spans="1:41" x14ac:dyDescent="0.2">
      <c r="A78" s="332"/>
      <c r="B78" s="87">
        <v>4</v>
      </c>
      <c r="C78" s="167" t="str">
        <f>CONCATENATE(A75,B78)</f>
        <v>0614</v>
      </c>
      <c r="D78" s="88"/>
      <c r="E78" s="89" t="s">
        <v>241</v>
      </c>
      <c r="F78" s="90">
        <v>23.4</v>
      </c>
      <c r="G78" s="91">
        <v>30.2</v>
      </c>
      <c r="H78" s="89">
        <v>31.3</v>
      </c>
      <c r="I78" s="90">
        <v>31.7</v>
      </c>
      <c r="J78" s="91">
        <v>33.700000000000003</v>
      </c>
      <c r="K78" s="89">
        <v>33.799999999999997</v>
      </c>
      <c r="L78" s="90">
        <v>41.8</v>
      </c>
      <c r="M78" s="91">
        <v>45.7</v>
      </c>
      <c r="N78" s="89">
        <v>53.3</v>
      </c>
      <c r="O78" s="90">
        <v>58</v>
      </c>
      <c r="P78" s="91">
        <v>54.2</v>
      </c>
      <c r="Q78" s="89">
        <v>63.9</v>
      </c>
      <c r="R78" s="90">
        <v>65.099999999999994</v>
      </c>
      <c r="S78" s="91">
        <v>55.3</v>
      </c>
      <c r="T78" s="89">
        <v>71.099999999999994</v>
      </c>
      <c r="U78" s="90">
        <v>66</v>
      </c>
      <c r="V78" s="91">
        <v>52.8</v>
      </c>
      <c r="W78" s="89">
        <v>40</v>
      </c>
      <c r="X78" s="90">
        <v>40.1</v>
      </c>
      <c r="Y78" s="91">
        <v>38.700000000000003</v>
      </c>
      <c r="Z78" s="89">
        <v>64.8</v>
      </c>
      <c r="AA78" s="90">
        <v>60.9</v>
      </c>
      <c r="AB78" s="91">
        <v>58</v>
      </c>
      <c r="AC78" s="89">
        <v>59.6</v>
      </c>
      <c r="AD78" s="90">
        <v>46.9</v>
      </c>
      <c r="AE78" s="91">
        <v>40.799999999999997</v>
      </c>
      <c r="AF78" s="89">
        <v>40.9</v>
      </c>
      <c r="AG78" s="90">
        <v>40.5</v>
      </c>
      <c r="AH78" s="91">
        <v>43.8</v>
      </c>
      <c r="AI78" s="89">
        <v>47.8</v>
      </c>
      <c r="AJ78" s="90">
        <v>39.200000000000003</v>
      </c>
      <c r="AK78" s="91">
        <v>28.7</v>
      </c>
      <c r="AL78" s="89">
        <v>31.4</v>
      </c>
      <c r="AM78" s="91">
        <v>28.2</v>
      </c>
      <c r="AN78" s="91">
        <v>22.9</v>
      </c>
      <c r="AO78" s="89">
        <v>29.6</v>
      </c>
    </row>
    <row r="79" spans="1:41" x14ac:dyDescent="0.2">
      <c r="A79" s="333"/>
      <c r="B79" s="92">
        <v>5</v>
      </c>
      <c r="C79" s="168" t="str">
        <f>CONCATENATE(A75,B79)</f>
        <v>0615</v>
      </c>
      <c r="D79" s="88"/>
      <c r="E79" s="89" t="s">
        <v>242</v>
      </c>
      <c r="F79" s="90">
        <v>5.7</v>
      </c>
      <c r="G79" s="91">
        <v>6.8</v>
      </c>
      <c r="H79" s="89">
        <v>7.3</v>
      </c>
      <c r="I79" s="90">
        <v>8.5</v>
      </c>
      <c r="J79" s="91">
        <v>9.3000000000000007</v>
      </c>
      <c r="K79" s="89">
        <v>10.8</v>
      </c>
      <c r="L79" s="90">
        <v>11.3</v>
      </c>
      <c r="M79" s="91">
        <v>12.5</v>
      </c>
      <c r="N79" s="89">
        <v>13.5</v>
      </c>
      <c r="O79" s="90">
        <v>15.4</v>
      </c>
      <c r="P79" s="91">
        <v>15.3</v>
      </c>
      <c r="Q79" s="89">
        <v>17.3</v>
      </c>
      <c r="R79" s="90">
        <v>18</v>
      </c>
      <c r="S79" s="91">
        <v>16.899999999999999</v>
      </c>
      <c r="T79" s="89">
        <v>18.7</v>
      </c>
      <c r="U79" s="90">
        <v>19.5</v>
      </c>
      <c r="V79" s="91">
        <v>17.600000000000001</v>
      </c>
      <c r="W79" s="89">
        <v>15.5</v>
      </c>
      <c r="X79" s="90">
        <v>15.4</v>
      </c>
      <c r="Y79" s="91">
        <v>15</v>
      </c>
      <c r="Z79" s="89">
        <v>17.600000000000001</v>
      </c>
      <c r="AA79" s="90">
        <v>17.600000000000001</v>
      </c>
      <c r="AB79" s="91">
        <v>16.5</v>
      </c>
      <c r="AC79" s="89">
        <v>15.3</v>
      </c>
      <c r="AD79" s="90">
        <v>13.9</v>
      </c>
      <c r="AE79" s="91">
        <v>11.9</v>
      </c>
      <c r="AF79" s="89">
        <v>11.2</v>
      </c>
      <c r="AG79" s="90">
        <v>10.5</v>
      </c>
      <c r="AH79" s="91">
        <v>10</v>
      </c>
      <c r="AI79" s="89">
        <v>9.1</v>
      </c>
      <c r="AJ79" s="90">
        <v>7.8</v>
      </c>
      <c r="AK79" s="91">
        <v>6.3</v>
      </c>
      <c r="AL79" s="89">
        <v>6.1</v>
      </c>
      <c r="AM79" s="91">
        <v>5.7</v>
      </c>
      <c r="AN79" s="91">
        <v>5.2</v>
      </c>
      <c r="AO79" s="89">
        <v>5.5</v>
      </c>
    </row>
    <row r="80" spans="1:41" x14ac:dyDescent="0.2">
      <c r="A80" s="331" t="s">
        <v>255</v>
      </c>
      <c r="B80" s="61">
        <v>1</v>
      </c>
      <c r="C80" s="166" t="str">
        <f>CONCATENATE(A80,B80)</f>
        <v>0621</v>
      </c>
      <c r="D80" s="83" t="s">
        <v>30</v>
      </c>
      <c r="E80" s="84" t="s">
        <v>238</v>
      </c>
      <c r="F80" s="85">
        <v>2.2999999999999998</v>
      </c>
      <c r="G80" s="86">
        <v>1.5</v>
      </c>
      <c r="H80" s="84">
        <v>1.2</v>
      </c>
      <c r="I80" s="85">
        <v>1.4</v>
      </c>
      <c r="J80" s="86">
        <v>1.8</v>
      </c>
      <c r="K80" s="84">
        <v>2.6</v>
      </c>
      <c r="L80" s="85">
        <v>3.2</v>
      </c>
      <c r="M80" s="86">
        <v>4.8</v>
      </c>
      <c r="N80" s="84">
        <v>5.9</v>
      </c>
      <c r="O80" s="85">
        <v>8.4</v>
      </c>
      <c r="P80" s="86">
        <v>10.199999999999999</v>
      </c>
      <c r="Q80" s="84">
        <v>12</v>
      </c>
      <c r="R80" s="85">
        <v>14.1</v>
      </c>
      <c r="S80" s="86">
        <v>15</v>
      </c>
      <c r="T80" s="84">
        <v>16.7</v>
      </c>
      <c r="U80" s="85">
        <v>18.600000000000001</v>
      </c>
      <c r="V80" s="86">
        <v>19.7</v>
      </c>
      <c r="W80" s="84">
        <v>20.7</v>
      </c>
      <c r="X80" s="85">
        <v>21.8</v>
      </c>
      <c r="Y80" s="86">
        <v>23</v>
      </c>
      <c r="Z80" s="84">
        <v>25.1</v>
      </c>
      <c r="AA80" s="85">
        <v>25.8</v>
      </c>
      <c r="AB80" s="86">
        <v>25.7</v>
      </c>
      <c r="AC80" s="84">
        <v>24.6</v>
      </c>
      <c r="AD80" s="85">
        <v>23.2</v>
      </c>
      <c r="AE80" s="86">
        <v>21.1</v>
      </c>
      <c r="AF80" s="84">
        <v>18.899999999999999</v>
      </c>
      <c r="AG80" s="85">
        <v>17.2</v>
      </c>
      <c r="AH80" s="86">
        <v>15.4</v>
      </c>
      <c r="AI80" s="84">
        <v>13.1</v>
      </c>
      <c r="AJ80" s="85">
        <v>11.4</v>
      </c>
      <c r="AK80" s="86">
        <v>9.1</v>
      </c>
      <c r="AL80" s="84">
        <v>7.4</v>
      </c>
      <c r="AM80" s="86">
        <v>6</v>
      </c>
      <c r="AN80" s="86">
        <v>4.0999999999999996</v>
      </c>
      <c r="AO80" s="84">
        <v>3.6</v>
      </c>
    </row>
    <row r="81" spans="1:41" x14ac:dyDescent="0.2">
      <c r="A81" s="332"/>
      <c r="B81" s="87">
        <v>2</v>
      </c>
      <c r="C81" s="167" t="str">
        <f>CONCATENATE(A80,B81)</f>
        <v>0622</v>
      </c>
      <c r="D81" s="88"/>
      <c r="E81" s="89" t="s">
        <v>239</v>
      </c>
      <c r="F81" s="90">
        <v>-0.3</v>
      </c>
      <c r="G81" s="91">
        <v>-1.2</v>
      </c>
      <c r="H81" s="89">
        <v>-1.4</v>
      </c>
      <c r="I81" s="90">
        <v>-1.4</v>
      </c>
      <c r="J81" s="91">
        <v>-1.1000000000000001</v>
      </c>
      <c r="K81" s="89">
        <v>-0.6</v>
      </c>
      <c r="L81" s="90">
        <v>-0.1</v>
      </c>
      <c r="M81" s="91">
        <v>1.1000000000000001</v>
      </c>
      <c r="N81" s="89">
        <v>1.9</v>
      </c>
      <c r="O81" s="90">
        <v>3.9</v>
      </c>
      <c r="P81" s="91">
        <v>5.7</v>
      </c>
      <c r="Q81" s="89">
        <v>7.4</v>
      </c>
      <c r="R81" s="90">
        <v>9.6</v>
      </c>
      <c r="S81" s="91">
        <v>11.1</v>
      </c>
      <c r="T81" s="89">
        <v>12.6</v>
      </c>
      <c r="U81" s="90">
        <v>14.7</v>
      </c>
      <c r="V81" s="91">
        <v>16</v>
      </c>
      <c r="W81" s="89">
        <v>17.5</v>
      </c>
      <c r="X81" s="90">
        <v>18.600000000000001</v>
      </c>
      <c r="Y81" s="91">
        <v>20.100000000000001</v>
      </c>
      <c r="Z81" s="89">
        <v>21.6</v>
      </c>
      <c r="AA81" s="90">
        <v>22.2</v>
      </c>
      <c r="AB81" s="91">
        <v>22.1</v>
      </c>
      <c r="AC81" s="89">
        <v>20.9</v>
      </c>
      <c r="AD81" s="90">
        <v>19.5</v>
      </c>
      <c r="AE81" s="91">
        <v>17.5</v>
      </c>
      <c r="AF81" s="89">
        <v>14.9</v>
      </c>
      <c r="AG81" s="90">
        <v>13.1</v>
      </c>
      <c r="AH81" s="91">
        <v>11.2</v>
      </c>
      <c r="AI81" s="89">
        <v>9</v>
      </c>
      <c r="AJ81" s="90">
        <v>7.3</v>
      </c>
      <c r="AK81" s="91">
        <v>5.3</v>
      </c>
      <c r="AL81" s="89">
        <v>4</v>
      </c>
      <c r="AM81" s="91">
        <v>2.8</v>
      </c>
      <c r="AN81" s="91">
        <v>1.4</v>
      </c>
      <c r="AO81" s="89">
        <v>0.8</v>
      </c>
    </row>
    <row r="82" spans="1:41" x14ac:dyDescent="0.2">
      <c r="A82" s="332"/>
      <c r="B82" s="87">
        <v>3</v>
      </c>
      <c r="C82" s="167" t="str">
        <f>CONCATENATE(A80,B82)</f>
        <v>0623</v>
      </c>
      <c r="D82" s="88"/>
      <c r="E82" s="89" t="s">
        <v>240</v>
      </c>
      <c r="F82" s="90">
        <v>5</v>
      </c>
      <c r="G82" s="91">
        <v>4.0999999999999996</v>
      </c>
      <c r="H82" s="89">
        <v>3.8</v>
      </c>
      <c r="I82" s="90">
        <v>4</v>
      </c>
      <c r="J82" s="91">
        <v>4.5999999999999996</v>
      </c>
      <c r="K82" s="89">
        <v>5.9</v>
      </c>
      <c r="L82" s="90">
        <v>6.5</v>
      </c>
      <c r="M82" s="91">
        <v>8.5</v>
      </c>
      <c r="N82" s="89">
        <v>9.9</v>
      </c>
      <c r="O82" s="90">
        <v>13</v>
      </c>
      <c r="P82" s="91">
        <v>14.6</v>
      </c>
      <c r="Q82" s="89">
        <v>16.8</v>
      </c>
      <c r="R82" s="90">
        <v>18.8</v>
      </c>
      <c r="S82" s="91">
        <v>19.2</v>
      </c>
      <c r="T82" s="89">
        <v>21</v>
      </c>
      <c r="U82" s="90">
        <v>22.8</v>
      </c>
      <c r="V82" s="91">
        <v>23.7</v>
      </c>
      <c r="W82" s="89">
        <v>24.3</v>
      </c>
      <c r="X82" s="90">
        <v>25.4</v>
      </c>
      <c r="Y82" s="91">
        <v>26.5</v>
      </c>
      <c r="Z82" s="89">
        <v>29.2</v>
      </c>
      <c r="AA82" s="90">
        <v>30</v>
      </c>
      <c r="AB82" s="91">
        <v>30</v>
      </c>
      <c r="AC82" s="89">
        <v>28.9</v>
      </c>
      <c r="AD82" s="90">
        <v>27.4</v>
      </c>
      <c r="AE82" s="91">
        <v>25.3</v>
      </c>
      <c r="AF82" s="89">
        <v>23.2</v>
      </c>
      <c r="AG82" s="90">
        <v>21.4</v>
      </c>
      <c r="AH82" s="91">
        <v>19.8</v>
      </c>
      <c r="AI82" s="89">
        <v>17.399999999999999</v>
      </c>
      <c r="AJ82" s="90">
        <v>15.6</v>
      </c>
      <c r="AK82" s="91">
        <v>12.9</v>
      </c>
      <c r="AL82" s="89">
        <v>11</v>
      </c>
      <c r="AM82" s="91">
        <v>9.4</v>
      </c>
      <c r="AN82" s="91">
        <v>7.1</v>
      </c>
      <c r="AO82" s="89">
        <v>6.5</v>
      </c>
    </row>
    <row r="83" spans="1:41" x14ac:dyDescent="0.2">
      <c r="A83" s="332"/>
      <c r="B83" s="87">
        <v>4</v>
      </c>
      <c r="C83" s="167" t="str">
        <f>CONCATENATE(A80,B83)</f>
        <v>0624</v>
      </c>
      <c r="D83" s="88"/>
      <c r="E83" s="89" t="s">
        <v>241</v>
      </c>
      <c r="F83" s="90">
        <v>11.1</v>
      </c>
      <c r="G83" s="91">
        <v>13.2</v>
      </c>
      <c r="H83" s="89">
        <v>15.2</v>
      </c>
      <c r="I83" s="90">
        <v>15.6</v>
      </c>
      <c r="J83" s="91">
        <v>19.8</v>
      </c>
      <c r="K83" s="89">
        <v>23.9</v>
      </c>
      <c r="L83" s="90">
        <v>28.3</v>
      </c>
      <c r="M83" s="91">
        <v>36.9</v>
      </c>
      <c r="N83" s="89">
        <v>52</v>
      </c>
      <c r="O83" s="90">
        <v>55.3</v>
      </c>
      <c r="P83" s="91">
        <v>55</v>
      </c>
      <c r="Q83" s="89">
        <v>62.1</v>
      </c>
      <c r="R83" s="90">
        <v>63.1</v>
      </c>
      <c r="S83" s="91">
        <v>55.8</v>
      </c>
      <c r="T83" s="89">
        <v>72.3</v>
      </c>
      <c r="U83" s="90">
        <v>69.7</v>
      </c>
      <c r="V83" s="91">
        <v>60</v>
      </c>
      <c r="W83" s="89">
        <v>48.9</v>
      </c>
      <c r="X83" s="90">
        <v>44.5</v>
      </c>
      <c r="Y83" s="91">
        <v>45.2</v>
      </c>
      <c r="Z83" s="89">
        <v>74.3</v>
      </c>
      <c r="AA83" s="90">
        <v>70.599999999999994</v>
      </c>
      <c r="AB83" s="91">
        <v>70</v>
      </c>
      <c r="AC83" s="89">
        <v>67.599999999999994</v>
      </c>
      <c r="AD83" s="90">
        <v>54.9</v>
      </c>
      <c r="AE83" s="91">
        <v>47.9</v>
      </c>
      <c r="AF83" s="89">
        <v>49</v>
      </c>
      <c r="AG83" s="90">
        <v>49.3</v>
      </c>
      <c r="AH83" s="91">
        <v>46.5</v>
      </c>
      <c r="AI83" s="89">
        <v>46.8</v>
      </c>
      <c r="AJ83" s="90">
        <v>36.799999999999997</v>
      </c>
      <c r="AK83" s="91">
        <v>23.8</v>
      </c>
      <c r="AL83" s="89">
        <v>21.5</v>
      </c>
      <c r="AM83" s="91">
        <v>16.899999999999999</v>
      </c>
      <c r="AN83" s="91">
        <v>11.3</v>
      </c>
      <c r="AO83" s="89">
        <v>15.6</v>
      </c>
    </row>
    <row r="84" spans="1:41" x14ac:dyDescent="0.2">
      <c r="A84" s="333"/>
      <c r="B84" s="92">
        <v>5</v>
      </c>
      <c r="C84" s="168" t="str">
        <f>CONCATENATE(A80,B84)</f>
        <v>0625</v>
      </c>
      <c r="D84" s="93"/>
      <c r="E84" s="94" t="s">
        <v>242</v>
      </c>
      <c r="F84" s="95"/>
      <c r="G84" s="96"/>
      <c r="H84" s="94"/>
      <c r="I84" s="95"/>
      <c r="J84" s="96"/>
      <c r="K84" s="94"/>
      <c r="L84" s="95"/>
      <c r="M84" s="96"/>
      <c r="N84" s="94"/>
      <c r="O84" s="95"/>
      <c r="P84" s="96"/>
      <c r="Q84" s="94"/>
      <c r="R84" s="95"/>
      <c r="S84" s="96"/>
      <c r="T84" s="94"/>
      <c r="U84" s="95"/>
      <c r="V84" s="96"/>
      <c r="W84" s="94"/>
      <c r="X84" s="95"/>
      <c r="Y84" s="96"/>
      <c r="Z84" s="94"/>
      <c r="AA84" s="95"/>
      <c r="AB84" s="96"/>
      <c r="AC84" s="94"/>
      <c r="AD84" s="95"/>
      <c r="AE84" s="96"/>
      <c r="AF84" s="94"/>
      <c r="AG84" s="95"/>
      <c r="AH84" s="96"/>
      <c r="AI84" s="94"/>
      <c r="AJ84" s="95"/>
      <c r="AK84" s="96"/>
      <c r="AL84" s="94"/>
      <c r="AM84" s="96"/>
      <c r="AN84" s="96"/>
      <c r="AO84" s="94"/>
    </row>
    <row r="85" spans="1:41" x14ac:dyDescent="0.2">
      <c r="A85" s="166" t="s">
        <v>256</v>
      </c>
      <c r="B85" s="61">
        <v>1</v>
      </c>
      <c r="C85" s="166" t="str">
        <f>CONCATENATE(A85,B85)</f>
        <v>0711</v>
      </c>
      <c r="D85" s="83" t="s">
        <v>31</v>
      </c>
      <c r="E85" s="84" t="s">
        <v>238</v>
      </c>
      <c r="F85" s="85">
        <v>2</v>
      </c>
      <c r="G85" s="86">
        <v>1.5</v>
      </c>
      <c r="H85" s="84">
        <v>1.4</v>
      </c>
      <c r="I85" s="85">
        <v>1.5</v>
      </c>
      <c r="J85" s="86">
        <v>2.2999999999999998</v>
      </c>
      <c r="K85" s="84">
        <v>2.9</v>
      </c>
      <c r="L85" s="85">
        <v>3.7</v>
      </c>
      <c r="M85" s="86">
        <v>5.4</v>
      </c>
      <c r="N85" s="84">
        <v>6.6</v>
      </c>
      <c r="O85" s="85">
        <v>9.5</v>
      </c>
      <c r="P85" s="86">
        <v>11.3</v>
      </c>
      <c r="Q85" s="84">
        <v>13.6</v>
      </c>
      <c r="R85" s="85">
        <v>15.7</v>
      </c>
      <c r="S85" s="86">
        <v>16.2</v>
      </c>
      <c r="T85" s="84">
        <v>17.899999999999999</v>
      </c>
      <c r="U85" s="85">
        <v>19.399999999999999</v>
      </c>
      <c r="V85" s="86">
        <v>20.3</v>
      </c>
      <c r="W85" s="84">
        <v>20.8</v>
      </c>
      <c r="X85" s="85">
        <v>22.2</v>
      </c>
      <c r="Y85" s="86">
        <v>23.4</v>
      </c>
      <c r="Z85" s="84">
        <v>25.2</v>
      </c>
      <c r="AA85" s="85">
        <v>26.1</v>
      </c>
      <c r="AB85" s="86">
        <v>25.4</v>
      </c>
      <c r="AC85" s="84">
        <v>24.7</v>
      </c>
      <c r="AD85" s="85">
        <v>23.4</v>
      </c>
      <c r="AE85" s="86">
        <v>21.1</v>
      </c>
      <c r="AF85" s="84">
        <v>18.7</v>
      </c>
      <c r="AG85" s="85">
        <v>17.2</v>
      </c>
      <c r="AH85" s="86">
        <v>15.4</v>
      </c>
      <c r="AI85" s="84">
        <v>12.9</v>
      </c>
      <c r="AJ85" s="85">
        <v>11.2</v>
      </c>
      <c r="AK85" s="86">
        <v>9.1</v>
      </c>
      <c r="AL85" s="84">
        <v>7.1</v>
      </c>
      <c r="AM85" s="86">
        <v>5.8</v>
      </c>
      <c r="AN85" s="86">
        <v>4.0999999999999996</v>
      </c>
      <c r="AO85" s="84">
        <v>3.3</v>
      </c>
    </row>
    <row r="86" spans="1:41" x14ac:dyDescent="0.2">
      <c r="A86" s="167"/>
      <c r="B86" s="87">
        <v>2</v>
      </c>
      <c r="C86" s="167" t="str">
        <f>CONCATENATE(A85,B86)</f>
        <v>0712</v>
      </c>
      <c r="D86" s="88"/>
      <c r="E86" s="89" t="s">
        <v>239</v>
      </c>
      <c r="F86" s="90">
        <v>-1.4</v>
      </c>
      <c r="G86" s="91">
        <v>-1.9</v>
      </c>
      <c r="H86" s="89">
        <v>-2.1</v>
      </c>
      <c r="I86" s="90">
        <v>-2.2000000000000002</v>
      </c>
      <c r="J86" s="91">
        <v>-1.3</v>
      </c>
      <c r="K86" s="89">
        <v>-1</v>
      </c>
      <c r="L86" s="90">
        <v>-0.3</v>
      </c>
      <c r="M86" s="91">
        <v>0.8</v>
      </c>
      <c r="N86" s="89">
        <v>2.1</v>
      </c>
      <c r="O86" s="90">
        <v>4.3</v>
      </c>
      <c r="P86" s="91">
        <v>6.2</v>
      </c>
      <c r="Q86" s="89">
        <v>8.1</v>
      </c>
      <c r="R86" s="90">
        <v>10.199999999999999</v>
      </c>
      <c r="S86" s="91">
        <v>11.3</v>
      </c>
      <c r="T86" s="89">
        <v>12.9</v>
      </c>
      <c r="U86" s="90">
        <v>14.7</v>
      </c>
      <c r="V86" s="91">
        <v>16.2</v>
      </c>
      <c r="W86" s="89">
        <v>17.3</v>
      </c>
      <c r="X86" s="90">
        <v>18.8</v>
      </c>
      <c r="Y86" s="91">
        <v>20</v>
      </c>
      <c r="Z86" s="89">
        <v>21.5</v>
      </c>
      <c r="AA86" s="90">
        <v>22.4</v>
      </c>
      <c r="AB86" s="91">
        <v>21.9</v>
      </c>
      <c r="AC86" s="89">
        <v>21.2</v>
      </c>
      <c r="AD86" s="90">
        <v>19.899999999999999</v>
      </c>
      <c r="AE86" s="91">
        <v>17.8</v>
      </c>
      <c r="AF86" s="89">
        <v>15.1</v>
      </c>
      <c r="AG86" s="90">
        <v>13.5</v>
      </c>
      <c r="AH86" s="91">
        <v>11.3</v>
      </c>
      <c r="AI86" s="89">
        <v>8.5</v>
      </c>
      <c r="AJ86" s="90">
        <v>6.7</v>
      </c>
      <c r="AK86" s="91">
        <v>4.9000000000000004</v>
      </c>
      <c r="AL86" s="89">
        <v>3</v>
      </c>
      <c r="AM86" s="91">
        <v>1.9</v>
      </c>
      <c r="AN86" s="91">
        <v>0.5</v>
      </c>
      <c r="AO86" s="89">
        <v>-0.3</v>
      </c>
    </row>
    <row r="87" spans="1:41" x14ac:dyDescent="0.2">
      <c r="A87" s="167"/>
      <c r="B87" s="87">
        <v>3</v>
      </c>
      <c r="C87" s="167" t="str">
        <f>CONCATENATE(A85,B87)</f>
        <v>0713</v>
      </c>
      <c r="D87" s="88"/>
      <c r="E87" s="89" t="s">
        <v>240</v>
      </c>
      <c r="F87" s="90">
        <v>6</v>
      </c>
      <c r="G87" s="91">
        <v>5.3</v>
      </c>
      <c r="H87" s="89">
        <v>5.3</v>
      </c>
      <c r="I87" s="90">
        <v>5.7</v>
      </c>
      <c r="J87" s="91">
        <v>6.6</v>
      </c>
      <c r="K87" s="89">
        <v>7.4</v>
      </c>
      <c r="L87" s="90">
        <v>8.5</v>
      </c>
      <c r="M87" s="91">
        <v>10.7</v>
      </c>
      <c r="N87" s="89">
        <v>11.7</v>
      </c>
      <c r="O87" s="90">
        <v>15.3</v>
      </c>
      <c r="P87" s="91">
        <v>17.100000000000001</v>
      </c>
      <c r="Q87" s="89">
        <v>19.8</v>
      </c>
      <c r="R87" s="90">
        <v>21.9</v>
      </c>
      <c r="S87" s="91">
        <v>21.7</v>
      </c>
      <c r="T87" s="89">
        <v>23.7</v>
      </c>
      <c r="U87" s="90">
        <v>25</v>
      </c>
      <c r="V87" s="91">
        <v>25.4</v>
      </c>
      <c r="W87" s="89">
        <v>25.2</v>
      </c>
      <c r="X87" s="90">
        <v>26.8</v>
      </c>
      <c r="Y87" s="91">
        <v>27.9</v>
      </c>
      <c r="Z87" s="89">
        <v>30.2</v>
      </c>
      <c r="AA87" s="90">
        <v>31.2</v>
      </c>
      <c r="AB87" s="91">
        <v>30.4</v>
      </c>
      <c r="AC87" s="89">
        <v>29.6</v>
      </c>
      <c r="AD87" s="90">
        <v>28.1</v>
      </c>
      <c r="AE87" s="91">
        <v>25.5</v>
      </c>
      <c r="AF87" s="89">
        <v>23.1</v>
      </c>
      <c r="AG87" s="90">
        <v>21.8</v>
      </c>
      <c r="AH87" s="91">
        <v>20.399999999999999</v>
      </c>
      <c r="AI87" s="89">
        <v>18.100000000000001</v>
      </c>
      <c r="AJ87" s="90">
        <v>16.600000000000001</v>
      </c>
      <c r="AK87" s="91">
        <v>13.9</v>
      </c>
      <c r="AL87" s="89">
        <v>11.9</v>
      </c>
      <c r="AM87" s="91">
        <v>10.3</v>
      </c>
      <c r="AN87" s="91">
        <v>8.3000000000000007</v>
      </c>
      <c r="AO87" s="89">
        <v>7.5</v>
      </c>
    </row>
    <row r="88" spans="1:41" x14ac:dyDescent="0.2">
      <c r="A88" s="167"/>
      <c r="B88" s="87">
        <v>4</v>
      </c>
      <c r="C88" s="167" t="str">
        <f>CONCATENATE(A85,B88)</f>
        <v>0714</v>
      </c>
      <c r="D88" s="88"/>
      <c r="E88" s="89" t="s">
        <v>241</v>
      </c>
      <c r="F88" s="90">
        <v>38.200000000000003</v>
      </c>
      <c r="G88" s="91">
        <v>43.4</v>
      </c>
      <c r="H88" s="89">
        <v>50.4</v>
      </c>
      <c r="I88" s="90">
        <v>49.8</v>
      </c>
      <c r="J88" s="91">
        <v>50.2</v>
      </c>
      <c r="K88" s="89">
        <v>42.3</v>
      </c>
      <c r="L88" s="90">
        <v>54.8</v>
      </c>
      <c r="M88" s="91">
        <v>58.3</v>
      </c>
      <c r="N88" s="89">
        <v>61.2</v>
      </c>
      <c r="O88" s="90">
        <v>64</v>
      </c>
      <c r="P88" s="91">
        <v>56.5</v>
      </c>
      <c r="Q88" s="89">
        <v>65.900000000000006</v>
      </c>
      <c r="R88" s="90">
        <v>62.5</v>
      </c>
      <c r="S88" s="91">
        <v>54.3</v>
      </c>
      <c r="T88" s="89">
        <v>70.7</v>
      </c>
      <c r="U88" s="90">
        <v>57.6</v>
      </c>
      <c r="V88" s="91">
        <v>45.6</v>
      </c>
      <c r="W88" s="89">
        <v>33.5</v>
      </c>
      <c r="X88" s="90">
        <v>35.5</v>
      </c>
      <c r="Y88" s="91">
        <v>34.6</v>
      </c>
      <c r="Z88" s="89">
        <v>53.6</v>
      </c>
      <c r="AA88" s="90">
        <v>54.2</v>
      </c>
      <c r="AB88" s="91">
        <v>48</v>
      </c>
      <c r="AC88" s="89">
        <v>50.3</v>
      </c>
      <c r="AD88" s="90">
        <v>40.9</v>
      </c>
      <c r="AE88" s="91">
        <v>36.200000000000003</v>
      </c>
      <c r="AF88" s="89">
        <v>37</v>
      </c>
      <c r="AG88" s="90">
        <v>38.1</v>
      </c>
      <c r="AH88" s="91">
        <v>45.2</v>
      </c>
      <c r="AI88" s="89">
        <v>52.5</v>
      </c>
      <c r="AJ88" s="90">
        <v>45.5</v>
      </c>
      <c r="AK88" s="91">
        <v>40.5</v>
      </c>
      <c r="AL88" s="89">
        <v>42.3</v>
      </c>
      <c r="AM88" s="91">
        <v>41.2</v>
      </c>
      <c r="AN88" s="91">
        <v>37.799999999999997</v>
      </c>
      <c r="AO88" s="89">
        <v>46.1</v>
      </c>
    </row>
    <row r="89" spans="1:41" x14ac:dyDescent="0.2">
      <c r="A89" s="168"/>
      <c r="B89" s="92">
        <v>5</v>
      </c>
      <c r="C89" s="168" t="str">
        <f>CONCATENATE(A85,B89)</f>
        <v>0715</v>
      </c>
      <c r="D89" s="93"/>
      <c r="E89" s="94" t="s">
        <v>242</v>
      </c>
      <c r="F89" s="95">
        <v>6.8</v>
      </c>
      <c r="G89" s="96">
        <v>7.7</v>
      </c>
      <c r="H89" s="94">
        <v>8.6</v>
      </c>
      <c r="I89" s="95">
        <v>9.8000000000000007</v>
      </c>
      <c r="J89" s="96">
        <v>10.5</v>
      </c>
      <c r="K89" s="94">
        <v>11.5</v>
      </c>
      <c r="L89" s="95">
        <v>12.6</v>
      </c>
      <c r="M89" s="96">
        <v>13.9</v>
      </c>
      <c r="N89" s="94">
        <v>14.4</v>
      </c>
      <c r="O89" s="95">
        <v>16.2</v>
      </c>
      <c r="P89" s="96">
        <v>15.6</v>
      </c>
      <c r="Q89" s="94">
        <v>17.399999999999999</v>
      </c>
      <c r="R89" s="95">
        <v>17.5</v>
      </c>
      <c r="S89" s="96">
        <v>16.600000000000001</v>
      </c>
      <c r="T89" s="94">
        <v>18.3</v>
      </c>
      <c r="U89" s="95">
        <v>17.8</v>
      </c>
      <c r="V89" s="96">
        <v>15.8</v>
      </c>
      <c r="W89" s="94">
        <v>13.4</v>
      </c>
      <c r="X89" s="95">
        <v>13.9</v>
      </c>
      <c r="Y89" s="96">
        <v>13.4</v>
      </c>
      <c r="Z89" s="94">
        <v>15.9</v>
      </c>
      <c r="AA89" s="95">
        <v>16.2</v>
      </c>
      <c r="AB89" s="96">
        <v>15</v>
      </c>
      <c r="AC89" s="94">
        <v>13.6</v>
      </c>
      <c r="AD89" s="95">
        <v>12.6</v>
      </c>
      <c r="AE89" s="96">
        <v>10.9</v>
      </c>
      <c r="AF89" s="94">
        <v>10.4</v>
      </c>
      <c r="AG89" s="95">
        <v>10.1</v>
      </c>
      <c r="AH89" s="96">
        <v>10.199999999999999</v>
      </c>
      <c r="AI89" s="94">
        <v>9.5</v>
      </c>
      <c r="AJ89" s="95">
        <v>8.4</v>
      </c>
      <c r="AK89" s="96">
        <v>7.4</v>
      </c>
      <c r="AL89" s="94">
        <v>7.1</v>
      </c>
      <c r="AM89" s="96">
        <v>6.7</v>
      </c>
      <c r="AN89" s="96">
        <v>6.5</v>
      </c>
      <c r="AO89" s="94">
        <v>6.7</v>
      </c>
    </row>
    <row r="90" spans="1:41" x14ac:dyDescent="0.2">
      <c r="A90" s="166" t="s">
        <v>257</v>
      </c>
      <c r="B90" s="61">
        <v>1</v>
      </c>
      <c r="C90" s="166" t="str">
        <f>CONCATENATE(A90,B90)</f>
        <v>0721</v>
      </c>
      <c r="D90" s="83" t="s">
        <v>32</v>
      </c>
      <c r="E90" s="84" t="s">
        <v>238</v>
      </c>
      <c r="F90" s="85">
        <v>4.3</v>
      </c>
      <c r="G90" s="86">
        <v>3.7</v>
      </c>
      <c r="H90" s="84">
        <v>3.5</v>
      </c>
      <c r="I90" s="85">
        <v>3.5</v>
      </c>
      <c r="J90" s="86">
        <v>4.0999999999999996</v>
      </c>
      <c r="K90" s="84">
        <v>4.5</v>
      </c>
      <c r="L90" s="85">
        <v>5.3</v>
      </c>
      <c r="M90" s="86">
        <v>6.7</v>
      </c>
      <c r="N90" s="84">
        <v>7.6</v>
      </c>
      <c r="O90" s="85">
        <v>9.8000000000000007</v>
      </c>
      <c r="P90" s="86">
        <v>11.2</v>
      </c>
      <c r="Q90" s="84">
        <v>12.8</v>
      </c>
      <c r="R90" s="85">
        <v>14.2</v>
      </c>
      <c r="S90" s="86">
        <v>15</v>
      </c>
      <c r="T90" s="84">
        <v>16.100000000000001</v>
      </c>
      <c r="U90" s="85">
        <v>17.5</v>
      </c>
      <c r="V90" s="86">
        <v>18.399999999999999</v>
      </c>
      <c r="W90" s="84">
        <v>19.399999999999999</v>
      </c>
      <c r="X90" s="85">
        <v>20.7</v>
      </c>
      <c r="Y90" s="86">
        <v>21.9</v>
      </c>
      <c r="Z90" s="84">
        <v>23.3</v>
      </c>
      <c r="AA90" s="85">
        <v>24.1</v>
      </c>
      <c r="AB90" s="86">
        <v>24.3</v>
      </c>
      <c r="AC90" s="84">
        <v>24.1</v>
      </c>
      <c r="AD90" s="85">
        <v>23.3</v>
      </c>
      <c r="AE90" s="86">
        <v>21.7</v>
      </c>
      <c r="AF90" s="84">
        <v>19.600000000000001</v>
      </c>
      <c r="AG90" s="85">
        <v>18.2</v>
      </c>
      <c r="AH90" s="86">
        <v>16.7</v>
      </c>
      <c r="AI90" s="84">
        <v>14.5</v>
      </c>
      <c r="AJ90" s="85">
        <v>13</v>
      </c>
      <c r="AK90" s="86">
        <v>11.1</v>
      </c>
      <c r="AL90" s="84">
        <v>9.3000000000000007</v>
      </c>
      <c r="AM90" s="86">
        <v>7.8</v>
      </c>
      <c r="AN90" s="86">
        <v>6.3</v>
      </c>
      <c r="AO90" s="84">
        <v>5.4</v>
      </c>
    </row>
    <row r="91" spans="1:41" x14ac:dyDescent="0.2">
      <c r="A91" s="167"/>
      <c r="B91" s="87">
        <v>2</v>
      </c>
      <c r="C91" s="167" t="str">
        <f>CONCATENATE(A90,B91)</f>
        <v>0722</v>
      </c>
      <c r="D91" s="88"/>
      <c r="E91" s="89" t="s">
        <v>239</v>
      </c>
      <c r="F91" s="90">
        <v>-0.1</v>
      </c>
      <c r="G91" s="91">
        <v>-0.5</v>
      </c>
      <c r="H91" s="89">
        <v>-0.8</v>
      </c>
      <c r="I91" s="90">
        <v>-0.8</v>
      </c>
      <c r="J91" s="91">
        <v>-0.1</v>
      </c>
      <c r="K91" s="89">
        <v>0.4</v>
      </c>
      <c r="L91" s="90">
        <v>1.1000000000000001</v>
      </c>
      <c r="M91" s="91">
        <v>2.2999999999999998</v>
      </c>
      <c r="N91" s="89">
        <v>3.5</v>
      </c>
      <c r="O91" s="90">
        <v>5.4</v>
      </c>
      <c r="P91" s="91">
        <v>7.2</v>
      </c>
      <c r="Q91" s="89">
        <v>8.6999999999999993</v>
      </c>
      <c r="R91" s="90">
        <v>10.6</v>
      </c>
      <c r="S91" s="91">
        <v>11.6</v>
      </c>
      <c r="T91" s="89">
        <v>12.8</v>
      </c>
      <c r="U91" s="90">
        <v>14.4</v>
      </c>
      <c r="V91" s="91">
        <v>15.7</v>
      </c>
      <c r="W91" s="89">
        <v>17</v>
      </c>
      <c r="X91" s="90">
        <v>18.2</v>
      </c>
      <c r="Y91" s="91">
        <v>19.5</v>
      </c>
      <c r="Z91" s="89">
        <v>20.9</v>
      </c>
      <c r="AA91" s="90">
        <v>21.6</v>
      </c>
      <c r="AB91" s="91">
        <v>21.8</v>
      </c>
      <c r="AC91" s="89">
        <v>21.6</v>
      </c>
      <c r="AD91" s="90">
        <v>20.6</v>
      </c>
      <c r="AE91" s="91">
        <v>18.899999999999999</v>
      </c>
      <c r="AF91" s="89">
        <v>16.399999999999999</v>
      </c>
      <c r="AG91" s="90">
        <v>14.9</v>
      </c>
      <c r="AH91" s="91">
        <v>12.7</v>
      </c>
      <c r="AI91" s="89">
        <v>10.199999999999999</v>
      </c>
      <c r="AJ91" s="90">
        <v>8.5</v>
      </c>
      <c r="AK91" s="91">
        <v>6.6</v>
      </c>
      <c r="AL91" s="89">
        <v>4.5999999999999996</v>
      </c>
      <c r="AM91" s="91">
        <v>3.2</v>
      </c>
      <c r="AN91" s="91">
        <v>1.8</v>
      </c>
      <c r="AO91" s="89">
        <v>0.9</v>
      </c>
    </row>
    <row r="92" spans="1:41" x14ac:dyDescent="0.2">
      <c r="A92" s="167"/>
      <c r="B92" s="87">
        <v>3</v>
      </c>
      <c r="C92" s="167" t="str">
        <f>CONCATENATE(A90,B92)</f>
        <v>0723</v>
      </c>
      <c r="D92" s="88"/>
      <c r="E92" s="89" t="s">
        <v>240</v>
      </c>
      <c r="F92" s="90">
        <v>9</v>
      </c>
      <c r="G92" s="91">
        <v>8.1</v>
      </c>
      <c r="H92" s="89">
        <v>8.1</v>
      </c>
      <c r="I92" s="90">
        <v>8.1</v>
      </c>
      <c r="J92" s="91">
        <v>8.5</v>
      </c>
      <c r="K92" s="89">
        <v>8.9</v>
      </c>
      <c r="L92" s="90">
        <v>9.6999999999999993</v>
      </c>
      <c r="M92" s="91">
        <v>11.2</v>
      </c>
      <c r="N92" s="89">
        <v>11.7</v>
      </c>
      <c r="O92" s="90">
        <v>14.1</v>
      </c>
      <c r="P92" s="91">
        <v>15.5</v>
      </c>
      <c r="Q92" s="89">
        <v>17</v>
      </c>
      <c r="R92" s="90">
        <v>18.100000000000001</v>
      </c>
      <c r="S92" s="91">
        <v>18.7</v>
      </c>
      <c r="T92" s="89">
        <v>19.8</v>
      </c>
      <c r="U92" s="90">
        <v>21</v>
      </c>
      <c r="V92" s="91">
        <v>21.7</v>
      </c>
      <c r="W92" s="89">
        <v>22.6</v>
      </c>
      <c r="X92" s="90">
        <v>23.9</v>
      </c>
      <c r="Y92" s="91">
        <v>25.2</v>
      </c>
      <c r="Z92" s="89">
        <v>26.5</v>
      </c>
      <c r="AA92" s="90">
        <v>27.5</v>
      </c>
      <c r="AB92" s="91">
        <v>27.6</v>
      </c>
      <c r="AC92" s="89">
        <v>27.5</v>
      </c>
      <c r="AD92" s="90">
        <v>26.7</v>
      </c>
      <c r="AE92" s="91">
        <v>25.1</v>
      </c>
      <c r="AF92" s="89">
        <v>23.1</v>
      </c>
      <c r="AG92" s="90">
        <v>22</v>
      </c>
      <c r="AH92" s="91">
        <v>20.7</v>
      </c>
      <c r="AI92" s="89">
        <v>18.899999999999999</v>
      </c>
      <c r="AJ92" s="90">
        <v>17.5</v>
      </c>
      <c r="AK92" s="91">
        <v>15.6</v>
      </c>
      <c r="AL92" s="89">
        <v>14.1</v>
      </c>
      <c r="AM92" s="91">
        <v>12.5</v>
      </c>
      <c r="AN92" s="91">
        <v>10.9</v>
      </c>
      <c r="AO92" s="89">
        <v>10</v>
      </c>
    </row>
    <row r="93" spans="1:41" x14ac:dyDescent="0.2">
      <c r="A93" s="167"/>
      <c r="B93" s="87">
        <v>4</v>
      </c>
      <c r="C93" s="167" t="str">
        <f>CONCATENATE(A90,B93)</f>
        <v>0724</v>
      </c>
      <c r="D93" s="88"/>
      <c r="E93" s="89" t="s">
        <v>241</v>
      </c>
      <c r="F93" s="90">
        <v>60.3</v>
      </c>
      <c r="G93" s="91">
        <v>59.7</v>
      </c>
      <c r="H93" s="89">
        <v>69.8</v>
      </c>
      <c r="I93" s="90">
        <v>64.8</v>
      </c>
      <c r="J93" s="91">
        <v>61.8</v>
      </c>
      <c r="K93" s="89">
        <v>51.4</v>
      </c>
      <c r="L93" s="90">
        <v>59.3</v>
      </c>
      <c r="M93" s="91">
        <v>63</v>
      </c>
      <c r="N93" s="89">
        <v>63.3</v>
      </c>
      <c r="O93" s="90">
        <v>64.599999999999994</v>
      </c>
      <c r="P93" s="91">
        <v>59.1</v>
      </c>
      <c r="Q93" s="89">
        <v>65.2</v>
      </c>
      <c r="R93" s="90">
        <v>61.9</v>
      </c>
      <c r="S93" s="91">
        <v>56</v>
      </c>
      <c r="T93" s="89">
        <v>71.7</v>
      </c>
      <c r="U93" s="90">
        <v>60.3</v>
      </c>
      <c r="V93" s="91">
        <v>45.8</v>
      </c>
      <c r="W93" s="89">
        <v>36.200000000000003</v>
      </c>
      <c r="X93" s="90">
        <v>42.7</v>
      </c>
      <c r="Y93" s="91">
        <v>41.7</v>
      </c>
      <c r="Z93" s="89">
        <v>63.4</v>
      </c>
      <c r="AA93" s="90">
        <v>64.900000000000006</v>
      </c>
      <c r="AB93" s="91">
        <v>59.1</v>
      </c>
      <c r="AC93" s="89">
        <v>61.7</v>
      </c>
      <c r="AD93" s="90">
        <v>53.2</v>
      </c>
      <c r="AE93" s="91">
        <v>44.7</v>
      </c>
      <c r="AF93" s="89">
        <v>41.6</v>
      </c>
      <c r="AG93" s="90">
        <v>44.3</v>
      </c>
      <c r="AH93" s="91">
        <v>48.9</v>
      </c>
      <c r="AI93" s="89">
        <v>59.8</v>
      </c>
      <c r="AJ93" s="90">
        <v>53.6</v>
      </c>
      <c r="AK93" s="91">
        <v>51.3</v>
      </c>
      <c r="AL93" s="89">
        <v>55.5</v>
      </c>
      <c r="AM93" s="91">
        <v>56.9</v>
      </c>
      <c r="AN93" s="91">
        <v>58.3</v>
      </c>
      <c r="AO93" s="89">
        <v>68.400000000000006</v>
      </c>
    </row>
    <row r="94" spans="1:41" x14ac:dyDescent="0.2">
      <c r="A94" s="168"/>
      <c r="B94" s="92">
        <v>5</v>
      </c>
      <c r="C94" s="168" t="str">
        <f>CONCATENATE(A90,B94)</f>
        <v>0725</v>
      </c>
      <c r="D94" s="93"/>
      <c r="E94" s="94" t="s">
        <v>242</v>
      </c>
      <c r="F94" s="95"/>
      <c r="G94" s="96"/>
      <c r="H94" s="94"/>
      <c r="I94" s="95"/>
      <c r="J94" s="96"/>
      <c r="K94" s="94"/>
      <c r="L94" s="95"/>
      <c r="M94" s="96"/>
      <c r="N94" s="94"/>
      <c r="O94" s="95"/>
      <c r="P94" s="96"/>
      <c r="Q94" s="94"/>
      <c r="R94" s="95"/>
      <c r="S94" s="96"/>
      <c r="T94" s="94"/>
      <c r="U94" s="95"/>
      <c r="V94" s="96"/>
      <c r="W94" s="94"/>
      <c r="X94" s="95"/>
      <c r="Y94" s="96"/>
      <c r="Z94" s="94"/>
      <c r="AA94" s="95"/>
      <c r="AB94" s="96"/>
      <c r="AC94" s="94"/>
      <c r="AD94" s="95"/>
      <c r="AE94" s="96"/>
      <c r="AF94" s="94"/>
      <c r="AG94" s="95"/>
      <c r="AH94" s="96"/>
      <c r="AI94" s="94"/>
      <c r="AJ94" s="95"/>
      <c r="AK94" s="96"/>
      <c r="AL94" s="94"/>
      <c r="AM94" s="96"/>
      <c r="AN94" s="96"/>
      <c r="AO94" s="94"/>
    </row>
    <row r="95" spans="1:41" x14ac:dyDescent="0.2">
      <c r="A95" s="331" t="s">
        <v>258</v>
      </c>
      <c r="B95" s="61">
        <v>1</v>
      </c>
      <c r="C95" s="166" t="str">
        <f>CONCATENATE(A95,B95)</f>
        <v>0811</v>
      </c>
      <c r="D95" s="83" t="s">
        <v>33</v>
      </c>
      <c r="E95" s="97" t="s">
        <v>238</v>
      </c>
      <c r="F95" s="85">
        <v>3.3</v>
      </c>
      <c r="G95" s="86">
        <v>2.9</v>
      </c>
      <c r="H95" s="84">
        <v>2.9</v>
      </c>
      <c r="I95" s="85">
        <v>2.9</v>
      </c>
      <c r="J95" s="86">
        <v>3.7</v>
      </c>
      <c r="K95" s="84">
        <v>4.4000000000000004</v>
      </c>
      <c r="L95" s="85">
        <v>5.3</v>
      </c>
      <c r="M95" s="86">
        <v>6.9</v>
      </c>
      <c r="N95" s="84">
        <v>7.9</v>
      </c>
      <c r="O95" s="85">
        <v>10.3</v>
      </c>
      <c r="P95" s="86">
        <v>12</v>
      </c>
      <c r="Q95" s="84">
        <v>13.7</v>
      </c>
      <c r="R95" s="85">
        <v>15.6</v>
      </c>
      <c r="S95" s="86">
        <v>16.100000000000001</v>
      </c>
      <c r="T95" s="84">
        <v>17.5</v>
      </c>
      <c r="U95" s="85">
        <v>18.899999999999999</v>
      </c>
      <c r="V95" s="86">
        <v>19.7</v>
      </c>
      <c r="W95" s="86">
        <v>20.5</v>
      </c>
      <c r="X95" s="85">
        <v>22</v>
      </c>
      <c r="Y95" s="86">
        <v>23.4</v>
      </c>
      <c r="Z95" s="84">
        <v>24.9</v>
      </c>
      <c r="AA95" s="85">
        <v>25.6</v>
      </c>
      <c r="AB95" s="86">
        <v>25.2</v>
      </c>
      <c r="AC95" s="84">
        <v>24.9</v>
      </c>
      <c r="AD95" s="85">
        <v>23.7</v>
      </c>
      <c r="AE95" s="86">
        <v>21.9</v>
      </c>
      <c r="AF95" s="84">
        <v>19.5</v>
      </c>
      <c r="AG95" s="85">
        <v>18</v>
      </c>
      <c r="AH95" s="86">
        <v>16.3</v>
      </c>
      <c r="AI95" s="84">
        <v>14</v>
      </c>
      <c r="AJ95" s="85">
        <v>12.4</v>
      </c>
      <c r="AK95" s="86">
        <v>10.3</v>
      </c>
      <c r="AL95" s="84">
        <v>8.4</v>
      </c>
      <c r="AM95" s="85">
        <v>6.8</v>
      </c>
      <c r="AN95" s="86">
        <v>5.3</v>
      </c>
      <c r="AO95" s="84">
        <v>4.2</v>
      </c>
    </row>
    <row r="96" spans="1:41" x14ac:dyDescent="0.2">
      <c r="A96" s="332"/>
      <c r="B96" s="87">
        <v>2</v>
      </c>
      <c r="C96" s="167" t="str">
        <f>CONCATENATE(A95,B96)</f>
        <v>0812</v>
      </c>
      <c r="D96" s="88"/>
      <c r="E96" s="98" t="s">
        <v>239</v>
      </c>
      <c r="F96" s="90">
        <v>-1.9</v>
      </c>
      <c r="G96" s="91">
        <v>-2.1</v>
      </c>
      <c r="H96" s="89">
        <v>-2.4</v>
      </c>
      <c r="I96" s="90">
        <v>-2.4</v>
      </c>
      <c r="J96" s="91">
        <v>-1.4</v>
      </c>
      <c r="K96" s="89">
        <v>-0.6</v>
      </c>
      <c r="L96" s="90">
        <v>0.2</v>
      </c>
      <c r="M96" s="91">
        <v>1.6</v>
      </c>
      <c r="N96" s="89">
        <v>3</v>
      </c>
      <c r="O96" s="90">
        <v>4.9000000000000004</v>
      </c>
      <c r="P96" s="91">
        <v>6.9</v>
      </c>
      <c r="Q96" s="89">
        <v>8.3000000000000007</v>
      </c>
      <c r="R96" s="90">
        <v>10.8</v>
      </c>
      <c r="S96" s="91">
        <v>11.8</v>
      </c>
      <c r="T96" s="89">
        <v>13.2</v>
      </c>
      <c r="U96" s="90">
        <v>14.9</v>
      </c>
      <c r="V96" s="91">
        <v>16.399999999999999</v>
      </c>
      <c r="W96" s="91">
        <v>17.600000000000001</v>
      </c>
      <c r="X96" s="90">
        <v>18.899999999999999</v>
      </c>
      <c r="Y96" s="91">
        <v>20.3</v>
      </c>
      <c r="Z96" s="89">
        <v>21.6</v>
      </c>
      <c r="AA96" s="90">
        <v>22.2</v>
      </c>
      <c r="AB96" s="91">
        <v>22</v>
      </c>
      <c r="AC96" s="89">
        <v>21.6</v>
      </c>
      <c r="AD96" s="90">
        <v>20.5</v>
      </c>
      <c r="AE96" s="91">
        <v>18.600000000000001</v>
      </c>
      <c r="AF96" s="89">
        <v>15.9</v>
      </c>
      <c r="AG96" s="90">
        <v>14.3</v>
      </c>
      <c r="AH96" s="91">
        <v>12.1</v>
      </c>
      <c r="AI96" s="89">
        <v>9.3000000000000007</v>
      </c>
      <c r="AJ96" s="90">
        <v>7.6</v>
      </c>
      <c r="AK96" s="91">
        <v>5.4</v>
      </c>
      <c r="AL96" s="89">
        <v>3.2</v>
      </c>
      <c r="AM96" s="90">
        <v>1.6</v>
      </c>
      <c r="AN96" s="91">
        <v>0.2</v>
      </c>
      <c r="AO96" s="89">
        <v>-1.1000000000000001</v>
      </c>
    </row>
    <row r="97" spans="1:41" x14ac:dyDescent="0.2">
      <c r="A97" s="332"/>
      <c r="B97" s="87">
        <v>3</v>
      </c>
      <c r="C97" s="167" t="str">
        <f>CONCATENATE(A95,B97)</f>
        <v>0813</v>
      </c>
      <c r="D97" s="88"/>
      <c r="E97" s="98" t="s">
        <v>240</v>
      </c>
      <c r="F97" s="90">
        <v>9.4</v>
      </c>
      <c r="G97" s="91">
        <v>8.6999999999999993</v>
      </c>
      <c r="H97" s="89">
        <v>8.8000000000000007</v>
      </c>
      <c r="I97" s="90">
        <v>8.9</v>
      </c>
      <c r="J97" s="91">
        <v>9.4</v>
      </c>
      <c r="K97" s="89">
        <v>9.9</v>
      </c>
      <c r="L97" s="90">
        <v>10.8</v>
      </c>
      <c r="M97" s="91">
        <v>12.6</v>
      </c>
      <c r="N97" s="89">
        <v>13.1</v>
      </c>
      <c r="O97" s="90">
        <v>15.8</v>
      </c>
      <c r="P97" s="91">
        <v>17.399999999999999</v>
      </c>
      <c r="Q97" s="89">
        <v>19.3</v>
      </c>
      <c r="R97" s="90">
        <v>20.7</v>
      </c>
      <c r="S97" s="91">
        <v>20.7</v>
      </c>
      <c r="T97" s="89">
        <v>22.3</v>
      </c>
      <c r="U97" s="90">
        <v>23.3</v>
      </c>
      <c r="V97" s="91">
        <v>23.8</v>
      </c>
      <c r="W97" s="91">
        <v>24.2</v>
      </c>
      <c r="X97" s="90">
        <v>25.9</v>
      </c>
      <c r="Y97" s="91">
        <v>27.5</v>
      </c>
      <c r="Z97" s="89">
        <v>29.2</v>
      </c>
      <c r="AA97" s="90">
        <v>30</v>
      </c>
      <c r="AB97" s="91">
        <v>29.6</v>
      </c>
      <c r="AC97" s="89">
        <v>29.2</v>
      </c>
      <c r="AD97" s="90">
        <v>27.9</v>
      </c>
      <c r="AE97" s="91">
        <v>25.9</v>
      </c>
      <c r="AF97" s="89">
        <v>23.6</v>
      </c>
      <c r="AG97" s="90">
        <v>22.2</v>
      </c>
      <c r="AH97" s="91">
        <v>21.1</v>
      </c>
      <c r="AI97" s="89">
        <v>19.2</v>
      </c>
      <c r="AJ97" s="90">
        <v>17.8</v>
      </c>
      <c r="AK97" s="91">
        <v>15.9</v>
      </c>
      <c r="AL97" s="89">
        <v>14.2</v>
      </c>
      <c r="AM97" s="90">
        <v>12.8</v>
      </c>
      <c r="AN97" s="91">
        <v>11.2</v>
      </c>
      <c r="AO97" s="89">
        <v>10.4</v>
      </c>
    </row>
    <row r="98" spans="1:41" x14ac:dyDescent="0.2">
      <c r="A98" s="332"/>
      <c r="B98" s="87">
        <v>4</v>
      </c>
      <c r="C98" s="167" t="str">
        <f>CONCATENATE(A95,B98)</f>
        <v>0814</v>
      </c>
      <c r="D98" s="88"/>
      <c r="E98" s="98" t="s">
        <v>241</v>
      </c>
      <c r="F98" s="90">
        <v>59.4</v>
      </c>
      <c r="G98" s="91">
        <v>57.3</v>
      </c>
      <c r="H98" s="89">
        <v>69.599999999999994</v>
      </c>
      <c r="I98" s="90">
        <v>61.8</v>
      </c>
      <c r="J98" s="91">
        <v>57.1</v>
      </c>
      <c r="K98" s="89">
        <v>49</v>
      </c>
      <c r="L98" s="90">
        <v>55.4</v>
      </c>
      <c r="M98" s="91">
        <v>59</v>
      </c>
      <c r="N98" s="89">
        <v>59.4</v>
      </c>
      <c r="O98" s="90">
        <v>60</v>
      </c>
      <c r="P98" s="91">
        <v>54.2</v>
      </c>
      <c r="Q98" s="89">
        <v>62.4</v>
      </c>
      <c r="R98" s="90">
        <v>58.8</v>
      </c>
      <c r="S98" s="91">
        <v>50.4</v>
      </c>
      <c r="T98" s="89">
        <v>67.2</v>
      </c>
      <c r="U98" s="90">
        <v>56.2</v>
      </c>
      <c r="V98" s="91">
        <v>42.3</v>
      </c>
      <c r="W98" s="91">
        <v>31.3</v>
      </c>
      <c r="X98" s="90">
        <v>39.5</v>
      </c>
      <c r="Y98" s="91">
        <v>40.799999999999997</v>
      </c>
      <c r="Z98" s="89">
        <v>60.7</v>
      </c>
      <c r="AA98" s="90">
        <v>61.4</v>
      </c>
      <c r="AB98" s="91">
        <v>56.2</v>
      </c>
      <c r="AC98" s="89">
        <v>58</v>
      </c>
      <c r="AD98" s="90">
        <v>48.8</v>
      </c>
      <c r="AE98" s="91">
        <v>40.4</v>
      </c>
      <c r="AF98" s="89">
        <v>38.799999999999997</v>
      </c>
      <c r="AG98" s="90">
        <v>39.4</v>
      </c>
      <c r="AH98" s="91">
        <v>46.2</v>
      </c>
      <c r="AI98" s="89">
        <v>55.9</v>
      </c>
      <c r="AJ98" s="90">
        <v>49.3</v>
      </c>
      <c r="AK98" s="91">
        <v>47.3</v>
      </c>
      <c r="AL98" s="89">
        <v>51.8</v>
      </c>
      <c r="AM98" s="90">
        <v>54.2</v>
      </c>
      <c r="AN98" s="91">
        <v>56.4</v>
      </c>
      <c r="AO98" s="89">
        <v>66.599999999999994</v>
      </c>
    </row>
    <row r="99" spans="1:41" x14ac:dyDescent="0.2">
      <c r="A99" s="333"/>
      <c r="B99" s="92">
        <v>5</v>
      </c>
      <c r="C99" s="168" t="str">
        <f>CONCATENATE(A95,B99)</f>
        <v>0815</v>
      </c>
      <c r="D99" s="93"/>
      <c r="E99" s="99" t="s">
        <v>242</v>
      </c>
      <c r="F99" s="95"/>
      <c r="G99" s="96"/>
      <c r="H99" s="94"/>
      <c r="I99" s="95"/>
      <c r="J99" s="96"/>
      <c r="K99" s="94"/>
      <c r="L99" s="95"/>
      <c r="M99" s="96"/>
      <c r="N99" s="94"/>
      <c r="O99" s="95"/>
      <c r="P99" s="96"/>
      <c r="Q99" s="94"/>
      <c r="R99" s="95"/>
      <c r="S99" s="96"/>
      <c r="T99" s="94"/>
      <c r="U99" s="95"/>
      <c r="V99" s="96"/>
      <c r="W99" s="96"/>
      <c r="X99" s="95"/>
      <c r="Y99" s="96"/>
      <c r="Z99" s="94"/>
      <c r="AA99" s="95"/>
      <c r="AB99" s="96"/>
      <c r="AC99" s="94"/>
      <c r="AD99" s="95"/>
      <c r="AE99" s="96"/>
      <c r="AF99" s="94"/>
      <c r="AG99" s="95"/>
      <c r="AH99" s="96"/>
      <c r="AI99" s="94"/>
      <c r="AJ99" s="95"/>
      <c r="AK99" s="96"/>
      <c r="AL99" s="94"/>
      <c r="AM99" s="95"/>
      <c r="AN99" s="96"/>
      <c r="AO99" s="94"/>
    </row>
    <row r="100" spans="1:41" x14ac:dyDescent="0.2">
      <c r="A100" s="331" t="s">
        <v>340</v>
      </c>
      <c r="B100" s="61">
        <v>1</v>
      </c>
      <c r="C100" s="166" t="str">
        <f>CONCATENATE(A100,B100)</f>
        <v>0821</v>
      </c>
      <c r="D100" s="83" t="s">
        <v>34</v>
      </c>
      <c r="E100" s="97" t="s">
        <v>238</v>
      </c>
      <c r="F100" s="85">
        <v>4.8</v>
      </c>
      <c r="G100" s="86">
        <v>4.4000000000000004</v>
      </c>
      <c r="H100" s="84">
        <v>4.2</v>
      </c>
      <c r="I100" s="85">
        <v>4.4000000000000004</v>
      </c>
      <c r="J100" s="86">
        <v>5</v>
      </c>
      <c r="K100" s="84">
        <v>5.6</v>
      </c>
      <c r="L100" s="85">
        <v>6.5</v>
      </c>
      <c r="M100" s="86">
        <v>8.1</v>
      </c>
      <c r="N100" s="84">
        <v>9</v>
      </c>
      <c r="O100" s="85">
        <v>11.1</v>
      </c>
      <c r="P100" s="86">
        <v>12.7</v>
      </c>
      <c r="Q100" s="84">
        <v>14.3</v>
      </c>
      <c r="R100" s="85">
        <v>16</v>
      </c>
      <c r="S100" s="86">
        <v>16.3</v>
      </c>
      <c r="T100" s="84">
        <v>17.600000000000001</v>
      </c>
      <c r="U100" s="85">
        <v>18.899999999999999</v>
      </c>
      <c r="V100" s="86">
        <v>19.7</v>
      </c>
      <c r="W100" s="86">
        <v>20.3</v>
      </c>
      <c r="X100" s="85">
        <v>21.9</v>
      </c>
      <c r="Y100" s="86">
        <v>23.5</v>
      </c>
      <c r="Z100" s="84">
        <v>24.7</v>
      </c>
      <c r="AA100" s="85">
        <v>25.5</v>
      </c>
      <c r="AB100" s="86">
        <v>25.2</v>
      </c>
      <c r="AC100" s="84">
        <v>25.1</v>
      </c>
      <c r="AD100" s="85">
        <v>24</v>
      </c>
      <c r="AE100" s="86">
        <v>22.4</v>
      </c>
      <c r="AF100" s="84">
        <v>20.5</v>
      </c>
      <c r="AG100" s="85">
        <v>19.100000000000001</v>
      </c>
      <c r="AH100" s="86">
        <v>17.600000000000001</v>
      </c>
      <c r="AI100" s="84">
        <v>15.5</v>
      </c>
      <c r="AJ100" s="85">
        <v>14</v>
      </c>
      <c r="AK100" s="86">
        <v>12.1</v>
      </c>
      <c r="AL100" s="84">
        <v>10.1</v>
      </c>
      <c r="AM100" s="85">
        <v>8.5</v>
      </c>
      <c r="AN100" s="86">
        <v>6.8</v>
      </c>
      <c r="AO100" s="84">
        <v>5.8</v>
      </c>
    </row>
    <row r="101" spans="1:41" x14ac:dyDescent="0.2">
      <c r="A101" s="332"/>
      <c r="B101" s="87">
        <v>2</v>
      </c>
      <c r="C101" s="167" t="str">
        <f>CONCATENATE(A100,B101)</f>
        <v>0822</v>
      </c>
      <c r="D101" s="88"/>
      <c r="E101" s="98" t="s">
        <v>239</v>
      </c>
      <c r="F101" s="90">
        <v>0.5</v>
      </c>
      <c r="G101" s="91">
        <v>0.2</v>
      </c>
      <c r="H101" s="89">
        <v>-0.2</v>
      </c>
      <c r="I101" s="90">
        <v>-0.1</v>
      </c>
      <c r="J101" s="91">
        <v>0.7</v>
      </c>
      <c r="K101" s="89">
        <v>1.5</v>
      </c>
      <c r="L101" s="90">
        <v>2.2999999999999998</v>
      </c>
      <c r="M101" s="91">
        <v>3.6</v>
      </c>
      <c r="N101" s="89">
        <v>5</v>
      </c>
      <c r="O101" s="90">
        <v>6.9</v>
      </c>
      <c r="P101" s="91">
        <v>8.6999999999999993</v>
      </c>
      <c r="Q101" s="89">
        <v>10.1</v>
      </c>
      <c r="R101" s="90">
        <v>12.1</v>
      </c>
      <c r="S101" s="91">
        <v>12.7</v>
      </c>
      <c r="T101" s="89">
        <v>14</v>
      </c>
      <c r="U101" s="90">
        <v>15.3</v>
      </c>
      <c r="V101" s="91">
        <v>16.600000000000001</v>
      </c>
      <c r="W101" s="91">
        <v>17.5</v>
      </c>
      <c r="X101" s="90">
        <v>18.8</v>
      </c>
      <c r="Y101" s="91">
        <v>20.399999999999999</v>
      </c>
      <c r="Z101" s="89">
        <v>21.6</v>
      </c>
      <c r="AA101" s="90">
        <v>22.4</v>
      </c>
      <c r="AB101" s="91">
        <v>22.3</v>
      </c>
      <c r="AC101" s="89">
        <v>22.2</v>
      </c>
      <c r="AD101" s="90">
        <v>21.3</v>
      </c>
      <c r="AE101" s="91">
        <v>19.7</v>
      </c>
      <c r="AF101" s="89">
        <v>17.600000000000001</v>
      </c>
      <c r="AG101" s="90">
        <v>16.100000000000001</v>
      </c>
      <c r="AH101" s="91">
        <v>14.3</v>
      </c>
      <c r="AI101" s="89">
        <v>11.8</v>
      </c>
      <c r="AJ101" s="90">
        <v>10</v>
      </c>
      <c r="AK101" s="91">
        <v>8.1</v>
      </c>
      <c r="AL101" s="89">
        <v>5.9</v>
      </c>
      <c r="AM101" s="90">
        <v>4.0999999999999996</v>
      </c>
      <c r="AN101" s="91">
        <v>2.5</v>
      </c>
      <c r="AO101" s="89">
        <v>1.3</v>
      </c>
    </row>
    <row r="102" spans="1:41" x14ac:dyDescent="0.2">
      <c r="A102" s="332"/>
      <c r="B102" s="87">
        <v>3</v>
      </c>
      <c r="C102" s="167" t="str">
        <f>CONCATENATE(A100,B102)</f>
        <v>0823</v>
      </c>
      <c r="D102" s="88"/>
      <c r="E102" s="98" t="s">
        <v>240</v>
      </c>
      <c r="F102" s="90">
        <v>9.6</v>
      </c>
      <c r="G102" s="91">
        <v>9</v>
      </c>
      <c r="H102" s="89">
        <v>8.9</v>
      </c>
      <c r="I102" s="90">
        <v>9.1</v>
      </c>
      <c r="J102" s="91">
        <v>9.6</v>
      </c>
      <c r="K102" s="89">
        <v>10</v>
      </c>
      <c r="L102" s="90">
        <v>10.9</v>
      </c>
      <c r="M102" s="91">
        <v>12.5</v>
      </c>
      <c r="N102" s="89">
        <v>13</v>
      </c>
      <c r="O102" s="90">
        <v>15.5</v>
      </c>
      <c r="P102" s="91">
        <v>17.100000000000001</v>
      </c>
      <c r="Q102" s="89">
        <v>18.899999999999999</v>
      </c>
      <c r="R102" s="90">
        <v>20.5</v>
      </c>
      <c r="S102" s="91">
        <v>20.5</v>
      </c>
      <c r="T102" s="89">
        <v>22.1</v>
      </c>
      <c r="U102" s="90">
        <v>23.1</v>
      </c>
      <c r="V102" s="91">
        <v>23.7</v>
      </c>
      <c r="W102" s="91">
        <v>24</v>
      </c>
      <c r="X102" s="90">
        <v>25.9</v>
      </c>
      <c r="Y102" s="91">
        <v>27.7</v>
      </c>
      <c r="Z102" s="89">
        <v>29.1</v>
      </c>
      <c r="AA102" s="90">
        <v>30</v>
      </c>
      <c r="AB102" s="91">
        <v>29.5</v>
      </c>
      <c r="AC102" s="89">
        <v>29.4</v>
      </c>
      <c r="AD102" s="90">
        <v>28</v>
      </c>
      <c r="AE102" s="91">
        <v>26</v>
      </c>
      <c r="AF102" s="89">
        <v>23.8</v>
      </c>
      <c r="AG102" s="90">
        <v>22.5</v>
      </c>
      <c r="AH102" s="91">
        <v>21.1</v>
      </c>
      <c r="AI102" s="89">
        <v>19.5</v>
      </c>
      <c r="AJ102" s="90">
        <v>18.2</v>
      </c>
      <c r="AK102" s="91">
        <v>16.3</v>
      </c>
      <c r="AL102" s="89">
        <v>14.6</v>
      </c>
      <c r="AM102" s="90">
        <v>13.2</v>
      </c>
      <c r="AN102" s="91">
        <v>11.5</v>
      </c>
      <c r="AO102" s="89">
        <v>10.7</v>
      </c>
    </row>
    <row r="103" spans="1:41" x14ac:dyDescent="0.2">
      <c r="A103" s="332"/>
      <c r="B103" s="87">
        <v>4</v>
      </c>
      <c r="C103" s="167" t="str">
        <f>CONCATENATE(A100,B103)</f>
        <v>0824</v>
      </c>
      <c r="D103" s="88"/>
      <c r="E103" s="98" t="s">
        <v>241</v>
      </c>
      <c r="F103" s="90">
        <v>58.6</v>
      </c>
      <c r="G103" s="91">
        <v>55.3</v>
      </c>
      <c r="H103" s="89">
        <v>65.7</v>
      </c>
      <c r="I103" s="90">
        <v>59.8</v>
      </c>
      <c r="J103" s="91">
        <v>57.2</v>
      </c>
      <c r="K103" s="89">
        <v>48.5</v>
      </c>
      <c r="L103" s="90">
        <v>53.2</v>
      </c>
      <c r="M103" s="91">
        <v>58.1</v>
      </c>
      <c r="N103" s="89">
        <v>56.1</v>
      </c>
      <c r="O103" s="90">
        <v>61.5</v>
      </c>
      <c r="P103" s="91">
        <v>56</v>
      </c>
      <c r="Q103" s="89">
        <v>63.5</v>
      </c>
      <c r="R103" s="90">
        <v>56.4</v>
      </c>
      <c r="S103" s="91">
        <v>49.2</v>
      </c>
      <c r="T103" s="89">
        <v>67.099999999999994</v>
      </c>
      <c r="U103" s="90">
        <v>58.4</v>
      </c>
      <c r="V103" s="91">
        <v>44.1</v>
      </c>
      <c r="W103" s="91">
        <v>35.200000000000003</v>
      </c>
      <c r="X103" s="90">
        <v>43.3</v>
      </c>
      <c r="Y103" s="91">
        <v>45.1</v>
      </c>
      <c r="Z103" s="89">
        <v>69.3</v>
      </c>
      <c r="AA103" s="90">
        <v>66.8</v>
      </c>
      <c r="AB103" s="91">
        <v>65.3</v>
      </c>
      <c r="AC103" s="89">
        <v>67.599999999999994</v>
      </c>
      <c r="AD103" s="90">
        <v>56.7</v>
      </c>
      <c r="AE103" s="91">
        <v>47.5</v>
      </c>
      <c r="AF103" s="89">
        <v>41</v>
      </c>
      <c r="AG103" s="90">
        <v>39.299999999999997</v>
      </c>
      <c r="AH103" s="91">
        <v>47</v>
      </c>
      <c r="AI103" s="89">
        <v>53</v>
      </c>
      <c r="AJ103" s="90">
        <v>50</v>
      </c>
      <c r="AK103" s="91">
        <v>44</v>
      </c>
      <c r="AL103" s="89">
        <v>48.3</v>
      </c>
      <c r="AM103" s="90">
        <v>51.6</v>
      </c>
      <c r="AN103" s="91">
        <v>53.3</v>
      </c>
      <c r="AO103" s="89">
        <v>65.2</v>
      </c>
    </row>
    <row r="104" spans="1:41" x14ac:dyDescent="0.2">
      <c r="A104" s="333"/>
      <c r="B104" s="92">
        <v>5</v>
      </c>
      <c r="C104" s="168" t="str">
        <f>CONCATENATE(A100,B104)</f>
        <v>0825</v>
      </c>
      <c r="D104" s="93"/>
      <c r="E104" s="99" t="s">
        <v>242</v>
      </c>
      <c r="F104" s="95"/>
      <c r="G104" s="96"/>
      <c r="H104" s="94"/>
      <c r="I104" s="95"/>
      <c r="J104" s="96"/>
      <c r="K104" s="94"/>
      <c r="L104" s="95"/>
      <c r="M104" s="96"/>
      <c r="N104" s="94"/>
      <c r="O104" s="95"/>
      <c r="P104" s="96"/>
      <c r="Q104" s="94"/>
      <c r="R104" s="95"/>
      <c r="S104" s="96"/>
      <c r="T104" s="94"/>
      <c r="U104" s="95"/>
      <c r="V104" s="96"/>
      <c r="W104" s="96"/>
      <c r="X104" s="95"/>
      <c r="Y104" s="96"/>
      <c r="Z104" s="94"/>
      <c r="AA104" s="95"/>
      <c r="AB104" s="96"/>
      <c r="AC104" s="94"/>
      <c r="AD104" s="95"/>
      <c r="AE104" s="96"/>
      <c r="AF104" s="94"/>
      <c r="AG104" s="95"/>
      <c r="AH104" s="96"/>
      <c r="AI104" s="94"/>
      <c r="AJ104" s="95"/>
      <c r="AK104" s="96"/>
      <c r="AL104" s="94"/>
      <c r="AM104" s="95"/>
      <c r="AN104" s="96"/>
      <c r="AO104" s="94"/>
    </row>
    <row r="105" spans="1:41" x14ac:dyDescent="0.2">
      <c r="A105" s="331" t="s">
        <v>335</v>
      </c>
      <c r="B105" s="61">
        <v>1</v>
      </c>
      <c r="C105" s="166" t="str">
        <f>CONCATENATE(A105,B105)</f>
        <v>0911</v>
      </c>
      <c r="D105" s="83" t="s">
        <v>35</v>
      </c>
      <c r="E105" s="84" t="s">
        <v>238</v>
      </c>
      <c r="F105" s="85">
        <v>2.8</v>
      </c>
      <c r="G105" s="86">
        <v>2.2999999999999998</v>
      </c>
      <c r="H105" s="84">
        <v>2.2999999999999998</v>
      </c>
      <c r="I105" s="85">
        <v>2.6</v>
      </c>
      <c r="J105" s="86">
        <v>3.3</v>
      </c>
      <c r="K105" s="84">
        <v>4.2</v>
      </c>
      <c r="L105" s="85">
        <v>5.3</v>
      </c>
      <c r="M105" s="86">
        <v>6.9</v>
      </c>
      <c r="N105" s="84">
        <v>8.1</v>
      </c>
      <c r="O105" s="85">
        <v>10.6</v>
      </c>
      <c r="P105" s="86">
        <v>12.5</v>
      </c>
      <c r="Q105" s="84">
        <v>14.4</v>
      </c>
      <c r="R105" s="85">
        <v>16.3</v>
      </c>
      <c r="S105" s="86">
        <v>16.8</v>
      </c>
      <c r="T105" s="84">
        <v>18.3</v>
      </c>
      <c r="U105" s="85">
        <v>19.8</v>
      </c>
      <c r="V105" s="86">
        <v>20.7</v>
      </c>
      <c r="W105" s="84">
        <v>21.4</v>
      </c>
      <c r="X105" s="85">
        <v>22.8</v>
      </c>
      <c r="Y105" s="86">
        <v>24.1</v>
      </c>
      <c r="Z105" s="84">
        <v>25.5</v>
      </c>
      <c r="AA105" s="85">
        <v>26</v>
      </c>
      <c r="AB105" s="86">
        <v>25.8</v>
      </c>
      <c r="AC105" s="84">
        <v>25.2</v>
      </c>
      <c r="AD105" s="85">
        <v>24</v>
      </c>
      <c r="AE105" s="86">
        <v>22</v>
      </c>
      <c r="AF105" s="84">
        <v>19.600000000000001</v>
      </c>
      <c r="AG105" s="85">
        <v>18.100000000000001</v>
      </c>
      <c r="AH105" s="86">
        <v>16.5</v>
      </c>
      <c r="AI105" s="84">
        <v>14</v>
      </c>
      <c r="AJ105" s="85">
        <v>12.2</v>
      </c>
      <c r="AK105" s="86">
        <v>10</v>
      </c>
      <c r="AL105" s="84">
        <v>8</v>
      </c>
      <c r="AM105" s="86">
        <v>6.4</v>
      </c>
      <c r="AN105" s="86">
        <v>4.7</v>
      </c>
      <c r="AO105" s="84">
        <v>3.6</v>
      </c>
    </row>
    <row r="106" spans="1:41" x14ac:dyDescent="0.2">
      <c r="A106" s="332"/>
      <c r="B106" s="87">
        <v>2</v>
      </c>
      <c r="C106" s="167" t="str">
        <f>CONCATENATE(A105,B106)</f>
        <v>0912</v>
      </c>
      <c r="D106" s="88"/>
      <c r="E106" s="89" t="s">
        <v>239</v>
      </c>
      <c r="F106" s="90">
        <v>-2.4</v>
      </c>
      <c r="G106" s="91">
        <v>-2.7</v>
      </c>
      <c r="H106" s="89">
        <v>-3</v>
      </c>
      <c r="I106" s="90">
        <v>-2.7</v>
      </c>
      <c r="J106" s="91">
        <v>-1.9</v>
      </c>
      <c r="K106" s="89">
        <v>-0.9</v>
      </c>
      <c r="L106" s="90">
        <v>0</v>
      </c>
      <c r="M106" s="91">
        <v>1.3</v>
      </c>
      <c r="N106" s="89">
        <v>2.9</v>
      </c>
      <c r="O106" s="90">
        <v>5</v>
      </c>
      <c r="P106" s="91">
        <v>7.1</v>
      </c>
      <c r="Q106" s="89">
        <v>8.8000000000000007</v>
      </c>
      <c r="R106" s="90">
        <v>11.3</v>
      </c>
      <c r="S106" s="91">
        <v>12.2</v>
      </c>
      <c r="T106" s="89">
        <v>13.7</v>
      </c>
      <c r="U106" s="90">
        <v>15.5</v>
      </c>
      <c r="V106" s="91">
        <v>16.899999999999999</v>
      </c>
      <c r="W106" s="89">
        <v>18.2</v>
      </c>
      <c r="X106" s="90">
        <v>19.5</v>
      </c>
      <c r="Y106" s="91">
        <v>20.8</v>
      </c>
      <c r="Z106" s="89">
        <v>21.9</v>
      </c>
      <c r="AA106" s="90">
        <v>22.5</v>
      </c>
      <c r="AB106" s="91">
        <v>22.4</v>
      </c>
      <c r="AC106" s="89">
        <v>21.8</v>
      </c>
      <c r="AD106" s="90">
        <v>20.7</v>
      </c>
      <c r="AE106" s="91">
        <v>18.600000000000001</v>
      </c>
      <c r="AF106" s="89">
        <v>15.9</v>
      </c>
      <c r="AG106" s="90">
        <v>14.4</v>
      </c>
      <c r="AH106" s="91">
        <v>12.1</v>
      </c>
      <c r="AI106" s="89">
        <v>9.1</v>
      </c>
      <c r="AJ106" s="90">
        <v>7.4</v>
      </c>
      <c r="AK106" s="91">
        <v>5</v>
      </c>
      <c r="AL106" s="89">
        <v>2.8</v>
      </c>
      <c r="AM106" s="91">
        <v>1.2</v>
      </c>
      <c r="AN106" s="91">
        <v>-0.4</v>
      </c>
      <c r="AO106" s="89">
        <v>-1.6</v>
      </c>
    </row>
    <row r="107" spans="1:41" x14ac:dyDescent="0.2">
      <c r="A107" s="332"/>
      <c r="B107" s="87">
        <v>3</v>
      </c>
      <c r="C107" s="167" t="str">
        <f>CONCATENATE(A105,B107)</f>
        <v>0913</v>
      </c>
      <c r="D107" s="88"/>
      <c r="E107" s="89" t="s">
        <v>240</v>
      </c>
      <c r="F107" s="90">
        <v>8.6</v>
      </c>
      <c r="G107" s="91">
        <v>7.9</v>
      </c>
      <c r="H107" s="89">
        <v>8.1999999999999993</v>
      </c>
      <c r="I107" s="90">
        <v>8.5</v>
      </c>
      <c r="J107" s="91">
        <v>9.1</v>
      </c>
      <c r="K107" s="89">
        <v>9.8000000000000007</v>
      </c>
      <c r="L107" s="90">
        <v>11.1</v>
      </c>
      <c r="M107" s="91">
        <v>12.9</v>
      </c>
      <c r="N107" s="89">
        <v>13.7</v>
      </c>
      <c r="O107" s="90">
        <v>16.600000000000001</v>
      </c>
      <c r="P107" s="91">
        <v>18.399999999999999</v>
      </c>
      <c r="Q107" s="89">
        <v>20.399999999999999</v>
      </c>
      <c r="R107" s="90">
        <v>21.8</v>
      </c>
      <c r="S107" s="91">
        <v>21.9</v>
      </c>
      <c r="T107" s="89">
        <v>23.7</v>
      </c>
      <c r="U107" s="90">
        <v>25</v>
      </c>
      <c r="V107" s="91">
        <v>25.3</v>
      </c>
      <c r="W107" s="89">
        <v>25.3</v>
      </c>
      <c r="X107" s="90">
        <v>27.2</v>
      </c>
      <c r="Y107" s="91">
        <v>28.5</v>
      </c>
      <c r="Z107" s="89">
        <v>30.3</v>
      </c>
      <c r="AA107" s="90">
        <v>31</v>
      </c>
      <c r="AB107" s="91">
        <v>30.6</v>
      </c>
      <c r="AC107" s="89">
        <v>30</v>
      </c>
      <c r="AD107" s="90">
        <v>28.7</v>
      </c>
      <c r="AE107" s="91">
        <v>26.3</v>
      </c>
      <c r="AF107" s="89">
        <v>24</v>
      </c>
      <c r="AG107" s="90">
        <v>22.6</v>
      </c>
      <c r="AH107" s="91">
        <v>21.2</v>
      </c>
      <c r="AI107" s="89">
        <v>19.100000000000001</v>
      </c>
      <c r="AJ107" s="90">
        <v>17.600000000000001</v>
      </c>
      <c r="AK107" s="91">
        <v>15.4</v>
      </c>
      <c r="AL107" s="89">
        <v>13.7</v>
      </c>
      <c r="AM107" s="91">
        <v>12.1</v>
      </c>
      <c r="AN107" s="91">
        <v>10.5</v>
      </c>
      <c r="AO107" s="89">
        <v>9.6999999999999993</v>
      </c>
    </row>
    <row r="108" spans="1:41" x14ac:dyDescent="0.2">
      <c r="A108" s="332"/>
      <c r="B108" s="87">
        <v>4</v>
      </c>
      <c r="C108" s="167" t="str">
        <f>CONCATENATE(A105,B108)</f>
        <v>0914</v>
      </c>
      <c r="D108" s="88"/>
      <c r="E108" s="89" t="s">
        <v>241</v>
      </c>
      <c r="F108" s="90">
        <v>65.599999999999994</v>
      </c>
      <c r="G108" s="91">
        <v>64.5</v>
      </c>
      <c r="H108" s="89">
        <v>74.8</v>
      </c>
      <c r="I108" s="90">
        <v>68.599999999999994</v>
      </c>
      <c r="J108" s="91">
        <v>64.7</v>
      </c>
      <c r="K108" s="89">
        <v>52.9</v>
      </c>
      <c r="L108" s="90">
        <v>62.1</v>
      </c>
      <c r="M108" s="91">
        <v>62.9</v>
      </c>
      <c r="N108" s="89">
        <v>63.7</v>
      </c>
      <c r="O108" s="90">
        <v>61.3</v>
      </c>
      <c r="P108" s="91">
        <v>55.8</v>
      </c>
      <c r="Q108" s="89">
        <v>63.1</v>
      </c>
      <c r="R108" s="90">
        <v>57.2</v>
      </c>
      <c r="S108" s="91">
        <v>49</v>
      </c>
      <c r="T108" s="89">
        <v>60.8</v>
      </c>
      <c r="U108" s="90">
        <v>49.2</v>
      </c>
      <c r="V108" s="91">
        <v>38</v>
      </c>
      <c r="W108" s="89">
        <v>25.3</v>
      </c>
      <c r="X108" s="90">
        <v>32.6</v>
      </c>
      <c r="Y108" s="91">
        <v>33.299999999999997</v>
      </c>
      <c r="Z108" s="89">
        <v>48.4</v>
      </c>
      <c r="AA108" s="90">
        <v>46.9</v>
      </c>
      <c r="AB108" s="91">
        <v>43.3</v>
      </c>
      <c r="AC108" s="89">
        <v>48.6</v>
      </c>
      <c r="AD108" s="90">
        <v>41</v>
      </c>
      <c r="AE108" s="91">
        <v>35</v>
      </c>
      <c r="AF108" s="89">
        <v>36.6</v>
      </c>
      <c r="AG108" s="90">
        <v>38.700000000000003</v>
      </c>
      <c r="AH108" s="91">
        <v>47.5</v>
      </c>
      <c r="AI108" s="89">
        <v>58.9</v>
      </c>
      <c r="AJ108" s="90">
        <v>52.5</v>
      </c>
      <c r="AK108" s="91">
        <v>54</v>
      </c>
      <c r="AL108" s="89">
        <v>58</v>
      </c>
      <c r="AM108" s="91">
        <v>60.9</v>
      </c>
      <c r="AN108" s="91">
        <v>64.5</v>
      </c>
      <c r="AO108" s="89">
        <v>73.7</v>
      </c>
    </row>
    <row r="109" spans="1:41" x14ac:dyDescent="0.2">
      <c r="A109" s="333"/>
      <c r="B109" s="92">
        <v>5</v>
      </c>
      <c r="C109" s="168" t="str">
        <f>CONCATENATE(A105,B109)</f>
        <v>0915</v>
      </c>
      <c r="D109" s="93"/>
      <c r="E109" s="94" t="s">
        <v>242</v>
      </c>
      <c r="F109" s="95">
        <v>8.8000000000000007</v>
      </c>
      <c r="G109" s="96">
        <v>9.1</v>
      </c>
      <c r="H109" s="94">
        <v>10.1</v>
      </c>
      <c r="I109" s="95">
        <v>11.2</v>
      </c>
      <c r="J109" s="96">
        <v>11.6</v>
      </c>
      <c r="K109" s="94">
        <v>12.5</v>
      </c>
      <c r="L109" s="95">
        <v>13.1</v>
      </c>
      <c r="M109" s="96">
        <v>14.2</v>
      </c>
      <c r="N109" s="94">
        <v>14.2</v>
      </c>
      <c r="O109" s="95">
        <v>15.6</v>
      </c>
      <c r="P109" s="96">
        <v>15.5</v>
      </c>
      <c r="Q109" s="94">
        <v>17</v>
      </c>
      <c r="R109" s="95">
        <v>16.8</v>
      </c>
      <c r="S109" s="96">
        <v>15.9</v>
      </c>
      <c r="T109" s="94">
        <v>17.3</v>
      </c>
      <c r="U109" s="95">
        <v>16.2</v>
      </c>
      <c r="V109" s="96">
        <v>14.4</v>
      </c>
      <c r="W109" s="94">
        <v>12</v>
      </c>
      <c r="X109" s="95">
        <v>13.5</v>
      </c>
      <c r="Y109" s="96">
        <v>13.2</v>
      </c>
      <c r="Z109" s="94">
        <v>15.3</v>
      </c>
      <c r="AA109" s="95">
        <v>15.2</v>
      </c>
      <c r="AB109" s="96">
        <v>14.7</v>
      </c>
      <c r="AC109" s="94">
        <v>13.9</v>
      </c>
      <c r="AD109" s="95">
        <v>13</v>
      </c>
      <c r="AE109" s="96">
        <v>11.3</v>
      </c>
      <c r="AF109" s="94">
        <v>10.6</v>
      </c>
      <c r="AG109" s="95">
        <v>10.4</v>
      </c>
      <c r="AH109" s="96">
        <v>10.6</v>
      </c>
      <c r="AI109" s="94">
        <v>10.199999999999999</v>
      </c>
      <c r="AJ109" s="95">
        <v>9.1999999999999993</v>
      </c>
      <c r="AK109" s="96">
        <v>8.6999999999999993</v>
      </c>
      <c r="AL109" s="94">
        <v>8.5</v>
      </c>
      <c r="AM109" s="96">
        <v>8.1</v>
      </c>
      <c r="AN109" s="96">
        <v>8.3000000000000007</v>
      </c>
      <c r="AO109" s="94">
        <v>8.4</v>
      </c>
    </row>
    <row r="110" spans="1:41" x14ac:dyDescent="0.2">
      <c r="A110" s="331" t="s">
        <v>337</v>
      </c>
      <c r="B110" s="61">
        <v>1</v>
      </c>
      <c r="C110" s="166" t="str">
        <f>CONCATENATE(A110,B110)</f>
        <v>0921</v>
      </c>
      <c r="D110" s="88" t="s">
        <v>308</v>
      </c>
      <c r="E110" s="89" t="s">
        <v>238</v>
      </c>
      <c r="F110" s="90">
        <v>1</v>
      </c>
      <c r="G110" s="91">
        <v>0.5</v>
      </c>
      <c r="H110" s="89">
        <v>0.4</v>
      </c>
      <c r="I110" s="90">
        <v>0.4</v>
      </c>
      <c r="J110" s="91">
        <v>1.2</v>
      </c>
      <c r="K110" s="89">
        <v>1.9</v>
      </c>
      <c r="L110" s="90">
        <v>2.8</v>
      </c>
      <c r="M110" s="91">
        <v>4.3</v>
      </c>
      <c r="N110" s="89">
        <v>5.7</v>
      </c>
      <c r="O110" s="90">
        <v>8.1999999999999993</v>
      </c>
      <c r="P110" s="91">
        <v>10.1</v>
      </c>
      <c r="Q110" s="89">
        <v>12.1</v>
      </c>
      <c r="R110" s="90">
        <v>14</v>
      </c>
      <c r="S110" s="91">
        <v>14.6</v>
      </c>
      <c r="T110" s="89">
        <v>16.2</v>
      </c>
      <c r="U110" s="90">
        <v>17.8</v>
      </c>
      <c r="V110" s="91">
        <v>18.7</v>
      </c>
      <c r="W110" s="89">
        <v>19.5</v>
      </c>
      <c r="X110" s="90">
        <v>21</v>
      </c>
      <c r="Y110" s="91">
        <v>22.1</v>
      </c>
      <c r="Z110" s="89">
        <v>23.4</v>
      </c>
      <c r="AA110" s="90">
        <v>24</v>
      </c>
      <c r="AB110" s="91">
        <v>23.7</v>
      </c>
      <c r="AC110" s="89">
        <v>22.9</v>
      </c>
      <c r="AD110" s="90">
        <v>21.8</v>
      </c>
      <c r="AE110" s="91">
        <v>19.899999999999999</v>
      </c>
      <c r="AF110" s="89">
        <v>17.399999999999999</v>
      </c>
      <c r="AG110" s="90">
        <v>16</v>
      </c>
      <c r="AH110" s="91">
        <v>14.2</v>
      </c>
      <c r="AI110" s="89">
        <v>11.8</v>
      </c>
      <c r="AJ110" s="90">
        <v>10.199999999999999</v>
      </c>
      <c r="AK110" s="91">
        <v>8</v>
      </c>
      <c r="AL110" s="89">
        <v>6.2</v>
      </c>
      <c r="AM110" s="91">
        <v>4.5999999999999996</v>
      </c>
      <c r="AN110" s="91">
        <v>2.9</v>
      </c>
      <c r="AO110" s="89">
        <v>2</v>
      </c>
    </row>
    <row r="111" spans="1:41" x14ac:dyDescent="0.2">
      <c r="A111" s="332"/>
      <c r="B111" s="87">
        <v>2</v>
      </c>
      <c r="C111" s="167" t="str">
        <f>CONCATENATE(A110,B111)</f>
        <v>0922</v>
      </c>
      <c r="D111" s="88"/>
      <c r="E111" s="89" t="s">
        <v>239</v>
      </c>
      <c r="F111" s="90">
        <v>-3.8</v>
      </c>
      <c r="G111" s="91">
        <v>-4.2</v>
      </c>
      <c r="H111" s="89">
        <v>-4.4000000000000004</v>
      </c>
      <c r="I111" s="90">
        <v>-4.4000000000000004</v>
      </c>
      <c r="J111" s="91">
        <v>-3.6</v>
      </c>
      <c r="K111" s="89">
        <v>-2.9</v>
      </c>
      <c r="L111" s="90">
        <v>-2.2999999999999998</v>
      </c>
      <c r="M111" s="91">
        <v>-0.9</v>
      </c>
      <c r="N111" s="89">
        <v>0.4</v>
      </c>
      <c r="O111" s="90">
        <v>2.2000000000000002</v>
      </c>
      <c r="P111" s="91">
        <v>4.3</v>
      </c>
      <c r="Q111" s="89">
        <v>6.1</v>
      </c>
      <c r="R111" s="90">
        <v>8.1999999999999993</v>
      </c>
      <c r="S111" s="91">
        <v>9.4</v>
      </c>
      <c r="T111" s="89">
        <v>10.9</v>
      </c>
      <c r="U111" s="90">
        <v>12.8</v>
      </c>
      <c r="V111" s="91">
        <v>14.5</v>
      </c>
      <c r="W111" s="89">
        <v>15.9</v>
      </c>
      <c r="X111" s="90">
        <v>17.399999999999999</v>
      </c>
      <c r="Y111" s="91">
        <v>18.600000000000001</v>
      </c>
      <c r="Z111" s="89">
        <v>19.600000000000001</v>
      </c>
      <c r="AA111" s="90">
        <v>20.3</v>
      </c>
      <c r="AB111" s="91">
        <v>20.100000000000001</v>
      </c>
      <c r="AC111" s="89">
        <v>19.2</v>
      </c>
      <c r="AD111" s="90">
        <v>18</v>
      </c>
      <c r="AE111" s="91">
        <v>16.2</v>
      </c>
      <c r="AF111" s="89">
        <v>13.5</v>
      </c>
      <c r="AG111" s="90">
        <v>11.9</v>
      </c>
      <c r="AH111" s="91">
        <v>9.3000000000000007</v>
      </c>
      <c r="AI111" s="89">
        <v>6.6</v>
      </c>
      <c r="AJ111" s="90">
        <v>4.9000000000000004</v>
      </c>
      <c r="AK111" s="91">
        <v>2.7</v>
      </c>
      <c r="AL111" s="89">
        <v>0.9</v>
      </c>
      <c r="AM111" s="91">
        <v>-0.6</v>
      </c>
      <c r="AN111" s="91">
        <v>-2</v>
      </c>
      <c r="AO111" s="89">
        <v>-3</v>
      </c>
    </row>
    <row r="112" spans="1:41" x14ac:dyDescent="0.2">
      <c r="A112" s="332"/>
      <c r="B112" s="87">
        <v>3</v>
      </c>
      <c r="C112" s="167" t="str">
        <f>CONCATENATE(A110,B112)</f>
        <v>0923</v>
      </c>
      <c r="D112" s="88"/>
      <c r="E112" s="89" t="s">
        <v>240</v>
      </c>
      <c r="F112" s="90">
        <v>5.9</v>
      </c>
      <c r="G112" s="91">
        <v>5.2</v>
      </c>
      <c r="H112" s="89">
        <v>5.2</v>
      </c>
      <c r="I112" s="90">
        <v>5.4</v>
      </c>
      <c r="J112" s="91">
        <v>6.2</v>
      </c>
      <c r="K112" s="89">
        <v>6.9</v>
      </c>
      <c r="L112" s="90">
        <v>8.1</v>
      </c>
      <c r="M112" s="91">
        <v>9.6999999999999993</v>
      </c>
      <c r="N112" s="89">
        <v>11.1</v>
      </c>
      <c r="O112" s="90">
        <v>13.8</v>
      </c>
      <c r="P112" s="91">
        <v>15.8</v>
      </c>
      <c r="Q112" s="89">
        <v>18</v>
      </c>
      <c r="R112" s="90">
        <v>19.7</v>
      </c>
      <c r="S112" s="91">
        <v>19.899999999999999</v>
      </c>
      <c r="T112" s="89">
        <v>21.7</v>
      </c>
      <c r="U112" s="90">
        <v>23.2</v>
      </c>
      <c r="V112" s="91">
        <v>23.5</v>
      </c>
      <c r="W112" s="89">
        <v>23.6</v>
      </c>
      <c r="X112" s="90">
        <v>25.3</v>
      </c>
      <c r="Y112" s="91">
        <v>26.6</v>
      </c>
      <c r="Z112" s="89">
        <v>28.3</v>
      </c>
      <c r="AA112" s="90">
        <v>29</v>
      </c>
      <c r="AB112" s="91">
        <v>28.5</v>
      </c>
      <c r="AC112" s="89">
        <v>27.7</v>
      </c>
      <c r="AD112" s="90">
        <v>26.6</v>
      </c>
      <c r="AE112" s="91">
        <v>24.3</v>
      </c>
      <c r="AF112" s="89">
        <v>22</v>
      </c>
      <c r="AG112" s="90">
        <v>20.6</v>
      </c>
      <c r="AH112" s="91">
        <v>19.3</v>
      </c>
      <c r="AI112" s="89">
        <v>17.100000000000001</v>
      </c>
      <c r="AJ112" s="90">
        <v>15.6</v>
      </c>
      <c r="AK112" s="91">
        <v>13.3</v>
      </c>
      <c r="AL112" s="89">
        <v>11.6</v>
      </c>
      <c r="AM112" s="91">
        <v>10</v>
      </c>
      <c r="AN112" s="91">
        <v>8.1</v>
      </c>
      <c r="AO112" s="89">
        <v>7.2</v>
      </c>
    </row>
    <row r="113" spans="1:41" x14ac:dyDescent="0.2">
      <c r="A113" s="332"/>
      <c r="B113" s="87">
        <v>4</v>
      </c>
      <c r="C113" s="167" t="str">
        <f>CONCATENATE(A110,B113)</f>
        <v>0924</v>
      </c>
      <c r="D113" s="88"/>
      <c r="E113" s="89" t="s">
        <v>241</v>
      </c>
      <c r="F113" s="90">
        <v>47.3</v>
      </c>
      <c r="G113" s="91">
        <v>49.6</v>
      </c>
      <c r="H113" s="89">
        <v>57.5</v>
      </c>
      <c r="I113" s="90">
        <v>55.2</v>
      </c>
      <c r="J113" s="91">
        <v>55.7</v>
      </c>
      <c r="K113" s="89">
        <v>47.4</v>
      </c>
      <c r="L113" s="90">
        <v>57.5</v>
      </c>
      <c r="M113" s="91">
        <v>61</v>
      </c>
      <c r="N113" s="89">
        <v>59.3</v>
      </c>
      <c r="O113" s="90">
        <v>62.1</v>
      </c>
      <c r="P113" s="91">
        <v>55.2</v>
      </c>
      <c r="Q113" s="89">
        <v>61</v>
      </c>
      <c r="R113" s="90">
        <v>53.9</v>
      </c>
      <c r="S113" s="91">
        <v>49.4</v>
      </c>
      <c r="T113" s="89">
        <v>59.7</v>
      </c>
      <c r="U113" s="90">
        <v>51.9</v>
      </c>
      <c r="V113" s="91">
        <v>36.200000000000003</v>
      </c>
      <c r="W113" s="89">
        <v>27.6</v>
      </c>
      <c r="X113" s="90">
        <v>33.700000000000003</v>
      </c>
      <c r="Y113" s="91">
        <v>32.1</v>
      </c>
      <c r="Z113" s="89">
        <v>44.5</v>
      </c>
      <c r="AA113" s="90">
        <v>45</v>
      </c>
      <c r="AB113" s="91">
        <v>40.799999999999997</v>
      </c>
      <c r="AC113" s="89">
        <v>43.4</v>
      </c>
      <c r="AD113" s="90">
        <v>38.200000000000003</v>
      </c>
      <c r="AE113" s="91">
        <v>36.200000000000003</v>
      </c>
      <c r="AF113" s="89">
        <v>35.4</v>
      </c>
      <c r="AG113" s="90">
        <v>34.9</v>
      </c>
      <c r="AH113" s="91">
        <v>44.7</v>
      </c>
      <c r="AI113" s="89">
        <v>52.4</v>
      </c>
      <c r="AJ113" s="90">
        <v>49.9</v>
      </c>
      <c r="AK113" s="91">
        <v>43.4</v>
      </c>
      <c r="AL113" s="89">
        <v>51.3</v>
      </c>
      <c r="AM113" s="91">
        <v>48.3</v>
      </c>
      <c r="AN113" s="91">
        <v>50.4</v>
      </c>
      <c r="AO113" s="89">
        <v>55.2</v>
      </c>
    </row>
    <row r="114" spans="1:41" x14ac:dyDescent="0.2">
      <c r="A114" s="333"/>
      <c r="B114" s="92">
        <v>5</v>
      </c>
      <c r="C114" s="168" t="str">
        <f>CONCATENATE(A110,B114)</f>
        <v>0925</v>
      </c>
      <c r="D114" s="88"/>
      <c r="E114" s="89" t="s">
        <v>242</v>
      </c>
      <c r="F114" s="90"/>
      <c r="G114" s="91"/>
      <c r="H114" s="89"/>
      <c r="I114" s="90"/>
      <c r="J114" s="91"/>
      <c r="K114" s="89"/>
      <c r="L114" s="90"/>
      <c r="M114" s="91"/>
      <c r="N114" s="89"/>
      <c r="O114" s="90"/>
      <c r="P114" s="91"/>
      <c r="Q114" s="89"/>
      <c r="R114" s="90"/>
      <c r="S114" s="91"/>
      <c r="T114" s="89"/>
      <c r="U114" s="90"/>
      <c r="V114" s="91"/>
      <c r="W114" s="89"/>
      <c r="X114" s="90"/>
      <c r="Y114" s="91"/>
      <c r="Z114" s="89"/>
      <c r="AA114" s="90"/>
      <c r="AB114" s="91"/>
      <c r="AC114" s="89"/>
      <c r="AD114" s="90"/>
      <c r="AE114" s="91"/>
      <c r="AF114" s="89"/>
      <c r="AG114" s="90"/>
      <c r="AH114" s="91"/>
      <c r="AI114" s="89"/>
      <c r="AJ114" s="90"/>
      <c r="AK114" s="91"/>
      <c r="AL114" s="89"/>
      <c r="AM114" s="91"/>
      <c r="AN114" s="91"/>
      <c r="AO114" s="89"/>
    </row>
    <row r="115" spans="1:41" x14ac:dyDescent="0.2">
      <c r="A115" s="328">
        <v>101</v>
      </c>
      <c r="B115" s="61">
        <v>1</v>
      </c>
      <c r="C115" s="166" t="str">
        <f>CONCATENATE(A115,B115)</f>
        <v>1011</v>
      </c>
      <c r="D115" s="83" t="s">
        <v>36</v>
      </c>
      <c r="E115" s="84" t="s">
        <v>238</v>
      </c>
      <c r="F115" s="85">
        <v>3.8</v>
      </c>
      <c r="G115" s="86">
        <v>3.4</v>
      </c>
      <c r="H115" s="84">
        <v>3.2</v>
      </c>
      <c r="I115" s="85">
        <v>3.4</v>
      </c>
      <c r="J115" s="86">
        <v>4.2</v>
      </c>
      <c r="K115" s="84">
        <v>4.8</v>
      </c>
      <c r="L115" s="85">
        <v>5.8</v>
      </c>
      <c r="M115" s="86">
        <v>7.4</v>
      </c>
      <c r="N115" s="84">
        <v>8.6</v>
      </c>
      <c r="O115" s="85">
        <v>11.3</v>
      </c>
      <c r="P115" s="86">
        <v>13.2</v>
      </c>
      <c r="Q115" s="84">
        <v>15.2</v>
      </c>
      <c r="R115" s="85">
        <v>17.100000000000001</v>
      </c>
      <c r="S115" s="86">
        <v>17.600000000000001</v>
      </c>
      <c r="T115" s="84">
        <v>19.3</v>
      </c>
      <c r="U115" s="85">
        <v>20.8</v>
      </c>
      <c r="V115" s="86">
        <v>21.6</v>
      </c>
      <c r="W115" s="84">
        <v>22.2</v>
      </c>
      <c r="X115" s="85">
        <v>23.8</v>
      </c>
      <c r="Y115" s="86">
        <v>25</v>
      </c>
      <c r="Z115" s="84">
        <v>26.4</v>
      </c>
      <c r="AA115" s="85">
        <v>27</v>
      </c>
      <c r="AB115" s="86">
        <v>26.5</v>
      </c>
      <c r="AC115" s="84">
        <v>25.9</v>
      </c>
      <c r="AD115" s="85">
        <v>24.6</v>
      </c>
      <c r="AE115" s="86">
        <v>22.5</v>
      </c>
      <c r="AF115" s="84">
        <v>20</v>
      </c>
      <c r="AG115" s="85">
        <v>18.5</v>
      </c>
      <c r="AH115" s="86">
        <v>16.8</v>
      </c>
      <c r="AI115" s="84">
        <v>14.5</v>
      </c>
      <c r="AJ115" s="85">
        <v>12.8</v>
      </c>
      <c r="AK115" s="86">
        <v>10.7</v>
      </c>
      <c r="AL115" s="84">
        <v>8.9</v>
      </c>
      <c r="AM115" s="86">
        <v>7.5</v>
      </c>
      <c r="AN115" s="86">
        <v>5.9</v>
      </c>
      <c r="AO115" s="84">
        <v>4.8</v>
      </c>
    </row>
    <row r="116" spans="1:41" x14ac:dyDescent="0.2">
      <c r="A116" s="329"/>
      <c r="B116" s="87">
        <v>2</v>
      </c>
      <c r="C116" s="167" t="str">
        <f>CONCATENATE(A115,B116)</f>
        <v>1012</v>
      </c>
      <c r="D116" s="88"/>
      <c r="E116" s="89" t="s">
        <v>239</v>
      </c>
      <c r="F116" s="90">
        <v>-0.4</v>
      </c>
      <c r="G116" s="91">
        <v>-0.8</v>
      </c>
      <c r="H116" s="89">
        <v>-1.1000000000000001</v>
      </c>
      <c r="I116" s="90">
        <v>-1</v>
      </c>
      <c r="J116" s="91">
        <v>-0.3</v>
      </c>
      <c r="K116" s="89">
        <v>0.2</v>
      </c>
      <c r="L116" s="90">
        <v>1.2</v>
      </c>
      <c r="M116" s="91">
        <v>2.5</v>
      </c>
      <c r="N116" s="89">
        <v>3.9</v>
      </c>
      <c r="O116" s="90">
        <v>6.1</v>
      </c>
      <c r="P116" s="91">
        <v>8.1</v>
      </c>
      <c r="Q116" s="89">
        <v>9.9</v>
      </c>
      <c r="R116" s="90">
        <v>12</v>
      </c>
      <c r="S116" s="91">
        <v>12.8</v>
      </c>
      <c r="T116" s="89">
        <v>14.3</v>
      </c>
      <c r="U116" s="90">
        <v>16.2</v>
      </c>
      <c r="V116" s="91">
        <v>17.600000000000001</v>
      </c>
      <c r="W116" s="89">
        <v>18.8</v>
      </c>
      <c r="X116" s="90">
        <v>20.2</v>
      </c>
      <c r="Y116" s="91">
        <v>21.4</v>
      </c>
      <c r="Z116" s="89">
        <v>22.5</v>
      </c>
      <c r="AA116" s="90">
        <v>23</v>
      </c>
      <c r="AB116" s="91">
        <v>22.9</v>
      </c>
      <c r="AC116" s="89">
        <v>22.1</v>
      </c>
      <c r="AD116" s="90">
        <v>21</v>
      </c>
      <c r="AE116" s="91">
        <v>19</v>
      </c>
      <c r="AF116" s="89">
        <v>16.5</v>
      </c>
      <c r="AG116" s="90">
        <v>14.9</v>
      </c>
      <c r="AH116" s="91">
        <v>12.7</v>
      </c>
      <c r="AI116" s="89">
        <v>10.199999999999999</v>
      </c>
      <c r="AJ116" s="90">
        <v>8.5</v>
      </c>
      <c r="AK116" s="91">
        <v>6.5</v>
      </c>
      <c r="AL116" s="89">
        <v>4.5</v>
      </c>
      <c r="AM116" s="91">
        <v>3.1</v>
      </c>
      <c r="AN116" s="91">
        <v>1.6</v>
      </c>
      <c r="AO116" s="89">
        <v>0.5</v>
      </c>
    </row>
    <row r="117" spans="1:41" x14ac:dyDescent="0.2">
      <c r="A117" s="329"/>
      <c r="B117" s="87">
        <v>3</v>
      </c>
      <c r="C117" s="167" t="str">
        <f>CONCATENATE(A115,B117)</f>
        <v>1013</v>
      </c>
      <c r="D117" s="88"/>
      <c r="E117" s="89" t="s">
        <v>240</v>
      </c>
      <c r="F117" s="90">
        <v>9.1</v>
      </c>
      <c r="G117" s="91">
        <v>8.6</v>
      </c>
      <c r="H117" s="89">
        <v>8.6999999999999993</v>
      </c>
      <c r="I117" s="90">
        <v>8.8000000000000007</v>
      </c>
      <c r="J117" s="91">
        <v>9.5</v>
      </c>
      <c r="K117" s="89">
        <v>10.1</v>
      </c>
      <c r="L117" s="90">
        <v>11.5</v>
      </c>
      <c r="M117" s="91">
        <v>13</v>
      </c>
      <c r="N117" s="89">
        <v>13.9</v>
      </c>
      <c r="O117" s="90">
        <v>16.899999999999999</v>
      </c>
      <c r="P117" s="91">
        <v>18.899999999999999</v>
      </c>
      <c r="Q117" s="89">
        <v>21.1</v>
      </c>
      <c r="R117" s="90">
        <v>22.7</v>
      </c>
      <c r="S117" s="91">
        <v>22.9</v>
      </c>
      <c r="T117" s="89">
        <v>24.8</v>
      </c>
      <c r="U117" s="90">
        <v>26</v>
      </c>
      <c r="V117" s="91">
        <v>26.3</v>
      </c>
      <c r="W117" s="89">
        <v>26.2</v>
      </c>
      <c r="X117" s="90">
        <v>28.1</v>
      </c>
      <c r="Y117" s="91">
        <v>29.5</v>
      </c>
      <c r="Z117" s="89">
        <v>31.2</v>
      </c>
      <c r="AA117" s="90">
        <v>32</v>
      </c>
      <c r="AB117" s="91">
        <v>31.3</v>
      </c>
      <c r="AC117" s="89">
        <v>30.6</v>
      </c>
      <c r="AD117" s="90">
        <v>29.2</v>
      </c>
      <c r="AE117" s="91">
        <v>26.7</v>
      </c>
      <c r="AF117" s="89">
        <v>24.2</v>
      </c>
      <c r="AG117" s="90">
        <v>22.8</v>
      </c>
      <c r="AH117" s="91">
        <v>21.5</v>
      </c>
      <c r="AI117" s="89">
        <v>19.5</v>
      </c>
      <c r="AJ117" s="90">
        <v>18</v>
      </c>
      <c r="AK117" s="91">
        <v>15.9</v>
      </c>
      <c r="AL117" s="89">
        <v>14.2</v>
      </c>
      <c r="AM117" s="91">
        <v>12.8</v>
      </c>
      <c r="AN117" s="91">
        <v>11.2</v>
      </c>
      <c r="AO117" s="89">
        <v>10.199999999999999</v>
      </c>
    </row>
    <row r="118" spans="1:41" x14ac:dyDescent="0.2">
      <c r="A118" s="329"/>
      <c r="B118" s="87">
        <v>4</v>
      </c>
      <c r="C118" s="167" t="str">
        <f>CONCATENATE(A115,B118)</f>
        <v>1014</v>
      </c>
      <c r="D118" s="88"/>
      <c r="E118" s="89" t="s">
        <v>241</v>
      </c>
      <c r="F118" s="90">
        <v>67.2</v>
      </c>
      <c r="G118" s="91">
        <v>66.599999999999994</v>
      </c>
      <c r="H118" s="89">
        <v>76.400000000000006</v>
      </c>
      <c r="I118" s="90">
        <v>71.599999999999994</v>
      </c>
      <c r="J118" s="91">
        <v>66.099999999999994</v>
      </c>
      <c r="K118" s="89">
        <v>56.6</v>
      </c>
      <c r="L118" s="90">
        <v>67.900000000000006</v>
      </c>
      <c r="M118" s="91">
        <v>69.400000000000006</v>
      </c>
      <c r="N118" s="89">
        <v>68.900000000000006</v>
      </c>
      <c r="O118" s="90">
        <v>68.3</v>
      </c>
      <c r="P118" s="91">
        <v>61.9</v>
      </c>
      <c r="Q118" s="89">
        <v>69.5</v>
      </c>
      <c r="R118" s="90">
        <v>63.9</v>
      </c>
      <c r="S118" s="91">
        <v>57.2</v>
      </c>
      <c r="T118" s="89">
        <v>71.5</v>
      </c>
      <c r="U118" s="90">
        <v>57.7</v>
      </c>
      <c r="V118" s="91">
        <v>44.2</v>
      </c>
      <c r="W118" s="89">
        <v>30.5</v>
      </c>
      <c r="X118" s="90">
        <v>39.6</v>
      </c>
      <c r="Y118" s="91">
        <v>40.5</v>
      </c>
      <c r="Z118" s="89">
        <v>59</v>
      </c>
      <c r="AA118" s="90">
        <v>58.5</v>
      </c>
      <c r="AB118" s="91">
        <v>50.1</v>
      </c>
      <c r="AC118" s="89">
        <v>56.5</v>
      </c>
      <c r="AD118" s="90">
        <v>45.8</v>
      </c>
      <c r="AE118" s="91">
        <v>41</v>
      </c>
      <c r="AF118" s="89">
        <v>39.6</v>
      </c>
      <c r="AG118" s="90">
        <v>42.8</v>
      </c>
      <c r="AH118" s="91">
        <v>52.8</v>
      </c>
      <c r="AI118" s="89">
        <v>65.5</v>
      </c>
      <c r="AJ118" s="90">
        <v>57.2</v>
      </c>
      <c r="AK118" s="91">
        <v>59</v>
      </c>
      <c r="AL118" s="89">
        <v>63</v>
      </c>
      <c r="AM118" s="91">
        <v>63.9</v>
      </c>
      <c r="AN118" s="91">
        <v>66.099999999999994</v>
      </c>
      <c r="AO118" s="89">
        <v>75.099999999999994</v>
      </c>
    </row>
    <row r="119" spans="1:41" x14ac:dyDescent="0.2">
      <c r="A119" s="330"/>
      <c r="B119" s="92">
        <v>5</v>
      </c>
      <c r="C119" s="168" t="str">
        <f>CONCATENATE(A115,B119)</f>
        <v>1015</v>
      </c>
      <c r="D119" s="93"/>
      <c r="E119" s="94" t="s">
        <v>242</v>
      </c>
      <c r="F119" s="95">
        <v>9.1</v>
      </c>
      <c r="G119" s="96">
        <v>9.4</v>
      </c>
      <c r="H119" s="94">
        <v>10.4</v>
      </c>
      <c r="I119" s="95">
        <v>11.5</v>
      </c>
      <c r="J119" s="96">
        <v>11.9</v>
      </c>
      <c r="K119" s="94">
        <v>13</v>
      </c>
      <c r="L119" s="95">
        <v>13.9</v>
      </c>
      <c r="M119" s="96">
        <v>15</v>
      </c>
      <c r="N119" s="94">
        <v>15</v>
      </c>
      <c r="O119" s="95">
        <v>16.399999999999999</v>
      </c>
      <c r="P119" s="96">
        <v>16</v>
      </c>
      <c r="Q119" s="94">
        <v>17.899999999999999</v>
      </c>
      <c r="R119" s="95">
        <v>17.399999999999999</v>
      </c>
      <c r="S119" s="96">
        <v>16.7</v>
      </c>
      <c r="T119" s="94">
        <v>18.3</v>
      </c>
      <c r="U119" s="95">
        <v>17.2</v>
      </c>
      <c r="V119" s="96">
        <v>14.9</v>
      </c>
      <c r="W119" s="94">
        <v>12.5</v>
      </c>
      <c r="X119" s="95">
        <v>14</v>
      </c>
      <c r="Y119" s="96">
        <v>14</v>
      </c>
      <c r="Z119" s="94">
        <v>16.2</v>
      </c>
      <c r="AA119" s="95">
        <v>16.399999999999999</v>
      </c>
      <c r="AB119" s="96">
        <v>15.1</v>
      </c>
      <c r="AC119" s="94">
        <v>14.3</v>
      </c>
      <c r="AD119" s="95">
        <v>13.1</v>
      </c>
      <c r="AE119" s="96">
        <v>11.5</v>
      </c>
      <c r="AF119" s="94">
        <v>10.6</v>
      </c>
      <c r="AG119" s="95">
        <v>10.6</v>
      </c>
      <c r="AH119" s="96">
        <v>11</v>
      </c>
      <c r="AI119" s="94">
        <v>10.8</v>
      </c>
      <c r="AJ119" s="95">
        <v>9.6</v>
      </c>
      <c r="AK119" s="96">
        <v>9.1</v>
      </c>
      <c r="AL119" s="94">
        <v>9</v>
      </c>
      <c r="AM119" s="96">
        <v>8.6</v>
      </c>
      <c r="AN119" s="96">
        <v>8.6</v>
      </c>
      <c r="AO119" s="94">
        <v>8.6999999999999993</v>
      </c>
    </row>
    <row r="120" spans="1:41" x14ac:dyDescent="0.2">
      <c r="A120" s="328">
        <v>102</v>
      </c>
      <c r="B120" s="61">
        <v>1</v>
      </c>
      <c r="C120" s="166" t="str">
        <f>CONCATENATE(A120,B120)</f>
        <v>1021</v>
      </c>
      <c r="D120" s="88" t="s">
        <v>309</v>
      </c>
      <c r="E120" s="91" t="s">
        <v>238</v>
      </c>
      <c r="F120" s="90">
        <v>0.1</v>
      </c>
      <c r="G120" s="91">
        <v>-0.3</v>
      </c>
      <c r="H120" s="89">
        <v>-0.6</v>
      </c>
      <c r="I120" s="90">
        <v>-0.5</v>
      </c>
      <c r="J120" s="91">
        <v>0.5</v>
      </c>
      <c r="K120" s="89">
        <v>1</v>
      </c>
      <c r="L120" s="90">
        <v>2.2999999999999998</v>
      </c>
      <c r="M120" s="91">
        <v>3.9</v>
      </c>
      <c r="N120" s="89">
        <v>5.3</v>
      </c>
      <c r="O120" s="90">
        <v>8</v>
      </c>
      <c r="P120" s="91">
        <v>10.1</v>
      </c>
      <c r="Q120" s="89">
        <v>12.4</v>
      </c>
      <c r="R120" s="90">
        <v>14.4</v>
      </c>
      <c r="S120" s="91">
        <v>14.9</v>
      </c>
      <c r="T120" s="89">
        <v>16.7</v>
      </c>
      <c r="U120" s="90">
        <v>18.399999999999999</v>
      </c>
      <c r="V120" s="91">
        <v>19.399999999999999</v>
      </c>
      <c r="W120" s="91">
        <v>20.100000000000001</v>
      </c>
      <c r="X120" s="90">
        <v>21.8</v>
      </c>
      <c r="Y120" s="91">
        <v>22.8</v>
      </c>
      <c r="Z120" s="89">
        <v>24.3</v>
      </c>
      <c r="AA120" s="90">
        <v>24.8</v>
      </c>
      <c r="AB120" s="91">
        <v>24.4</v>
      </c>
      <c r="AC120" s="89">
        <v>23.6</v>
      </c>
      <c r="AD120" s="90">
        <v>22.3</v>
      </c>
      <c r="AE120" s="91">
        <v>20.100000000000001</v>
      </c>
      <c r="AF120" s="89">
        <v>17.5</v>
      </c>
      <c r="AG120" s="90">
        <v>15.7</v>
      </c>
      <c r="AH120" s="91">
        <v>13.8</v>
      </c>
      <c r="AI120" s="89">
        <v>11.3</v>
      </c>
      <c r="AJ120" s="90">
        <v>9.6</v>
      </c>
      <c r="AK120" s="91">
        <v>7.3</v>
      </c>
      <c r="AL120" s="89">
        <v>5.5</v>
      </c>
      <c r="AM120" s="91">
        <v>3.9</v>
      </c>
      <c r="AN120" s="91">
        <v>2.2000000000000002</v>
      </c>
      <c r="AO120" s="89">
        <v>1.1000000000000001</v>
      </c>
    </row>
    <row r="121" spans="1:41" x14ac:dyDescent="0.2">
      <c r="A121" s="329"/>
      <c r="B121" s="87">
        <v>2</v>
      </c>
      <c r="C121" s="167" t="str">
        <f>CONCATENATE(A120,B121)</f>
        <v>1022</v>
      </c>
      <c r="D121" s="88"/>
      <c r="E121" s="91" t="s">
        <v>239</v>
      </c>
      <c r="F121" s="90">
        <v>-4.3</v>
      </c>
      <c r="G121" s="91">
        <v>-4.8</v>
      </c>
      <c r="H121" s="89">
        <v>-5.2</v>
      </c>
      <c r="I121" s="90">
        <v>-5.0999999999999996</v>
      </c>
      <c r="J121" s="91">
        <v>-4.2</v>
      </c>
      <c r="K121" s="89">
        <v>-3.7</v>
      </c>
      <c r="L121" s="90">
        <v>-2.5</v>
      </c>
      <c r="M121" s="91">
        <v>-1.1000000000000001</v>
      </c>
      <c r="N121" s="89">
        <v>0.3</v>
      </c>
      <c r="O121" s="90">
        <v>2.2000000000000002</v>
      </c>
      <c r="P121" s="91">
        <v>4.3</v>
      </c>
      <c r="Q121" s="89">
        <v>6.2</v>
      </c>
      <c r="R121" s="90">
        <v>8.1999999999999993</v>
      </c>
      <c r="S121" s="91">
        <v>9.4</v>
      </c>
      <c r="T121" s="89">
        <v>11</v>
      </c>
      <c r="U121" s="90">
        <v>13.1</v>
      </c>
      <c r="V121" s="91">
        <v>14.8</v>
      </c>
      <c r="W121" s="91">
        <v>16.3</v>
      </c>
      <c r="X121" s="90">
        <v>17.8</v>
      </c>
      <c r="Y121" s="91">
        <v>18.8</v>
      </c>
      <c r="Z121" s="89">
        <v>19.899999999999999</v>
      </c>
      <c r="AA121" s="90">
        <v>20.3</v>
      </c>
      <c r="AB121" s="91">
        <v>20.2</v>
      </c>
      <c r="AC121" s="89">
        <v>19.399999999999999</v>
      </c>
      <c r="AD121" s="90">
        <v>18.2</v>
      </c>
      <c r="AE121" s="91">
        <v>16.2</v>
      </c>
      <c r="AF121" s="89">
        <v>13.4</v>
      </c>
      <c r="AG121" s="90">
        <v>11.6</v>
      </c>
      <c r="AH121" s="91">
        <v>9</v>
      </c>
      <c r="AI121" s="89">
        <v>6.3</v>
      </c>
      <c r="AJ121" s="90">
        <v>4.4000000000000004</v>
      </c>
      <c r="AK121" s="91">
        <v>2.5</v>
      </c>
      <c r="AL121" s="89">
        <v>0.5</v>
      </c>
      <c r="AM121" s="91">
        <v>-0.9</v>
      </c>
      <c r="AN121" s="91">
        <v>-2.4</v>
      </c>
      <c r="AO121" s="89">
        <v>-3.3</v>
      </c>
    </row>
    <row r="122" spans="1:41" x14ac:dyDescent="0.2">
      <c r="A122" s="329"/>
      <c r="B122" s="87">
        <v>3</v>
      </c>
      <c r="C122" s="167" t="str">
        <f>CONCATENATE(A120,B122)</f>
        <v>1023</v>
      </c>
      <c r="D122" s="88"/>
      <c r="E122" s="91" t="s">
        <v>240</v>
      </c>
      <c r="F122" s="90">
        <v>5.3</v>
      </c>
      <c r="G122" s="91">
        <v>4.5999999999999996</v>
      </c>
      <c r="H122" s="89">
        <v>4.4000000000000004</v>
      </c>
      <c r="I122" s="90">
        <v>4.8</v>
      </c>
      <c r="J122" s="91">
        <v>5.7</v>
      </c>
      <c r="K122" s="89">
        <v>6.2</v>
      </c>
      <c r="L122" s="90">
        <v>7.9</v>
      </c>
      <c r="M122" s="91">
        <v>9.5</v>
      </c>
      <c r="N122" s="89">
        <v>10.9</v>
      </c>
      <c r="O122" s="90">
        <v>14.1</v>
      </c>
      <c r="P122" s="91">
        <v>16.3</v>
      </c>
      <c r="Q122" s="89">
        <v>18.8</v>
      </c>
      <c r="R122" s="90">
        <v>20.7</v>
      </c>
      <c r="S122" s="91">
        <v>20.9</v>
      </c>
      <c r="T122" s="89">
        <v>22.7</v>
      </c>
      <c r="U122" s="90">
        <v>24.2</v>
      </c>
      <c r="V122" s="91">
        <v>24.8</v>
      </c>
      <c r="W122" s="91">
        <v>24.8</v>
      </c>
      <c r="X122" s="90">
        <v>26.8</v>
      </c>
      <c r="Y122" s="91">
        <v>28</v>
      </c>
      <c r="Z122" s="89">
        <v>30</v>
      </c>
      <c r="AA122" s="90">
        <v>30.7</v>
      </c>
      <c r="AB122" s="91">
        <v>29.9</v>
      </c>
      <c r="AC122" s="89">
        <v>29.2</v>
      </c>
      <c r="AD122" s="90">
        <v>27.6</v>
      </c>
      <c r="AE122" s="91">
        <v>25</v>
      </c>
      <c r="AF122" s="89">
        <v>22.4</v>
      </c>
      <c r="AG122" s="90">
        <v>20.9</v>
      </c>
      <c r="AH122" s="91">
        <v>19.399999999999999</v>
      </c>
      <c r="AI122" s="89">
        <v>17.100000000000001</v>
      </c>
      <c r="AJ122" s="90">
        <v>15.6</v>
      </c>
      <c r="AK122" s="91">
        <v>13.3</v>
      </c>
      <c r="AL122" s="89">
        <v>11.3</v>
      </c>
      <c r="AM122" s="91">
        <v>9.6999999999999993</v>
      </c>
      <c r="AN122" s="91">
        <v>7.8</v>
      </c>
      <c r="AO122" s="89">
        <v>6.6</v>
      </c>
    </row>
    <row r="123" spans="1:41" x14ac:dyDescent="0.2">
      <c r="A123" s="329"/>
      <c r="B123" s="87">
        <v>4</v>
      </c>
      <c r="C123" s="167" t="str">
        <f>CONCATENATE(A120,B123)</f>
        <v>1024</v>
      </c>
      <c r="D123" s="88"/>
      <c r="E123" s="91" t="s">
        <v>241</v>
      </c>
      <c r="F123" s="90">
        <v>52.7</v>
      </c>
      <c r="G123" s="91">
        <v>53.5</v>
      </c>
      <c r="H123" s="89">
        <v>61.5</v>
      </c>
      <c r="I123" s="90">
        <v>59.8</v>
      </c>
      <c r="J123" s="91">
        <v>59.9</v>
      </c>
      <c r="K123" s="89">
        <v>48.2</v>
      </c>
      <c r="L123" s="90">
        <v>62</v>
      </c>
      <c r="M123" s="91">
        <v>65.099999999999994</v>
      </c>
      <c r="N123" s="89">
        <v>64.900000000000006</v>
      </c>
      <c r="O123" s="90">
        <v>68.7</v>
      </c>
      <c r="P123" s="91">
        <v>64.2</v>
      </c>
      <c r="Q123" s="89">
        <v>69.900000000000006</v>
      </c>
      <c r="R123" s="90">
        <v>65.900000000000006</v>
      </c>
      <c r="S123" s="91">
        <v>59.4</v>
      </c>
      <c r="T123" s="89">
        <v>74.900000000000006</v>
      </c>
      <c r="U123" s="90">
        <v>65.5</v>
      </c>
      <c r="V123" s="91">
        <v>54.5</v>
      </c>
      <c r="W123" s="91">
        <v>42</v>
      </c>
      <c r="X123" s="90">
        <v>51</v>
      </c>
      <c r="Y123" s="91">
        <v>49</v>
      </c>
      <c r="Z123" s="89">
        <v>70.3</v>
      </c>
      <c r="AA123" s="90">
        <v>68.599999999999994</v>
      </c>
      <c r="AB123" s="91">
        <v>62.2</v>
      </c>
      <c r="AC123" s="89">
        <v>66.3</v>
      </c>
      <c r="AD123" s="90">
        <v>54.1</v>
      </c>
      <c r="AE123" s="91">
        <v>46.9</v>
      </c>
      <c r="AF123" s="89">
        <v>41.8</v>
      </c>
      <c r="AG123" s="90">
        <v>43.4</v>
      </c>
      <c r="AH123" s="91">
        <v>53.3</v>
      </c>
      <c r="AI123" s="89">
        <v>60.4</v>
      </c>
      <c r="AJ123" s="90">
        <v>58.4</v>
      </c>
      <c r="AK123" s="91">
        <v>51.8</v>
      </c>
      <c r="AL123" s="89">
        <v>57.5</v>
      </c>
      <c r="AM123" s="91">
        <v>54.4</v>
      </c>
      <c r="AN123" s="91">
        <v>55.8</v>
      </c>
      <c r="AO123" s="89">
        <v>59.9</v>
      </c>
    </row>
    <row r="124" spans="1:41" x14ac:dyDescent="0.2">
      <c r="A124" s="330"/>
      <c r="B124" s="92">
        <v>5</v>
      </c>
      <c r="C124" s="168" t="str">
        <f>CONCATENATE(A120,B124)</f>
        <v>1025</v>
      </c>
      <c r="D124" s="88"/>
      <c r="E124" s="91" t="s">
        <v>242</v>
      </c>
      <c r="F124" s="90"/>
      <c r="G124" s="91"/>
      <c r="H124" s="89"/>
      <c r="I124" s="90"/>
      <c r="J124" s="91"/>
      <c r="K124" s="89"/>
      <c r="L124" s="90"/>
      <c r="M124" s="91"/>
      <c r="N124" s="89"/>
      <c r="O124" s="90"/>
      <c r="P124" s="91"/>
      <c r="Q124" s="89"/>
      <c r="R124" s="90"/>
      <c r="S124" s="91"/>
      <c r="T124" s="89"/>
      <c r="U124" s="90"/>
      <c r="V124" s="91"/>
      <c r="W124" s="91"/>
      <c r="X124" s="90"/>
      <c r="Y124" s="91"/>
      <c r="Z124" s="89"/>
      <c r="AA124" s="90"/>
      <c r="AB124" s="91"/>
      <c r="AC124" s="89"/>
      <c r="AD124" s="90"/>
      <c r="AE124" s="91"/>
      <c r="AF124" s="89"/>
      <c r="AG124" s="90"/>
      <c r="AH124" s="91"/>
      <c r="AI124" s="89"/>
      <c r="AJ124" s="90"/>
      <c r="AK124" s="91"/>
      <c r="AL124" s="89"/>
      <c r="AM124" s="91"/>
      <c r="AN124" s="91"/>
      <c r="AO124" s="89"/>
    </row>
    <row r="125" spans="1:41" x14ac:dyDescent="0.2">
      <c r="A125" s="328">
        <v>111</v>
      </c>
      <c r="B125" s="61">
        <v>1</v>
      </c>
      <c r="C125" s="166" t="str">
        <f>CONCATENATE(A125,B125)</f>
        <v>1111</v>
      </c>
      <c r="D125" s="83" t="s">
        <v>37</v>
      </c>
      <c r="E125" s="97" t="s">
        <v>238</v>
      </c>
      <c r="F125" s="85">
        <v>3.8</v>
      </c>
      <c r="G125" s="86">
        <v>3.6</v>
      </c>
      <c r="H125" s="84">
        <v>3.5</v>
      </c>
      <c r="I125" s="85">
        <v>3.7</v>
      </c>
      <c r="J125" s="86">
        <v>4.5999999999999996</v>
      </c>
      <c r="K125" s="84">
        <v>5.0999999999999996</v>
      </c>
      <c r="L125" s="85">
        <v>6.3</v>
      </c>
      <c r="M125" s="86">
        <v>8</v>
      </c>
      <c r="N125" s="84">
        <v>9</v>
      </c>
      <c r="O125" s="85">
        <v>11.5</v>
      </c>
      <c r="P125" s="86">
        <v>13.4</v>
      </c>
      <c r="Q125" s="84">
        <v>15.3</v>
      </c>
      <c r="R125" s="85">
        <v>17.100000000000001</v>
      </c>
      <c r="S125" s="86">
        <v>17.600000000000001</v>
      </c>
      <c r="T125" s="84">
        <v>19.2</v>
      </c>
      <c r="U125" s="85">
        <v>20.7</v>
      </c>
      <c r="V125" s="86">
        <v>21.5</v>
      </c>
      <c r="W125" s="86">
        <v>22.2</v>
      </c>
      <c r="X125" s="85">
        <v>23.8</v>
      </c>
      <c r="Y125" s="86">
        <v>25.1</v>
      </c>
      <c r="Z125" s="84">
        <v>26.4</v>
      </c>
      <c r="AA125" s="85">
        <v>27</v>
      </c>
      <c r="AB125" s="86">
        <v>26.7</v>
      </c>
      <c r="AC125" s="84">
        <v>26.2</v>
      </c>
      <c r="AD125" s="85">
        <v>25</v>
      </c>
      <c r="AE125" s="86">
        <v>22.8</v>
      </c>
      <c r="AF125" s="84">
        <v>20.399999999999999</v>
      </c>
      <c r="AG125" s="85">
        <v>18.899999999999999</v>
      </c>
      <c r="AH125" s="86">
        <v>17.2</v>
      </c>
      <c r="AI125" s="84">
        <v>14.8</v>
      </c>
      <c r="AJ125" s="85">
        <v>13.1</v>
      </c>
      <c r="AK125" s="86">
        <v>10.9</v>
      </c>
      <c r="AL125" s="84">
        <v>8.9</v>
      </c>
      <c r="AM125" s="85">
        <v>7.4</v>
      </c>
      <c r="AN125" s="86">
        <v>5.8</v>
      </c>
      <c r="AO125" s="84">
        <v>4.7</v>
      </c>
    </row>
    <row r="126" spans="1:41" x14ac:dyDescent="0.2">
      <c r="A126" s="329"/>
      <c r="B126" s="87">
        <v>2</v>
      </c>
      <c r="C126" s="167" t="str">
        <f>CONCATENATE(A125,B126)</f>
        <v>1112</v>
      </c>
      <c r="D126" s="88"/>
      <c r="E126" s="98" t="s">
        <v>239</v>
      </c>
      <c r="F126" s="90">
        <v>-1.4</v>
      </c>
      <c r="G126" s="91">
        <v>-1.3</v>
      </c>
      <c r="H126" s="89">
        <v>-1.7</v>
      </c>
      <c r="I126" s="90">
        <v>-1.4</v>
      </c>
      <c r="J126" s="91">
        <v>-0.4</v>
      </c>
      <c r="K126" s="89">
        <v>0.1</v>
      </c>
      <c r="L126" s="90">
        <v>1.3</v>
      </c>
      <c r="M126" s="91">
        <v>2.8</v>
      </c>
      <c r="N126" s="89">
        <v>4.2</v>
      </c>
      <c r="O126" s="90">
        <v>6.2</v>
      </c>
      <c r="P126" s="91">
        <v>8.3000000000000007</v>
      </c>
      <c r="Q126" s="89">
        <v>9.9</v>
      </c>
      <c r="R126" s="90">
        <v>12.2</v>
      </c>
      <c r="S126" s="91">
        <v>13.2</v>
      </c>
      <c r="T126" s="89">
        <v>14.6</v>
      </c>
      <c r="U126" s="90">
        <v>16.399999999999999</v>
      </c>
      <c r="V126" s="91">
        <v>17.8</v>
      </c>
      <c r="W126" s="91">
        <v>18.8</v>
      </c>
      <c r="X126" s="90">
        <v>20.2</v>
      </c>
      <c r="Y126" s="91">
        <v>21.6</v>
      </c>
      <c r="Z126" s="89">
        <v>22.7</v>
      </c>
      <c r="AA126" s="90">
        <v>23.3</v>
      </c>
      <c r="AB126" s="91">
        <v>23</v>
      </c>
      <c r="AC126" s="89">
        <v>22.5</v>
      </c>
      <c r="AD126" s="90">
        <v>21.3</v>
      </c>
      <c r="AE126" s="91">
        <v>19.3</v>
      </c>
      <c r="AF126" s="89">
        <v>16.899999999999999</v>
      </c>
      <c r="AG126" s="90">
        <v>15.3</v>
      </c>
      <c r="AH126" s="91">
        <v>13.1</v>
      </c>
      <c r="AI126" s="89">
        <v>10.4</v>
      </c>
      <c r="AJ126" s="90">
        <v>8.5</v>
      </c>
      <c r="AK126" s="91">
        <v>6.2</v>
      </c>
      <c r="AL126" s="89">
        <v>4</v>
      </c>
      <c r="AM126" s="90">
        <v>2.2999999999999998</v>
      </c>
      <c r="AN126" s="91">
        <v>0.8</v>
      </c>
      <c r="AO126" s="89">
        <v>-0.5</v>
      </c>
    </row>
    <row r="127" spans="1:41" x14ac:dyDescent="0.2">
      <c r="A127" s="329"/>
      <c r="B127" s="87">
        <v>3</v>
      </c>
      <c r="C127" s="167" t="str">
        <f>CONCATENATE(A125,B127)</f>
        <v>1113</v>
      </c>
      <c r="D127" s="88"/>
      <c r="E127" s="98" t="s">
        <v>240</v>
      </c>
      <c r="F127" s="90">
        <v>9.6</v>
      </c>
      <c r="G127" s="91">
        <v>9</v>
      </c>
      <c r="H127" s="89">
        <v>9</v>
      </c>
      <c r="I127" s="90">
        <v>9.3000000000000007</v>
      </c>
      <c r="J127" s="91">
        <v>10.1</v>
      </c>
      <c r="K127" s="89">
        <v>10.4</v>
      </c>
      <c r="L127" s="90">
        <v>11.7</v>
      </c>
      <c r="M127" s="91">
        <v>13.4</v>
      </c>
      <c r="N127" s="89">
        <v>14.2</v>
      </c>
      <c r="O127" s="90">
        <v>17</v>
      </c>
      <c r="P127" s="91">
        <v>19</v>
      </c>
      <c r="Q127" s="89">
        <v>21</v>
      </c>
      <c r="R127" s="90">
        <v>22.6</v>
      </c>
      <c r="S127" s="91">
        <v>22.6</v>
      </c>
      <c r="T127" s="89">
        <v>24.4</v>
      </c>
      <c r="U127" s="90">
        <v>25.7</v>
      </c>
      <c r="V127" s="91">
        <v>26.1</v>
      </c>
      <c r="W127" s="91">
        <v>26.2</v>
      </c>
      <c r="X127" s="90">
        <v>28.2</v>
      </c>
      <c r="Y127" s="91">
        <v>29.7</v>
      </c>
      <c r="Z127" s="89">
        <v>31.3</v>
      </c>
      <c r="AA127" s="90">
        <v>32.1</v>
      </c>
      <c r="AB127" s="91">
        <v>31.5</v>
      </c>
      <c r="AC127" s="89">
        <v>31.1</v>
      </c>
      <c r="AD127" s="90">
        <v>29.7</v>
      </c>
      <c r="AE127" s="91">
        <v>27.2</v>
      </c>
      <c r="AF127" s="89">
        <v>24.6</v>
      </c>
      <c r="AG127" s="90">
        <v>23.1</v>
      </c>
      <c r="AH127" s="91">
        <v>21.9</v>
      </c>
      <c r="AI127" s="89">
        <v>19.8</v>
      </c>
      <c r="AJ127" s="90">
        <v>18.3</v>
      </c>
      <c r="AK127" s="91">
        <v>16.100000000000001</v>
      </c>
      <c r="AL127" s="89">
        <v>14.4</v>
      </c>
      <c r="AM127" s="90">
        <v>13</v>
      </c>
      <c r="AN127" s="91">
        <v>11.5</v>
      </c>
      <c r="AO127" s="89">
        <v>10.7</v>
      </c>
    </row>
    <row r="128" spans="1:41" x14ac:dyDescent="0.2">
      <c r="A128" s="329"/>
      <c r="B128" s="87">
        <v>4</v>
      </c>
      <c r="C128" s="167" t="str">
        <f>CONCATENATE(A125,B128)</f>
        <v>1114</v>
      </c>
      <c r="D128" s="88"/>
      <c r="E128" s="98" t="s">
        <v>241</v>
      </c>
      <c r="F128" s="90">
        <v>64</v>
      </c>
      <c r="G128" s="91">
        <v>59.1</v>
      </c>
      <c r="H128" s="89">
        <v>71.599999999999994</v>
      </c>
      <c r="I128" s="90">
        <v>65</v>
      </c>
      <c r="J128" s="91">
        <v>62.3</v>
      </c>
      <c r="K128" s="89">
        <v>52.7</v>
      </c>
      <c r="L128" s="90">
        <v>57.9</v>
      </c>
      <c r="M128" s="91">
        <v>62.2</v>
      </c>
      <c r="N128" s="89">
        <v>57.7</v>
      </c>
      <c r="O128" s="90">
        <v>62.9</v>
      </c>
      <c r="P128" s="91">
        <v>58.7</v>
      </c>
      <c r="Q128" s="89">
        <v>64.7</v>
      </c>
      <c r="R128" s="90">
        <v>57.1</v>
      </c>
      <c r="S128" s="91">
        <v>49.8</v>
      </c>
      <c r="T128" s="89">
        <v>67.2</v>
      </c>
      <c r="U128" s="90">
        <v>55.2</v>
      </c>
      <c r="V128" s="91">
        <v>41.7</v>
      </c>
      <c r="W128" s="91">
        <v>30.9</v>
      </c>
      <c r="X128" s="90">
        <v>39.5</v>
      </c>
      <c r="Y128" s="91">
        <v>42.1</v>
      </c>
      <c r="Z128" s="89">
        <v>63.7</v>
      </c>
      <c r="AA128" s="90">
        <v>59.5</v>
      </c>
      <c r="AB128" s="91">
        <v>55.7</v>
      </c>
      <c r="AC128" s="89">
        <v>58.5</v>
      </c>
      <c r="AD128" s="90">
        <v>48.8</v>
      </c>
      <c r="AE128" s="91">
        <v>43.3</v>
      </c>
      <c r="AF128" s="89">
        <v>36</v>
      </c>
      <c r="AG128" s="90">
        <v>37.1</v>
      </c>
      <c r="AH128" s="91">
        <v>46.7</v>
      </c>
      <c r="AI128" s="89">
        <v>53.9</v>
      </c>
      <c r="AJ128" s="90">
        <v>51.8</v>
      </c>
      <c r="AK128" s="91">
        <v>49.1</v>
      </c>
      <c r="AL128" s="89">
        <v>53.7</v>
      </c>
      <c r="AM128" s="90">
        <v>55.8</v>
      </c>
      <c r="AN128" s="91">
        <v>58.1</v>
      </c>
      <c r="AO128" s="89">
        <v>70.099999999999994</v>
      </c>
    </row>
    <row r="129" spans="1:41" x14ac:dyDescent="0.2">
      <c r="A129" s="330"/>
      <c r="B129" s="92">
        <v>5</v>
      </c>
      <c r="C129" s="168" t="str">
        <f>CONCATENATE(A125,B129)</f>
        <v>1115</v>
      </c>
      <c r="D129" s="93"/>
      <c r="E129" s="99" t="s">
        <v>242</v>
      </c>
      <c r="F129" s="95"/>
      <c r="G129" s="96"/>
      <c r="H129" s="94"/>
      <c r="I129" s="95"/>
      <c r="J129" s="96"/>
      <c r="K129" s="94"/>
      <c r="L129" s="95"/>
      <c r="M129" s="96"/>
      <c r="N129" s="94"/>
      <c r="O129" s="95"/>
      <c r="P129" s="96"/>
      <c r="Q129" s="94"/>
      <c r="R129" s="95"/>
      <c r="S129" s="96"/>
      <c r="T129" s="94"/>
      <c r="U129" s="95"/>
      <c r="V129" s="96"/>
      <c r="W129" s="96"/>
      <c r="X129" s="95"/>
      <c r="Y129" s="96"/>
      <c r="Z129" s="94"/>
      <c r="AA129" s="95"/>
      <c r="AB129" s="96"/>
      <c r="AC129" s="94"/>
      <c r="AD129" s="95"/>
      <c r="AE129" s="96"/>
      <c r="AF129" s="94"/>
      <c r="AG129" s="95"/>
      <c r="AH129" s="96"/>
      <c r="AI129" s="94"/>
      <c r="AJ129" s="95"/>
      <c r="AK129" s="96"/>
      <c r="AL129" s="94"/>
      <c r="AM129" s="95"/>
      <c r="AN129" s="96"/>
      <c r="AO129" s="94"/>
    </row>
    <row r="130" spans="1:41" x14ac:dyDescent="0.2">
      <c r="A130" s="328">
        <v>112</v>
      </c>
      <c r="B130" s="61">
        <v>1</v>
      </c>
      <c r="C130" s="166" t="str">
        <f>CONCATENATE(A130,B130)</f>
        <v>1121</v>
      </c>
      <c r="D130" s="88" t="s">
        <v>310</v>
      </c>
      <c r="E130" s="98" t="s">
        <v>238</v>
      </c>
      <c r="F130" s="90">
        <v>1.7</v>
      </c>
      <c r="G130" s="91">
        <v>1.5</v>
      </c>
      <c r="H130" s="89">
        <v>1.5</v>
      </c>
      <c r="I130" s="90">
        <v>1.7</v>
      </c>
      <c r="J130" s="91">
        <v>2.6</v>
      </c>
      <c r="K130" s="89">
        <v>3.4</v>
      </c>
      <c r="L130" s="90">
        <v>4.5</v>
      </c>
      <c r="M130" s="91">
        <v>6.2</v>
      </c>
      <c r="N130" s="89">
        <v>7.4</v>
      </c>
      <c r="O130" s="90">
        <v>10.1</v>
      </c>
      <c r="P130" s="91">
        <v>12</v>
      </c>
      <c r="Q130" s="89">
        <v>14.1</v>
      </c>
      <c r="R130" s="90">
        <v>16</v>
      </c>
      <c r="S130" s="91">
        <v>16.399999999999999</v>
      </c>
      <c r="T130" s="89">
        <v>18</v>
      </c>
      <c r="U130" s="90">
        <v>19.5</v>
      </c>
      <c r="V130" s="91">
        <v>20.399999999999999</v>
      </c>
      <c r="W130" s="91">
        <v>21.2</v>
      </c>
      <c r="X130" s="90">
        <v>22.7</v>
      </c>
      <c r="Y130" s="91">
        <v>23.9</v>
      </c>
      <c r="Z130" s="89">
        <v>25.2</v>
      </c>
      <c r="AA130" s="90">
        <v>25.8</v>
      </c>
      <c r="AB130" s="91">
        <v>25.3</v>
      </c>
      <c r="AC130" s="89">
        <v>24.7</v>
      </c>
      <c r="AD130" s="90">
        <v>23.5</v>
      </c>
      <c r="AE130" s="91">
        <v>21.2</v>
      </c>
      <c r="AF130" s="89">
        <v>18.7</v>
      </c>
      <c r="AG130" s="90">
        <v>17</v>
      </c>
      <c r="AH130" s="91">
        <v>15.2</v>
      </c>
      <c r="AI130" s="89">
        <v>12.8</v>
      </c>
      <c r="AJ130" s="90">
        <v>10.9</v>
      </c>
      <c r="AK130" s="91">
        <v>8.6999999999999993</v>
      </c>
      <c r="AL130" s="89">
        <v>6.8</v>
      </c>
      <c r="AM130" s="90">
        <v>5.2</v>
      </c>
      <c r="AN130" s="91">
        <v>3.6</v>
      </c>
      <c r="AO130" s="89">
        <v>2.6</v>
      </c>
    </row>
    <row r="131" spans="1:41" x14ac:dyDescent="0.2">
      <c r="A131" s="329"/>
      <c r="B131" s="87">
        <v>2</v>
      </c>
      <c r="C131" s="167" t="str">
        <f>CONCATENATE(A130,B131)</f>
        <v>1122</v>
      </c>
      <c r="D131" s="88"/>
      <c r="E131" s="98" t="s">
        <v>239</v>
      </c>
      <c r="F131" s="90">
        <v>-4.0999999999999996</v>
      </c>
      <c r="G131" s="91">
        <v>-4.0999999999999996</v>
      </c>
      <c r="H131" s="89">
        <v>-4.3</v>
      </c>
      <c r="I131" s="90">
        <v>-4.2</v>
      </c>
      <c r="J131" s="91">
        <v>-3.1</v>
      </c>
      <c r="K131" s="89">
        <v>-2.2999999999999998</v>
      </c>
      <c r="L131" s="90">
        <v>-1.3</v>
      </c>
      <c r="M131" s="91">
        <v>0.2</v>
      </c>
      <c r="N131" s="89">
        <v>1.6</v>
      </c>
      <c r="O131" s="90">
        <v>3.7</v>
      </c>
      <c r="P131" s="91">
        <v>6</v>
      </c>
      <c r="Q131" s="89">
        <v>7.7</v>
      </c>
      <c r="R131" s="90">
        <v>10</v>
      </c>
      <c r="S131" s="91">
        <v>11.1</v>
      </c>
      <c r="T131" s="89">
        <v>12.5</v>
      </c>
      <c r="U131" s="90">
        <v>14.3</v>
      </c>
      <c r="V131" s="91">
        <v>16.2</v>
      </c>
      <c r="W131" s="91">
        <v>17.7</v>
      </c>
      <c r="X131" s="90">
        <v>19</v>
      </c>
      <c r="Y131" s="91">
        <v>20.100000000000001</v>
      </c>
      <c r="Z131" s="89">
        <v>21.1</v>
      </c>
      <c r="AA131" s="90">
        <v>21.4</v>
      </c>
      <c r="AB131" s="91">
        <v>21.5</v>
      </c>
      <c r="AC131" s="89">
        <v>20.9</v>
      </c>
      <c r="AD131" s="90">
        <v>19.600000000000001</v>
      </c>
      <c r="AE131" s="91">
        <v>17.7</v>
      </c>
      <c r="AF131" s="89">
        <v>15.1</v>
      </c>
      <c r="AG131" s="90">
        <v>13.3</v>
      </c>
      <c r="AH131" s="91">
        <v>10.8</v>
      </c>
      <c r="AI131" s="89">
        <v>7.8</v>
      </c>
      <c r="AJ131" s="90">
        <v>5.8</v>
      </c>
      <c r="AK131" s="91">
        <v>3.4</v>
      </c>
      <c r="AL131" s="89">
        <v>1.4</v>
      </c>
      <c r="AM131" s="90">
        <v>-0.5</v>
      </c>
      <c r="AN131" s="91">
        <v>-2</v>
      </c>
      <c r="AO131" s="89">
        <v>-3.2</v>
      </c>
    </row>
    <row r="132" spans="1:41" x14ac:dyDescent="0.2">
      <c r="A132" s="329"/>
      <c r="B132" s="87">
        <v>3</v>
      </c>
      <c r="C132" s="167" t="str">
        <f>CONCATENATE(A130,B132)</f>
        <v>1123</v>
      </c>
      <c r="D132" s="88"/>
      <c r="E132" s="98" t="s">
        <v>240</v>
      </c>
      <c r="F132" s="90">
        <v>9.1999999999999993</v>
      </c>
      <c r="G132" s="91">
        <v>8.5</v>
      </c>
      <c r="H132" s="89">
        <v>8.6</v>
      </c>
      <c r="I132" s="90">
        <v>8.9</v>
      </c>
      <c r="J132" s="91">
        <v>9.6</v>
      </c>
      <c r="K132" s="89">
        <v>10.1</v>
      </c>
      <c r="L132" s="90">
        <v>11.3</v>
      </c>
      <c r="M132" s="91">
        <v>13.1</v>
      </c>
      <c r="N132" s="89">
        <v>13.7</v>
      </c>
      <c r="O132" s="90">
        <v>16.899999999999999</v>
      </c>
      <c r="P132" s="91">
        <v>18.600000000000001</v>
      </c>
      <c r="Q132" s="89">
        <v>21</v>
      </c>
      <c r="R132" s="90">
        <v>22.5</v>
      </c>
      <c r="S132" s="91">
        <v>22.4</v>
      </c>
      <c r="T132" s="89">
        <v>24.2</v>
      </c>
      <c r="U132" s="90">
        <v>25.4</v>
      </c>
      <c r="V132" s="91">
        <v>25.6</v>
      </c>
      <c r="W132" s="91">
        <v>25.5</v>
      </c>
      <c r="X132" s="90">
        <v>27.5</v>
      </c>
      <c r="Y132" s="91">
        <v>28.9</v>
      </c>
      <c r="Z132" s="89">
        <v>30.8</v>
      </c>
      <c r="AA132" s="90">
        <v>31.6</v>
      </c>
      <c r="AB132" s="91">
        <v>30.7</v>
      </c>
      <c r="AC132" s="89">
        <v>30</v>
      </c>
      <c r="AD132" s="90">
        <v>28.4</v>
      </c>
      <c r="AE132" s="91">
        <v>25.9</v>
      </c>
      <c r="AF132" s="89">
        <v>23.3</v>
      </c>
      <c r="AG132" s="90">
        <v>21.9</v>
      </c>
      <c r="AH132" s="91">
        <v>20.8</v>
      </c>
      <c r="AI132" s="89">
        <v>18.899999999999999</v>
      </c>
      <c r="AJ132" s="90">
        <v>17.600000000000001</v>
      </c>
      <c r="AK132" s="91">
        <v>15.5</v>
      </c>
      <c r="AL132" s="89">
        <v>14</v>
      </c>
      <c r="AM132" s="90">
        <v>12.6</v>
      </c>
      <c r="AN132" s="91">
        <v>11.1</v>
      </c>
      <c r="AO132" s="89">
        <v>10.3</v>
      </c>
    </row>
    <row r="133" spans="1:41" x14ac:dyDescent="0.2">
      <c r="A133" s="329"/>
      <c r="B133" s="87">
        <v>4</v>
      </c>
      <c r="C133" s="167" t="str">
        <f>CONCATENATE(A130,B133)</f>
        <v>1124</v>
      </c>
      <c r="D133" s="88"/>
      <c r="E133" s="98" t="s">
        <v>241</v>
      </c>
      <c r="F133" s="90">
        <v>64.5</v>
      </c>
      <c r="G133" s="91">
        <v>62.1</v>
      </c>
      <c r="H133" s="89">
        <v>73.900000000000006</v>
      </c>
      <c r="I133" s="90">
        <v>67.5</v>
      </c>
      <c r="J133" s="91">
        <v>63.2</v>
      </c>
      <c r="K133" s="89">
        <v>52.4</v>
      </c>
      <c r="L133" s="90">
        <v>60.5</v>
      </c>
      <c r="M133" s="91">
        <v>62.8</v>
      </c>
      <c r="N133" s="89">
        <v>59.6</v>
      </c>
      <c r="O133" s="90">
        <v>61.2</v>
      </c>
      <c r="P133" s="91">
        <v>54.9</v>
      </c>
      <c r="Q133" s="89">
        <v>63.2</v>
      </c>
      <c r="R133" s="90">
        <v>58.8</v>
      </c>
      <c r="S133" s="91">
        <v>47.2</v>
      </c>
      <c r="T133" s="89">
        <v>62.4</v>
      </c>
      <c r="U133" s="90">
        <v>51.7</v>
      </c>
      <c r="V133" s="91">
        <v>39</v>
      </c>
      <c r="W133" s="91">
        <v>26.3</v>
      </c>
      <c r="X133" s="90">
        <v>34.299999999999997</v>
      </c>
      <c r="Y133" s="91">
        <v>37.1</v>
      </c>
      <c r="Z133" s="89">
        <v>54.8</v>
      </c>
      <c r="AA133" s="90">
        <v>55.5</v>
      </c>
      <c r="AB133" s="91">
        <v>45.2</v>
      </c>
      <c r="AC133" s="89">
        <v>48.1</v>
      </c>
      <c r="AD133" s="90">
        <v>39.700000000000003</v>
      </c>
      <c r="AE133" s="91">
        <v>33.700000000000003</v>
      </c>
      <c r="AF133" s="89">
        <v>31.5</v>
      </c>
      <c r="AG133" s="90">
        <v>34.1</v>
      </c>
      <c r="AH133" s="91">
        <v>42.8</v>
      </c>
      <c r="AI133" s="89">
        <v>54.8</v>
      </c>
      <c r="AJ133" s="90">
        <v>51.5</v>
      </c>
      <c r="AK133" s="91">
        <v>51.7</v>
      </c>
      <c r="AL133" s="89">
        <v>56.8</v>
      </c>
      <c r="AM133" s="90">
        <v>58.6</v>
      </c>
      <c r="AN133" s="91">
        <v>62.4</v>
      </c>
      <c r="AO133" s="89">
        <v>72.8</v>
      </c>
    </row>
    <row r="134" spans="1:41" x14ac:dyDescent="0.2">
      <c r="A134" s="330"/>
      <c r="B134" s="92">
        <v>5</v>
      </c>
      <c r="C134" s="168" t="str">
        <f>CONCATENATE(A130,B134)</f>
        <v>1125</v>
      </c>
      <c r="D134" s="88"/>
      <c r="E134" s="98" t="s">
        <v>242</v>
      </c>
      <c r="F134" s="90"/>
      <c r="G134" s="91"/>
      <c r="H134" s="89"/>
      <c r="I134" s="90"/>
      <c r="J134" s="91"/>
      <c r="K134" s="89"/>
      <c r="L134" s="90"/>
      <c r="M134" s="91"/>
      <c r="N134" s="89"/>
      <c r="O134" s="90"/>
      <c r="P134" s="91"/>
      <c r="Q134" s="89"/>
      <c r="R134" s="90"/>
      <c r="S134" s="91"/>
      <c r="T134" s="89"/>
      <c r="U134" s="90"/>
      <c r="V134" s="91"/>
      <c r="W134" s="91"/>
      <c r="X134" s="90"/>
      <c r="Y134" s="91"/>
      <c r="Z134" s="89"/>
      <c r="AA134" s="90"/>
      <c r="AB134" s="91"/>
      <c r="AC134" s="89"/>
      <c r="AD134" s="90"/>
      <c r="AE134" s="91"/>
      <c r="AF134" s="89"/>
      <c r="AG134" s="90"/>
      <c r="AH134" s="91"/>
      <c r="AI134" s="89"/>
      <c r="AJ134" s="90"/>
      <c r="AK134" s="91"/>
      <c r="AL134" s="89"/>
      <c r="AM134" s="90"/>
      <c r="AN134" s="91"/>
      <c r="AO134" s="89"/>
    </row>
    <row r="135" spans="1:41" x14ac:dyDescent="0.2">
      <c r="A135" s="328">
        <v>121</v>
      </c>
      <c r="B135" s="61">
        <v>1</v>
      </c>
      <c r="C135" s="166" t="str">
        <f>CONCATENATE(A135,B135)</f>
        <v>1211</v>
      </c>
      <c r="D135" s="83" t="s">
        <v>38</v>
      </c>
      <c r="E135" s="97" t="s">
        <v>238</v>
      </c>
      <c r="F135" s="85">
        <v>6.1</v>
      </c>
      <c r="G135" s="86">
        <v>5.6</v>
      </c>
      <c r="H135" s="84">
        <v>5.4</v>
      </c>
      <c r="I135" s="85">
        <v>5.5</v>
      </c>
      <c r="J135" s="86">
        <v>6.1</v>
      </c>
      <c r="K135" s="84">
        <v>6.7</v>
      </c>
      <c r="L135" s="85">
        <v>7.5</v>
      </c>
      <c r="M135" s="86">
        <v>9.1</v>
      </c>
      <c r="N135" s="84">
        <v>10</v>
      </c>
      <c r="O135" s="85">
        <v>12.4</v>
      </c>
      <c r="P135" s="86">
        <v>14</v>
      </c>
      <c r="Q135" s="84">
        <v>15.7</v>
      </c>
      <c r="R135" s="85">
        <v>17.5</v>
      </c>
      <c r="S135" s="86">
        <v>17.899999999999999</v>
      </c>
      <c r="T135" s="84">
        <v>19.3</v>
      </c>
      <c r="U135" s="85">
        <v>20.6</v>
      </c>
      <c r="V135" s="86">
        <v>21.4</v>
      </c>
      <c r="W135" s="86">
        <v>22</v>
      </c>
      <c r="X135" s="85">
        <v>23.6</v>
      </c>
      <c r="Y135" s="86">
        <v>25.2</v>
      </c>
      <c r="Z135" s="84">
        <v>26.2</v>
      </c>
      <c r="AA135" s="85">
        <v>27</v>
      </c>
      <c r="AB135" s="86">
        <v>26.7</v>
      </c>
      <c r="AC135" s="84">
        <v>26.4</v>
      </c>
      <c r="AD135" s="85">
        <v>25.3</v>
      </c>
      <c r="AE135" s="86">
        <v>23.4</v>
      </c>
      <c r="AF135" s="84">
        <v>21.2</v>
      </c>
      <c r="AG135" s="85">
        <v>19.7</v>
      </c>
      <c r="AH135" s="86">
        <v>18.3</v>
      </c>
      <c r="AI135" s="84">
        <v>16.3</v>
      </c>
      <c r="AJ135" s="85">
        <v>14.8</v>
      </c>
      <c r="AK135" s="86">
        <v>12.9</v>
      </c>
      <c r="AL135" s="84">
        <v>11.1</v>
      </c>
      <c r="AM135" s="85">
        <v>9.6999999999999993</v>
      </c>
      <c r="AN135" s="86">
        <v>8.1999999999999993</v>
      </c>
      <c r="AO135" s="84">
        <v>7.2</v>
      </c>
    </row>
    <row r="136" spans="1:41" x14ac:dyDescent="0.2">
      <c r="A136" s="329"/>
      <c r="B136" s="87">
        <v>2</v>
      </c>
      <c r="C136" s="167" t="str">
        <f>CONCATENATE(A135,B136)</f>
        <v>1212</v>
      </c>
      <c r="D136" s="88"/>
      <c r="E136" s="98" t="s">
        <v>239</v>
      </c>
      <c r="F136" s="90">
        <v>2.2000000000000002</v>
      </c>
      <c r="G136" s="91">
        <v>1.9</v>
      </c>
      <c r="H136" s="89">
        <v>1.6</v>
      </c>
      <c r="I136" s="90">
        <v>1.7</v>
      </c>
      <c r="J136" s="91">
        <v>2.2999999999999998</v>
      </c>
      <c r="K136" s="89">
        <v>2.8</v>
      </c>
      <c r="L136" s="90">
        <v>3.6</v>
      </c>
      <c r="M136" s="91">
        <v>5</v>
      </c>
      <c r="N136" s="89">
        <v>6.2</v>
      </c>
      <c r="O136" s="90">
        <v>8.4</v>
      </c>
      <c r="P136" s="91">
        <v>10.199999999999999</v>
      </c>
      <c r="Q136" s="89">
        <v>11.9</v>
      </c>
      <c r="R136" s="90">
        <v>13.9</v>
      </c>
      <c r="S136" s="91">
        <v>14.5</v>
      </c>
      <c r="T136" s="89">
        <v>15.8</v>
      </c>
      <c r="U136" s="90">
        <v>17.399999999999999</v>
      </c>
      <c r="V136" s="91">
        <v>18.5</v>
      </c>
      <c r="W136" s="91">
        <v>19.3</v>
      </c>
      <c r="X136" s="90">
        <v>20.8</v>
      </c>
      <c r="Y136" s="91">
        <v>22.4</v>
      </c>
      <c r="Z136" s="89">
        <v>23.5</v>
      </c>
      <c r="AA136" s="90">
        <v>24.2</v>
      </c>
      <c r="AB136" s="91">
        <v>23.9</v>
      </c>
      <c r="AC136" s="89">
        <v>23.6</v>
      </c>
      <c r="AD136" s="90">
        <v>22.5</v>
      </c>
      <c r="AE136" s="91">
        <v>20.7</v>
      </c>
      <c r="AF136" s="89">
        <v>18.399999999999999</v>
      </c>
      <c r="AG136" s="90">
        <v>16.899999999999999</v>
      </c>
      <c r="AH136" s="91">
        <v>15.1</v>
      </c>
      <c r="AI136" s="89">
        <v>12.8</v>
      </c>
      <c r="AJ136" s="90">
        <v>11.2</v>
      </c>
      <c r="AK136" s="91">
        <v>9.3000000000000007</v>
      </c>
      <c r="AL136" s="89">
        <v>7.2</v>
      </c>
      <c r="AM136" s="90">
        <v>5.8</v>
      </c>
      <c r="AN136" s="91">
        <v>4.4000000000000004</v>
      </c>
      <c r="AO136" s="89">
        <v>3.2</v>
      </c>
    </row>
    <row r="137" spans="1:41" x14ac:dyDescent="0.2">
      <c r="A137" s="329"/>
      <c r="B137" s="87">
        <v>3</v>
      </c>
      <c r="C137" s="167" t="str">
        <f>CONCATENATE(A135,B137)</f>
        <v>1213</v>
      </c>
      <c r="D137" s="88"/>
      <c r="E137" s="98" t="s">
        <v>240</v>
      </c>
      <c r="F137" s="90">
        <v>10.199999999999999</v>
      </c>
      <c r="G137" s="91">
        <v>9.6</v>
      </c>
      <c r="H137" s="89">
        <v>9.5</v>
      </c>
      <c r="I137" s="90">
        <v>9.6999999999999993</v>
      </c>
      <c r="J137" s="91">
        <v>10.199999999999999</v>
      </c>
      <c r="K137" s="89">
        <v>10.7</v>
      </c>
      <c r="L137" s="90">
        <v>11.7</v>
      </c>
      <c r="M137" s="91">
        <v>13.4</v>
      </c>
      <c r="N137" s="89">
        <v>14.2</v>
      </c>
      <c r="O137" s="90">
        <v>16.7</v>
      </c>
      <c r="P137" s="91">
        <v>18.2</v>
      </c>
      <c r="Q137" s="89">
        <v>20</v>
      </c>
      <c r="R137" s="90">
        <v>21.7</v>
      </c>
      <c r="S137" s="91">
        <v>21.9</v>
      </c>
      <c r="T137" s="89">
        <v>23.4</v>
      </c>
      <c r="U137" s="90">
        <v>24.6</v>
      </c>
      <c r="V137" s="91">
        <v>24.9</v>
      </c>
      <c r="W137" s="91">
        <v>25.4</v>
      </c>
      <c r="X137" s="90">
        <v>27.2</v>
      </c>
      <c r="Y137" s="91">
        <v>28.6</v>
      </c>
      <c r="Z137" s="89">
        <v>30</v>
      </c>
      <c r="AA137" s="90">
        <v>30.8</v>
      </c>
      <c r="AB137" s="91">
        <v>30.6</v>
      </c>
      <c r="AC137" s="89">
        <v>30.2</v>
      </c>
      <c r="AD137" s="90">
        <v>29.1</v>
      </c>
      <c r="AE137" s="91">
        <v>26.9</v>
      </c>
      <c r="AF137" s="89">
        <v>24.6</v>
      </c>
      <c r="AG137" s="90">
        <v>23.2</v>
      </c>
      <c r="AH137" s="91">
        <v>22</v>
      </c>
      <c r="AI137" s="89">
        <v>20.2</v>
      </c>
      <c r="AJ137" s="90">
        <v>18.7</v>
      </c>
      <c r="AK137" s="91">
        <v>16.7</v>
      </c>
      <c r="AL137" s="89">
        <v>15.2</v>
      </c>
      <c r="AM137" s="90">
        <v>13.8</v>
      </c>
      <c r="AN137" s="91">
        <v>12.1</v>
      </c>
      <c r="AO137" s="89">
        <v>11.4</v>
      </c>
    </row>
    <row r="138" spans="1:41" x14ac:dyDescent="0.2">
      <c r="A138" s="329"/>
      <c r="B138" s="87">
        <v>4</v>
      </c>
      <c r="C138" s="167" t="str">
        <f>CONCATENATE(A135,B138)</f>
        <v>1214</v>
      </c>
      <c r="D138" s="88"/>
      <c r="E138" s="98" t="s">
        <v>241</v>
      </c>
      <c r="F138" s="90">
        <v>60.9</v>
      </c>
      <c r="G138" s="91">
        <v>56</v>
      </c>
      <c r="H138" s="89">
        <v>68.3</v>
      </c>
      <c r="I138" s="90">
        <v>59.7</v>
      </c>
      <c r="J138" s="91">
        <v>55</v>
      </c>
      <c r="K138" s="89">
        <v>47.6</v>
      </c>
      <c r="L138" s="90">
        <v>53.3</v>
      </c>
      <c r="M138" s="91">
        <v>55.2</v>
      </c>
      <c r="N138" s="89">
        <v>52.4</v>
      </c>
      <c r="O138" s="90">
        <v>57.9</v>
      </c>
      <c r="P138" s="91">
        <v>53.8</v>
      </c>
      <c r="Q138" s="89">
        <v>62.3</v>
      </c>
      <c r="R138" s="90">
        <v>58.1</v>
      </c>
      <c r="S138" s="91">
        <v>48.9</v>
      </c>
      <c r="T138" s="89">
        <v>64.900000000000006</v>
      </c>
      <c r="U138" s="90">
        <v>54.1</v>
      </c>
      <c r="V138" s="91">
        <v>41</v>
      </c>
      <c r="W138" s="91">
        <v>30.3</v>
      </c>
      <c r="X138" s="90">
        <v>40.5</v>
      </c>
      <c r="Y138" s="91">
        <v>47</v>
      </c>
      <c r="Z138" s="89">
        <v>65.599999999999994</v>
      </c>
      <c r="AA138" s="90">
        <v>63.8</v>
      </c>
      <c r="AB138" s="91">
        <v>61.2</v>
      </c>
      <c r="AC138" s="89">
        <v>65</v>
      </c>
      <c r="AD138" s="90">
        <v>50.7</v>
      </c>
      <c r="AE138" s="91">
        <v>40.1</v>
      </c>
      <c r="AF138" s="89">
        <v>37</v>
      </c>
      <c r="AG138" s="90">
        <v>38.1</v>
      </c>
      <c r="AH138" s="91">
        <v>44.4</v>
      </c>
      <c r="AI138" s="89">
        <v>53.2</v>
      </c>
      <c r="AJ138" s="90">
        <v>47.7</v>
      </c>
      <c r="AK138" s="91">
        <v>45.4</v>
      </c>
      <c r="AL138" s="89">
        <v>50.2</v>
      </c>
      <c r="AM138" s="90">
        <v>55</v>
      </c>
      <c r="AN138" s="91">
        <v>55</v>
      </c>
      <c r="AO138" s="89">
        <v>66.5</v>
      </c>
    </row>
    <row r="139" spans="1:41" x14ac:dyDescent="0.2">
      <c r="A139" s="330"/>
      <c r="B139" s="92">
        <v>5</v>
      </c>
      <c r="C139" s="168" t="str">
        <f>CONCATENATE(A135,B139)</f>
        <v>1215</v>
      </c>
      <c r="D139" s="93"/>
      <c r="E139" s="99" t="s">
        <v>242</v>
      </c>
      <c r="F139" s="95"/>
      <c r="G139" s="96"/>
      <c r="H139" s="94"/>
      <c r="I139" s="95"/>
      <c r="J139" s="96"/>
      <c r="K139" s="94"/>
      <c r="L139" s="95"/>
      <c r="M139" s="96"/>
      <c r="N139" s="94"/>
      <c r="O139" s="95"/>
      <c r="P139" s="96"/>
      <c r="Q139" s="94"/>
      <c r="R139" s="95"/>
      <c r="S139" s="96"/>
      <c r="T139" s="94"/>
      <c r="U139" s="95"/>
      <c r="V139" s="96"/>
      <c r="W139" s="96"/>
      <c r="X139" s="95"/>
      <c r="Y139" s="96"/>
      <c r="Z139" s="94"/>
      <c r="AA139" s="95"/>
      <c r="AB139" s="96"/>
      <c r="AC139" s="94"/>
      <c r="AD139" s="95"/>
      <c r="AE139" s="96"/>
      <c r="AF139" s="94"/>
      <c r="AG139" s="95"/>
      <c r="AH139" s="96"/>
      <c r="AI139" s="94"/>
      <c r="AJ139" s="95"/>
      <c r="AK139" s="96"/>
      <c r="AL139" s="94"/>
      <c r="AM139" s="95"/>
      <c r="AN139" s="96"/>
      <c r="AO139" s="94"/>
    </row>
    <row r="140" spans="1:41" x14ac:dyDescent="0.2">
      <c r="A140" s="328">
        <v>122</v>
      </c>
      <c r="B140" s="61">
        <v>1</v>
      </c>
      <c r="C140" s="166" t="str">
        <f>CONCATENATE(A140,B140)</f>
        <v>1221</v>
      </c>
      <c r="D140" s="83" t="s">
        <v>39</v>
      </c>
      <c r="E140" s="84" t="s">
        <v>238</v>
      </c>
      <c r="F140" s="85">
        <v>6.9</v>
      </c>
      <c r="G140" s="86">
        <v>6.4</v>
      </c>
      <c r="H140" s="84">
        <v>6.1</v>
      </c>
      <c r="I140" s="85">
        <v>6.1</v>
      </c>
      <c r="J140" s="86">
        <v>6.6</v>
      </c>
      <c r="K140" s="84">
        <v>7</v>
      </c>
      <c r="L140" s="85">
        <v>7.9</v>
      </c>
      <c r="M140" s="86">
        <v>9.1999999999999993</v>
      </c>
      <c r="N140" s="84">
        <v>10.199999999999999</v>
      </c>
      <c r="O140" s="85">
        <v>12.1</v>
      </c>
      <c r="P140" s="86">
        <v>13.3</v>
      </c>
      <c r="Q140" s="84">
        <v>14.7</v>
      </c>
      <c r="R140" s="85">
        <v>16.2</v>
      </c>
      <c r="S140" s="86">
        <v>16.600000000000001</v>
      </c>
      <c r="T140" s="84">
        <v>17.8</v>
      </c>
      <c r="U140" s="85">
        <v>18.899999999999999</v>
      </c>
      <c r="V140" s="86">
        <v>19.600000000000001</v>
      </c>
      <c r="W140" s="84">
        <v>20.100000000000001</v>
      </c>
      <c r="X140" s="85">
        <v>21.5</v>
      </c>
      <c r="Y140" s="86">
        <v>22.9</v>
      </c>
      <c r="Z140" s="84">
        <v>24.3</v>
      </c>
      <c r="AA140" s="85">
        <v>25.2</v>
      </c>
      <c r="AB140" s="86">
        <v>25.1</v>
      </c>
      <c r="AC140" s="84">
        <v>25.2</v>
      </c>
      <c r="AD140" s="85">
        <v>24.4</v>
      </c>
      <c r="AE140" s="86">
        <v>23.1</v>
      </c>
      <c r="AF140" s="84">
        <v>21.4</v>
      </c>
      <c r="AG140" s="85">
        <v>20.2</v>
      </c>
      <c r="AH140" s="86">
        <v>18.899999999999999</v>
      </c>
      <c r="AI140" s="84">
        <v>17.2</v>
      </c>
      <c r="AJ140" s="85">
        <v>15.8</v>
      </c>
      <c r="AK140" s="86">
        <v>14</v>
      </c>
      <c r="AL140" s="84">
        <v>12.2</v>
      </c>
      <c r="AM140" s="86">
        <v>10.7</v>
      </c>
      <c r="AN140" s="86">
        <v>9</v>
      </c>
      <c r="AO140" s="84">
        <v>7.9</v>
      </c>
    </row>
    <row r="141" spans="1:41" x14ac:dyDescent="0.2">
      <c r="A141" s="329"/>
      <c r="B141" s="87">
        <v>2</v>
      </c>
      <c r="C141" s="167" t="str">
        <f>CONCATENATE(A140,B141)</f>
        <v>1222</v>
      </c>
      <c r="D141" s="88"/>
      <c r="E141" s="89" t="s">
        <v>239</v>
      </c>
      <c r="F141" s="90">
        <v>3.1</v>
      </c>
      <c r="G141" s="91">
        <v>2.8</v>
      </c>
      <c r="H141" s="89">
        <v>2.2000000000000002</v>
      </c>
      <c r="I141" s="90">
        <v>2.4</v>
      </c>
      <c r="J141" s="91">
        <v>3.1</v>
      </c>
      <c r="K141" s="89">
        <v>3.7</v>
      </c>
      <c r="L141" s="90">
        <v>4.5999999999999996</v>
      </c>
      <c r="M141" s="91">
        <v>5.8</v>
      </c>
      <c r="N141" s="89">
        <v>7.2</v>
      </c>
      <c r="O141" s="90">
        <v>8.9</v>
      </c>
      <c r="P141" s="91">
        <v>10.4</v>
      </c>
      <c r="Q141" s="89">
        <v>11.7</v>
      </c>
      <c r="R141" s="90">
        <v>13.5</v>
      </c>
      <c r="S141" s="91">
        <v>14</v>
      </c>
      <c r="T141" s="89">
        <v>15.1</v>
      </c>
      <c r="U141" s="90">
        <v>16.3</v>
      </c>
      <c r="V141" s="91">
        <v>17.399999999999999</v>
      </c>
      <c r="W141" s="89">
        <v>18</v>
      </c>
      <c r="X141" s="90">
        <v>19.3</v>
      </c>
      <c r="Y141" s="91">
        <v>20.7</v>
      </c>
      <c r="Z141" s="89">
        <v>22.1</v>
      </c>
      <c r="AA141" s="90">
        <v>23</v>
      </c>
      <c r="AB141" s="91">
        <v>23</v>
      </c>
      <c r="AC141" s="89">
        <v>23.1</v>
      </c>
      <c r="AD141" s="90">
        <v>22.4</v>
      </c>
      <c r="AE141" s="91">
        <v>21.2</v>
      </c>
      <c r="AF141" s="89">
        <v>19.3</v>
      </c>
      <c r="AG141" s="90">
        <v>18.100000000000001</v>
      </c>
      <c r="AH141" s="91">
        <v>16.600000000000001</v>
      </c>
      <c r="AI141" s="89">
        <v>14.3</v>
      </c>
      <c r="AJ141" s="90">
        <v>12.7</v>
      </c>
      <c r="AK141" s="91">
        <v>10.8</v>
      </c>
      <c r="AL141" s="89">
        <v>8.6999999999999993</v>
      </c>
      <c r="AM141" s="91">
        <v>7</v>
      </c>
      <c r="AN141" s="91">
        <v>5.3</v>
      </c>
      <c r="AO141" s="89">
        <v>4.0999999999999996</v>
      </c>
    </row>
    <row r="142" spans="1:41" x14ac:dyDescent="0.2">
      <c r="A142" s="329"/>
      <c r="B142" s="87">
        <v>3</v>
      </c>
      <c r="C142" s="167" t="str">
        <f>CONCATENATE(A140,B142)</f>
        <v>1223</v>
      </c>
      <c r="D142" s="88"/>
      <c r="E142" s="89" t="s">
        <v>240</v>
      </c>
      <c r="F142" s="90">
        <v>10.6</v>
      </c>
      <c r="G142" s="91">
        <v>9.6999999999999993</v>
      </c>
      <c r="H142" s="89">
        <v>9.5</v>
      </c>
      <c r="I142" s="90">
        <v>9.5</v>
      </c>
      <c r="J142" s="91">
        <v>9.9</v>
      </c>
      <c r="K142" s="89">
        <v>10.199999999999999</v>
      </c>
      <c r="L142" s="90">
        <v>11</v>
      </c>
      <c r="M142" s="91">
        <v>12.4</v>
      </c>
      <c r="N142" s="89">
        <v>13</v>
      </c>
      <c r="O142" s="90">
        <v>15.2</v>
      </c>
      <c r="P142" s="91">
        <v>16.3</v>
      </c>
      <c r="Q142" s="89">
        <v>17.8</v>
      </c>
      <c r="R142" s="90">
        <v>19.3</v>
      </c>
      <c r="S142" s="91">
        <v>19.5</v>
      </c>
      <c r="T142" s="89">
        <v>20.7</v>
      </c>
      <c r="U142" s="90">
        <v>21.8</v>
      </c>
      <c r="V142" s="91">
        <v>22.4</v>
      </c>
      <c r="W142" s="89">
        <v>22.8</v>
      </c>
      <c r="X142" s="90">
        <v>24.3</v>
      </c>
      <c r="Y142" s="91">
        <v>25.8</v>
      </c>
      <c r="Z142" s="89">
        <v>27.3</v>
      </c>
      <c r="AA142" s="90">
        <v>28.3</v>
      </c>
      <c r="AB142" s="91">
        <v>28.1</v>
      </c>
      <c r="AC142" s="89">
        <v>28.1</v>
      </c>
      <c r="AD142" s="90">
        <v>27.1</v>
      </c>
      <c r="AE142" s="91">
        <v>25.5</v>
      </c>
      <c r="AF142" s="89">
        <v>23.7</v>
      </c>
      <c r="AG142" s="90">
        <v>22.6</v>
      </c>
      <c r="AH142" s="91">
        <v>21.1</v>
      </c>
      <c r="AI142" s="89">
        <v>19.7</v>
      </c>
      <c r="AJ142" s="90">
        <v>18.600000000000001</v>
      </c>
      <c r="AK142" s="91">
        <v>16.8</v>
      </c>
      <c r="AL142" s="89">
        <v>15.3</v>
      </c>
      <c r="AM142" s="91">
        <v>13.9</v>
      </c>
      <c r="AN142" s="91">
        <v>12.3</v>
      </c>
      <c r="AO142" s="89">
        <v>11.4</v>
      </c>
    </row>
    <row r="143" spans="1:41" x14ac:dyDescent="0.2">
      <c r="A143" s="329"/>
      <c r="B143" s="87">
        <v>4</v>
      </c>
      <c r="C143" s="167" t="str">
        <f>CONCATENATE(A140,B143)</f>
        <v>1224</v>
      </c>
      <c r="D143" s="88"/>
      <c r="E143" s="89" t="s">
        <v>241</v>
      </c>
      <c r="F143" s="90">
        <v>56.9</v>
      </c>
      <c r="G143" s="91">
        <v>52.2</v>
      </c>
      <c r="H143" s="89">
        <v>64.400000000000006</v>
      </c>
      <c r="I143" s="90">
        <v>55.4</v>
      </c>
      <c r="J143" s="91">
        <v>53.1</v>
      </c>
      <c r="K143" s="89">
        <v>45.8</v>
      </c>
      <c r="L143" s="90">
        <v>51.6</v>
      </c>
      <c r="M143" s="91">
        <v>55.9</v>
      </c>
      <c r="N143" s="89">
        <v>53.7</v>
      </c>
      <c r="O143" s="90">
        <v>58.7</v>
      </c>
      <c r="P143" s="91">
        <v>54.8</v>
      </c>
      <c r="Q143" s="89">
        <v>63.3</v>
      </c>
      <c r="R143" s="90">
        <v>58.9</v>
      </c>
      <c r="S143" s="91">
        <v>50.5</v>
      </c>
      <c r="T143" s="89">
        <v>69.099999999999994</v>
      </c>
      <c r="U143" s="90">
        <v>58.9</v>
      </c>
      <c r="V143" s="91">
        <v>43.7</v>
      </c>
      <c r="W143" s="89">
        <v>33.5</v>
      </c>
      <c r="X143" s="90">
        <v>41.5</v>
      </c>
      <c r="Y143" s="91">
        <v>50.4</v>
      </c>
      <c r="Z143" s="89">
        <v>73.099999999999994</v>
      </c>
      <c r="AA143" s="90">
        <v>75.2</v>
      </c>
      <c r="AB143" s="91">
        <v>69.5</v>
      </c>
      <c r="AC143" s="89">
        <v>75.900000000000006</v>
      </c>
      <c r="AD143" s="90">
        <v>61.2</v>
      </c>
      <c r="AE143" s="91">
        <v>48.1</v>
      </c>
      <c r="AF143" s="89">
        <v>41.1</v>
      </c>
      <c r="AG143" s="90">
        <v>41.6</v>
      </c>
      <c r="AH143" s="91">
        <v>45.6</v>
      </c>
      <c r="AI143" s="89">
        <v>53.3</v>
      </c>
      <c r="AJ143" s="90">
        <v>48.8</v>
      </c>
      <c r="AK143" s="91">
        <v>42.5</v>
      </c>
      <c r="AL143" s="89">
        <v>47.1</v>
      </c>
      <c r="AM143" s="91">
        <v>50.4</v>
      </c>
      <c r="AN143" s="91">
        <v>52.6</v>
      </c>
      <c r="AO143" s="89">
        <v>62</v>
      </c>
    </row>
    <row r="144" spans="1:41" x14ac:dyDescent="0.2">
      <c r="A144" s="330"/>
      <c r="B144" s="92">
        <v>5</v>
      </c>
      <c r="C144" s="168" t="str">
        <f>CONCATENATE(A140,B144)</f>
        <v>1225</v>
      </c>
      <c r="D144" s="93"/>
      <c r="E144" s="94" t="s">
        <v>242</v>
      </c>
      <c r="F144" s="95">
        <v>8.6</v>
      </c>
      <c r="G144" s="96">
        <v>8.5</v>
      </c>
      <c r="H144" s="94">
        <v>9.6999999999999993</v>
      </c>
      <c r="I144" s="95">
        <v>10.199999999999999</v>
      </c>
      <c r="J144" s="96">
        <v>10.6</v>
      </c>
      <c r="K144" s="94">
        <v>11.9</v>
      </c>
      <c r="L144" s="95">
        <v>12.1</v>
      </c>
      <c r="M144" s="96">
        <v>13.7</v>
      </c>
      <c r="N144" s="94">
        <v>13.2</v>
      </c>
      <c r="O144" s="95">
        <v>15.9</v>
      </c>
      <c r="P144" s="96">
        <v>15.8</v>
      </c>
      <c r="Q144" s="94">
        <v>17.7</v>
      </c>
      <c r="R144" s="95">
        <v>17.899999999999999</v>
      </c>
      <c r="S144" s="96">
        <v>16.7</v>
      </c>
      <c r="T144" s="94">
        <v>19</v>
      </c>
      <c r="U144" s="95">
        <v>18.5</v>
      </c>
      <c r="V144" s="96">
        <v>15.9</v>
      </c>
      <c r="W144" s="94">
        <v>14.5</v>
      </c>
      <c r="X144" s="95">
        <v>16.2</v>
      </c>
      <c r="Y144" s="96">
        <v>17.2</v>
      </c>
      <c r="Z144" s="94">
        <v>19.5</v>
      </c>
      <c r="AA144" s="95">
        <v>20.100000000000001</v>
      </c>
      <c r="AB144" s="96">
        <v>19</v>
      </c>
      <c r="AC144" s="94">
        <v>18.2</v>
      </c>
      <c r="AD144" s="95">
        <v>16.3</v>
      </c>
      <c r="AE144" s="96">
        <v>13.6</v>
      </c>
      <c r="AF144" s="94">
        <v>11.6</v>
      </c>
      <c r="AG144" s="95">
        <v>10.8</v>
      </c>
      <c r="AH144" s="96">
        <v>10.7</v>
      </c>
      <c r="AI144" s="94">
        <v>10.3</v>
      </c>
      <c r="AJ144" s="95">
        <v>9.3000000000000007</v>
      </c>
      <c r="AK144" s="96">
        <v>8</v>
      </c>
      <c r="AL144" s="94">
        <v>8.1</v>
      </c>
      <c r="AM144" s="96">
        <v>7.9</v>
      </c>
      <c r="AN144" s="96">
        <v>7.8</v>
      </c>
      <c r="AO144" s="94">
        <v>8.1</v>
      </c>
    </row>
    <row r="145" spans="1:41" x14ac:dyDescent="0.2">
      <c r="A145" s="328">
        <v>131</v>
      </c>
      <c r="B145" s="61">
        <v>1</v>
      </c>
      <c r="C145" s="166" t="str">
        <f>CONCATENATE(A145,B145)</f>
        <v>1311</v>
      </c>
      <c r="D145" s="83" t="s">
        <v>40</v>
      </c>
      <c r="E145" s="84" t="s">
        <v>238</v>
      </c>
      <c r="F145" s="85">
        <v>6.4</v>
      </c>
      <c r="G145" s="86">
        <v>6</v>
      </c>
      <c r="H145" s="84">
        <v>5.9</v>
      </c>
      <c r="I145" s="85">
        <v>6</v>
      </c>
      <c r="J145" s="86">
        <v>6.5</v>
      </c>
      <c r="K145" s="84">
        <v>7.1</v>
      </c>
      <c r="L145" s="85">
        <v>8</v>
      </c>
      <c r="M145" s="86">
        <v>9.6</v>
      </c>
      <c r="N145" s="84">
        <v>10.5</v>
      </c>
      <c r="O145" s="85">
        <v>12.9</v>
      </c>
      <c r="P145" s="86">
        <v>14.6</v>
      </c>
      <c r="Q145" s="84">
        <v>16.399999999999999</v>
      </c>
      <c r="R145" s="85">
        <v>18.100000000000001</v>
      </c>
      <c r="S145" s="86">
        <v>18.600000000000001</v>
      </c>
      <c r="T145" s="84">
        <v>20</v>
      </c>
      <c r="U145" s="85">
        <v>21.4</v>
      </c>
      <c r="V145" s="86">
        <v>22.1</v>
      </c>
      <c r="W145" s="84">
        <v>22.8</v>
      </c>
      <c r="X145" s="85">
        <v>24.4</v>
      </c>
      <c r="Y145" s="86">
        <v>25.9</v>
      </c>
      <c r="Z145" s="84">
        <v>27</v>
      </c>
      <c r="AA145" s="85">
        <v>27.7</v>
      </c>
      <c r="AB145" s="86">
        <v>27.5</v>
      </c>
      <c r="AC145" s="84">
        <v>27.1</v>
      </c>
      <c r="AD145" s="85">
        <v>26</v>
      </c>
      <c r="AE145" s="86">
        <v>23.9</v>
      </c>
      <c r="AF145" s="84">
        <v>21.7</v>
      </c>
      <c r="AG145" s="85">
        <v>20.2</v>
      </c>
      <c r="AH145" s="86">
        <v>18.8</v>
      </c>
      <c r="AI145" s="84">
        <v>16.7</v>
      </c>
      <c r="AJ145" s="85">
        <v>15.2</v>
      </c>
      <c r="AK145" s="86">
        <v>13.3</v>
      </c>
      <c r="AL145" s="84">
        <v>11.4</v>
      </c>
      <c r="AM145" s="86">
        <v>10.1</v>
      </c>
      <c r="AN145" s="86">
        <v>8.6</v>
      </c>
      <c r="AO145" s="84">
        <v>7.6</v>
      </c>
    </row>
    <row r="146" spans="1:41" x14ac:dyDescent="0.2">
      <c r="A146" s="329"/>
      <c r="B146" s="87">
        <v>2</v>
      </c>
      <c r="C146" s="167" t="str">
        <f>CONCATENATE(A145,B146)</f>
        <v>1312</v>
      </c>
      <c r="D146" s="88"/>
      <c r="E146" s="89" t="s">
        <v>239</v>
      </c>
      <c r="F146" s="90">
        <v>2.8</v>
      </c>
      <c r="G146" s="91">
        <v>2.6</v>
      </c>
      <c r="H146" s="89">
        <v>2.2000000000000002</v>
      </c>
      <c r="I146" s="90">
        <v>2.5</v>
      </c>
      <c r="J146" s="91">
        <v>3</v>
      </c>
      <c r="K146" s="89">
        <v>3.4</v>
      </c>
      <c r="L146" s="90">
        <v>4.3</v>
      </c>
      <c r="M146" s="91">
        <v>5.6</v>
      </c>
      <c r="N146" s="89">
        <v>6.8</v>
      </c>
      <c r="O146" s="90">
        <v>9</v>
      </c>
      <c r="P146" s="91">
        <v>10.8</v>
      </c>
      <c r="Q146" s="89">
        <v>12.5</v>
      </c>
      <c r="R146" s="90">
        <v>14.4</v>
      </c>
      <c r="S146" s="91">
        <v>15.1</v>
      </c>
      <c r="T146" s="89">
        <v>16.5</v>
      </c>
      <c r="U146" s="90">
        <v>18.2</v>
      </c>
      <c r="V146" s="91">
        <v>19.2</v>
      </c>
      <c r="W146" s="89">
        <v>20</v>
      </c>
      <c r="X146" s="90">
        <v>21.5</v>
      </c>
      <c r="Y146" s="91">
        <v>23.1</v>
      </c>
      <c r="Z146" s="89">
        <v>24.2</v>
      </c>
      <c r="AA146" s="90">
        <v>24.8</v>
      </c>
      <c r="AB146" s="91">
        <v>24.7</v>
      </c>
      <c r="AC146" s="89">
        <v>24.3</v>
      </c>
      <c r="AD146" s="90">
        <v>23.2</v>
      </c>
      <c r="AE146" s="91">
        <v>21.2</v>
      </c>
      <c r="AF146" s="89">
        <v>18.899999999999999</v>
      </c>
      <c r="AG146" s="90">
        <v>17.399999999999999</v>
      </c>
      <c r="AH146" s="91">
        <v>15.7</v>
      </c>
      <c r="AI146" s="89">
        <v>13.4</v>
      </c>
      <c r="AJ146" s="90">
        <v>11.8</v>
      </c>
      <c r="AK146" s="91">
        <v>9.9</v>
      </c>
      <c r="AL146" s="89">
        <v>7.9</v>
      </c>
      <c r="AM146" s="91">
        <v>6.6</v>
      </c>
      <c r="AN146" s="91">
        <v>5.0999999999999996</v>
      </c>
      <c r="AO146" s="89">
        <v>3.9</v>
      </c>
    </row>
    <row r="147" spans="1:41" x14ac:dyDescent="0.2">
      <c r="A147" s="329"/>
      <c r="B147" s="87">
        <v>3</v>
      </c>
      <c r="C147" s="167" t="str">
        <f>CONCATENATE(A145,B147)</f>
        <v>1313</v>
      </c>
      <c r="D147" s="88"/>
      <c r="E147" s="89" t="s">
        <v>240</v>
      </c>
      <c r="F147" s="90">
        <v>10.3</v>
      </c>
      <c r="G147" s="91">
        <v>9.6999999999999993</v>
      </c>
      <c r="H147" s="89">
        <v>9.6</v>
      </c>
      <c r="I147" s="90">
        <v>9.8000000000000007</v>
      </c>
      <c r="J147" s="91">
        <v>10.4</v>
      </c>
      <c r="K147" s="89">
        <v>10.9</v>
      </c>
      <c r="L147" s="90">
        <v>12</v>
      </c>
      <c r="M147" s="91">
        <v>13.6</v>
      </c>
      <c r="N147" s="89">
        <v>14.3</v>
      </c>
      <c r="O147" s="90">
        <v>17</v>
      </c>
      <c r="P147" s="91">
        <v>18.7</v>
      </c>
      <c r="Q147" s="89">
        <v>20.6</v>
      </c>
      <c r="R147" s="90">
        <v>22.1</v>
      </c>
      <c r="S147" s="91">
        <v>22.3</v>
      </c>
      <c r="T147" s="89">
        <v>23.9</v>
      </c>
      <c r="U147" s="90">
        <v>25.1</v>
      </c>
      <c r="V147" s="91">
        <v>25.5</v>
      </c>
      <c r="W147" s="89">
        <v>25.9</v>
      </c>
      <c r="X147" s="90">
        <v>27.8</v>
      </c>
      <c r="Y147" s="91">
        <v>29.4</v>
      </c>
      <c r="Z147" s="89">
        <v>30.8</v>
      </c>
      <c r="AA147" s="90">
        <v>31.4</v>
      </c>
      <c r="AB147" s="91">
        <v>31.2</v>
      </c>
      <c r="AC147" s="89">
        <v>30.7</v>
      </c>
      <c r="AD147" s="90">
        <v>29.5</v>
      </c>
      <c r="AE147" s="91">
        <v>27.3</v>
      </c>
      <c r="AF147" s="89">
        <v>24.8</v>
      </c>
      <c r="AG147" s="90">
        <v>23.3</v>
      </c>
      <c r="AH147" s="91">
        <v>22.1</v>
      </c>
      <c r="AI147" s="89">
        <v>20.3</v>
      </c>
      <c r="AJ147" s="90">
        <v>18.8</v>
      </c>
      <c r="AK147" s="91">
        <v>16.8</v>
      </c>
      <c r="AL147" s="89">
        <v>15.1</v>
      </c>
      <c r="AM147" s="91">
        <v>13.8</v>
      </c>
      <c r="AN147" s="91">
        <v>12.2</v>
      </c>
      <c r="AO147" s="89">
        <v>11.4</v>
      </c>
    </row>
    <row r="148" spans="1:41" x14ac:dyDescent="0.2">
      <c r="A148" s="329"/>
      <c r="B148" s="87">
        <v>4</v>
      </c>
      <c r="C148" s="167" t="str">
        <f>CONCATENATE(A145,B148)</f>
        <v>1314</v>
      </c>
      <c r="D148" s="88"/>
      <c r="E148" s="89" t="s">
        <v>241</v>
      </c>
      <c r="F148" s="90">
        <v>61</v>
      </c>
      <c r="G148" s="91">
        <v>57.4</v>
      </c>
      <c r="H148" s="89">
        <v>69.400000000000006</v>
      </c>
      <c r="I148" s="90">
        <v>61.5</v>
      </c>
      <c r="J148" s="91">
        <v>57.2</v>
      </c>
      <c r="K148" s="89">
        <v>48.7</v>
      </c>
      <c r="L148" s="90">
        <v>53.7</v>
      </c>
      <c r="M148" s="91">
        <v>55.3</v>
      </c>
      <c r="N148" s="89">
        <v>54.1</v>
      </c>
      <c r="O148" s="90">
        <v>58.3</v>
      </c>
      <c r="P148" s="91">
        <v>54</v>
      </c>
      <c r="Q148" s="89">
        <v>63.1</v>
      </c>
      <c r="R148" s="90">
        <v>58.1</v>
      </c>
      <c r="S148" s="91">
        <v>49.6</v>
      </c>
      <c r="T148" s="89">
        <v>64.8</v>
      </c>
      <c r="U148" s="90">
        <v>54.2</v>
      </c>
      <c r="V148" s="91">
        <v>40.6</v>
      </c>
      <c r="W148" s="89">
        <v>28.7</v>
      </c>
      <c r="X148" s="90">
        <v>38.5</v>
      </c>
      <c r="Y148" s="91">
        <v>43.5</v>
      </c>
      <c r="Z148" s="89">
        <v>61.9</v>
      </c>
      <c r="AA148" s="90">
        <v>59</v>
      </c>
      <c r="AB148" s="91">
        <v>57.1</v>
      </c>
      <c r="AC148" s="89">
        <v>59.2</v>
      </c>
      <c r="AD148" s="90">
        <v>47.3</v>
      </c>
      <c r="AE148" s="91">
        <v>36.700000000000003</v>
      </c>
      <c r="AF148" s="89">
        <v>34</v>
      </c>
      <c r="AG148" s="90">
        <v>35.6</v>
      </c>
      <c r="AH148" s="91">
        <v>44.3</v>
      </c>
      <c r="AI148" s="89">
        <v>53.6</v>
      </c>
      <c r="AJ148" s="90">
        <v>48.4</v>
      </c>
      <c r="AK148" s="91">
        <v>47</v>
      </c>
      <c r="AL148" s="89">
        <v>51.3</v>
      </c>
      <c r="AM148" s="91">
        <v>53.5</v>
      </c>
      <c r="AN148" s="91">
        <v>55.7</v>
      </c>
      <c r="AO148" s="89">
        <v>65.7</v>
      </c>
    </row>
    <row r="149" spans="1:41" x14ac:dyDescent="0.2">
      <c r="A149" s="330"/>
      <c r="B149" s="92">
        <v>5</v>
      </c>
      <c r="C149" s="168" t="str">
        <f>CONCATENATE(A145,B149)</f>
        <v>1315</v>
      </c>
      <c r="D149" s="93"/>
      <c r="E149" s="94" t="s">
        <v>242</v>
      </c>
      <c r="F149" s="95">
        <v>8.6</v>
      </c>
      <c r="G149" s="96">
        <v>8.4</v>
      </c>
      <c r="H149" s="94">
        <v>9.6</v>
      </c>
      <c r="I149" s="95">
        <v>10.4</v>
      </c>
      <c r="J149" s="96">
        <v>10.7</v>
      </c>
      <c r="K149" s="94">
        <v>11.7</v>
      </c>
      <c r="L149" s="95">
        <v>11.9</v>
      </c>
      <c r="M149" s="96">
        <v>12.9</v>
      </c>
      <c r="N149" s="94">
        <v>12.6</v>
      </c>
      <c r="O149" s="95">
        <v>14.6</v>
      </c>
      <c r="P149" s="96">
        <v>14.6</v>
      </c>
      <c r="Q149" s="94">
        <v>16.5</v>
      </c>
      <c r="R149" s="95">
        <v>16.5</v>
      </c>
      <c r="S149" s="96">
        <v>15.2</v>
      </c>
      <c r="T149" s="94">
        <v>17</v>
      </c>
      <c r="U149" s="95">
        <v>16.3</v>
      </c>
      <c r="V149" s="96">
        <v>13.9</v>
      </c>
      <c r="W149" s="94">
        <v>11.8</v>
      </c>
      <c r="X149" s="95">
        <v>13.6</v>
      </c>
      <c r="Y149" s="96">
        <v>14.1</v>
      </c>
      <c r="Z149" s="94">
        <v>16</v>
      </c>
      <c r="AA149" s="95">
        <v>16</v>
      </c>
      <c r="AB149" s="96">
        <v>15.7</v>
      </c>
      <c r="AC149" s="94">
        <v>14.2</v>
      </c>
      <c r="AD149" s="95">
        <v>12.7</v>
      </c>
      <c r="AE149" s="96">
        <v>10.8</v>
      </c>
      <c r="AF149" s="94">
        <v>9.6999999999999993</v>
      </c>
      <c r="AG149" s="95">
        <v>9.4</v>
      </c>
      <c r="AH149" s="96">
        <v>9.8000000000000007</v>
      </c>
      <c r="AI149" s="94">
        <v>9.6</v>
      </c>
      <c r="AJ149" s="95">
        <v>8.6</v>
      </c>
      <c r="AK149" s="96">
        <v>7.9</v>
      </c>
      <c r="AL149" s="94">
        <v>7.8</v>
      </c>
      <c r="AM149" s="96">
        <v>7.6</v>
      </c>
      <c r="AN149" s="96">
        <v>7.6</v>
      </c>
      <c r="AO149" s="94">
        <v>8</v>
      </c>
    </row>
    <row r="150" spans="1:41" x14ac:dyDescent="0.2">
      <c r="A150" s="328">
        <v>132</v>
      </c>
      <c r="B150" s="61">
        <v>1</v>
      </c>
      <c r="C150" s="166" t="str">
        <f>CONCATENATE(A150,B150)</f>
        <v>1321</v>
      </c>
      <c r="D150" s="88" t="s">
        <v>311</v>
      </c>
      <c r="E150" s="91" t="s">
        <v>238</v>
      </c>
      <c r="F150" s="90">
        <v>3.4</v>
      </c>
      <c r="G150" s="91">
        <v>3.1</v>
      </c>
      <c r="H150" s="89">
        <v>3</v>
      </c>
      <c r="I150" s="90">
        <v>3.4</v>
      </c>
      <c r="J150" s="91">
        <v>4.0999999999999996</v>
      </c>
      <c r="K150" s="89">
        <v>4.9000000000000004</v>
      </c>
      <c r="L150" s="90">
        <v>5.9</v>
      </c>
      <c r="M150" s="91">
        <v>7.6</v>
      </c>
      <c r="N150" s="89">
        <v>8.6999999999999993</v>
      </c>
      <c r="O150" s="90">
        <v>11.2</v>
      </c>
      <c r="P150" s="91">
        <v>13.1</v>
      </c>
      <c r="Q150" s="89">
        <v>15</v>
      </c>
      <c r="R150" s="90">
        <v>16.8</v>
      </c>
      <c r="S150" s="91">
        <v>17.2</v>
      </c>
      <c r="T150" s="89">
        <v>18.600000000000001</v>
      </c>
      <c r="U150" s="90">
        <v>20.100000000000001</v>
      </c>
      <c r="V150" s="91">
        <v>21</v>
      </c>
      <c r="W150" s="91">
        <v>21.7</v>
      </c>
      <c r="X150" s="90">
        <v>23.4</v>
      </c>
      <c r="Y150" s="91">
        <v>24.8</v>
      </c>
      <c r="Z150" s="89">
        <v>25.9</v>
      </c>
      <c r="AA150" s="90">
        <v>26.5</v>
      </c>
      <c r="AB150" s="91">
        <v>26.1</v>
      </c>
      <c r="AC150" s="89">
        <v>25.7</v>
      </c>
      <c r="AD150" s="90">
        <v>24.5</v>
      </c>
      <c r="AE150" s="91">
        <v>22.3</v>
      </c>
      <c r="AF150" s="89">
        <v>19.899999999999999</v>
      </c>
      <c r="AG150" s="90">
        <v>18.3</v>
      </c>
      <c r="AH150" s="91">
        <v>16.7</v>
      </c>
      <c r="AI150" s="89">
        <v>14.5</v>
      </c>
      <c r="AJ150" s="90">
        <v>12.8</v>
      </c>
      <c r="AK150" s="91">
        <v>10.7</v>
      </c>
      <c r="AL150" s="89">
        <v>8.6999999999999993</v>
      </c>
      <c r="AM150" s="91">
        <v>7.2</v>
      </c>
      <c r="AN150" s="91">
        <v>5.5</v>
      </c>
      <c r="AO150" s="89">
        <v>4.5</v>
      </c>
    </row>
    <row r="151" spans="1:41" x14ac:dyDescent="0.2">
      <c r="A151" s="329"/>
      <c r="B151" s="87">
        <v>2</v>
      </c>
      <c r="C151" s="167" t="str">
        <f>CONCATENATE(A150,B151)</f>
        <v>1322</v>
      </c>
      <c r="D151" s="88"/>
      <c r="E151" s="91" t="s">
        <v>239</v>
      </c>
      <c r="F151" s="90">
        <v>-1.9</v>
      </c>
      <c r="G151" s="91">
        <v>-1.9</v>
      </c>
      <c r="H151" s="89">
        <v>-2.4</v>
      </c>
      <c r="I151" s="90">
        <v>-1.9</v>
      </c>
      <c r="J151" s="91">
        <v>-1.1000000000000001</v>
      </c>
      <c r="K151" s="89">
        <v>-0.4</v>
      </c>
      <c r="L151" s="90">
        <v>0.7</v>
      </c>
      <c r="M151" s="91">
        <v>2.1</v>
      </c>
      <c r="N151" s="89">
        <v>3.6</v>
      </c>
      <c r="O151" s="90">
        <v>5.6</v>
      </c>
      <c r="P151" s="91">
        <v>7.7</v>
      </c>
      <c r="Q151" s="89">
        <v>9.1999999999999993</v>
      </c>
      <c r="R151" s="90">
        <v>11.5</v>
      </c>
      <c r="S151" s="91">
        <v>12.4</v>
      </c>
      <c r="T151" s="89">
        <v>13.7</v>
      </c>
      <c r="U151" s="90">
        <v>15.5</v>
      </c>
      <c r="V151" s="91">
        <v>17</v>
      </c>
      <c r="W151" s="91">
        <v>18.399999999999999</v>
      </c>
      <c r="X151" s="90">
        <v>19.7</v>
      </c>
      <c r="Y151" s="91">
        <v>21</v>
      </c>
      <c r="Z151" s="89">
        <v>22</v>
      </c>
      <c r="AA151" s="90">
        <v>22.4</v>
      </c>
      <c r="AB151" s="91">
        <v>22.3</v>
      </c>
      <c r="AC151" s="89">
        <v>21.7</v>
      </c>
      <c r="AD151" s="90">
        <v>20.6</v>
      </c>
      <c r="AE151" s="91">
        <v>18.7</v>
      </c>
      <c r="AF151" s="89">
        <v>16.3</v>
      </c>
      <c r="AG151" s="90">
        <v>14.6</v>
      </c>
      <c r="AH151" s="91">
        <v>12.6</v>
      </c>
      <c r="AI151" s="89">
        <v>10</v>
      </c>
      <c r="AJ151" s="90">
        <v>8.1999999999999993</v>
      </c>
      <c r="AK151" s="91">
        <v>6</v>
      </c>
      <c r="AL151" s="89">
        <v>3.9</v>
      </c>
      <c r="AM151" s="91">
        <v>2.2000000000000002</v>
      </c>
      <c r="AN151" s="91">
        <v>0.4</v>
      </c>
      <c r="AO151" s="89">
        <v>-0.9</v>
      </c>
    </row>
    <row r="152" spans="1:41" x14ac:dyDescent="0.2">
      <c r="A152" s="329"/>
      <c r="B152" s="87">
        <v>3</v>
      </c>
      <c r="C152" s="167" t="str">
        <f>CONCATENATE(A150,B152)</f>
        <v>1323</v>
      </c>
      <c r="D152" s="88"/>
      <c r="E152" s="91" t="s">
        <v>240</v>
      </c>
      <c r="F152" s="90">
        <v>9.6999999999999993</v>
      </c>
      <c r="G152" s="91">
        <v>9</v>
      </c>
      <c r="H152" s="89">
        <v>9.1</v>
      </c>
      <c r="I152" s="90">
        <v>9.3000000000000007</v>
      </c>
      <c r="J152" s="91">
        <v>9.9</v>
      </c>
      <c r="K152" s="89">
        <v>10.5</v>
      </c>
      <c r="L152" s="90">
        <v>11.5</v>
      </c>
      <c r="M152" s="91">
        <v>13.4</v>
      </c>
      <c r="N152" s="89">
        <v>14.1</v>
      </c>
      <c r="O152" s="90">
        <v>16.899999999999999</v>
      </c>
      <c r="P152" s="91">
        <v>18.8</v>
      </c>
      <c r="Q152" s="89">
        <v>20.9</v>
      </c>
      <c r="R152" s="90">
        <v>22.6</v>
      </c>
      <c r="S152" s="91">
        <v>22.5</v>
      </c>
      <c r="T152" s="89">
        <v>24.2</v>
      </c>
      <c r="U152" s="90">
        <v>25.3</v>
      </c>
      <c r="V152" s="91">
        <v>25.7</v>
      </c>
      <c r="W152" s="91">
        <v>25.9</v>
      </c>
      <c r="X152" s="90">
        <v>27.9</v>
      </c>
      <c r="Y152" s="91">
        <v>29.4</v>
      </c>
      <c r="Z152" s="89">
        <v>31</v>
      </c>
      <c r="AA152" s="90">
        <v>31.7</v>
      </c>
      <c r="AB152" s="91">
        <v>31.1</v>
      </c>
      <c r="AC152" s="89">
        <v>30.7</v>
      </c>
      <c r="AD152" s="90">
        <v>29.3</v>
      </c>
      <c r="AE152" s="91">
        <v>26.8</v>
      </c>
      <c r="AF152" s="89">
        <v>24.1</v>
      </c>
      <c r="AG152" s="90">
        <v>22.7</v>
      </c>
      <c r="AH152" s="91">
        <v>21.5</v>
      </c>
      <c r="AI152" s="89">
        <v>19.600000000000001</v>
      </c>
      <c r="AJ152" s="90">
        <v>18.2</v>
      </c>
      <c r="AK152" s="91">
        <v>16.100000000000001</v>
      </c>
      <c r="AL152" s="89">
        <v>14.4</v>
      </c>
      <c r="AM152" s="91">
        <v>13.1</v>
      </c>
      <c r="AN152" s="91">
        <v>11.6</v>
      </c>
      <c r="AO152" s="89">
        <v>10.8</v>
      </c>
    </row>
    <row r="153" spans="1:41" x14ac:dyDescent="0.2">
      <c r="A153" s="329"/>
      <c r="B153" s="87">
        <v>4</v>
      </c>
      <c r="C153" s="167" t="str">
        <f>CONCATENATE(A150,B153)</f>
        <v>1324</v>
      </c>
      <c r="D153" s="88"/>
      <c r="E153" s="91" t="s">
        <v>241</v>
      </c>
      <c r="F153" s="90">
        <v>64.5</v>
      </c>
      <c r="G153" s="91">
        <v>56.3</v>
      </c>
      <c r="H153" s="89">
        <v>69.900000000000006</v>
      </c>
      <c r="I153" s="90">
        <v>62.9</v>
      </c>
      <c r="J153" s="91">
        <v>59.8</v>
      </c>
      <c r="K153" s="89">
        <v>49.5</v>
      </c>
      <c r="L153" s="90">
        <v>54</v>
      </c>
      <c r="M153" s="91">
        <v>59.7</v>
      </c>
      <c r="N153" s="89">
        <v>55.9</v>
      </c>
      <c r="O153" s="90">
        <v>60.8</v>
      </c>
      <c r="P153" s="91">
        <v>53.4</v>
      </c>
      <c r="Q153" s="89">
        <v>61.8</v>
      </c>
      <c r="R153" s="90">
        <v>55.7</v>
      </c>
      <c r="S153" s="91">
        <v>49.1</v>
      </c>
      <c r="T153" s="89">
        <v>63.4</v>
      </c>
      <c r="U153" s="90">
        <v>53.2</v>
      </c>
      <c r="V153" s="91">
        <v>38.9</v>
      </c>
      <c r="W153" s="91">
        <v>27.1</v>
      </c>
      <c r="X153" s="90">
        <v>39</v>
      </c>
      <c r="Y153" s="91">
        <v>40.1</v>
      </c>
      <c r="Z153" s="89">
        <v>62.4</v>
      </c>
      <c r="AA153" s="90">
        <v>61.4</v>
      </c>
      <c r="AB153" s="91">
        <v>56.5</v>
      </c>
      <c r="AC153" s="89">
        <v>59.2</v>
      </c>
      <c r="AD153" s="90">
        <v>49.4</v>
      </c>
      <c r="AE153" s="91">
        <v>42.1</v>
      </c>
      <c r="AF153" s="89">
        <v>34.200000000000003</v>
      </c>
      <c r="AG153" s="90">
        <v>33.9</v>
      </c>
      <c r="AH153" s="91">
        <v>45.8</v>
      </c>
      <c r="AI153" s="89">
        <v>54.3</v>
      </c>
      <c r="AJ153" s="90">
        <v>54.5</v>
      </c>
      <c r="AK153" s="91">
        <v>49.2</v>
      </c>
      <c r="AL153" s="89">
        <v>54.8</v>
      </c>
      <c r="AM153" s="91">
        <v>54.7</v>
      </c>
      <c r="AN153" s="91">
        <v>60</v>
      </c>
      <c r="AO153" s="89">
        <v>70.400000000000006</v>
      </c>
    </row>
    <row r="154" spans="1:41" x14ac:dyDescent="0.2">
      <c r="A154" s="330"/>
      <c r="B154" s="92">
        <v>5</v>
      </c>
      <c r="C154" s="168" t="str">
        <f>CONCATENATE(A150,B154)</f>
        <v>1325</v>
      </c>
      <c r="D154" s="88"/>
      <c r="E154" s="91" t="s">
        <v>242</v>
      </c>
      <c r="F154" s="90"/>
      <c r="G154" s="91"/>
      <c r="H154" s="89"/>
      <c r="I154" s="90"/>
      <c r="J154" s="91"/>
      <c r="K154" s="89"/>
      <c r="L154" s="90"/>
      <c r="M154" s="91"/>
      <c r="N154" s="89"/>
      <c r="O154" s="90"/>
      <c r="P154" s="91"/>
      <c r="Q154" s="89"/>
      <c r="R154" s="90"/>
      <c r="S154" s="91"/>
      <c r="T154" s="89"/>
      <c r="U154" s="90"/>
      <c r="V154" s="91"/>
      <c r="W154" s="91"/>
      <c r="X154" s="90"/>
      <c r="Y154" s="91"/>
      <c r="Z154" s="89"/>
      <c r="AA154" s="90"/>
      <c r="AB154" s="91"/>
      <c r="AC154" s="89"/>
      <c r="AD154" s="90"/>
      <c r="AE154" s="91"/>
      <c r="AF154" s="89"/>
      <c r="AG154" s="90"/>
      <c r="AH154" s="91"/>
      <c r="AI154" s="89"/>
      <c r="AJ154" s="90"/>
      <c r="AK154" s="91"/>
      <c r="AL154" s="89"/>
      <c r="AM154" s="91"/>
      <c r="AN154" s="91"/>
      <c r="AO154" s="89"/>
    </row>
    <row r="155" spans="1:41" x14ac:dyDescent="0.2">
      <c r="A155" s="328">
        <v>141</v>
      </c>
      <c r="B155" s="61">
        <v>1</v>
      </c>
      <c r="C155" s="166" t="str">
        <f>CONCATENATE(A155,B155)</f>
        <v>1411</v>
      </c>
      <c r="D155" s="83" t="s">
        <v>41</v>
      </c>
      <c r="E155" s="97" t="s">
        <v>238</v>
      </c>
      <c r="F155" s="85">
        <v>6.2</v>
      </c>
      <c r="G155" s="86">
        <v>5.8</v>
      </c>
      <c r="H155" s="84">
        <v>5.6</v>
      </c>
      <c r="I155" s="85">
        <v>5.7</v>
      </c>
      <c r="J155" s="86">
        <v>6.3</v>
      </c>
      <c r="K155" s="84">
        <v>6.8</v>
      </c>
      <c r="L155" s="85">
        <v>7.7</v>
      </c>
      <c r="M155" s="86">
        <v>9.3000000000000007</v>
      </c>
      <c r="N155" s="84">
        <v>10.1</v>
      </c>
      <c r="O155" s="85">
        <v>12.5</v>
      </c>
      <c r="P155" s="86">
        <v>14.2</v>
      </c>
      <c r="Q155" s="84">
        <v>15.9</v>
      </c>
      <c r="R155" s="85">
        <v>17.5</v>
      </c>
      <c r="S155" s="86">
        <v>18</v>
      </c>
      <c r="T155" s="84">
        <v>19.3</v>
      </c>
      <c r="U155" s="85">
        <v>20.6</v>
      </c>
      <c r="V155" s="86">
        <v>21.3</v>
      </c>
      <c r="W155" s="86">
        <v>22</v>
      </c>
      <c r="X155" s="85">
        <v>23.7</v>
      </c>
      <c r="Y155" s="86">
        <v>25.2</v>
      </c>
      <c r="Z155" s="84">
        <v>26.2</v>
      </c>
      <c r="AA155" s="85">
        <v>26.9</v>
      </c>
      <c r="AB155" s="86">
        <v>26.8</v>
      </c>
      <c r="AC155" s="84">
        <v>26.4</v>
      </c>
      <c r="AD155" s="85">
        <v>25.3</v>
      </c>
      <c r="AE155" s="86">
        <v>23.4</v>
      </c>
      <c r="AF155" s="84">
        <v>21.1</v>
      </c>
      <c r="AG155" s="85">
        <v>19.7</v>
      </c>
      <c r="AH155" s="86">
        <v>18.3</v>
      </c>
      <c r="AI155" s="84">
        <v>16.2</v>
      </c>
      <c r="AJ155" s="85">
        <v>14.8</v>
      </c>
      <c r="AK155" s="86">
        <v>13</v>
      </c>
      <c r="AL155" s="84">
        <v>11.2</v>
      </c>
      <c r="AM155" s="85">
        <v>9.8000000000000007</v>
      </c>
      <c r="AN155" s="86">
        <v>8.3000000000000007</v>
      </c>
      <c r="AO155" s="84">
        <v>7.4</v>
      </c>
    </row>
    <row r="156" spans="1:41" x14ac:dyDescent="0.2">
      <c r="A156" s="329"/>
      <c r="B156" s="87">
        <v>2</v>
      </c>
      <c r="C156" s="167" t="str">
        <f>CONCATENATE(A155,B156)</f>
        <v>1412</v>
      </c>
      <c r="D156" s="88"/>
      <c r="E156" s="98" t="s">
        <v>239</v>
      </c>
      <c r="F156" s="90">
        <v>2.6</v>
      </c>
      <c r="G156" s="91">
        <v>2.4</v>
      </c>
      <c r="H156" s="89">
        <v>1.9</v>
      </c>
      <c r="I156" s="90">
        <v>2.1</v>
      </c>
      <c r="J156" s="91">
        <v>2.7</v>
      </c>
      <c r="K156" s="89">
        <v>3.1</v>
      </c>
      <c r="L156" s="90">
        <v>4</v>
      </c>
      <c r="M156" s="91">
        <v>5.4</v>
      </c>
      <c r="N156" s="89">
        <v>6.5</v>
      </c>
      <c r="O156" s="90">
        <v>8.6</v>
      </c>
      <c r="P156" s="91">
        <v>10.4</v>
      </c>
      <c r="Q156" s="89">
        <v>12.1</v>
      </c>
      <c r="R156" s="90">
        <v>14.1</v>
      </c>
      <c r="S156" s="91">
        <v>14.7</v>
      </c>
      <c r="T156" s="89">
        <v>16</v>
      </c>
      <c r="U156" s="90">
        <v>17.600000000000001</v>
      </c>
      <c r="V156" s="91">
        <v>18.600000000000001</v>
      </c>
      <c r="W156" s="91">
        <v>19.5</v>
      </c>
      <c r="X156" s="90">
        <v>21</v>
      </c>
      <c r="Y156" s="91">
        <v>22.5</v>
      </c>
      <c r="Z156" s="89">
        <v>23.5</v>
      </c>
      <c r="AA156" s="90">
        <v>24.1</v>
      </c>
      <c r="AB156" s="91">
        <v>24.1</v>
      </c>
      <c r="AC156" s="89">
        <v>23.7</v>
      </c>
      <c r="AD156" s="90">
        <v>22.6</v>
      </c>
      <c r="AE156" s="91">
        <v>20.7</v>
      </c>
      <c r="AF156" s="89">
        <v>18.399999999999999</v>
      </c>
      <c r="AG156" s="90">
        <v>16.899999999999999</v>
      </c>
      <c r="AH156" s="91">
        <v>15.2</v>
      </c>
      <c r="AI156" s="89">
        <v>13</v>
      </c>
      <c r="AJ156" s="90">
        <v>11.5</v>
      </c>
      <c r="AK156" s="91">
        <v>9.6</v>
      </c>
      <c r="AL156" s="89">
        <v>7.7</v>
      </c>
      <c r="AM156" s="90">
        <v>6.2</v>
      </c>
      <c r="AN156" s="91">
        <v>4.9000000000000004</v>
      </c>
      <c r="AO156" s="89">
        <v>3.7</v>
      </c>
    </row>
    <row r="157" spans="1:41" x14ac:dyDescent="0.2">
      <c r="A157" s="329"/>
      <c r="B157" s="87">
        <v>3</v>
      </c>
      <c r="C157" s="167" t="str">
        <f>CONCATENATE(A155,B157)</f>
        <v>1413</v>
      </c>
      <c r="D157" s="88"/>
      <c r="E157" s="98" t="s">
        <v>240</v>
      </c>
      <c r="F157" s="90">
        <v>10.4</v>
      </c>
      <c r="G157" s="91">
        <v>9.6999999999999993</v>
      </c>
      <c r="H157" s="89">
        <v>9.6</v>
      </c>
      <c r="I157" s="90">
        <v>9.8000000000000007</v>
      </c>
      <c r="J157" s="91">
        <v>10.3</v>
      </c>
      <c r="K157" s="89">
        <v>10.8</v>
      </c>
      <c r="L157" s="90">
        <v>11.9</v>
      </c>
      <c r="M157" s="91">
        <v>13.6</v>
      </c>
      <c r="N157" s="89">
        <v>14.1</v>
      </c>
      <c r="O157" s="90">
        <v>16.899999999999999</v>
      </c>
      <c r="P157" s="91">
        <v>18.5</v>
      </c>
      <c r="Q157" s="89">
        <v>20.3</v>
      </c>
      <c r="R157" s="90">
        <v>21.8</v>
      </c>
      <c r="S157" s="91">
        <v>22</v>
      </c>
      <c r="T157" s="89">
        <v>23.5</v>
      </c>
      <c r="U157" s="90">
        <v>24.6</v>
      </c>
      <c r="V157" s="91">
        <v>24.9</v>
      </c>
      <c r="W157" s="91">
        <v>25.4</v>
      </c>
      <c r="X157" s="90">
        <v>27.3</v>
      </c>
      <c r="Y157" s="91">
        <v>28.7</v>
      </c>
      <c r="Z157" s="89">
        <v>30</v>
      </c>
      <c r="AA157" s="90">
        <v>30.8</v>
      </c>
      <c r="AB157" s="91">
        <v>30.7</v>
      </c>
      <c r="AC157" s="89">
        <v>30.2</v>
      </c>
      <c r="AD157" s="90">
        <v>29</v>
      </c>
      <c r="AE157" s="91">
        <v>26.8</v>
      </c>
      <c r="AF157" s="89">
        <v>24.4</v>
      </c>
      <c r="AG157" s="90">
        <v>23</v>
      </c>
      <c r="AH157" s="91">
        <v>21.8</v>
      </c>
      <c r="AI157" s="89">
        <v>19.899999999999999</v>
      </c>
      <c r="AJ157" s="90">
        <v>18.5</v>
      </c>
      <c r="AK157" s="91">
        <v>16.600000000000001</v>
      </c>
      <c r="AL157" s="89">
        <v>15.1</v>
      </c>
      <c r="AM157" s="90">
        <v>13.7</v>
      </c>
      <c r="AN157" s="91">
        <v>12.2</v>
      </c>
      <c r="AO157" s="89">
        <v>11.4</v>
      </c>
    </row>
    <row r="158" spans="1:41" x14ac:dyDescent="0.2">
      <c r="A158" s="329"/>
      <c r="B158" s="87">
        <v>4</v>
      </c>
      <c r="C158" s="167" t="str">
        <f>CONCATENATE(A155,B158)</f>
        <v>1414</v>
      </c>
      <c r="D158" s="88"/>
      <c r="E158" s="98" t="s">
        <v>241</v>
      </c>
      <c r="F158" s="90">
        <v>60.9</v>
      </c>
      <c r="G158" s="91">
        <v>56.8</v>
      </c>
      <c r="H158" s="89">
        <v>68.7</v>
      </c>
      <c r="I158" s="90">
        <v>60.8</v>
      </c>
      <c r="J158" s="91">
        <v>55.3</v>
      </c>
      <c r="K158" s="89">
        <v>47.8</v>
      </c>
      <c r="L158" s="90">
        <v>54.2</v>
      </c>
      <c r="M158" s="91">
        <v>53.8</v>
      </c>
      <c r="N158" s="89">
        <v>52.7</v>
      </c>
      <c r="O158" s="90">
        <v>57.5</v>
      </c>
      <c r="P158" s="91">
        <v>54.7</v>
      </c>
      <c r="Q158" s="89">
        <v>63.1</v>
      </c>
      <c r="R158" s="90">
        <v>58.7</v>
      </c>
      <c r="S158" s="91">
        <v>50.4</v>
      </c>
      <c r="T158" s="89">
        <v>68</v>
      </c>
      <c r="U158" s="90">
        <v>57.1</v>
      </c>
      <c r="V158" s="91">
        <v>43.4</v>
      </c>
      <c r="W158" s="91">
        <v>31.5</v>
      </c>
      <c r="X158" s="90">
        <v>44</v>
      </c>
      <c r="Y158" s="91">
        <v>49.8</v>
      </c>
      <c r="Z158" s="89">
        <v>69.099999999999994</v>
      </c>
      <c r="AA158" s="90">
        <v>68.599999999999994</v>
      </c>
      <c r="AB158" s="91">
        <v>67.599999999999994</v>
      </c>
      <c r="AC158" s="89">
        <v>70.099999999999994</v>
      </c>
      <c r="AD158" s="90">
        <v>53.6</v>
      </c>
      <c r="AE158" s="91">
        <v>41.5</v>
      </c>
      <c r="AF158" s="89">
        <v>36.700000000000003</v>
      </c>
      <c r="AG158" s="90">
        <v>38.700000000000003</v>
      </c>
      <c r="AH158" s="91">
        <v>47</v>
      </c>
      <c r="AI158" s="89">
        <v>55.3</v>
      </c>
      <c r="AJ158" s="90">
        <v>50</v>
      </c>
      <c r="AK158" s="91">
        <v>47.3</v>
      </c>
      <c r="AL158" s="89">
        <v>52</v>
      </c>
      <c r="AM158" s="90">
        <v>55.5</v>
      </c>
      <c r="AN158" s="91">
        <v>57</v>
      </c>
      <c r="AO158" s="89">
        <v>67.900000000000006</v>
      </c>
    </row>
    <row r="159" spans="1:41" x14ac:dyDescent="0.2">
      <c r="A159" s="330"/>
      <c r="B159" s="92">
        <v>5</v>
      </c>
      <c r="C159" s="168" t="str">
        <f>CONCATENATE(A155,B159)</f>
        <v>1415</v>
      </c>
      <c r="D159" s="93"/>
      <c r="E159" s="99" t="s">
        <v>242</v>
      </c>
      <c r="F159" s="95"/>
      <c r="G159" s="96"/>
      <c r="H159" s="94"/>
      <c r="I159" s="95"/>
      <c r="J159" s="96"/>
      <c r="K159" s="94"/>
      <c r="L159" s="95"/>
      <c r="M159" s="96"/>
      <c r="N159" s="94"/>
      <c r="O159" s="95"/>
      <c r="P159" s="96"/>
      <c r="Q159" s="94"/>
      <c r="R159" s="95"/>
      <c r="S159" s="96"/>
      <c r="T159" s="94"/>
      <c r="U159" s="95"/>
      <c r="V159" s="96"/>
      <c r="W159" s="96"/>
      <c r="X159" s="95"/>
      <c r="Y159" s="96"/>
      <c r="Z159" s="94"/>
      <c r="AA159" s="95"/>
      <c r="AB159" s="96"/>
      <c r="AC159" s="94"/>
      <c r="AD159" s="95"/>
      <c r="AE159" s="96"/>
      <c r="AF159" s="94"/>
      <c r="AG159" s="95"/>
      <c r="AH159" s="96"/>
      <c r="AI159" s="94"/>
      <c r="AJ159" s="95"/>
      <c r="AK159" s="96"/>
      <c r="AL159" s="94"/>
      <c r="AM159" s="95"/>
      <c r="AN159" s="96"/>
      <c r="AO159" s="94"/>
    </row>
    <row r="160" spans="1:41" x14ac:dyDescent="0.2">
      <c r="A160" s="328">
        <v>142</v>
      </c>
      <c r="B160" s="61">
        <v>1</v>
      </c>
      <c r="C160" s="166" t="str">
        <f>CONCATENATE(A160,B160)</f>
        <v>1421</v>
      </c>
      <c r="D160" s="88" t="s">
        <v>312</v>
      </c>
      <c r="E160" s="98" t="s">
        <v>238</v>
      </c>
      <c r="F160" s="90">
        <v>4.9000000000000004</v>
      </c>
      <c r="G160" s="91">
        <v>4.5</v>
      </c>
      <c r="H160" s="89">
        <v>4.4000000000000004</v>
      </c>
      <c r="I160" s="90">
        <v>4.7</v>
      </c>
      <c r="J160" s="91">
        <v>5.4</v>
      </c>
      <c r="K160" s="89">
        <v>6.1</v>
      </c>
      <c r="L160" s="90">
        <v>7.1</v>
      </c>
      <c r="M160" s="91">
        <v>8.6999999999999993</v>
      </c>
      <c r="N160" s="89">
        <v>9.6999999999999993</v>
      </c>
      <c r="O160" s="90">
        <v>12.1</v>
      </c>
      <c r="P160" s="91">
        <v>13.8</v>
      </c>
      <c r="Q160" s="89">
        <v>15.6</v>
      </c>
      <c r="R160" s="90">
        <v>17.399999999999999</v>
      </c>
      <c r="S160" s="91">
        <v>17.899999999999999</v>
      </c>
      <c r="T160" s="89">
        <v>19.2</v>
      </c>
      <c r="U160" s="90">
        <v>20.6</v>
      </c>
      <c r="V160" s="91">
        <v>21.5</v>
      </c>
      <c r="W160" s="91">
        <v>22.4</v>
      </c>
      <c r="X160" s="90">
        <v>23.9</v>
      </c>
      <c r="Y160" s="91">
        <v>25.2</v>
      </c>
      <c r="Z160" s="89">
        <v>26.2</v>
      </c>
      <c r="AA160" s="90">
        <v>26.8</v>
      </c>
      <c r="AB160" s="91">
        <v>26.7</v>
      </c>
      <c r="AC160" s="89">
        <v>26.2</v>
      </c>
      <c r="AD160" s="90">
        <v>25.1</v>
      </c>
      <c r="AE160" s="91">
        <v>23.1</v>
      </c>
      <c r="AF160" s="89">
        <v>20.7</v>
      </c>
      <c r="AG160" s="90">
        <v>19.2</v>
      </c>
      <c r="AH160" s="91">
        <v>17.7</v>
      </c>
      <c r="AI160" s="89">
        <v>15.5</v>
      </c>
      <c r="AJ160" s="90">
        <v>13.8</v>
      </c>
      <c r="AK160" s="91">
        <v>11.9</v>
      </c>
      <c r="AL160" s="89">
        <v>10</v>
      </c>
      <c r="AM160" s="91">
        <v>8.4</v>
      </c>
      <c r="AN160" s="91">
        <v>6.9</v>
      </c>
      <c r="AO160" s="89">
        <v>5.9</v>
      </c>
    </row>
    <row r="161" spans="1:41" x14ac:dyDescent="0.2">
      <c r="A161" s="329"/>
      <c r="B161" s="87">
        <v>2</v>
      </c>
      <c r="C161" s="167" t="str">
        <f>CONCATENATE(A160,B161)</f>
        <v>1422</v>
      </c>
      <c r="D161" s="88"/>
      <c r="E161" s="98" t="s">
        <v>239</v>
      </c>
      <c r="F161" s="90">
        <v>-0.6</v>
      </c>
      <c r="G161" s="91">
        <v>-0.6</v>
      </c>
      <c r="H161" s="89">
        <v>-1.1000000000000001</v>
      </c>
      <c r="I161" s="90">
        <v>-0.7</v>
      </c>
      <c r="J161" s="91">
        <v>0.1</v>
      </c>
      <c r="K161" s="89">
        <v>0.8</v>
      </c>
      <c r="L161" s="90">
        <v>2</v>
      </c>
      <c r="M161" s="91">
        <v>3.4</v>
      </c>
      <c r="N161" s="89">
        <v>4.7</v>
      </c>
      <c r="O161" s="90">
        <v>6.8</v>
      </c>
      <c r="P161" s="91">
        <v>8.6999999999999993</v>
      </c>
      <c r="Q161" s="89">
        <v>10.3</v>
      </c>
      <c r="R161" s="90">
        <v>12.5</v>
      </c>
      <c r="S161" s="91">
        <v>13.3</v>
      </c>
      <c r="T161" s="89">
        <v>14.6</v>
      </c>
      <c r="U161" s="90">
        <v>16.399999999999999</v>
      </c>
      <c r="V161" s="91">
        <v>17.899999999999999</v>
      </c>
      <c r="W161" s="91">
        <v>19.2</v>
      </c>
      <c r="X161" s="90">
        <v>20.5</v>
      </c>
      <c r="Y161" s="91">
        <v>21.8</v>
      </c>
      <c r="Z161" s="89">
        <v>22.7</v>
      </c>
      <c r="AA161" s="90">
        <v>23.1</v>
      </c>
      <c r="AB161" s="91">
        <v>23.1</v>
      </c>
      <c r="AC161" s="89">
        <v>22.5</v>
      </c>
      <c r="AD161" s="90">
        <v>21.5</v>
      </c>
      <c r="AE161" s="91">
        <v>19.600000000000001</v>
      </c>
      <c r="AF161" s="89">
        <v>17.2</v>
      </c>
      <c r="AG161" s="90">
        <v>15.5</v>
      </c>
      <c r="AH161" s="91">
        <v>13.6</v>
      </c>
      <c r="AI161" s="89">
        <v>11.1</v>
      </c>
      <c r="AJ161" s="90">
        <v>9.1</v>
      </c>
      <c r="AK161" s="91">
        <v>7.2</v>
      </c>
      <c r="AL161" s="89">
        <v>5.0999999999999996</v>
      </c>
      <c r="AM161" s="91">
        <v>3.2</v>
      </c>
      <c r="AN161" s="91">
        <v>1.5</v>
      </c>
      <c r="AO161" s="89">
        <v>0.3</v>
      </c>
    </row>
    <row r="162" spans="1:41" x14ac:dyDescent="0.2">
      <c r="A162" s="329"/>
      <c r="B162" s="87">
        <v>3</v>
      </c>
      <c r="C162" s="167" t="str">
        <f>CONCATENATE(A160,B162)</f>
        <v>1423</v>
      </c>
      <c r="D162" s="88"/>
      <c r="E162" s="98" t="s">
        <v>240</v>
      </c>
      <c r="F162" s="90">
        <v>11.1</v>
      </c>
      <c r="G162" s="91">
        <v>10.3</v>
      </c>
      <c r="H162" s="89">
        <v>10.4</v>
      </c>
      <c r="I162" s="90">
        <v>10.6</v>
      </c>
      <c r="J162" s="91">
        <v>11</v>
      </c>
      <c r="K162" s="89">
        <v>11.5</v>
      </c>
      <c r="L162" s="90">
        <v>12.4</v>
      </c>
      <c r="M162" s="91">
        <v>14.1</v>
      </c>
      <c r="N162" s="89">
        <v>14.8</v>
      </c>
      <c r="O162" s="90">
        <v>17.399999999999999</v>
      </c>
      <c r="P162" s="91">
        <v>19.2</v>
      </c>
      <c r="Q162" s="89">
        <v>21</v>
      </c>
      <c r="R162" s="90">
        <v>22.6</v>
      </c>
      <c r="S162" s="91">
        <v>22.8</v>
      </c>
      <c r="T162" s="89">
        <v>24.2</v>
      </c>
      <c r="U162" s="90">
        <v>25.4</v>
      </c>
      <c r="V162" s="91">
        <v>25.8</v>
      </c>
      <c r="W162" s="91">
        <v>26.4</v>
      </c>
      <c r="X162" s="90">
        <v>28.2</v>
      </c>
      <c r="Y162" s="91">
        <v>29.6</v>
      </c>
      <c r="Z162" s="89">
        <v>30.8</v>
      </c>
      <c r="AA162" s="90">
        <v>31.5</v>
      </c>
      <c r="AB162" s="91">
        <v>31.3</v>
      </c>
      <c r="AC162" s="89">
        <v>30.8</v>
      </c>
      <c r="AD162" s="90">
        <v>29.8</v>
      </c>
      <c r="AE162" s="91">
        <v>27.5</v>
      </c>
      <c r="AF162" s="89">
        <v>25.1</v>
      </c>
      <c r="AG162" s="90">
        <v>23.7</v>
      </c>
      <c r="AH162" s="91">
        <v>22.5</v>
      </c>
      <c r="AI162" s="89">
        <v>20.6</v>
      </c>
      <c r="AJ162" s="90">
        <v>19.399999999999999</v>
      </c>
      <c r="AK162" s="91">
        <v>17.2</v>
      </c>
      <c r="AL162" s="89">
        <v>15.7</v>
      </c>
      <c r="AM162" s="91">
        <v>14.4</v>
      </c>
      <c r="AN162" s="91">
        <v>12.9</v>
      </c>
      <c r="AO162" s="89">
        <v>12.1</v>
      </c>
    </row>
    <row r="163" spans="1:41" x14ac:dyDescent="0.2">
      <c r="A163" s="329"/>
      <c r="B163" s="87">
        <v>4</v>
      </c>
      <c r="C163" s="167" t="str">
        <f>CONCATENATE(A160,B163)</f>
        <v>1424</v>
      </c>
      <c r="D163" s="88"/>
      <c r="E163" s="98" t="s">
        <v>241</v>
      </c>
      <c r="F163" s="90">
        <v>58.4</v>
      </c>
      <c r="G163" s="91">
        <v>52.1</v>
      </c>
      <c r="H163" s="89">
        <v>64.900000000000006</v>
      </c>
      <c r="I163" s="90">
        <v>58.8</v>
      </c>
      <c r="J163" s="91">
        <v>54</v>
      </c>
      <c r="K163" s="89">
        <v>45.6</v>
      </c>
      <c r="L163" s="90">
        <v>51.3</v>
      </c>
      <c r="M163" s="91">
        <v>53.1</v>
      </c>
      <c r="N163" s="89">
        <v>50.3</v>
      </c>
      <c r="O163" s="90">
        <v>57.2</v>
      </c>
      <c r="P163" s="91">
        <v>52.8</v>
      </c>
      <c r="Q163" s="89">
        <v>60.5</v>
      </c>
      <c r="R163" s="90">
        <v>54.8</v>
      </c>
      <c r="S163" s="91">
        <v>45.9</v>
      </c>
      <c r="T163" s="89">
        <v>62.7</v>
      </c>
      <c r="U163" s="90">
        <v>52.7</v>
      </c>
      <c r="V163" s="91">
        <v>40.1</v>
      </c>
      <c r="W163" s="91">
        <v>28.9</v>
      </c>
      <c r="X163" s="90">
        <v>39.9</v>
      </c>
      <c r="Y163" s="91">
        <v>44.4</v>
      </c>
      <c r="Z163" s="89">
        <v>66</v>
      </c>
      <c r="AA163" s="90">
        <v>59.9</v>
      </c>
      <c r="AB163" s="91">
        <v>59.9</v>
      </c>
      <c r="AC163" s="89">
        <v>64.900000000000006</v>
      </c>
      <c r="AD163" s="90">
        <v>50</v>
      </c>
      <c r="AE163" s="91">
        <v>41.5</v>
      </c>
      <c r="AF163" s="89">
        <v>34.200000000000003</v>
      </c>
      <c r="AG163" s="90">
        <v>33.9</v>
      </c>
      <c r="AH163" s="91">
        <v>44.7</v>
      </c>
      <c r="AI163" s="89">
        <v>50.6</v>
      </c>
      <c r="AJ163" s="90">
        <v>49.5</v>
      </c>
      <c r="AK163" s="91">
        <v>44.5</v>
      </c>
      <c r="AL163" s="89">
        <v>48.9</v>
      </c>
      <c r="AM163" s="91">
        <v>52.3</v>
      </c>
      <c r="AN163" s="91">
        <v>55.4</v>
      </c>
      <c r="AO163" s="89">
        <v>64.400000000000006</v>
      </c>
    </row>
    <row r="164" spans="1:41" x14ac:dyDescent="0.2">
      <c r="A164" s="330"/>
      <c r="B164" s="92">
        <v>5</v>
      </c>
      <c r="C164" s="168" t="str">
        <f>CONCATENATE(A160,B164)</f>
        <v>1425</v>
      </c>
      <c r="D164" s="88"/>
      <c r="E164" s="98" t="s">
        <v>242</v>
      </c>
      <c r="F164" s="90"/>
      <c r="G164" s="91"/>
      <c r="H164" s="89"/>
      <c r="I164" s="90"/>
      <c r="J164" s="91"/>
      <c r="K164" s="89"/>
      <c r="L164" s="90"/>
      <c r="M164" s="91"/>
      <c r="N164" s="89"/>
      <c r="O164" s="90"/>
      <c r="P164" s="91"/>
      <c r="Q164" s="89"/>
      <c r="R164" s="90"/>
      <c r="S164" s="91"/>
      <c r="T164" s="89"/>
      <c r="U164" s="90"/>
      <c r="V164" s="91"/>
      <c r="W164" s="91"/>
      <c r="X164" s="90"/>
      <c r="Y164" s="91"/>
      <c r="Z164" s="89"/>
      <c r="AA164" s="90"/>
      <c r="AB164" s="91"/>
      <c r="AC164" s="89"/>
      <c r="AD164" s="90"/>
      <c r="AE164" s="91"/>
      <c r="AF164" s="89"/>
      <c r="AG164" s="90"/>
      <c r="AH164" s="91"/>
      <c r="AI164" s="89"/>
      <c r="AJ164" s="90"/>
      <c r="AK164" s="91"/>
      <c r="AL164" s="89"/>
      <c r="AM164" s="91"/>
      <c r="AN164" s="91"/>
      <c r="AO164" s="89"/>
    </row>
    <row r="165" spans="1:41" x14ac:dyDescent="0.2">
      <c r="A165" s="328">
        <v>151</v>
      </c>
      <c r="B165" s="61">
        <v>1</v>
      </c>
      <c r="C165" s="166" t="str">
        <f>CONCATENATE(A165,B165)</f>
        <v>1511</v>
      </c>
      <c r="D165" s="83" t="s">
        <v>42</v>
      </c>
      <c r="E165" s="84" t="s">
        <v>238</v>
      </c>
      <c r="F165" s="85">
        <v>3.4</v>
      </c>
      <c r="G165" s="86">
        <v>2.7</v>
      </c>
      <c r="H165" s="84">
        <v>2.2999999999999998</v>
      </c>
      <c r="I165" s="85">
        <v>2.2999999999999998</v>
      </c>
      <c r="J165" s="86">
        <v>2.9</v>
      </c>
      <c r="K165" s="84">
        <v>3.6</v>
      </c>
      <c r="L165" s="85">
        <v>4.3</v>
      </c>
      <c r="M165" s="86">
        <v>5.9</v>
      </c>
      <c r="N165" s="84">
        <v>7.1</v>
      </c>
      <c r="O165" s="85">
        <v>9.6</v>
      </c>
      <c r="P165" s="86">
        <v>11.5</v>
      </c>
      <c r="Q165" s="84">
        <v>13.3</v>
      </c>
      <c r="R165" s="85">
        <v>15.4</v>
      </c>
      <c r="S165" s="86">
        <v>16.100000000000001</v>
      </c>
      <c r="T165" s="84">
        <v>17.899999999999999</v>
      </c>
      <c r="U165" s="85">
        <v>19.7</v>
      </c>
      <c r="V165" s="86">
        <v>20.6</v>
      </c>
      <c r="W165" s="84">
        <v>21.6</v>
      </c>
      <c r="X165" s="85">
        <v>22.9</v>
      </c>
      <c r="Y165" s="86">
        <v>24.1</v>
      </c>
      <c r="Z165" s="84">
        <v>26.4</v>
      </c>
      <c r="AA165" s="85">
        <v>27</v>
      </c>
      <c r="AB165" s="86">
        <v>26.8</v>
      </c>
      <c r="AC165" s="84">
        <v>26</v>
      </c>
      <c r="AD165" s="85">
        <v>24.5</v>
      </c>
      <c r="AE165" s="86">
        <v>22.5</v>
      </c>
      <c r="AF165" s="84">
        <v>20.3</v>
      </c>
      <c r="AG165" s="85">
        <v>18.5</v>
      </c>
      <c r="AH165" s="86">
        <v>16.7</v>
      </c>
      <c r="AI165" s="84">
        <v>14.3</v>
      </c>
      <c r="AJ165" s="85">
        <v>12.6</v>
      </c>
      <c r="AK165" s="86">
        <v>10.3</v>
      </c>
      <c r="AL165" s="84">
        <v>8.5</v>
      </c>
      <c r="AM165" s="86">
        <v>7</v>
      </c>
      <c r="AN165" s="86">
        <v>5.3</v>
      </c>
      <c r="AO165" s="84">
        <v>4.5999999999999996</v>
      </c>
    </row>
    <row r="166" spans="1:41" x14ac:dyDescent="0.2">
      <c r="A166" s="329"/>
      <c r="B166" s="87">
        <v>2</v>
      </c>
      <c r="C166" s="167" t="str">
        <f>CONCATENATE(A165,B166)</f>
        <v>1512</v>
      </c>
      <c r="D166" s="88"/>
      <c r="E166" s="89" t="s">
        <v>239</v>
      </c>
      <c r="F166" s="90">
        <v>0.7</v>
      </c>
      <c r="G166" s="91">
        <v>0.2</v>
      </c>
      <c r="H166" s="89">
        <v>-0.2</v>
      </c>
      <c r="I166" s="90">
        <v>-0.3</v>
      </c>
      <c r="J166" s="91">
        <v>0.1</v>
      </c>
      <c r="K166" s="89">
        <v>0.6</v>
      </c>
      <c r="L166" s="90">
        <v>1.2</v>
      </c>
      <c r="M166" s="91">
        <v>2.2999999999999998</v>
      </c>
      <c r="N166" s="89">
        <v>3.4</v>
      </c>
      <c r="O166" s="90">
        <v>5.5</v>
      </c>
      <c r="P166" s="91">
        <v>7.5</v>
      </c>
      <c r="Q166" s="89">
        <v>9</v>
      </c>
      <c r="R166" s="90">
        <v>11.4</v>
      </c>
      <c r="S166" s="91">
        <v>12.5</v>
      </c>
      <c r="T166" s="89">
        <v>14.2</v>
      </c>
      <c r="U166" s="90">
        <v>16.3</v>
      </c>
      <c r="V166" s="91">
        <v>17.5</v>
      </c>
      <c r="W166" s="89">
        <v>18.899999999999999</v>
      </c>
      <c r="X166" s="90">
        <v>20.2</v>
      </c>
      <c r="Y166" s="91">
        <v>21.4</v>
      </c>
      <c r="Z166" s="89">
        <v>23.2</v>
      </c>
      <c r="AA166" s="90">
        <v>23.9</v>
      </c>
      <c r="AB166" s="91">
        <v>23.6</v>
      </c>
      <c r="AC166" s="89">
        <v>22.8</v>
      </c>
      <c r="AD166" s="90">
        <v>21.3</v>
      </c>
      <c r="AE166" s="91">
        <v>19.399999999999999</v>
      </c>
      <c r="AF166" s="89">
        <v>17</v>
      </c>
      <c r="AG166" s="90">
        <v>15</v>
      </c>
      <c r="AH166" s="91">
        <v>13.1</v>
      </c>
      <c r="AI166" s="89">
        <v>10.5</v>
      </c>
      <c r="AJ166" s="90">
        <v>8.9</v>
      </c>
      <c r="AK166" s="91">
        <v>6.9</v>
      </c>
      <c r="AL166" s="89">
        <v>5.0999999999999996</v>
      </c>
      <c r="AM166" s="91">
        <v>3.9</v>
      </c>
      <c r="AN166" s="91">
        <v>2.5</v>
      </c>
      <c r="AO166" s="89">
        <v>1.7</v>
      </c>
    </row>
    <row r="167" spans="1:41" x14ac:dyDescent="0.2">
      <c r="A167" s="329"/>
      <c r="B167" s="87">
        <v>3</v>
      </c>
      <c r="C167" s="167" t="str">
        <f>CONCATENATE(A165,B167)</f>
        <v>1513</v>
      </c>
      <c r="D167" s="88"/>
      <c r="E167" s="89" t="s">
        <v>240</v>
      </c>
      <c r="F167" s="90">
        <v>6.2</v>
      </c>
      <c r="G167" s="91">
        <v>5.5</v>
      </c>
      <c r="H167" s="89">
        <v>5</v>
      </c>
      <c r="I167" s="90">
        <v>5.2</v>
      </c>
      <c r="J167" s="91">
        <v>5.9</v>
      </c>
      <c r="K167" s="89">
        <v>7</v>
      </c>
      <c r="L167" s="90">
        <v>7.9</v>
      </c>
      <c r="M167" s="91">
        <v>9.9</v>
      </c>
      <c r="N167" s="89">
        <v>11.1</v>
      </c>
      <c r="O167" s="90">
        <v>14</v>
      </c>
      <c r="P167" s="91">
        <v>16</v>
      </c>
      <c r="Q167" s="89">
        <v>18.100000000000001</v>
      </c>
      <c r="R167" s="90">
        <v>20.2</v>
      </c>
      <c r="S167" s="91">
        <v>20.399999999999999</v>
      </c>
      <c r="T167" s="89">
        <v>22.2</v>
      </c>
      <c r="U167" s="90">
        <v>23.9</v>
      </c>
      <c r="V167" s="91">
        <v>24.4</v>
      </c>
      <c r="W167" s="89">
        <v>25.1</v>
      </c>
      <c r="X167" s="90">
        <v>26.3</v>
      </c>
      <c r="Y167" s="91">
        <v>27.6</v>
      </c>
      <c r="Z167" s="89">
        <v>30.4</v>
      </c>
      <c r="AA167" s="90">
        <v>31</v>
      </c>
      <c r="AB167" s="91">
        <v>30.8</v>
      </c>
      <c r="AC167" s="89">
        <v>30</v>
      </c>
      <c r="AD167" s="90">
        <v>28.4</v>
      </c>
      <c r="AE167" s="91">
        <v>26.1</v>
      </c>
      <c r="AF167" s="89">
        <v>24.1</v>
      </c>
      <c r="AG167" s="90">
        <v>22.3</v>
      </c>
      <c r="AH167" s="91">
        <v>20.7</v>
      </c>
      <c r="AI167" s="89">
        <v>18.3</v>
      </c>
      <c r="AJ167" s="90">
        <v>16.600000000000001</v>
      </c>
      <c r="AK167" s="91">
        <v>14</v>
      </c>
      <c r="AL167" s="89">
        <v>12.1</v>
      </c>
      <c r="AM167" s="91">
        <v>10.4</v>
      </c>
      <c r="AN167" s="91">
        <v>8.3000000000000007</v>
      </c>
      <c r="AO167" s="89">
        <v>7.6</v>
      </c>
    </row>
    <row r="168" spans="1:41" x14ac:dyDescent="0.2">
      <c r="A168" s="329"/>
      <c r="B168" s="87">
        <v>4</v>
      </c>
      <c r="C168" s="167" t="str">
        <f>CONCATENATE(A165,B168)</f>
        <v>1514</v>
      </c>
      <c r="D168" s="88"/>
      <c r="E168" s="89" t="s">
        <v>241</v>
      </c>
      <c r="F168" s="90">
        <v>17</v>
      </c>
      <c r="G168" s="91">
        <v>19.899999999999999</v>
      </c>
      <c r="H168" s="89">
        <v>20.2</v>
      </c>
      <c r="I168" s="90">
        <v>21.9</v>
      </c>
      <c r="J168" s="91">
        <v>25.4</v>
      </c>
      <c r="K168" s="89">
        <v>27.9</v>
      </c>
      <c r="L168" s="90">
        <v>33</v>
      </c>
      <c r="M168" s="91">
        <v>41.9</v>
      </c>
      <c r="N168" s="89">
        <v>53.6</v>
      </c>
      <c r="O168" s="90">
        <v>59.9</v>
      </c>
      <c r="P168" s="91">
        <v>57.8</v>
      </c>
      <c r="Q168" s="89">
        <v>65.7</v>
      </c>
      <c r="R168" s="90">
        <v>64.2</v>
      </c>
      <c r="S168" s="91">
        <v>57.8</v>
      </c>
      <c r="T168" s="89">
        <v>78.2</v>
      </c>
      <c r="U168" s="90">
        <v>71.2</v>
      </c>
      <c r="V168" s="91">
        <v>59.1</v>
      </c>
      <c r="W168" s="89">
        <v>42.9</v>
      </c>
      <c r="X168" s="90">
        <v>45.8</v>
      </c>
      <c r="Y168" s="91">
        <v>46.6</v>
      </c>
      <c r="Z168" s="89">
        <v>78.3</v>
      </c>
      <c r="AA168" s="90">
        <v>72.599999999999994</v>
      </c>
      <c r="AB168" s="91">
        <v>72.5</v>
      </c>
      <c r="AC168" s="89">
        <v>69.900000000000006</v>
      </c>
      <c r="AD168" s="90">
        <v>56.5</v>
      </c>
      <c r="AE168" s="91">
        <v>47.5</v>
      </c>
      <c r="AF168" s="89">
        <v>46.7</v>
      </c>
      <c r="AG168" s="90">
        <v>46.6</v>
      </c>
      <c r="AH168" s="91">
        <v>46.6</v>
      </c>
      <c r="AI168" s="89">
        <v>50.8</v>
      </c>
      <c r="AJ168" s="90">
        <v>38.5</v>
      </c>
      <c r="AK168" s="91">
        <v>25.8</v>
      </c>
      <c r="AL168" s="89">
        <v>25.7</v>
      </c>
      <c r="AM168" s="91">
        <v>21.5</v>
      </c>
      <c r="AN168" s="91">
        <v>17.399999999999999</v>
      </c>
      <c r="AO168" s="89">
        <v>21.8</v>
      </c>
    </row>
    <row r="169" spans="1:41" x14ac:dyDescent="0.2">
      <c r="A169" s="330"/>
      <c r="B169" s="92">
        <v>5</v>
      </c>
      <c r="C169" s="168" t="str">
        <f>CONCATENATE(A165,B169)</f>
        <v>1515</v>
      </c>
      <c r="D169" s="93"/>
      <c r="E169" s="94" t="s">
        <v>242</v>
      </c>
      <c r="F169" s="95">
        <v>4.5999999999999996</v>
      </c>
      <c r="G169" s="96">
        <v>5.3</v>
      </c>
      <c r="H169" s="94">
        <v>5.6</v>
      </c>
      <c r="I169" s="95">
        <v>6.8</v>
      </c>
      <c r="J169" s="96">
        <v>7.6</v>
      </c>
      <c r="K169" s="94">
        <v>9.1999999999999993</v>
      </c>
      <c r="L169" s="95">
        <v>9.6999999999999993</v>
      </c>
      <c r="M169" s="96">
        <v>11.5</v>
      </c>
      <c r="N169" s="94">
        <v>13.1</v>
      </c>
      <c r="O169" s="95">
        <v>15.2</v>
      </c>
      <c r="P169" s="96">
        <v>15.6</v>
      </c>
      <c r="Q169" s="94">
        <v>17.3</v>
      </c>
      <c r="R169" s="95">
        <v>17.600000000000001</v>
      </c>
      <c r="S169" s="96">
        <v>17.2</v>
      </c>
      <c r="T169" s="94">
        <v>19.399999999999999</v>
      </c>
      <c r="U169" s="95">
        <v>19.899999999999999</v>
      </c>
      <c r="V169" s="96">
        <v>18</v>
      </c>
      <c r="W169" s="94">
        <v>15.4</v>
      </c>
      <c r="X169" s="95">
        <v>15.6</v>
      </c>
      <c r="Y169" s="96">
        <v>15.6</v>
      </c>
      <c r="Z169" s="94">
        <v>19.100000000000001</v>
      </c>
      <c r="AA169" s="95">
        <v>18.8</v>
      </c>
      <c r="AB169" s="96">
        <v>17.899999999999999</v>
      </c>
      <c r="AC169" s="94">
        <v>16.3</v>
      </c>
      <c r="AD169" s="95">
        <v>14.8</v>
      </c>
      <c r="AE169" s="96">
        <v>12.5</v>
      </c>
      <c r="AF169" s="94">
        <v>11.9</v>
      </c>
      <c r="AG169" s="95">
        <v>10.9</v>
      </c>
      <c r="AH169" s="96">
        <v>10</v>
      </c>
      <c r="AI169" s="94">
        <v>9.1999999999999993</v>
      </c>
      <c r="AJ169" s="95">
        <v>7.5</v>
      </c>
      <c r="AK169" s="96">
        <v>5.7</v>
      </c>
      <c r="AL169" s="94">
        <v>5.3</v>
      </c>
      <c r="AM169" s="96">
        <v>4.5999999999999996</v>
      </c>
      <c r="AN169" s="96">
        <v>4.3</v>
      </c>
      <c r="AO169" s="94">
        <v>4.5</v>
      </c>
    </row>
    <row r="170" spans="1:41" x14ac:dyDescent="0.2">
      <c r="A170" s="328">
        <v>152</v>
      </c>
      <c r="B170" s="61">
        <v>1</v>
      </c>
      <c r="C170" s="166" t="str">
        <f>CONCATENATE(A170,B170)</f>
        <v>1521</v>
      </c>
      <c r="D170" s="83" t="s">
        <v>43</v>
      </c>
      <c r="E170" s="84" t="s">
        <v>238</v>
      </c>
      <c r="F170" s="85">
        <v>3</v>
      </c>
      <c r="G170" s="86">
        <v>2.2999999999999998</v>
      </c>
      <c r="H170" s="84">
        <v>1.9</v>
      </c>
      <c r="I170" s="85">
        <v>1.9</v>
      </c>
      <c r="J170" s="86">
        <v>2.4</v>
      </c>
      <c r="K170" s="84">
        <v>3.1</v>
      </c>
      <c r="L170" s="85">
        <v>3.8</v>
      </c>
      <c r="M170" s="86">
        <v>5.5</v>
      </c>
      <c r="N170" s="84">
        <v>6.7</v>
      </c>
      <c r="O170" s="85">
        <v>9.4</v>
      </c>
      <c r="P170" s="86">
        <v>11.6</v>
      </c>
      <c r="Q170" s="84">
        <v>13.5</v>
      </c>
      <c r="R170" s="85">
        <v>15.5</v>
      </c>
      <c r="S170" s="86">
        <v>16.2</v>
      </c>
      <c r="T170" s="84">
        <v>17.899999999999999</v>
      </c>
      <c r="U170" s="85">
        <v>19.600000000000001</v>
      </c>
      <c r="V170" s="86">
        <v>20.6</v>
      </c>
      <c r="W170" s="84">
        <v>21.6</v>
      </c>
      <c r="X170" s="85">
        <v>23.1</v>
      </c>
      <c r="Y170" s="86">
        <v>24.2</v>
      </c>
      <c r="Z170" s="84">
        <v>26.3</v>
      </c>
      <c r="AA170" s="85">
        <v>26.8</v>
      </c>
      <c r="AB170" s="86">
        <v>26.6</v>
      </c>
      <c r="AC170" s="84">
        <v>25.7</v>
      </c>
      <c r="AD170" s="85">
        <v>24.1</v>
      </c>
      <c r="AE170" s="86">
        <v>22.1</v>
      </c>
      <c r="AF170" s="84">
        <v>19.899999999999999</v>
      </c>
      <c r="AG170" s="85">
        <v>18</v>
      </c>
      <c r="AH170" s="86">
        <v>16.3</v>
      </c>
      <c r="AI170" s="84">
        <v>13.8</v>
      </c>
      <c r="AJ170" s="85">
        <v>12.2</v>
      </c>
      <c r="AK170" s="86">
        <v>10</v>
      </c>
      <c r="AL170" s="84">
        <v>8.4</v>
      </c>
      <c r="AM170" s="86">
        <v>6.8</v>
      </c>
      <c r="AN170" s="86">
        <v>5</v>
      </c>
      <c r="AO170" s="84">
        <v>4.2</v>
      </c>
    </row>
    <row r="171" spans="1:41" x14ac:dyDescent="0.2">
      <c r="A171" s="329"/>
      <c r="B171" s="87">
        <v>2</v>
      </c>
      <c r="C171" s="167" t="str">
        <f>CONCATENATE(A170,B171)</f>
        <v>1522</v>
      </c>
      <c r="D171" s="88"/>
      <c r="E171" s="89" t="s">
        <v>239</v>
      </c>
      <c r="F171" s="90">
        <v>0.1</v>
      </c>
      <c r="G171" s="91">
        <v>-0.7</v>
      </c>
      <c r="H171" s="89">
        <v>-1.2</v>
      </c>
      <c r="I171" s="90">
        <v>-1.3</v>
      </c>
      <c r="J171" s="91">
        <v>-0.9</v>
      </c>
      <c r="K171" s="89">
        <v>-0.7</v>
      </c>
      <c r="L171" s="90">
        <v>0.1</v>
      </c>
      <c r="M171" s="91">
        <v>1.1000000000000001</v>
      </c>
      <c r="N171" s="89">
        <v>2</v>
      </c>
      <c r="O171" s="90">
        <v>3.9</v>
      </c>
      <c r="P171" s="91">
        <v>6</v>
      </c>
      <c r="Q171" s="89">
        <v>7.6</v>
      </c>
      <c r="R171" s="90">
        <v>9.8000000000000007</v>
      </c>
      <c r="S171" s="91">
        <v>11</v>
      </c>
      <c r="T171" s="89">
        <v>12.6</v>
      </c>
      <c r="U171" s="90">
        <v>14.7</v>
      </c>
      <c r="V171" s="91">
        <v>16.399999999999999</v>
      </c>
      <c r="W171" s="89">
        <v>18.3</v>
      </c>
      <c r="X171" s="90">
        <v>19.7</v>
      </c>
      <c r="Y171" s="91">
        <v>20.9</v>
      </c>
      <c r="Z171" s="89">
        <v>22.3</v>
      </c>
      <c r="AA171" s="90">
        <v>22.9</v>
      </c>
      <c r="AB171" s="91">
        <v>22.5</v>
      </c>
      <c r="AC171" s="89">
        <v>21.7</v>
      </c>
      <c r="AD171" s="90">
        <v>20.3</v>
      </c>
      <c r="AE171" s="91">
        <v>18.3</v>
      </c>
      <c r="AF171" s="89">
        <v>15.9</v>
      </c>
      <c r="AG171" s="90">
        <v>14</v>
      </c>
      <c r="AH171" s="91">
        <v>11.8</v>
      </c>
      <c r="AI171" s="89">
        <v>9.3000000000000007</v>
      </c>
      <c r="AJ171" s="90">
        <v>7.7</v>
      </c>
      <c r="AK171" s="91">
        <v>5.8</v>
      </c>
      <c r="AL171" s="89">
        <v>4.3</v>
      </c>
      <c r="AM171" s="91">
        <v>2.9</v>
      </c>
      <c r="AN171" s="91">
        <v>1.6</v>
      </c>
      <c r="AO171" s="89">
        <v>0.9</v>
      </c>
    </row>
    <row r="172" spans="1:41" x14ac:dyDescent="0.2">
      <c r="A172" s="329"/>
      <c r="B172" s="87">
        <v>3</v>
      </c>
      <c r="C172" s="167" t="str">
        <f>CONCATENATE(A170,B172)</f>
        <v>1523</v>
      </c>
      <c r="D172" s="88"/>
      <c r="E172" s="89" t="s">
        <v>240</v>
      </c>
      <c r="F172" s="90">
        <v>6.6</v>
      </c>
      <c r="G172" s="91">
        <v>5.7</v>
      </c>
      <c r="H172" s="89">
        <v>5.4</v>
      </c>
      <c r="I172" s="90">
        <v>5.6</v>
      </c>
      <c r="J172" s="91">
        <v>6.3</v>
      </c>
      <c r="K172" s="89">
        <v>7.2</v>
      </c>
      <c r="L172" s="90">
        <v>8.1999999999999993</v>
      </c>
      <c r="M172" s="91">
        <v>10.4</v>
      </c>
      <c r="N172" s="89">
        <v>12</v>
      </c>
      <c r="O172" s="90">
        <v>15.3</v>
      </c>
      <c r="P172" s="91">
        <v>17.5</v>
      </c>
      <c r="Q172" s="89">
        <v>19.8</v>
      </c>
      <c r="R172" s="90">
        <v>21.6</v>
      </c>
      <c r="S172" s="91">
        <v>21.6</v>
      </c>
      <c r="T172" s="89">
        <v>23.4</v>
      </c>
      <c r="U172" s="90">
        <v>24.9</v>
      </c>
      <c r="V172" s="91">
        <v>25.3</v>
      </c>
      <c r="W172" s="89">
        <v>25.9</v>
      </c>
      <c r="X172" s="90">
        <v>27.4</v>
      </c>
      <c r="Y172" s="91">
        <v>28.5</v>
      </c>
      <c r="Z172" s="89">
        <v>31.1</v>
      </c>
      <c r="AA172" s="90">
        <v>31.7</v>
      </c>
      <c r="AB172" s="91">
        <v>31.5</v>
      </c>
      <c r="AC172" s="89">
        <v>30.6</v>
      </c>
      <c r="AD172" s="90">
        <v>29</v>
      </c>
      <c r="AE172" s="91">
        <v>26.7</v>
      </c>
      <c r="AF172" s="89">
        <v>24.7</v>
      </c>
      <c r="AG172" s="90">
        <v>23.1</v>
      </c>
      <c r="AH172" s="91">
        <v>21.5</v>
      </c>
      <c r="AI172" s="89">
        <v>19.2</v>
      </c>
      <c r="AJ172" s="90">
        <v>17.7</v>
      </c>
      <c r="AK172" s="91">
        <v>15</v>
      </c>
      <c r="AL172" s="89">
        <v>13.2</v>
      </c>
      <c r="AM172" s="91">
        <v>11.5</v>
      </c>
      <c r="AN172" s="91">
        <v>9.1999999999999993</v>
      </c>
      <c r="AO172" s="89">
        <v>8.1</v>
      </c>
    </row>
    <row r="173" spans="1:41" x14ac:dyDescent="0.2">
      <c r="A173" s="329"/>
      <c r="B173" s="87">
        <v>4</v>
      </c>
      <c r="C173" s="167" t="str">
        <f>CONCATENATE(A170,B173)</f>
        <v>1524</v>
      </c>
      <c r="D173" s="88"/>
      <c r="E173" s="89" t="s">
        <v>241</v>
      </c>
      <c r="F173" s="90">
        <v>19.399999999999999</v>
      </c>
      <c r="G173" s="91">
        <v>21.1</v>
      </c>
      <c r="H173" s="89">
        <v>25.2</v>
      </c>
      <c r="I173" s="90">
        <v>24.8</v>
      </c>
      <c r="J173" s="91">
        <v>27.1</v>
      </c>
      <c r="K173" s="89">
        <v>28.3</v>
      </c>
      <c r="L173" s="90">
        <v>34.700000000000003</v>
      </c>
      <c r="M173" s="91">
        <v>39.5</v>
      </c>
      <c r="N173" s="89">
        <v>46.8</v>
      </c>
      <c r="O173" s="90">
        <v>58</v>
      </c>
      <c r="P173" s="91">
        <v>56.9</v>
      </c>
      <c r="Q173" s="89">
        <v>66.2</v>
      </c>
      <c r="R173" s="90">
        <v>64.2</v>
      </c>
      <c r="S173" s="91">
        <v>58.2</v>
      </c>
      <c r="T173" s="89">
        <v>73.900000000000006</v>
      </c>
      <c r="U173" s="90">
        <v>65.099999999999994</v>
      </c>
      <c r="V173" s="91">
        <v>49.6</v>
      </c>
      <c r="W173" s="89">
        <v>36.200000000000003</v>
      </c>
      <c r="X173" s="90">
        <v>40.299999999999997</v>
      </c>
      <c r="Y173" s="91">
        <v>42</v>
      </c>
      <c r="Z173" s="89">
        <v>71.5</v>
      </c>
      <c r="AA173" s="90">
        <v>66.2</v>
      </c>
      <c r="AB173" s="91">
        <v>64.8</v>
      </c>
      <c r="AC173" s="89">
        <v>64</v>
      </c>
      <c r="AD173" s="90">
        <v>47.9</v>
      </c>
      <c r="AE173" s="91">
        <v>41.5</v>
      </c>
      <c r="AF173" s="89">
        <v>40</v>
      </c>
      <c r="AG173" s="90">
        <v>42.2</v>
      </c>
      <c r="AH173" s="91">
        <v>43.7</v>
      </c>
      <c r="AI173" s="89">
        <v>48.5</v>
      </c>
      <c r="AJ173" s="90">
        <v>40.799999999999997</v>
      </c>
      <c r="AK173" s="91">
        <v>31.6</v>
      </c>
      <c r="AL173" s="89">
        <v>31.8</v>
      </c>
      <c r="AM173" s="91">
        <v>30.5</v>
      </c>
      <c r="AN173" s="91">
        <v>22.4</v>
      </c>
      <c r="AO173" s="89">
        <v>27.9</v>
      </c>
    </row>
    <row r="174" spans="1:41" x14ac:dyDescent="0.2">
      <c r="A174" s="330"/>
      <c r="B174" s="92">
        <v>5</v>
      </c>
      <c r="C174" s="168" t="str">
        <f>CONCATENATE(A170,B174)</f>
        <v>1525</v>
      </c>
      <c r="D174" s="88"/>
      <c r="E174" s="89" t="s">
        <v>242</v>
      </c>
      <c r="F174" s="90"/>
      <c r="G174" s="91"/>
      <c r="H174" s="89"/>
      <c r="I174" s="90"/>
      <c r="J174" s="91"/>
      <c r="K174" s="89"/>
      <c r="L174" s="90"/>
      <c r="M174" s="91"/>
      <c r="N174" s="89"/>
      <c r="O174" s="90"/>
      <c r="P174" s="91"/>
      <c r="Q174" s="89"/>
      <c r="R174" s="90"/>
      <c r="S174" s="91"/>
      <c r="T174" s="89"/>
      <c r="U174" s="90"/>
      <c r="V174" s="91"/>
      <c r="W174" s="89"/>
      <c r="X174" s="90"/>
      <c r="Y174" s="91"/>
      <c r="Z174" s="89"/>
      <c r="AA174" s="90"/>
      <c r="AB174" s="91"/>
      <c r="AC174" s="89"/>
      <c r="AD174" s="90"/>
      <c r="AE174" s="91"/>
      <c r="AF174" s="89"/>
      <c r="AG174" s="90"/>
      <c r="AH174" s="91"/>
      <c r="AI174" s="89"/>
      <c r="AJ174" s="90"/>
      <c r="AK174" s="91"/>
      <c r="AL174" s="89"/>
      <c r="AM174" s="91"/>
      <c r="AN174" s="91"/>
      <c r="AO174" s="89"/>
    </row>
    <row r="175" spans="1:41" x14ac:dyDescent="0.2">
      <c r="A175" s="328">
        <v>161</v>
      </c>
      <c r="B175" s="61">
        <v>1</v>
      </c>
      <c r="C175" s="166" t="str">
        <f>CONCATENATE(A175,B175)</f>
        <v>1611</v>
      </c>
      <c r="D175" s="83" t="s">
        <v>44</v>
      </c>
      <c r="E175" s="84" t="s">
        <v>238</v>
      </c>
      <c r="F175" s="85">
        <v>3.3</v>
      </c>
      <c r="G175" s="86">
        <v>2.7</v>
      </c>
      <c r="H175" s="84">
        <v>2.1</v>
      </c>
      <c r="I175" s="85">
        <v>2.2000000000000002</v>
      </c>
      <c r="J175" s="86">
        <v>3</v>
      </c>
      <c r="K175" s="84">
        <v>3.7</v>
      </c>
      <c r="L175" s="85">
        <v>4.7</v>
      </c>
      <c r="M175" s="86">
        <v>6.4</v>
      </c>
      <c r="N175" s="84">
        <v>7.6</v>
      </c>
      <c r="O175" s="85">
        <v>10.1</v>
      </c>
      <c r="P175" s="86">
        <v>12.1</v>
      </c>
      <c r="Q175" s="84">
        <v>14.1</v>
      </c>
      <c r="R175" s="85">
        <v>16.100000000000001</v>
      </c>
      <c r="S175" s="86">
        <v>16.600000000000001</v>
      </c>
      <c r="T175" s="84">
        <v>18.2</v>
      </c>
      <c r="U175" s="85">
        <v>20</v>
      </c>
      <c r="V175" s="86">
        <v>20.9</v>
      </c>
      <c r="W175" s="84">
        <v>21.9</v>
      </c>
      <c r="X175" s="85">
        <v>23.4</v>
      </c>
      <c r="Y175" s="86">
        <v>24.5</v>
      </c>
      <c r="Z175" s="84">
        <v>26.6</v>
      </c>
      <c r="AA175" s="85">
        <v>27.1</v>
      </c>
      <c r="AB175" s="86">
        <v>26.7</v>
      </c>
      <c r="AC175" s="84">
        <v>26</v>
      </c>
      <c r="AD175" s="85">
        <v>24.3</v>
      </c>
      <c r="AE175" s="86">
        <v>22.4</v>
      </c>
      <c r="AF175" s="84">
        <v>20.2</v>
      </c>
      <c r="AG175" s="85">
        <v>18.5</v>
      </c>
      <c r="AH175" s="86">
        <v>16.7</v>
      </c>
      <c r="AI175" s="84">
        <v>14.3</v>
      </c>
      <c r="AJ175" s="85">
        <v>12.9</v>
      </c>
      <c r="AK175" s="86">
        <v>10.6</v>
      </c>
      <c r="AL175" s="84">
        <v>8.9</v>
      </c>
      <c r="AM175" s="86">
        <v>7.4</v>
      </c>
      <c r="AN175" s="86">
        <v>5.4</v>
      </c>
      <c r="AO175" s="84">
        <v>4.5</v>
      </c>
    </row>
    <row r="176" spans="1:41" x14ac:dyDescent="0.2">
      <c r="A176" s="329"/>
      <c r="B176" s="87">
        <v>2</v>
      </c>
      <c r="C176" s="167" t="str">
        <f>CONCATENATE(A175,B176)</f>
        <v>1612</v>
      </c>
      <c r="D176" s="88"/>
      <c r="E176" s="89" t="s">
        <v>239</v>
      </c>
      <c r="F176" s="90">
        <v>0.5</v>
      </c>
      <c r="G176" s="91">
        <v>-0.2</v>
      </c>
      <c r="H176" s="89">
        <v>-0.7</v>
      </c>
      <c r="I176" s="90">
        <v>-0.8</v>
      </c>
      <c r="J176" s="91">
        <v>-0.2</v>
      </c>
      <c r="K176" s="89">
        <v>0.2</v>
      </c>
      <c r="L176" s="90">
        <v>1</v>
      </c>
      <c r="M176" s="91">
        <v>2.1</v>
      </c>
      <c r="N176" s="89">
        <v>3.3</v>
      </c>
      <c r="O176" s="90">
        <v>5.3</v>
      </c>
      <c r="P176" s="91">
        <v>7.4</v>
      </c>
      <c r="Q176" s="89">
        <v>8.9</v>
      </c>
      <c r="R176" s="90">
        <v>11.3</v>
      </c>
      <c r="S176" s="91">
        <v>12.3</v>
      </c>
      <c r="T176" s="89">
        <v>13.9</v>
      </c>
      <c r="U176" s="90">
        <v>15.9</v>
      </c>
      <c r="V176" s="91">
        <v>17.399999999999999</v>
      </c>
      <c r="W176" s="89">
        <v>18.8</v>
      </c>
      <c r="X176" s="90">
        <v>20.3</v>
      </c>
      <c r="Y176" s="91">
        <v>21.3</v>
      </c>
      <c r="Z176" s="89">
        <v>22.9</v>
      </c>
      <c r="AA176" s="90">
        <v>23.4</v>
      </c>
      <c r="AB176" s="91">
        <v>23</v>
      </c>
      <c r="AC176" s="89">
        <v>22.2</v>
      </c>
      <c r="AD176" s="90">
        <v>20.8</v>
      </c>
      <c r="AE176" s="91">
        <v>18.899999999999999</v>
      </c>
      <c r="AF176" s="89">
        <v>16.600000000000001</v>
      </c>
      <c r="AG176" s="90">
        <v>14.7</v>
      </c>
      <c r="AH176" s="91">
        <v>12.7</v>
      </c>
      <c r="AI176" s="89">
        <v>10.1</v>
      </c>
      <c r="AJ176" s="90">
        <v>8.6999999999999993</v>
      </c>
      <c r="AK176" s="91">
        <v>6.8</v>
      </c>
      <c r="AL176" s="89">
        <v>5.0999999999999996</v>
      </c>
      <c r="AM176" s="91">
        <v>3.8</v>
      </c>
      <c r="AN176" s="91">
        <v>2.2000000000000002</v>
      </c>
      <c r="AO176" s="89">
        <v>1.4</v>
      </c>
    </row>
    <row r="177" spans="1:41" x14ac:dyDescent="0.2">
      <c r="A177" s="329"/>
      <c r="B177" s="87">
        <v>3</v>
      </c>
      <c r="C177" s="167" t="str">
        <f>CONCATENATE(A175,B177)</f>
        <v>1613</v>
      </c>
      <c r="D177" s="88"/>
      <c r="E177" s="89" t="s">
        <v>240</v>
      </c>
      <c r="F177" s="90">
        <v>6.7</v>
      </c>
      <c r="G177" s="91">
        <v>6</v>
      </c>
      <c r="H177" s="89">
        <v>5.4</v>
      </c>
      <c r="I177" s="90">
        <v>5.8</v>
      </c>
      <c r="J177" s="91">
        <v>6.8</v>
      </c>
      <c r="K177" s="89">
        <v>7.8</v>
      </c>
      <c r="L177" s="90">
        <v>9.1</v>
      </c>
      <c r="M177" s="91">
        <v>11.2</v>
      </c>
      <c r="N177" s="89">
        <v>12.3</v>
      </c>
      <c r="O177" s="90">
        <v>15.4</v>
      </c>
      <c r="P177" s="91">
        <v>17.3</v>
      </c>
      <c r="Q177" s="89">
        <v>19.399999999999999</v>
      </c>
      <c r="R177" s="90">
        <v>21.3</v>
      </c>
      <c r="S177" s="91">
        <v>21.4</v>
      </c>
      <c r="T177" s="89">
        <v>23</v>
      </c>
      <c r="U177" s="90">
        <v>24.6</v>
      </c>
      <c r="V177" s="91">
        <v>25.1</v>
      </c>
      <c r="W177" s="89">
        <v>25.6</v>
      </c>
      <c r="X177" s="90">
        <v>27.3</v>
      </c>
      <c r="Y177" s="91">
        <v>28.5</v>
      </c>
      <c r="Z177" s="89">
        <v>31</v>
      </c>
      <c r="AA177" s="90">
        <v>31.5</v>
      </c>
      <c r="AB177" s="91">
        <v>31</v>
      </c>
      <c r="AC177" s="89">
        <v>30.4</v>
      </c>
      <c r="AD177" s="90">
        <v>28.6</v>
      </c>
      <c r="AE177" s="91">
        <v>26.5</v>
      </c>
      <c r="AF177" s="89">
        <v>24.4</v>
      </c>
      <c r="AG177" s="90">
        <v>22.9</v>
      </c>
      <c r="AH177" s="91">
        <v>21.5</v>
      </c>
      <c r="AI177" s="89">
        <v>19.100000000000001</v>
      </c>
      <c r="AJ177" s="90">
        <v>17.7</v>
      </c>
      <c r="AK177" s="91">
        <v>15</v>
      </c>
      <c r="AL177" s="89">
        <v>13.1</v>
      </c>
      <c r="AM177" s="91">
        <v>11.6</v>
      </c>
      <c r="AN177" s="91">
        <v>9</v>
      </c>
      <c r="AO177" s="89">
        <v>8.1999999999999993</v>
      </c>
    </row>
    <row r="178" spans="1:41" x14ac:dyDescent="0.2">
      <c r="A178" s="329"/>
      <c r="B178" s="87">
        <v>4</v>
      </c>
      <c r="C178" s="167" t="str">
        <f>CONCATENATE(A175,B178)</f>
        <v>1614</v>
      </c>
      <c r="D178" s="88"/>
      <c r="E178" s="89" t="s">
        <v>241</v>
      </c>
      <c r="F178" s="90">
        <v>19.100000000000001</v>
      </c>
      <c r="G178" s="91">
        <v>23.7</v>
      </c>
      <c r="H178" s="89">
        <v>25.5</v>
      </c>
      <c r="I178" s="90">
        <v>26.4</v>
      </c>
      <c r="J178" s="91">
        <v>31.5</v>
      </c>
      <c r="K178" s="89">
        <v>28.6</v>
      </c>
      <c r="L178" s="90">
        <v>37.4</v>
      </c>
      <c r="M178" s="91">
        <v>44.3</v>
      </c>
      <c r="N178" s="89">
        <v>49.6</v>
      </c>
      <c r="O178" s="90">
        <v>57.2</v>
      </c>
      <c r="P178" s="91">
        <v>54.6</v>
      </c>
      <c r="Q178" s="89">
        <v>63.1</v>
      </c>
      <c r="R178" s="90">
        <v>62.4</v>
      </c>
      <c r="S178" s="91">
        <v>56.6</v>
      </c>
      <c r="T178" s="89">
        <v>72.099999999999994</v>
      </c>
      <c r="U178" s="90">
        <v>65</v>
      </c>
      <c r="V178" s="91">
        <v>51.5</v>
      </c>
      <c r="W178" s="89">
        <v>33.799999999999997</v>
      </c>
      <c r="X178" s="90">
        <v>38.799999999999997</v>
      </c>
      <c r="Y178" s="91">
        <v>39.700000000000003</v>
      </c>
      <c r="Z178" s="89">
        <v>68.7</v>
      </c>
      <c r="AA178" s="90">
        <v>69</v>
      </c>
      <c r="AB178" s="91">
        <v>64.400000000000006</v>
      </c>
      <c r="AC178" s="89">
        <v>68</v>
      </c>
      <c r="AD178" s="90">
        <v>48.3</v>
      </c>
      <c r="AE178" s="91">
        <v>43.4</v>
      </c>
      <c r="AF178" s="89">
        <v>41</v>
      </c>
      <c r="AG178" s="90">
        <v>44.8</v>
      </c>
      <c r="AH178" s="91">
        <v>46.4</v>
      </c>
      <c r="AI178" s="89">
        <v>51.5</v>
      </c>
      <c r="AJ178" s="90">
        <v>41.9</v>
      </c>
      <c r="AK178" s="91">
        <v>30.3</v>
      </c>
      <c r="AL178" s="89">
        <v>30.7</v>
      </c>
      <c r="AM178" s="91">
        <v>28</v>
      </c>
      <c r="AN178" s="91">
        <v>20.8</v>
      </c>
      <c r="AO178" s="89">
        <v>27.3</v>
      </c>
    </row>
    <row r="179" spans="1:41" x14ac:dyDescent="0.2">
      <c r="A179" s="330"/>
      <c r="B179" s="92">
        <v>5</v>
      </c>
      <c r="C179" s="168" t="str">
        <f>CONCATENATE(A175,B179)</f>
        <v>1615</v>
      </c>
      <c r="D179" s="93"/>
      <c r="E179" s="94" t="s">
        <v>242</v>
      </c>
      <c r="F179" s="95">
        <v>5</v>
      </c>
      <c r="G179" s="96">
        <v>6</v>
      </c>
      <c r="H179" s="94">
        <v>6.6</v>
      </c>
      <c r="I179" s="95">
        <v>7.6</v>
      </c>
      <c r="J179" s="96">
        <v>8.6</v>
      </c>
      <c r="K179" s="94">
        <v>9.6</v>
      </c>
      <c r="L179" s="95">
        <v>10.4</v>
      </c>
      <c r="M179" s="96">
        <v>11.8</v>
      </c>
      <c r="N179" s="94">
        <v>12.6</v>
      </c>
      <c r="O179" s="95">
        <v>14.9</v>
      </c>
      <c r="P179" s="96">
        <v>15.3</v>
      </c>
      <c r="Q179" s="94">
        <v>17.100000000000001</v>
      </c>
      <c r="R179" s="95">
        <v>17.3</v>
      </c>
      <c r="S179" s="96">
        <v>16.7</v>
      </c>
      <c r="T179" s="94">
        <v>18.600000000000001</v>
      </c>
      <c r="U179" s="95">
        <v>18.899999999999999</v>
      </c>
      <c r="V179" s="96">
        <v>16.8</v>
      </c>
      <c r="W179" s="94">
        <v>13.9</v>
      </c>
      <c r="X179" s="95">
        <v>14.9</v>
      </c>
      <c r="Y179" s="96">
        <v>14.7</v>
      </c>
      <c r="Z179" s="94">
        <v>18.3</v>
      </c>
      <c r="AA179" s="95">
        <v>18.8</v>
      </c>
      <c r="AB179" s="96">
        <v>17.5</v>
      </c>
      <c r="AC179" s="94">
        <v>16.5</v>
      </c>
      <c r="AD179" s="95">
        <v>14</v>
      </c>
      <c r="AE179" s="96">
        <v>12.5</v>
      </c>
      <c r="AF179" s="94">
        <v>11.5</v>
      </c>
      <c r="AG179" s="95">
        <v>11</v>
      </c>
      <c r="AH179" s="96">
        <v>10.5</v>
      </c>
      <c r="AI179" s="94">
        <v>9.6</v>
      </c>
      <c r="AJ179" s="95">
        <v>8.1999999999999993</v>
      </c>
      <c r="AK179" s="96">
        <v>6.4</v>
      </c>
      <c r="AL179" s="94">
        <v>6</v>
      </c>
      <c r="AM179" s="96">
        <v>5.5</v>
      </c>
      <c r="AN179" s="96">
        <v>4.8</v>
      </c>
      <c r="AO179" s="94">
        <v>5.2</v>
      </c>
    </row>
    <row r="180" spans="1:41" x14ac:dyDescent="0.2">
      <c r="A180" s="328">
        <v>162</v>
      </c>
      <c r="B180" s="61">
        <v>1</v>
      </c>
      <c r="C180" s="166" t="str">
        <f>CONCATENATE(A180,B180)</f>
        <v>1621</v>
      </c>
      <c r="D180" s="83" t="s">
        <v>313</v>
      </c>
      <c r="E180" s="84" t="s">
        <v>238</v>
      </c>
      <c r="F180" s="85">
        <v>3.9</v>
      </c>
      <c r="G180" s="86">
        <v>3.2</v>
      </c>
      <c r="H180" s="84">
        <v>2.6</v>
      </c>
      <c r="I180" s="85">
        <v>2.7</v>
      </c>
      <c r="J180" s="86">
        <v>3.4</v>
      </c>
      <c r="K180" s="84">
        <v>4.0999999999999996</v>
      </c>
      <c r="L180" s="85">
        <v>4.9000000000000004</v>
      </c>
      <c r="M180" s="86">
        <v>6.5</v>
      </c>
      <c r="N180" s="84">
        <v>7.5</v>
      </c>
      <c r="O180" s="85">
        <v>10</v>
      </c>
      <c r="P180" s="86">
        <v>11.9</v>
      </c>
      <c r="Q180" s="84">
        <v>13.8</v>
      </c>
      <c r="R180" s="85">
        <v>15.8</v>
      </c>
      <c r="S180" s="86">
        <v>16.3</v>
      </c>
      <c r="T180" s="84">
        <v>17.899999999999999</v>
      </c>
      <c r="U180" s="85">
        <v>19.600000000000001</v>
      </c>
      <c r="V180" s="86">
        <v>20.5</v>
      </c>
      <c r="W180" s="84">
        <v>21.6</v>
      </c>
      <c r="X180" s="85">
        <v>23.1</v>
      </c>
      <c r="Y180" s="86">
        <v>24.3</v>
      </c>
      <c r="Z180" s="84">
        <v>26.3</v>
      </c>
      <c r="AA180" s="85">
        <v>26.9</v>
      </c>
      <c r="AB180" s="86">
        <v>26.6</v>
      </c>
      <c r="AC180" s="84">
        <v>25.9</v>
      </c>
      <c r="AD180" s="85">
        <v>24.4</v>
      </c>
      <c r="AE180" s="86">
        <v>22.6</v>
      </c>
      <c r="AF180" s="84">
        <v>20.6</v>
      </c>
      <c r="AG180" s="85">
        <v>18.899999999999999</v>
      </c>
      <c r="AH180" s="86">
        <v>17.2</v>
      </c>
      <c r="AI180" s="84">
        <v>14.8</v>
      </c>
      <c r="AJ180" s="85">
        <v>13.5</v>
      </c>
      <c r="AK180" s="86">
        <v>11.2</v>
      </c>
      <c r="AL180" s="84">
        <v>9.4</v>
      </c>
      <c r="AM180" s="86">
        <v>7.9</v>
      </c>
      <c r="AN180" s="86">
        <v>6</v>
      </c>
      <c r="AO180" s="84">
        <v>5.2</v>
      </c>
    </row>
    <row r="181" spans="1:41" x14ac:dyDescent="0.2">
      <c r="A181" s="329"/>
      <c r="B181" s="87">
        <v>2</v>
      </c>
      <c r="C181" s="167" t="str">
        <f>CONCATENATE(A180,B181)</f>
        <v>1622</v>
      </c>
      <c r="D181" s="88"/>
      <c r="E181" s="89" t="s">
        <v>239</v>
      </c>
      <c r="F181" s="90">
        <v>1.2</v>
      </c>
      <c r="G181" s="91">
        <v>0.5</v>
      </c>
      <c r="H181" s="89">
        <v>0</v>
      </c>
      <c r="I181" s="90">
        <v>0</v>
      </c>
      <c r="J181" s="91">
        <v>0.4</v>
      </c>
      <c r="K181" s="89">
        <v>0.9</v>
      </c>
      <c r="L181" s="90">
        <v>1.6</v>
      </c>
      <c r="M181" s="91">
        <v>2.7</v>
      </c>
      <c r="N181" s="89">
        <v>3.7</v>
      </c>
      <c r="O181" s="90">
        <v>5.7</v>
      </c>
      <c r="P181" s="91">
        <v>7.9</v>
      </c>
      <c r="Q181" s="89">
        <v>9.6999999999999993</v>
      </c>
      <c r="R181" s="90">
        <v>11.6</v>
      </c>
      <c r="S181" s="91">
        <v>12.7</v>
      </c>
      <c r="T181" s="89">
        <v>14.2</v>
      </c>
      <c r="U181" s="90">
        <v>16.100000000000001</v>
      </c>
      <c r="V181" s="91">
        <v>17.399999999999999</v>
      </c>
      <c r="W181" s="89">
        <v>18.899999999999999</v>
      </c>
      <c r="X181" s="90">
        <v>20.3</v>
      </c>
      <c r="Y181" s="91">
        <v>21.4</v>
      </c>
      <c r="Z181" s="89">
        <v>23</v>
      </c>
      <c r="AA181" s="90">
        <v>23.4</v>
      </c>
      <c r="AB181" s="91">
        <v>23.1</v>
      </c>
      <c r="AC181" s="89">
        <v>22.4</v>
      </c>
      <c r="AD181" s="90">
        <v>21.1</v>
      </c>
      <c r="AE181" s="91">
        <v>19.2</v>
      </c>
      <c r="AF181" s="89">
        <v>17.100000000000001</v>
      </c>
      <c r="AG181" s="90">
        <v>15.3</v>
      </c>
      <c r="AH181" s="91">
        <v>13.5</v>
      </c>
      <c r="AI181" s="89">
        <v>11</v>
      </c>
      <c r="AJ181" s="90">
        <v>9.6999999999999993</v>
      </c>
      <c r="AK181" s="91">
        <v>7.7</v>
      </c>
      <c r="AL181" s="89">
        <v>6</v>
      </c>
      <c r="AM181" s="91">
        <v>4.7</v>
      </c>
      <c r="AN181" s="91">
        <v>3</v>
      </c>
      <c r="AO181" s="89">
        <v>2.2999999999999998</v>
      </c>
    </row>
    <row r="182" spans="1:41" x14ac:dyDescent="0.2">
      <c r="A182" s="329"/>
      <c r="B182" s="87">
        <v>3</v>
      </c>
      <c r="C182" s="167" t="str">
        <f>CONCATENATE(A180,B182)</f>
        <v>1623</v>
      </c>
      <c r="D182" s="88"/>
      <c r="E182" s="89" t="s">
        <v>240</v>
      </c>
      <c r="F182" s="90">
        <v>7.1</v>
      </c>
      <c r="G182" s="91">
        <v>6.3</v>
      </c>
      <c r="H182" s="89">
        <v>5.6</v>
      </c>
      <c r="I182" s="90">
        <v>5.8</v>
      </c>
      <c r="J182" s="91">
        <v>6.8</v>
      </c>
      <c r="K182" s="89">
        <v>7.6</v>
      </c>
      <c r="L182" s="90">
        <v>8.8000000000000007</v>
      </c>
      <c r="M182" s="91">
        <v>10.8</v>
      </c>
      <c r="N182" s="89">
        <v>11.7</v>
      </c>
      <c r="O182" s="90">
        <v>14.5</v>
      </c>
      <c r="P182" s="91">
        <v>16.3</v>
      </c>
      <c r="Q182" s="89">
        <v>18.399999999999999</v>
      </c>
      <c r="R182" s="90">
        <v>20.399999999999999</v>
      </c>
      <c r="S182" s="91">
        <v>20.6</v>
      </c>
      <c r="T182" s="89">
        <v>22.1</v>
      </c>
      <c r="U182" s="90">
        <v>23.7</v>
      </c>
      <c r="V182" s="91">
        <v>24.3</v>
      </c>
      <c r="W182" s="89">
        <v>25.1</v>
      </c>
      <c r="X182" s="90">
        <v>26.8</v>
      </c>
      <c r="Y182" s="91">
        <v>28.1</v>
      </c>
      <c r="Z182" s="89">
        <v>30.4</v>
      </c>
      <c r="AA182" s="90">
        <v>31</v>
      </c>
      <c r="AB182" s="91">
        <v>30.6</v>
      </c>
      <c r="AC182" s="89">
        <v>30.1</v>
      </c>
      <c r="AD182" s="90">
        <v>28.5</v>
      </c>
      <c r="AE182" s="91">
        <v>26.5</v>
      </c>
      <c r="AF182" s="89">
        <v>24.8</v>
      </c>
      <c r="AG182" s="90">
        <v>23</v>
      </c>
      <c r="AH182" s="91">
        <v>21.6</v>
      </c>
      <c r="AI182" s="89">
        <v>19.100000000000001</v>
      </c>
      <c r="AJ182" s="90">
        <v>17.600000000000001</v>
      </c>
      <c r="AK182" s="91">
        <v>15.1</v>
      </c>
      <c r="AL182" s="89">
        <v>13.4</v>
      </c>
      <c r="AM182" s="91">
        <v>11.8</v>
      </c>
      <c r="AN182" s="91">
        <v>9.3000000000000007</v>
      </c>
      <c r="AO182" s="89">
        <v>8.6</v>
      </c>
    </row>
    <row r="183" spans="1:41" x14ac:dyDescent="0.2">
      <c r="A183" s="329"/>
      <c r="B183" s="87">
        <v>4</v>
      </c>
      <c r="C183" s="167" t="str">
        <f>CONCATENATE(A180,B183)</f>
        <v>1624</v>
      </c>
      <c r="D183" s="88"/>
      <c r="E183" s="89" t="s">
        <v>241</v>
      </c>
      <c r="F183" s="90">
        <v>16.2</v>
      </c>
      <c r="G183" s="91">
        <v>20.399999999999999</v>
      </c>
      <c r="H183" s="89">
        <v>21.7</v>
      </c>
      <c r="I183" s="90">
        <v>24.6</v>
      </c>
      <c r="J183" s="91">
        <v>30</v>
      </c>
      <c r="K183" s="89">
        <v>29.5</v>
      </c>
      <c r="L183" s="90">
        <v>38</v>
      </c>
      <c r="M183" s="91">
        <v>45</v>
      </c>
      <c r="N183" s="89">
        <v>49</v>
      </c>
      <c r="O183" s="90">
        <v>60.3</v>
      </c>
      <c r="P183" s="91">
        <v>56.7</v>
      </c>
      <c r="Q183" s="89">
        <v>63.4</v>
      </c>
      <c r="R183" s="90">
        <v>64.900000000000006</v>
      </c>
      <c r="S183" s="91">
        <v>60.2</v>
      </c>
      <c r="T183" s="89">
        <v>75.2</v>
      </c>
      <c r="U183" s="90">
        <v>67.2</v>
      </c>
      <c r="V183" s="91">
        <v>53.1</v>
      </c>
      <c r="W183" s="89">
        <v>38.200000000000003</v>
      </c>
      <c r="X183" s="90">
        <v>43.1</v>
      </c>
      <c r="Y183" s="91">
        <v>45.7</v>
      </c>
      <c r="Z183" s="89">
        <v>74.3</v>
      </c>
      <c r="AA183" s="90">
        <v>74.900000000000006</v>
      </c>
      <c r="AB183" s="91">
        <v>68.5</v>
      </c>
      <c r="AC183" s="89">
        <v>69.5</v>
      </c>
      <c r="AD183" s="90">
        <v>53.3</v>
      </c>
      <c r="AE183" s="91">
        <v>47</v>
      </c>
      <c r="AF183" s="89">
        <v>43.5</v>
      </c>
      <c r="AG183" s="90">
        <v>44.5</v>
      </c>
      <c r="AH183" s="91">
        <v>47.5</v>
      </c>
      <c r="AI183" s="89">
        <v>50.8</v>
      </c>
      <c r="AJ183" s="90">
        <v>40.5</v>
      </c>
      <c r="AK183" s="91">
        <v>30.2</v>
      </c>
      <c r="AL183" s="89">
        <v>28.6</v>
      </c>
      <c r="AM183" s="91">
        <v>25.4</v>
      </c>
      <c r="AN183" s="91">
        <v>18.8</v>
      </c>
      <c r="AO183" s="89">
        <v>23.4</v>
      </c>
    </row>
    <row r="184" spans="1:41" x14ac:dyDescent="0.2">
      <c r="A184" s="330"/>
      <c r="B184" s="92">
        <v>5</v>
      </c>
      <c r="C184" s="168" t="str">
        <f>CONCATENATE(A180,B184)</f>
        <v>1625</v>
      </c>
      <c r="D184" s="93"/>
      <c r="E184" s="94" t="s">
        <v>242</v>
      </c>
      <c r="F184" s="95"/>
      <c r="G184" s="96"/>
      <c r="H184" s="94"/>
      <c r="I184" s="95"/>
      <c r="J184" s="96"/>
      <c r="K184" s="94"/>
      <c r="L184" s="95"/>
      <c r="M184" s="96"/>
      <c r="N184" s="94"/>
      <c r="O184" s="95"/>
      <c r="P184" s="96"/>
      <c r="Q184" s="94"/>
      <c r="R184" s="95"/>
      <c r="S184" s="96"/>
      <c r="T184" s="94"/>
      <c r="U184" s="95"/>
      <c r="V184" s="96"/>
      <c r="W184" s="94"/>
      <c r="X184" s="95"/>
      <c r="Y184" s="96"/>
      <c r="Z184" s="94"/>
      <c r="AA184" s="95"/>
      <c r="AB184" s="96"/>
      <c r="AC184" s="94"/>
      <c r="AD184" s="95"/>
      <c r="AE184" s="96"/>
      <c r="AF184" s="94"/>
      <c r="AG184" s="95"/>
      <c r="AH184" s="96"/>
      <c r="AI184" s="94"/>
      <c r="AJ184" s="95"/>
      <c r="AK184" s="96"/>
      <c r="AL184" s="94"/>
      <c r="AM184" s="96"/>
      <c r="AN184" s="96"/>
      <c r="AO184" s="94"/>
    </row>
    <row r="185" spans="1:41" x14ac:dyDescent="0.2">
      <c r="A185" s="328">
        <v>171</v>
      </c>
      <c r="B185" s="61">
        <v>1</v>
      </c>
      <c r="C185" s="166" t="str">
        <f>CONCATENATE(A185,B185)</f>
        <v>1711</v>
      </c>
      <c r="D185" s="88" t="s">
        <v>314</v>
      </c>
      <c r="E185" s="89" t="s">
        <v>238</v>
      </c>
      <c r="F185" s="90">
        <v>4.5</v>
      </c>
      <c r="G185" s="91">
        <v>3.8</v>
      </c>
      <c r="H185" s="89">
        <v>3.1</v>
      </c>
      <c r="I185" s="90">
        <v>3.3</v>
      </c>
      <c r="J185" s="91">
        <v>4</v>
      </c>
      <c r="K185" s="89">
        <v>4.5999999999999996</v>
      </c>
      <c r="L185" s="90">
        <v>5.4</v>
      </c>
      <c r="M185" s="91">
        <v>7.1</v>
      </c>
      <c r="N185" s="89">
        <v>8.1</v>
      </c>
      <c r="O185" s="90">
        <v>10.6</v>
      </c>
      <c r="P185" s="91">
        <v>12.5</v>
      </c>
      <c r="Q185" s="89">
        <v>14.4</v>
      </c>
      <c r="R185" s="90">
        <v>16.2</v>
      </c>
      <c r="S185" s="91">
        <v>16.8</v>
      </c>
      <c r="T185" s="89">
        <v>18.3</v>
      </c>
      <c r="U185" s="90">
        <v>20.100000000000001</v>
      </c>
      <c r="V185" s="91">
        <v>21.3</v>
      </c>
      <c r="W185" s="89">
        <v>22.2</v>
      </c>
      <c r="X185" s="90">
        <v>23.8</v>
      </c>
      <c r="Y185" s="91">
        <v>25</v>
      </c>
      <c r="Z185" s="89">
        <v>26.9</v>
      </c>
      <c r="AA185" s="90">
        <v>27.5</v>
      </c>
      <c r="AB185" s="91">
        <v>27.2</v>
      </c>
      <c r="AC185" s="89">
        <v>26.5</v>
      </c>
      <c r="AD185" s="90">
        <v>24.7</v>
      </c>
      <c r="AE185" s="91">
        <v>22.8</v>
      </c>
      <c r="AF185" s="89">
        <v>20.7</v>
      </c>
      <c r="AG185" s="90">
        <v>19.100000000000001</v>
      </c>
      <c r="AH185" s="91">
        <v>17.399999999999999</v>
      </c>
      <c r="AI185" s="89">
        <v>15.1</v>
      </c>
      <c r="AJ185" s="90">
        <v>13.6</v>
      </c>
      <c r="AK185" s="91">
        <v>11.4</v>
      </c>
      <c r="AL185" s="89">
        <v>9.6</v>
      </c>
      <c r="AM185" s="91">
        <v>8.1999999999999993</v>
      </c>
      <c r="AN185" s="91">
        <v>6.4</v>
      </c>
      <c r="AO185" s="89">
        <v>5.7</v>
      </c>
    </row>
    <row r="186" spans="1:41" x14ac:dyDescent="0.2">
      <c r="A186" s="329"/>
      <c r="B186" s="87">
        <v>2</v>
      </c>
      <c r="C186" s="167" t="str">
        <f>CONCATENATE(A185,B186)</f>
        <v>1712</v>
      </c>
      <c r="D186" s="88"/>
      <c r="E186" s="89" t="s">
        <v>239</v>
      </c>
      <c r="F186" s="90">
        <v>1.6</v>
      </c>
      <c r="G186" s="91">
        <v>0.9</v>
      </c>
      <c r="H186" s="89">
        <v>0.4</v>
      </c>
      <c r="I186" s="90">
        <v>0.3</v>
      </c>
      <c r="J186" s="91">
        <v>0.8</v>
      </c>
      <c r="K186" s="89">
        <v>1.2</v>
      </c>
      <c r="L186" s="90">
        <v>1.9</v>
      </c>
      <c r="M186" s="91">
        <v>3</v>
      </c>
      <c r="N186" s="89">
        <v>4.0999999999999996</v>
      </c>
      <c r="O186" s="90">
        <v>6.3</v>
      </c>
      <c r="P186" s="91">
        <v>8.3000000000000007</v>
      </c>
      <c r="Q186" s="89">
        <v>10</v>
      </c>
      <c r="R186" s="90">
        <v>11.8</v>
      </c>
      <c r="S186" s="91">
        <v>12.9</v>
      </c>
      <c r="T186" s="89">
        <v>14.3</v>
      </c>
      <c r="U186" s="90">
        <v>16.5</v>
      </c>
      <c r="V186" s="91">
        <v>18</v>
      </c>
      <c r="W186" s="89">
        <v>19.399999999999999</v>
      </c>
      <c r="X186" s="90">
        <v>21.1</v>
      </c>
      <c r="Y186" s="91">
        <v>22.1</v>
      </c>
      <c r="Z186" s="89">
        <v>23.7</v>
      </c>
      <c r="AA186" s="90">
        <v>24.2</v>
      </c>
      <c r="AB186" s="91">
        <v>23.9</v>
      </c>
      <c r="AC186" s="89">
        <v>23.1</v>
      </c>
      <c r="AD186" s="90">
        <v>21.6</v>
      </c>
      <c r="AE186" s="91">
        <v>19.7</v>
      </c>
      <c r="AF186" s="89">
        <v>17.399999999999999</v>
      </c>
      <c r="AG186" s="90">
        <v>15.5</v>
      </c>
      <c r="AH186" s="91">
        <v>13.6</v>
      </c>
      <c r="AI186" s="89">
        <v>11.1</v>
      </c>
      <c r="AJ186" s="90">
        <v>9.6</v>
      </c>
      <c r="AK186" s="91">
        <v>7.7</v>
      </c>
      <c r="AL186" s="89">
        <v>5.9</v>
      </c>
      <c r="AM186" s="91">
        <v>4.5999999999999996</v>
      </c>
      <c r="AN186" s="91">
        <v>3.2</v>
      </c>
      <c r="AO186" s="89">
        <v>2.4</v>
      </c>
    </row>
    <row r="187" spans="1:41" x14ac:dyDescent="0.2">
      <c r="A187" s="329"/>
      <c r="B187" s="87">
        <v>3</v>
      </c>
      <c r="C187" s="167" t="str">
        <f>CONCATENATE(A185,B187)</f>
        <v>1713</v>
      </c>
      <c r="D187" s="88"/>
      <c r="E187" s="89" t="s">
        <v>240</v>
      </c>
      <c r="F187" s="90">
        <v>7.6</v>
      </c>
      <c r="G187" s="91">
        <v>6.8</v>
      </c>
      <c r="H187" s="89">
        <v>6.1</v>
      </c>
      <c r="I187" s="90">
        <v>6.5</v>
      </c>
      <c r="J187" s="91">
        <v>7.4</v>
      </c>
      <c r="K187" s="89">
        <v>8.1</v>
      </c>
      <c r="L187" s="90">
        <v>9.1999999999999993</v>
      </c>
      <c r="M187" s="91">
        <v>11.3</v>
      </c>
      <c r="N187" s="89">
        <v>12.4</v>
      </c>
      <c r="O187" s="90">
        <v>14.9</v>
      </c>
      <c r="P187" s="91">
        <v>16.899999999999999</v>
      </c>
      <c r="Q187" s="89">
        <v>19</v>
      </c>
      <c r="R187" s="90">
        <v>20.9</v>
      </c>
      <c r="S187" s="91">
        <v>21.1</v>
      </c>
      <c r="T187" s="89">
        <v>22.6</v>
      </c>
      <c r="U187" s="90">
        <v>24.1</v>
      </c>
      <c r="V187" s="91">
        <v>25.2</v>
      </c>
      <c r="W187" s="89">
        <v>25.6</v>
      </c>
      <c r="X187" s="90">
        <v>27.2</v>
      </c>
      <c r="Y187" s="91">
        <v>28.5</v>
      </c>
      <c r="Z187" s="89">
        <v>30.6</v>
      </c>
      <c r="AA187" s="90">
        <v>31.3</v>
      </c>
      <c r="AB187" s="91">
        <v>31.1</v>
      </c>
      <c r="AC187" s="89">
        <v>30.4</v>
      </c>
      <c r="AD187" s="90">
        <v>28.7</v>
      </c>
      <c r="AE187" s="91">
        <v>26.6</v>
      </c>
      <c r="AF187" s="89">
        <v>24.5</v>
      </c>
      <c r="AG187" s="90">
        <v>23.2</v>
      </c>
      <c r="AH187" s="91">
        <v>21.7</v>
      </c>
      <c r="AI187" s="89">
        <v>19.3</v>
      </c>
      <c r="AJ187" s="90">
        <v>17.899999999999999</v>
      </c>
      <c r="AK187" s="91">
        <v>15.3</v>
      </c>
      <c r="AL187" s="89">
        <v>13.5</v>
      </c>
      <c r="AM187" s="91">
        <v>12</v>
      </c>
      <c r="AN187" s="91">
        <v>9.6999999999999993</v>
      </c>
      <c r="AO187" s="89">
        <v>9</v>
      </c>
    </row>
    <row r="188" spans="1:41" x14ac:dyDescent="0.2">
      <c r="A188" s="329"/>
      <c r="B188" s="87">
        <v>4</v>
      </c>
      <c r="C188" s="167" t="str">
        <f>CONCATENATE(A185,B188)</f>
        <v>1714</v>
      </c>
      <c r="D188" s="88"/>
      <c r="E188" s="89" t="s">
        <v>241</v>
      </c>
      <c r="F188" s="90">
        <v>18.899999999999999</v>
      </c>
      <c r="G188" s="91">
        <v>22.1</v>
      </c>
      <c r="H188" s="89">
        <v>22.9</v>
      </c>
      <c r="I188" s="90">
        <v>24.3</v>
      </c>
      <c r="J188" s="91">
        <v>30.1</v>
      </c>
      <c r="K188" s="89">
        <v>29.9</v>
      </c>
      <c r="L188" s="90">
        <v>39.1</v>
      </c>
      <c r="M188" s="91">
        <v>47.8</v>
      </c>
      <c r="N188" s="89">
        <v>54.3</v>
      </c>
      <c r="O188" s="90">
        <v>60.3</v>
      </c>
      <c r="P188" s="91">
        <v>57.8</v>
      </c>
      <c r="Q188" s="89">
        <v>67.400000000000006</v>
      </c>
      <c r="R188" s="90">
        <v>66.2</v>
      </c>
      <c r="S188" s="91">
        <v>60.4</v>
      </c>
      <c r="T188" s="89">
        <v>75.599999999999994</v>
      </c>
      <c r="U188" s="90">
        <v>65</v>
      </c>
      <c r="V188" s="91">
        <v>53.5</v>
      </c>
      <c r="W188" s="89">
        <v>34.200000000000003</v>
      </c>
      <c r="X188" s="90">
        <v>41.9</v>
      </c>
      <c r="Y188" s="91">
        <v>42.3</v>
      </c>
      <c r="Z188" s="89">
        <v>74.900000000000006</v>
      </c>
      <c r="AA188" s="90">
        <v>76.7</v>
      </c>
      <c r="AB188" s="91">
        <v>70.7</v>
      </c>
      <c r="AC188" s="89">
        <v>74.099999999999994</v>
      </c>
      <c r="AD188" s="90">
        <v>53.1</v>
      </c>
      <c r="AE188" s="91">
        <v>47</v>
      </c>
      <c r="AF188" s="89">
        <v>44.1</v>
      </c>
      <c r="AG188" s="90">
        <v>47.3</v>
      </c>
      <c r="AH188" s="91">
        <v>48.5</v>
      </c>
      <c r="AI188" s="89">
        <v>54.8</v>
      </c>
      <c r="AJ188" s="90">
        <v>43.4</v>
      </c>
      <c r="AK188" s="91">
        <v>31</v>
      </c>
      <c r="AL188" s="89">
        <v>29.9</v>
      </c>
      <c r="AM188" s="91">
        <v>27.8</v>
      </c>
      <c r="AN188" s="91">
        <v>19.600000000000001</v>
      </c>
      <c r="AO188" s="89">
        <v>25.4</v>
      </c>
    </row>
    <row r="189" spans="1:41" x14ac:dyDescent="0.2">
      <c r="A189" s="330"/>
      <c r="B189" s="92">
        <v>5</v>
      </c>
      <c r="C189" s="168" t="str">
        <f>CONCATENATE(A185,B189)</f>
        <v>1715</v>
      </c>
      <c r="D189" s="88"/>
      <c r="E189" s="89" t="s">
        <v>242</v>
      </c>
      <c r="F189" s="90"/>
      <c r="G189" s="91"/>
      <c r="H189" s="89"/>
      <c r="I189" s="90"/>
      <c r="J189" s="91"/>
      <c r="K189" s="89"/>
      <c r="L189" s="90"/>
      <c r="M189" s="91"/>
      <c r="N189" s="89"/>
      <c r="O189" s="90"/>
      <c r="P189" s="91"/>
      <c r="Q189" s="89"/>
      <c r="R189" s="90"/>
      <c r="S189" s="91"/>
      <c r="T189" s="89"/>
      <c r="U189" s="90"/>
      <c r="V189" s="91"/>
      <c r="W189" s="89"/>
      <c r="X189" s="90"/>
      <c r="Y189" s="91"/>
      <c r="Z189" s="89"/>
      <c r="AA189" s="90"/>
      <c r="AB189" s="91"/>
      <c r="AC189" s="89"/>
      <c r="AD189" s="90"/>
      <c r="AE189" s="91"/>
      <c r="AF189" s="89"/>
      <c r="AG189" s="90"/>
      <c r="AH189" s="91"/>
      <c r="AI189" s="89"/>
      <c r="AJ189" s="90"/>
      <c r="AK189" s="91"/>
      <c r="AL189" s="89"/>
      <c r="AM189" s="91"/>
      <c r="AN189" s="91"/>
      <c r="AO189" s="89"/>
    </row>
    <row r="190" spans="1:41" x14ac:dyDescent="0.2">
      <c r="A190" s="328">
        <v>172</v>
      </c>
      <c r="B190" s="61">
        <v>1</v>
      </c>
      <c r="C190" s="166" t="str">
        <f>CONCATENATE(A190,B190)</f>
        <v>1721</v>
      </c>
      <c r="D190" s="83" t="s">
        <v>45</v>
      </c>
      <c r="E190" s="84" t="s">
        <v>238</v>
      </c>
      <c r="F190" s="85">
        <v>3.8</v>
      </c>
      <c r="G190" s="86">
        <v>3</v>
      </c>
      <c r="H190" s="84">
        <v>2.6</v>
      </c>
      <c r="I190" s="85">
        <v>2.5</v>
      </c>
      <c r="J190" s="86">
        <v>3.2</v>
      </c>
      <c r="K190" s="84">
        <v>3.7</v>
      </c>
      <c r="L190" s="85">
        <v>4.4000000000000004</v>
      </c>
      <c r="M190" s="86">
        <v>5.8</v>
      </c>
      <c r="N190" s="84">
        <v>6.9</v>
      </c>
      <c r="O190" s="85">
        <v>9.1999999999999993</v>
      </c>
      <c r="P190" s="86">
        <v>11</v>
      </c>
      <c r="Q190" s="84">
        <v>12.8</v>
      </c>
      <c r="R190" s="85">
        <v>14.8</v>
      </c>
      <c r="S190" s="86">
        <v>15.4</v>
      </c>
      <c r="T190" s="84">
        <v>16.899999999999999</v>
      </c>
      <c r="U190" s="85">
        <v>18.5</v>
      </c>
      <c r="V190" s="86">
        <v>19.600000000000001</v>
      </c>
      <c r="W190" s="84">
        <v>20.9</v>
      </c>
      <c r="X190" s="85">
        <v>22.3</v>
      </c>
      <c r="Y190" s="86">
        <v>23.6</v>
      </c>
      <c r="Z190" s="84">
        <v>25.5</v>
      </c>
      <c r="AA190" s="85">
        <v>26.1</v>
      </c>
      <c r="AB190" s="86">
        <v>25.8</v>
      </c>
      <c r="AC190" s="84">
        <v>25.1</v>
      </c>
      <c r="AD190" s="85">
        <v>23.5</v>
      </c>
      <c r="AE190" s="86">
        <v>21.8</v>
      </c>
      <c r="AF190" s="84">
        <v>19.600000000000001</v>
      </c>
      <c r="AG190" s="85">
        <v>17.899999999999999</v>
      </c>
      <c r="AH190" s="86">
        <v>16.100000000000001</v>
      </c>
      <c r="AI190" s="84">
        <v>13.8</v>
      </c>
      <c r="AJ190" s="85">
        <v>12.5</v>
      </c>
      <c r="AK190" s="86">
        <v>10.4</v>
      </c>
      <c r="AL190" s="84">
        <v>8.6999999999999993</v>
      </c>
      <c r="AM190" s="86">
        <v>7.3</v>
      </c>
      <c r="AN190" s="86">
        <v>5.6</v>
      </c>
      <c r="AO190" s="84">
        <v>5</v>
      </c>
    </row>
    <row r="191" spans="1:41" x14ac:dyDescent="0.2">
      <c r="A191" s="329"/>
      <c r="B191" s="87">
        <v>2</v>
      </c>
      <c r="C191" s="167" t="str">
        <f>CONCATENATE(A190,B191)</f>
        <v>1722</v>
      </c>
      <c r="D191" s="88"/>
      <c r="E191" s="89" t="s">
        <v>239</v>
      </c>
      <c r="F191" s="90">
        <v>0.8</v>
      </c>
      <c r="G191" s="91">
        <v>0.1</v>
      </c>
      <c r="H191" s="89">
        <v>-0.2</v>
      </c>
      <c r="I191" s="90">
        <v>-0.5</v>
      </c>
      <c r="J191" s="91">
        <v>-0.1</v>
      </c>
      <c r="K191" s="89">
        <v>0</v>
      </c>
      <c r="L191" s="90">
        <v>0.6</v>
      </c>
      <c r="M191" s="91">
        <v>1.4</v>
      </c>
      <c r="N191" s="89">
        <v>2.2999999999999998</v>
      </c>
      <c r="O191" s="90">
        <v>4.0999999999999996</v>
      </c>
      <c r="P191" s="91">
        <v>6</v>
      </c>
      <c r="Q191" s="89">
        <v>7.7</v>
      </c>
      <c r="R191" s="90">
        <v>9.9</v>
      </c>
      <c r="S191" s="91">
        <v>10.9</v>
      </c>
      <c r="T191" s="89">
        <v>12.3</v>
      </c>
      <c r="U191" s="90">
        <v>14.3</v>
      </c>
      <c r="V191" s="91">
        <v>15.8</v>
      </c>
      <c r="W191" s="89">
        <v>17.8</v>
      </c>
      <c r="X191" s="90">
        <v>19.2</v>
      </c>
      <c r="Y191" s="91">
        <v>20.7</v>
      </c>
      <c r="Z191" s="89">
        <v>21.9</v>
      </c>
      <c r="AA191" s="90">
        <v>22.5</v>
      </c>
      <c r="AB191" s="91">
        <v>22.3</v>
      </c>
      <c r="AC191" s="89">
        <v>21.3</v>
      </c>
      <c r="AD191" s="90">
        <v>19.8</v>
      </c>
      <c r="AE191" s="91">
        <v>18</v>
      </c>
      <c r="AF191" s="89">
        <v>15.5</v>
      </c>
      <c r="AG191" s="90">
        <v>13.7</v>
      </c>
      <c r="AH191" s="91">
        <v>11.6</v>
      </c>
      <c r="AI191" s="89">
        <v>9.3000000000000007</v>
      </c>
      <c r="AJ191" s="90">
        <v>8.1</v>
      </c>
      <c r="AK191" s="91">
        <v>6.4</v>
      </c>
      <c r="AL191" s="89">
        <v>4.5999999999999996</v>
      </c>
      <c r="AM191" s="91">
        <v>3.6</v>
      </c>
      <c r="AN191" s="91">
        <v>2.4</v>
      </c>
      <c r="AO191" s="89">
        <v>1.7</v>
      </c>
    </row>
    <row r="192" spans="1:41" x14ac:dyDescent="0.2">
      <c r="A192" s="329"/>
      <c r="B192" s="87">
        <v>3</v>
      </c>
      <c r="C192" s="167" t="str">
        <f>CONCATENATE(A190,B192)</f>
        <v>1723</v>
      </c>
      <c r="D192" s="88"/>
      <c r="E192" s="89" t="s">
        <v>240</v>
      </c>
      <c r="F192" s="90">
        <v>6.9</v>
      </c>
      <c r="G192" s="91">
        <v>6.1</v>
      </c>
      <c r="H192" s="89">
        <v>5.5</v>
      </c>
      <c r="I192" s="90">
        <v>5.7</v>
      </c>
      <c r="J192" s="91">
        <v>6.6</v>
      </c>
      <c r="K192" s="89">
        <v>7.3</v>
      </c>
      <c r="L192" s="90">
        <v>8.1999999999999993</v>
      </c>
      <c r="M192" s="91">
        <v>10.1</v>
      </c>
      <c r="N192" s="89">
        <v>11.3</v>
      </c>
      <c r="O192" s="90">
        <v>14</v>
      </c>
      <c r="P192" s="91">
        <v>15.9</v>
      </c>
      <c r="Q192" s="89">
        <v>17.8</v>
      </c>
      <c r="R192" s="90">
        <v>19.600000000000001</v>
      </c>
      <c r="S192" s="91">
        <v>19.8</v>
      </c>
      <c r="T192" s="89">
        <v>21.5</v>
      </c>
      <c r="U192" s="90">
        <v>22.9</v>
      </c>
      <c r="V192" s="91">
        <v>23.4</v>
      </c>
      <c r="W192" s="89">
        <v>24.3</v>
      </c>
      <c r="X192" s="90">
        <v>25.8</v>
      </c>
      <c r="Y192" s="91">
        <v>27.1</v>
      </c>
      <c r="Z192" s="89">
        <v>29.5</v>
      </c>
      <c r="AA192" s="90">
        <v>30.2</v>
      </c>
      <c r="AB192" s="91">
        <v>29.8</v>
      </c>
      <c r="AC192" s="89">
        <v>29.3</v>
      </c>
      <c r="AD192" s="90">
        <v>27.6</v>
      </c>
      <c r="AE192" s="91">
        <v>25.8</v>
      </c>
      <c r="AF192" s="89">
        <v>23.9</v>
      </c>
      <c r="AG192" s="90">
        <v>22.4</v>
      </c>
      <c r="AH192" s="91">
        <v>20.8</v>
      </c>
      <c r="AI192" s="89">
        <v>18.600000000000001</v>
      </c>
      <c r="AJ192" s="90">
        <v>17.100000000000001</v>
      </c>
      <c r="AK192" s="91">
        <v>14.5</v>
      </c>
      <c r="AL192" s="89">
        <v>12.8</v>
      </c>
      <c r="AM192" s="91">
        <v>11.2</v>
      </c>
      <c r="AN192" s="91">
        <v>8.9</v>
      </c>
      <c r="AO192" s="89">
        <v>8.1999999999999993</v>
      </c>
    </row>
    <row r="193" spans="1:41" x14ac:dyDescent="0.2">
      <c r="A193" s="329"/>
      <c r="B193" s="87">
        <v>4</v>
      </c>
      <c r="C193" s="167" t="str">
        <f>CONCATENATE(A190,B193)</f>
        <v>1724</v>
      </c>
      <c r="D193" s="88"/>
      <c r="E193" s="89" t="s">
        <v>241</v>
      </c>
      <c r="F193" s="90">
        <v>12.8</v>
      </c>
      <c r="G193" s="91">
        <v>14.9</v>
      </c>
      <c r="H193" s="89">
        <v>15.7</v>
      </c>
      <c r="I193" s="90">
        <v>17.600000000000001</v>
      </c>
      <c r="J193" s="91">
        <v>22.7</v>
      </c>
      <c r="K193" s="89">
        <v>24.2</v>
      </c>
      <c r="L193" s="90">
        <v>33</v>
      </c>
      <c r="M193" s="91">
        <v>41.9</v>
      </c>
      <c r="N193" s="89">
        <v>52.6</v>
      </c>
      <c r="O193" s="90">
        <v>60.6</v>
      </c>
      <c r="P193" s="91">
        <v>59.4</v>
      </c>
      <c r="Q193" s="89">
        <v>67.5</v>
      </c>
      <c r="R193" s="90">
        <v>65.5</v>
      </c>
      <c r="S193" s="91">
        <v>60.2</v>
      </c>
      <c r="T193" s="89">
        <v>76.3</v>
      </c>
      <c r="U193" s="90">
        <v>66.3</v>
      </c>
      <c r="V193" s="91">
        <v>54.4</v>
      </c>
      <c r="W193" s="89">
        <v>36.5</v>
      </c>
      <c r="X193" s="90">
        <v>43.7</v>
      </c>
      <c r="Y193" s="91">
        <v>40.700000000000003</v>
      </c>
      <c r="Z193" s="89">
        <v>71.7</v>
      </c>
      <c r="AA193" s="90">
        <v>71.8</v>
      </c>
      <c r="AB193" s="91">
        <v>66.400000000000006</v>
      </c>
      <c r="AC193" s="89">
        <v>68.2</v>
      </c>
      <c r="AD193" s="90">
        <v>50.5</v>
      </c>
      <c r="AE193" s="91">
        <v>44.4</v>
      </c>
      <c r="AF193" s="89">
        <v>43.3</v>
      </c>
      <c r="AG193" s="90">
        <v>45.3</v>
      </c>
      <c r="AH193" s="91">
        <v>46.7</v>
      </c>
      <c r="AI193" s="89">
        <v>50</v>
      </c>
      <c r="AJ193" s="90">
        <v>38.6</v>
      </c>
      <c r="AK193" s="91">
        <v>25.9</v>
      </c>
      <c r="AL193" s="89">
        <v>24</v>
      </c>
      <c r="AM193" s="91">
        <v>20.7</v>
      </c>
      <c r="AN193" s="91">
        <v>13.9</v>
      </c>
      <c r="AO193" s="89">
        <v>17.2</v>
      </c>
    </row>
    <row r="194" spans="1:41" x14ac:dyDescent="0.2">
      <c r="A194" s="330"/>
      <c r="B194" s="92">
        <v>5</v>
      </c>
      <c r="C194" s="168" t="str">
        <f>CONCATENATE(A190,B194)</f>
        <v>1725</v>
      </c>
      <c r="D194" s="93"/>
      <c r="E194" s="94" t="s">
        <v>242</v>
      </c>
      <c r="F194" s="95"/>
      <c r="G194" s="96"/>
      <c r="H194" s="94"/>
      <c r="I194" s="95"/>
      <c r="J194" s="96"/>
      <c r="K194" s="94"/>
      <c r="L194" s="95"/>
      <c r="M194" s="96"/>
      <c r="N194" s="94"/>
      <c r="O194" s="95"/>
      <c r="P194" s="96"/>
      <c r="Q194" s="94"/>
      <c r="R194" s="95"/>
      <c r="S194" s="96"/>
      <c r="T194" s="94"/>
      <c r="U194" s="95"/>
      <c r="V194" s="96"/>
      <c r="W194" s="94"/>
      <c r="X194" s="95"/>
      <c r="Y194" s="96"/>
      <c r="Z194" s="94"/>
      <c r="AA194" s="95"/>
      <c r="AB194" s="96"/>
      <c r="AC194" s="94"/>
      <c r="AD194" s="95"/>
      <c r="AE194" s="96"/>
      <c r="AF194" s="94"/>
      <c r="AG194" s="95"/>
      <c r="AH194" s="96"/>
      <c r="AI194" s="94"/>
      <c r="AJ194" s="95"/>
      <c r="AK194" s="96"/>
      <c r="AL194" s="94"/>
      <c r="AM194" s="96"/>
      <c r="AN194" s="96"/>
      <c r="AO194" s="94"/>
    </row>
    <row r="195" spans="1:41" x14ac:dyDescent="0.2">
      <c r="A195" s="328">
        <v>181</v>
      </c>
      <c r="B195" s="61">
        <v>1</v>
      </c>
      <c r="C195" s="166" t="str">
        <f>CONCATENATE(A195,B195)</f>
        <v>1811</v>
      </c>
      <c r="D195" s="83" t="s">
        <v>46</v>
      </c>
      <c r="E195" s="84" t="s">
        <v>238</v>
      </c>
      <c r="F195" s="85">
        <v>3.7</v>
      </c>
      <c r="G195" s="86">
        <v>3.1</v>
      </c>
      <c r="H195" s="84">
        <v>2.4</v>
      </c>
      <c r="I195" s="85">
        <v>2.7</v>
      </c>
      <c r="J195" s="86">
        <v>3.5</v>
      </c>
      <c r="K195" s="84">
        <v>4.3</v>
      </c>
      <c r="L195" s="85">
        <v>5.0999999999999996</v>
      </c>
      <c r="M195" s="86">
        <v>6.9</v>
      </c>
      <c r="N195" s="84">
        <v>8.1999999999999993</v>
      </c>
      <c r="O195" s="85">
        <v>10.7</v>
      </c>
      <c r="P195" s="86">
        <v>12.8</v>
      </c>
      <c r="Q195" s="84">
        <v>14.8</v>
      </c>
      <c r="R195" s="85">
        <v>16.8</v>
      </c>
      <c r="S195" s="86">
        <v>17.3</v>
      </c>
      <c r="T195" s="84">
        <v>18.899999999999999</v>
      </c>
      <c r="U195" s="85">
        <v>20.6</v>
      </c>
      <c r="V195" s="86">
        <v>21.8</v>
      </c>
      <c r="W195" s="84">
        <v>22.6</v>
      </c>
      <c r="X195" s="85">
        <v>24.2</v>
      </c>
      <c r="Y195" s="86">
        <v>25.3</v>
      </c>
      <c r="Z195" s="84">
        <v>27.1</v>
      </c>
      <c r="AA195" s="85">
        <v>27.6</v>
      </c>
      <c r="AB195" s="86">
        <v>27.4</v>
      </c>
      <c r="AC195" s="84">
        <v>26.5</v>
      </c>
      <c r="AD195" s="85">
        <v>24.8</v>
      </c>
      <c r="AE195" s="86">
        <v>22.9</v>
      </c>
      <c r="AF195" s="84">
        <v>20.6</v>
      </c>
      <c r="AG195" s="85">
        <v>18.7</v>
      </c>
      <c r="AH195" s="86">
        <v>16.899999999999999</v>
      </c>
      <c r="AI195" s="84">
        <v>14.5</v>
      </c>
      <c r="AJ195" s="85">
        <v>13.1</v>
      </c>
      <c r="AK195" s="86">
        <v>10.9</v>
      </c>
      <c r="AL195" s="84">
        <v>9.1</v>
      </c>
      <c r="AM195" s="86">
        <v>7.4</v>
      </c>
      <c r="AN195" s="86">
        <v>5.7</v>
      </c>
      <c r="AO195" s="84">
        <v>4.8</v>
      </c>
    </row>
    <row r="196" spans="1:41" x14ac:dyDescent="0.2">
      <c r="A196" s="329"/>
      <c r="B196" s="87">
        <v>2</v>
      </c>
      <c r="C196" s="167" t="str">
        <f>CONCATENATE(A195,B196)</f>
        <v>1812</v>
      </c>
      <c r="D196" s="88"/>
      <c r="E196" s="89" t="s">
        <v>239</v>
      </c>
      <c r="F196" s="90">
        <v>0.9</v>
      </c>
      <c r="G196" s="91">
        <v>0.3</v>
      </c>
      <c r="H196" s="89">
        <v>-0.2</v>
      </c>
      <c r="I196" s="90">
        <v>-0.3</v>
      </c>
      <c r="J196" s="91">
        <v>0.2</v>
      </c>
      <c r="K196" s="89">
        <v>0.6</v>
      </c>
      <c r="L196" s="90">
        <v>1.4</v>
      </c>
      <c r="M196" s="91">
        <v>2.4</v>
      </c>
      <c r="N196" s="89">
        <v>3.7</v>
      </c>
      <c r="O196" s="90">
        <v>5.8</v>
      </c>
      <c r="P196" s="91">
        <v>7.9</v>
      </c>
      <c r="Q196" s="89">
        <v>9.8000000000000007</v>
      </c>
      <c r="R196" s="90">
        <v>12</v>
      </c>
      <c r="S196" s="91">
        <v>12.8</v>
      </c>
      <c r="T196" s="89">
        <v>14.4</v>
      </c>
      <c r="U196" s="90">
        <v>16.399999999999999</v>
      </c>
      <c r="V196" s="91">
        <v>17.899999999999999</v>
      </c>
      <c r="W196" s="89">
        <v>19.5</v>
      </c>
      <c r="X196" s="90">
        <v>21</v>
      </c>
      <c r="Y196" s="91">
        <v>22</v>
      </c>
      <c r="Z196" s="89">
        <v>23.5</v>
      </c>
      <c r="AA196" s="90">
        <v>23.8</v>
      </c>
      <c r="AB196" s="91">
        <v>23.6</v>
      </c>
      <c r="AC196" s="89">
        <v>22.7</v>
      </c>
      <c r="AD196" s="90">
        <v>21.2</v>
      </c>
      <c r="AE196" s="91">
        <v>19.2</v>
      </c>
      <c r="AF196" s="89">
        <v>16.8</v>
      </c>
      <c r="AG196" s="90">
        <v>14.8</v>
      </c>
      <c r="AH196" s="91">
        <v>12.7</v>
      </c>
      <c r="AI196" s="89">
        <v>10.199999999999999</v>
      </c>
      <c r="AJ196" s="90">
        <v>8.6999999999999993</v>
      </c>
      <c r="AK196" s="91">
        <v>7</v>
      </c>
      <c r="AL196" s="89">
        <v>5.0999999999999996</v>
      </c>
      <c r="AM196" s="91">
        <v>3.8</v>
      </c>
      <c r="AN196" s="91">
        <v>2.5</v>
      </c>
      <c r="AO196" s="89">
        <v>1.6</v>
      </c>
    </row>
    <row r="197" spans="1:41" x14ac:dyDescent="0.2">
      <c r="A197" s="329"/>
      <c r="B197" s="87">
        <v>3</v>
      </c>
      <c r="C197" s="167" t="str">
        <f>CONCATENATE(A195,B197)</f>
        <v>1813</v>
      </c>
      <c r="D197" s="88"/>
      <c r="E197" s="89" t="s">
        <v>240</v>
      </c>
      <c r="F197" s="90">
        <v>7.2</v>
      </c>
      <c r="G197" s="91">
        <v>6.5</v>
      </c>
      <c r="H197" s="89">
        <v>5.8</v>
      </c>
      <c r="I197" s="90">
        <v>6.4</v>
      </c>
      <c r="J197" s="91">
        <v>7.3</v>
      </c>
      <c r="K197" s="89">
        <v>8.5</v>
      </c>
      <c r="L197" s="90">
        <v>9.4</v>
      </c>
      <c r="M197" s="91">
        <v>11.8</v>
      </c>
      <c r="N197" s="89">
        <v>13.1</v>
      </c>
      <c r="O197" s="90">
        <v>16</v>
      </c>
      <c r="P197" s="91">
        <v>18</v>
      </c>
      <c r="Q197" s="89">
        <v>20.2</v>
      </c>
      <c r="R197" s="90">
        <v>22.1</v>
      </c>
      <c r="S197" s="91">
        <v>22.1</v>
      </c>
      <c r="T197" s="89">
        <v>23.8</v>
      </c>
      <c r="U197" s="90">
        <v>25.3</v>
      </c>
      <c r="V197" s="91">
        <v>26.2</v>
      </c>
      <c r="W197" s="89">
        <v>26.5</v>
      </c>
      <c r="X197" s="90">
        <v>28.2</v>
      </c>
      <c r="Y197" s="91">
        <v>29.3</v>
      </c>
      <c r="Z197" s="89">
        <v>31.6</v>
      </c>
      <c r="AA197" s="90">
        <v>32.299999999999997</v>
      </c>
      <c r="AB197" s="91">
        <v>32</v>
      </c>
      <c r="AC197" s="89">
        <v>31.3</v>
      </c>
      <c r="AD197" s="90">
        <v>29.4</v>
      </c>
      <c r="AE197" s="91">
        <v>27.3</v>
      </c>
      <c r="AF197" s="89">
        <v>25.1</v>
      </c>
      <c r="AG197" s="90">
        <v>23.5</v>
      </c>
      <c r="AH197" s="91">
        <v>21.9</v>
      </c>
      <c r="AI197" s="89">
        <v>19.7</v>
      </c>
      <c r="AJ197" s="90">
        <v>18.100000000000001</v>
      </c>
      <c r="AK197" s="91">
        <v>15.4</v>
      </c>
      <c r="AL197" s="89">
        <v>13.5</v>
      </c>
      <c r="AM197" s="91">
        <v>11.8</v>
      </c>
      <c r="AN197" s="91">
        <v>9.4</v>
      </c>
      <c r="AO197" s="89">
        <v>8.6999999999999993</v>
      </c>
    </row>
    <row r="198" spans="1:41" x14ac:dyDescent="0.2">
      <c r="A198" s="329"/>
      <c r="B198" s="87">
        <v>4</v>
      </c>
      <c r="C198" s="167" t="str">
        <f>CONCATENATE(A195,B198)</f>
        <v>1814</v>
      </c>
      <c r="D198" s="88"/>
      <c r="E198" s="89" t="s">
        <v>241</v>
      </c>
      <c r="F198" s="90">
        <v>18.899999999999999</v>
      </c>
      <c r="G198" s="91">
        <v>22.3</v>
      </c>
      <c r="H198" s="89">
        <v>23.1</v>
      </c>
      <c r="I198" s="90">
        <v>25.5</v>
      </c>
      <c r="J198" s="91">
        <v>29.4</v>
      </c>
      <c r="K198" s="89">
        <v>30.7</v>
      </c>
      <c r="L198" s="90">
        <v>36.700000000000003</v>
      </c>
      <c r="M198" s="91">
        <v>44.5</v>
      </c>
      <c r="N198" s="89">
        <v>48.7</v>
      </c>
      <c r="O198" s="90">
        <v>56.1</v>
      </c>
      <c r="P198" s="91">
        <v>56</v>
      </c>
      <c r="Q198" s="89">
        <v>62.5</v>
      </c>
      <c r="R198" s="90">
        <v>61</v>
      </c>
      <c r="S198" s="91">
        <v>54.3</v>
      </c>
      <c r="T198" s="89">
        <v>69.400000000000006</v>
      </c>
      <c r="U198" s="90">
        <v>61.3</v>
      </c>
      <c r="V198" s="91">
        <v>50.5</v>
      </c>
      <c r="W198" s="89">
        <v>31</v>
      </c>
      <c r="X198" s="90">
        <v>39.4</v>
      </c>
      <c r="Y198" s="91">
        <v>38.700000000000003</v>
      </c>
      <c r="Z198" s="89">
        <v>71.8</v>
      </c>
      <c r="AA198" s="90">
        <v>71</v>
      </c>
      <c r="AB198" s="91">
        <v>65.7</v>
      </c>
      <c r="AC198" s="89">
        <v>70.2</v>
      </c>
      <c r="AD198" s="90">
        <v>53.5</v>
      </c>
      <c r="AE198" s="91">
        <v>46.2</v>
      </c>
      <c r="AF198" s="89">
        <v>42.9</v>
      </c>
      <c r="AG198" s="90">
        <v>47.5</v>
      </c>
      <c r="AH198" s="91">
        <v>49.1</v>
      </c>
      <c r="AI198" s="89">
        <v>55.3</v>
      </c>
      <c r="AJ198" s="90">
        <v>44.5</v>
      </c>
      <c r="AK198" s="91">
        <v>33.5</v>
      </c>
      <c r="AL198" s="89">
        <v>32.1</v>
      </c>
      <c r="AM198" s="91">
        <v>29.1</v>
      </c>
      <c r="AN198" s="91">
        <v>21.3</v>
      </c>
      <c r="AO198" s="89">
        <v>26.9</v>
      </c>
    </row>
    <row r="199" spans="1:41" x14ac:dyDescent="0.2">
      <c r="A199" s="330"/>
      <c r="B199" s="92">
        <v>5</v>
      </c>
      <c r="C199" s="168" t="str">
        <f>CONCATENATE(A195,B199)</f>
        <v>1815</v>
      </c>
      <c r="D199" s="93"/>
      <c r="E199" s="94" t="s">
        <v>242</v>
      </c>
      <c r="F199" s="95">
        <v>5.0999999999999996</v>
      </c>
      <c r="G199" s="96">
        <v>6</v>
      </c>
      <c r="H199" s="94">
        <v>6.5</v>
      </c>
      <c r="I199" s="95">
        <v>7.5</v>
      </c>
      <c r="J199" s="96">
        <v>8.4</v>
      </c>
      <c r="K199" s="94">
        <v>10</v>
      </c>
      <c r="L199" s="95">
        <v>10.4</v>
      </c>
      <c r="M199" s="96">
        <v>12.2</v>
      </c>
      <c r="N199" s="94">
        <v>12.8</v>
      </c>
      <c r="O199" s="95">
        <v>15</v>
      </c>
      <c r="P199" s="96">
        <v>15.7</v>
      </c>
      <c r="Q199" s="94">
        <v>17.2</v>
      </c>
      <c r="R199" s="95">
        <v>17.600000000000001</v>
      </c>
      <c r="S199" s="96">
        <v>16.899999999999999</v>
      </c>
      <c r="T199" s="94">
        <v>18.600000000000001</v>
      </c>
      <c r="U199" s="95">
        <v>18.5</v>
      </c>
      <c r="V199" s="96">
        <v>16.8</v>
      </c>
      <c r="W199" s="94">
        <v>13.6</v>
      </c>
      <c r="X199" s="95">
        <v>15</v>
      </c>
      <c r="Y199" s="96">
        <v>14.5</v>
      </c>
      <c r="Z199" s="94">
        <v>18.600000000000001</v>
      </c>
      <c r="AA199" s="95">
        <v>19.100000000000001</v>
      </c>
      <c r="AB199" s="96">
        <v>17.8</v>
      </c>
      <c r="AC199" s="94">
        <v>16.8</v>
      </c>
      <c r="AD199" s="95">
        <v>14.8</v>
      </c>
      <c r="AE199" s="96">
        <v>13.2</v>
      </c>
      <c r="AF199" s="94">
        <v>12</v>
      </c>
      <c r="AG199" s="95">
        <v>11.5</v>
      </c>
      <c r="AH199" s="96">
        <v>11.1</v>
      </c>
      <c r="AI199" s="94">
        <v>10.199999999999999</v>
      </c>
      <c r="AJ199" s="95">
        <v>8.6999999999999993</v>
      </c>
      <c r="AK199" s="96">
        <v>7.1</v>
      </c>
      <c r="AL199" s="94">
        <v>6.4</v>
      </c>
      <c r="AM199" s="96">
        <v>5.8</v>
      </c>
      <c r="AN199" s="96">
        <v>5</v>
      </c>
      <c r="AO199" s="94">
        <v>5.4</v>
      </c>
    </row>
    <row r="200" spans="1:41" x14ac:dyDescent="0.2">
      <c r="A200" s="328">
        <v>182</v>
      </c>
      <c r="B200" s="61">
        <v>1</v>
      </c>
      <c r="C200" s="166" t="str">
        <f>CONCATENATE(A200,B200)</f>
        <v>1821</v>
      </c>
      <c r="D200" s="88" t="s">
        <v>315</v>
      </c>
      <c r="E200" s="89" t="s">
        <v>238</v>
      </c>
      <c r="F200" s="90">
        <v>5.2</v>
      </c>
      <c r="G200" s="91">
        <v>4.5</v>
      </c>
      <c r="H200" s="89">
        <v>3.9</v>
      </c>
      <c r="I200" s="90">
        <v>4.0999999999999996</v>
      </c>
      <c r="J200" s="91">
        <v>4.8</v>
      </c>
      <c r="K200" s="89">
        <v>5.5</v>
      </c>
      <c r="L200" s="90">
        <v>6.2</v>
      </c>
      <c r="M200" s="91">
        <v>7.9</v>
      </c>
      <c r="N200" s="89">
        <v>9</v>
      </c>
      <c r="O200" s="90">
        <v>11.4</v>
      </c>
      <c r="P200" s="91">
        <v>13.2</v>
      </c>
      <c r="Q200" s="89">
        <v>15.2</v>
      </c>
      <c r="R200" s="90">
        <v>17</v>
      </c>
      <c r="S200" s="91">
        <v>17.399999999999999</v>
      </c>
      <c r="T200" s="89">
        <v>18.899999999999999</v>
      </c>
      <c r="U200" s="90">
        <v>20.5</v>
      </c>
      <c r="V200" s="91">
        <v>21.8</v>
      </c>
      <c r="W200" s="89">
        <v>22.8</v>
      </c>
      <c r="X200" s="90">
        <v>24.3</v>
      </c>
      <c r="Y200" s="91">
        <v>25.5</v>
      </c>
      <c r="Z200" s="89">
        <v>27.3</v>
      </c>
      <c r="AA200" s="90">
        <v>27.8</v>
      </c>
      <c r="AB200" s="91">
        <v>27.7</v>
      </c>
      <c r="AC200" s="89">
        <v>26.9</v>
      </c>
      <c r="AD200" s="90">
        <v>25.3</v>
      </c>
      <c r="AE200" s="91">
        <v>23.6</v>
      </c>
      <c r="AF200" s="89">
        <v>21.3</v>
      </c>
      <c r="AG200" s="90">
        <v>19.5</v>
      </c>
      <c r="AH200" s="91">
        <v>17.899999999999999</v>
      </c>
      <c r="AI200" s="89">
        <v>15.7</v>
      </c>
      <c r="AJ200" s="90">
        <v>14.4</v>
      </c>
      <c r="AK200" s="91">
        <v>12.2</v>
      </c>
      <c r="AL200" s="89">
        <v>10.4</v>
      </c>
      <c r="AM200" s="91">
        <v>8.9</v>
      </c>
      <c r="AN200" s="91">
        <v>7.1</v>
      </c>
      <c r="AO200" s="89">
        <v>6.3</v>
      </c>
    </row>
    <row r="201" spans="1:41" x14ac:dyDescent="0.2">
      <c r="A201" s="329"/>
      <c r="B201" s="87">
        <v>2</v>
      </c>
      <c r="C201" s="167" t="str">
        <f>CONCATENATE(A200,B201)</f>
        <v>1822</v>
      </c>
      <c r="D201" s="88"/>
      <c r="E201" s="89" t="s">
        <v>239</v>
      </c>
      <c r="F201" s="90">
        <v>2.2000000000000002</v>
      </c>
      <c r="G201" s="91">
        <v>1.6</v>
      </c>
      <c r="H201" s="89">
        <v>1.1000000000000001</v>
      </c>
      <c r="I201" s="90">
        <v>1</v>
      </c>
      <c r="J201" s="91">
        <v>1.7</v>
      </c>
      <c r="K201" s="89">
        <v>2.1</v>
      </c>
      <c r="L201" s="90">
        <v>2.7</v>
      </c>
      <c r="M201" s="91">
        <v>4</v>
      </c>
      <c r="N201" s="89">
        <v>5</v>
      </c>
      <c r="O201" s="90">
        <v>7</v>
      </c>
      <c r="P201" s="91">
        <v>8.9</v>
      </c>
      <c r="Q201" s="89">
        <v>10.8</v>
      </c>
      <c r="R201" s="90">
        <v>12.7</v>
      </c>
      <c r="S201" s="91">
        <v>13.4</v>
      </c>
      <c r="T201" s="89">
        <v>15</v>
      </c>
      <c r="U201" s="90">
        <v>16.7</v>
      </c>
      <c r="V201" s="91">
        <v>18.399999999999999</v>
      </c>
      <c r="W201" s="89">
        <v>19.899999999999999</v>
      </c>
      <c r="X201" s="90">
        <v>21.5</v>
      </c>
      <c r="Y201" s="91">
        <v>22.5</v>
      </c>
      <c r="Z201" s="89">
        <v>24</v>
      </c>
      <c r="AA201" s="90">
        <v>24.6</v>
      </c>
      <c r="AB201" s="91">
        <v>24.4</v>
      </c>
      <c r="AC201" s="89">
        <v>23.6</v>
      </c>
      <c r="AD201" s="90">
        <v>22</v>
      </c>
      <c r="AE201" s="91">
        <v>20.2</v>
      </c>
      <c r="AF201" s="89">
        <v>17.8</v>
      </c>
      <c r="AG201" s="90">
        <v>15.8</v>
      </c>
      <c r="AH201" s="91">
        <v>14</v>
      </c>
      <c r="AI201" s="89">
        <v>11.6</v>
      </c>
      <c r="AJ201" s="90">
        <v>10.3</v>
      </c>
      <c r="AK201" s="91">
        <v>8.4</v>
      </c>
      <c r="AL201" s="89">
        <v>6.7</v>
      </c>
      <c r="AM201" s="91">
        <v>5.4</v>
      </c>
      <c r="AN201" s="91">
        <v>4</v>
      </c>
      <c r="AO201" s="89">
        <v>3.1</v>
      </c>
    </row>
    <row r="202" spans="1:41" x14ac:dyDescent="0.2">
      <c r="A202" s="329"/>
      <c r="B202" s="87">
        <v>3</v>
      </c>
      <c r="C202" s="167" t="str">
        <f>CONCATENATE(A200,B202)</f>
        <v>1823</v>
      </c>
      <c r="D202" s="88"/>
      <c r="E202" s="89" t="s">
        <v>240</v>
      </c>
      <c r="F202" s="90">
        <v>8.1999999999999993</v>
      </c>
      <c r="G202" s="91">
        <v>7.5</v>
      </c>
      <c r="H202" s="89">
        <v>6.8</v>
      </c>
      <c r="I202" s="90">
        <v>7.2</v>
      </c>
      <c r="J202" s="91">
        <v>8.1</v>
      </c>
      <c r="K202" s="89">
        <v>8.9</v>
      </c>
      <c r="L202" s="90">
        <v>9.9</v>
      </c>
      <c r="M202" s="91">
        <v>11.8</v>
      </c>
      <c r="N202" s="89">
        <v>13</v>
      </c>
      <c r="O202" s="90">
        <v>15.6</v>
      </c>
      <c r="P202" s="91">
        <v>17.5</v>
      </c>
      <c r="Q202" s="89">
        <v>19.600000000000001</v>
      </c>
      <c r="R202" s="90">
        <v>21.4</v>
      </c>
      <c r="S202" s="91">
        <v>21.4</v>
      </c>
      <c r="T202" s="89">
        <v>23.1</v>
      </c>
      <c r="U202" s="90">
        <v>24.5</v>
      </c>
      <c r="V202" s="91">
        <v>25.5</v>
      </c>
      <c r="W202" s="89">
        <v>26</v>
      </c>
      <c r="X202" s="90">
        <v>27.8</v>
      </c>
      <c r="Y202" s="91">
        <v>29</v>
      </c>
      <c r="Z202" s="89">
        <v>31.2</v>
      </c>
      <c r="AA202" s="90">
        <v>31.9</v>
      </c>
      <c r="AB202" s="91">
        <v>31.6</v>
      </c>
      <c r="AC202" s="89">
        <v>31</v>
      </c>
      <c r="AD202" s="90">
        <v>29.3</v>
      </c>
      <c r="AE202" s="91">
        <v>27.4</v>
      </c>
      <c r="AF202" s="89">
        <v>25.1</v>
      </c>
      <c r="AG202" s="90">
        <v>23.5</v>
      </c>
      <c r="AH202" s="91">
        <v>22.1</v>
      </c>
      <c r="AI202" s="89">
        <v>19.899999999999999</v>
      </c>
      <c r="AJ202" s="90">
        <v>18.600000000000001</v>
      </c>
      <c r="AK202" s="91">
        <v>16</v>
      </c>
      <c r="AL202" s="89">
        <v>14.2</v>
      </c>
      <c r="AM202" s="91">
        <v>12.5</v>
      </c>
      <c r="AN202" s="91">
        <v>10.4</v>
      </c>
      <c r="AO202" s="89">
        <v>9.5</v>
      </c>
    </row>
    <row r="203" spans="1:41" x14ac:dyDescent="0.2">
      <c r="A203" s="329"/>
      <c r="B203" s="87">
        <v>4</v>
      </c>
      <c r="C203" s="167" t="str">
        <f>CONCATENATE(A200,B203)</f>
        <v>1824</v>
      </c>
      <c r="D203" s="88"/>
      <c r="E203" s="89" t="s">
        <v>241</v>
      </c>
      <c r="F203" s="90">
        <v>19.5</v>
      </c>
      <c r="G203" s="91">
        <v>21.3</v>
      </c>
      <c r="H203" s="89">
        <v>21.7</v>
      </c>
      <c r="I203" s="90">
        <v>22.2</v>
      </c>
      <c r="J203" s="91">
        <v>25.7</v>
      </c>
      <c r="K203" s="89">
        <v>28.5</v>
      </c>
      <c r="L203" s="90">
        <v>35.5</v>
      </c>
      <c r="M203" s="91">
        <v>42.3</v>
      </c>
      <c r="N203" s="89">
        <v>46.6</v>
      </c>
      <c r="O203" s="90">
        <v>53.6</v>
      </c>
      <c r="P203" s="91">
        <v>52.8</v>
      </c>
      <c r="Q203" s="89">
        <v>60.8</v>
      </c>
      <c r="R203" s="90">
        <v>59.2</v>
      </c>
      <c r="S203" s="91">
        <v>51.8</v>
      </c>
      <c r="T203" s="89">
        <v>65.599999999999994</v>
      </c>
      <c r="U203" s="90">
        <v>58.3</v>
      </c>
      <c r="V203" s="91">
        <v>48</v>
      </c>
      <c r="W203" s="89">
        <v>30.3</v>
      </c>
      <c r="X203" s="90">
        <v>39</v>
      </c>
      <c r="Y203" s="91">
        <v>37.200000000000003</v>
      </c>
      <c r="Z203" s="89">
        <v>70.400000000000006</v>
      </c>
      <c r="AA203" s="90">
        <v>70.2</v>
      </c>
      <c r="AB203" s="91">
        <v>63.3</v>
      </c>
      <c r="AC203" s="89">
        <v>68.099999999999994</v>
      </c>
      <c r="AD203" s="90">
        <v>52.6</v>
      </c>
      <c r="AE203" s="91">
        <v>46.5</v>
      </c>
      <c r="AF203" s="89">
        <v>40.5</v>
      </c>
      <c r="AG203" s="90">
        <v>45</v>
      </c>
      <c r="AH203" s="91">
        <v>48.4</v>
      </c>
      <c r="AI203" s="89">
        <v>52.4</v>
      </c>
      <c r="AJ203" s="90">
        <v>42.6</v>
      </c>
      <c r="AK203" s="91">
        <v>31.5</v>
      </c>
      <c r="AL203" s="89">
        <v>32.4</v>
      </c>
      <c r="AM203" s="91">
        <v>29.2</v>
      </c>
      <c r="AN203" s="91">
        <v>22.8</v>
      </c>
      <c r="AO203" s="89">
        <v>25.5</v>
      </c>
    </row>
    <row r="204" spans="1:41" x14ac:dyDescent="0.2">
      <c r="A204" s="330"/>
      <c r="B204" s="92">
        <v>5</v>
      </c>
      <c r="C204" s="168" t="str">
        <f>CONCATENATE(A200,B204)</f>
        <v>1825</v>
      </c>
      <c r="D204" s="88"/>
      <c r="E204" s="89" t="s">
        <v>242</v>
      </c>
      <c r="F204" s="90"/>
      <c r="G204" s="91"/>
      <c r="H204" s="89"/>
      <c r="I204" s="90"/>
      <c r="J204" s="91"/>
      <c r="K204" s="89"/>
      <c r="L204" s="90"/>
      <c r="M204" s="91"/>
      <c r="N204" s="89"/>
      <c r="O204" s="90"/>
      <c r="P204" s="91"/>
      <c r="Q204" s="89"/>
      <c r="R204" s="90"/>
      <c r="S204" s="91"/>
      <c r="T204" s="89"/>
      <c r="U204" s="90"/>
      <c r="V204" s="91"/>
      <c r="W204" s="89"/>
      <c r="X204" s="90"/>
      <c r="Y204" s="91"/>
      <c r="Z204" s="89"/>
      <c r="AA204" s="90"/>
      <c r="AB204" s="91"/>
      <c r="AC204" s="89"/>
      <c r="AD204" s="90"/>
      <c r="AE204" s="91"/>
      <c r="AF204" s="89"/>
      <c r="AG204" s="90"/>
      <c r="AH204" s="91"/>
      <c r="AI204" s="89"/>
      <c r="AJ204" s="90"/>
      <c r="AK204" s="91"/>
      <c r="AL204" s="89"/>
      <c r="AM204" s="91"/>
      <c r="AN204" s="91"/>
      <c r="AO204" s="89"/>
    </row>
    <row r="205" spans="1:41" x14ac:dyDescent="0.2">
      <c r="A205" s="328">
        <v>191</v>
      </c>
      <c r="B205" s="61">
        <v>1</v>
      </c>
      <c r="C205" s="166" t="str">
        <f>CONCATENATE(A205,B205)</f>
        <v>1911</v>
      </c>
      <c r="D205" s="83" t="s">
        <v>47</v>
      </c>
      <c r="E205" s="84" t="s">
        <v>238</v>
      </c>
      <c r="F205" s="85">
        <v>3</v>
      </c>
      <c r="G205" s="86">
        <v>2.8</v>
      </c>
      <c r="H205" s="84">
        <v>2.5</v>
      </c>
      <c r="I205" s="85">
        <v>3.3</v>
      </c>
      <c r="J205" s="86">
        <v>4.4000000000000004</v>
      </c>
      <c r="K205" s="84">
        <v>5.2</v>
      </c>
      <c r="L205" s="85">
        <v>6.5</v>
      </c>
      <c r="M205" s="86">
        <v>8</v>
      </c>
      <c r="N205" s="84">
        <v>9.5</v>
      </c>
      <c r="O205" s="85">
        <v>11.9</v>
      </c>
      <c r="P205" s="86">
        <v>13.9</v>
      </c>
      <c r="Q205" s="84">
        <v>15.6</v>
      </c>
      <c r="R205" s="85">
        <v>17.5</v>
      </c>
      <c r="S205" s="86">
        <v>18</v>
      </c>
      <c r="T205" s="84">
        <v>19.399999999999999</v>
      </c>
      <c r="U205" s="85">
        <v>20.9</v>
      </c>
      <c r="V205" s="86">
        <v>21.9</v>
      </c>
      <c r="W205" s="84">
        <v>22.9</v>
      </c>
      <c r="X205" s="85">
        <v>24.4</v>
      </c>
      <c r="Y205" s="86">
        <v>25.5</v>
      </c>
      <c r="Z205" s="84">
        <v>26.5</v>
      </c>
      <c r="AA205" s="85">
        <v>26.9</v>
      </c>
      <c r="AB205" s="86">
        <v>26.8</v>
      </c>
      <c r="AC205" s="84">
        <v>26.2</v>
      </c>
      <c r="AD205" s="85">
        <v>25.1</v>
      </c>
      <c r="AE205" s="86">
        <v>22.9</v>
      </c>
      <c r="AF205" s="84">
        <v>20.5</v>
      </c>
      <c r="AG205" s="85">
        <v>18.600000000000001</v>
      </c>
      <c r="AH205" s="86">
        <v>16.8</v>
      </c>
      <c r="AI205" s="84">
        <v>14.3</v>
      </c>
      <c r="AJ205" s="85">
        <v>12.6</v>
      </c>
      <c r="AK205" s="86">
        <v>10.199999999999999</v>
      </c>
      <c r="AL205" s="84">
        <v>8.3000000000000007</v>
      </c>
      <c r="AM205" s="86">
        <v>6.5</v>
      </c>
      <c r="AN205" s="86">
        <v>4.9000000000000004</v>
      </c>
      <c r="AO205" s="84">
        <v>3.7</v>
      </c>
    </row>
    <row r="206" spans="1:41" x14ac:dyDescent="0.2">
      <c r="A206" s="329"/>
      <c r="B206" s="87">
        <v>2</v>
      </c>
      <c r="C206" s="167" t="str">
        <f>CONCATENATE(A205,B206)</f>
        <v>1912</v>
      </c>
      <c r="D206" s="88"/>
      <c r="E206" s="89" t="s">
        <v>239</v>
      </c>
      <c r="F206" s="90">
        <v>-2.2000000000000002</v>
      </c>
      <c r="G206" s="91">
        <v>-2.2000000000000002</v>
      </c>
      <c r="H206" s="89">
        <v>-2.6</v>
      </c>
      <c r="I206" s="90">
        <v>-1.9</v>
      </c>
      <c r="J206" s="91">
        <v>-0.9</v>
      </c>
      <c r="K206" s="89">
        <v>0</v>
      </c>
      <c r="L206" s="90">
        <v>1.1000000000000001</v>
      </c>
      <c r="M206" s="91">
        <v>2.6</v>
      </c>
      <c r="N206" s="89">
        <v>4.3</v>
      </c>
      <c r="O206" s="90">
        <v>6.3</v>
      </c>
      <c r="P206" s="91">
        <v>8.5</v>
      </c>
      <c r="Q206" s="89">
        <v>10</v>
      </c>
      <c r="R206" s="90">
        <v>12.2</v>
      </c>
      <c r="S206" s="91">
        <v>13.3</v>
      </c>
      <c r="T206" s="89">
        <v>14.4</v>
      </c>
      <c r="U206" s="90">
        <v>16.3</v>
      </c>
      <c r="V206" s="91">
        <v>18</v>
      </c>
      <c r="W206" s="89">
        <v>19.5</v>
      </c>
      <c r="X206" s="90">
        <v>20.8</v>
      </c>
      <c r="Y206" s="91">
        <v>21.9</v>
      </c>
      <c r="Z206" s="89">
        <v>22.7</v>
      </c>
      <c r="AA206" s="90">
        <v>23</v>
      </c>
      <c r="AB206" s="91">
        <v>23</v>
      </c>
      <c r="AC206" s="89">
        <v>22.5</v>
      </c>
      <c r="AD206" s="90">
        <v>21.3</v>
      </c>
      <c r="AE206" s="91">
        <v>19.3</v>
      </c>
      <c r="AF206" s="89">
        <v>16.8</v>
      </c>
      <c r="AG206" s="90">
        <v>14.8</v>
      </c>
      <c r="AH206" s="91">
        <v>12.6</v>
      </c>
      <c r="AI206" s="89">
        <v>9.6999999999999993</v>
      </c>
      <c r="AJ206" s="90">
        <v>7.8</v>
      </c>
      <c r="AK206" s="91">
        <v>5.3</v>
      </c>
      <c r="AL206" s="89">
        <v>3.3</v>
      </c>
      <c r="AM206" s="91">
        <v>1.4</v>
      </c>
      <c r="AN206" s="91">
        <v>-0.2</v>
      </c>
      <c r="AO206" s="89">
        <v>-1.5</v>
      </c>
    </row>
    <row r="207" spans="1:41" x14ac:dyDescent="0.2">
      <c r="A207" s="329"/>
      <c r="B207" s="87">
        <v>3</v>
      </c>
      <c r="C207" s="167" t="str">
        <f>CONCATENATE(A205,B207)</f>
        <v>1913</v>
      </c>
      <c r="D207" s="88"/>
      <c r="E207" s="89" t="s">
        <v>240</v>
      </c>
      <c r="F207" s="90">
        <v>9.1</v>
      </c>
      <c r="G207" s="91">
        <v>8.6999999999999993</v>
      </c>
      <c r="H207" s="89">
        <v>8.5</v>
      </c>
      <c r="I207" s="90">
        <v>9.5</v>
      </c>
      <c r="J207" s="91">
        <v>10.5</v>
      </c>
      <c r="K207" s="89">
        <v>11.2</v>
      </c>
      <c r="L207" s="90">
        <v>12.7</v>
      </c>
      <c r="M207" s="91">
        <v>14.3</v>
      </c>
      <c r="N207" s="89">
        <v>15.6</v>
      </c>
      <c r="O207" s="90">
        <v>18.5</v>
      </c>
      <c r="P207" s="91">
        <v>20.5</v>
      </c>
      <c r="Q207" s="89">
        <v>22.4</v>
      </c>
      <c r="R207" s="90">
        <v>24</v>
      </c>
      <c r="S207" s="91">
        <v>24.1</v>
      </c>
      <c r="T207" s="89">
        <v>25.7</v>
      </c>
      <c r="U207" s="90">
        <v>27</v>
      </c>
      <c r="V207" s="91">
        <v>27.3</v>
      </c>
      <c r="W207" s="89">
        <v>27.6</v>
      </c>
      <c r="X207" s="90">
        <v>29.6</v>
      </c>
      <c r="Y207" s="91">
        <v>30.6</v>
      </c>
      <c r="Z207" s="89">
        <v>32.4</v>
      </c>
      <c r="AA207" s="90">
        <v>33.1</v>
      </c>
      <c r="AB207" s="91">
        <v>32.6</v>
      </c>
      <c r="AC207" s="89">
        <v>31.9</v>
      </c>
      <c r="AD207" s="90">
        <v>30.6</v>
      </c>
      <c r="AE207" s="91">
        <v>28</v>
      </c>
      <c r="AF207" s="89">
        <v>25.4</v>
      </c>
      <c r="AG207" s="90">
        <v>23.6</v>
      </c>
      <c r="AH207" s="91">
        <v>22.3</v>
      </c>
      <c r="AI207" s="89">
        <v>20</v>
      </c>
      <c r="AJ207" s="90">
        <v>18.600000000000001</v>
      </c>
      <c r="AK207" s="91">
        <v>16.100000000000001</v>
      </c>
      <c r="AL207" s="89">
        <v>14.4</v>
      </c>
      <c r="AM207" s="91">
        <v>12.7</v>
      </c>
      <c r="AN207" s="91">
        <v>11</v>
      </c>
      <c r="AO207" s="89">
        <v>10</v>
      </c>
    </row>
    <row r="208" spans="1:41" x14ac:dyDescent="0.2">
      <c r="A208" s="329"/>
      <c r="B208" s="87">
        <v>4</v>
      </c>
      <c r="C208" s="167" t="str">
        <f>CONCATENATE(A205,B208)</f>
        <v>1914</v>
      </c>
      <c r="D208" s="88"/>
      <c r="E208" s="89" t="s">
        <v>241</v>
      </c>
      <c r="F208" s="90">
        <v>66</v>
      </c>
      <c r="G208" s="91">
        <v>63.6</v>
      </c>
      <c r="H208" s="89">
        <v>75.099999999999994</v>
      </c>
      <c r="I208" s="90">
        <v>69.400000000000006</v>
      </c>
      <c r="J208" s="91">
        <v>65.400000000000006</v>
      </c>
      <c r="K208" s="89">
        <v>55.1</v>
      </c>
      <c r="L208" s="90">
        <v>65.5</v>
      </c>
      <c r="M208" s="91">
        <v>66.599999999999994</v>
      </c>
      <c r="N208" s="89">
        <v>66.599999999999994</v>
      </c>
      <c r="O208" s="90">
        <v>67.3</v>
      </c>
      <c r="P208" s="91">
        <v>64.2</v>
      </c>
      <c r="Q208" s="89">
        <v>70.599999999999994</v>
      </c>
      <c r="R208" s="90">
        <v>65.900000000000006</v>
      </c>
      <c r="S208" s="91">
        <v>57.5</v>
      </c>
      <c r="T208" s="89">
        <v>72.900000000000006</v>
      </c>
      <c r="U208" s="90">
        <v>61.3</v>
      </c>
      <c r="V208" s="91">
        <v>50.8</v>
      </c>
      <c r="W208" s="89">
        <v>36.9</v>
      </c>
      <c r="X208" s="90">
        <v>47.2</v>
      </c>
      <c r="Y208" s="91">
        <v>47</v>
      </c>
      <c r="Z208" s="89">
        <v>69.900000000000006</v>
      </c>
      <c r="AA208" s="90">
        <v>66.599999999999994</v>
      </c>
      <c r="AB208" s="91">
        <v>62.7</v>
      </c>
      <c r="AC208" s="89">
        <v>68</v>
      </c>
      <c r="AD208" s="90">
        <v>56.8</v>
      </c>
      <c r="AE208" s="91">
        <v>44.2</v>
      </c>
      <c r="AF208" s="89">
        <v>41.2</v>
      </c>
      <c r="AG208" s="90">
        <v>44.3</v>
      </c>
      <c r="AH208" s="91">
        <v>53.1</v>
      </c>
      <c r="AI208" s="89">
        <v>63.5</v>
      </c>
      <c r="AJ208" s="90">
        <v>58.7</v>
      </c>
      <c r="AK208" s="91">
        <v>56.3</v>
      </c>
      <c r="AL208" s="89">
        <v>61.6</v>
      </c>
      <c r="AM208" s="91">
        <v>63.2</v>
      </c>
      <c r="AN208" s="91">
        <v>64.400000000000006</v>
      </c>
      <c r="AO208" s="89">
        <v>73.8</v>
      </c>
    </row>
    <row r="209" spans="1:41" x14ac:dyDescent="0.2">
      <c r="A209" s="330"/>
      <c r="B209" s="92">
        <v>5</v>
      </c>
      <c r="C209" s="168" t="str">
        <f>CONCATENATE(A205,B209)</f>
        <v>1915</v>
      </c>
      <c r="D209" s="93"/>
      <c r="E209" s="94" t="s">
        <v>242</v>
      </c>
      <c r="F209" s="95">
        <v>9.3000000000000007</v>
      </c>
      <c r="G209" s="96">
        <v>9.5</v>
      </c>
      <c r="H209" s="94">
        <v>10.7</v>
      </c>
      <c r="I209" s="95">
        <v>11.8</v>
      </c>
      <c r="J209" s="96">
        <v>12.3</v>
      </c>
      <c r="K209" s="94">
        <v>13.3</v>
      </c>
      <c r="L209" s="95">
        <v>14.1</v>
      </c>
      <c r="M209" s="96">
        <v>15.2</v>
      </c>
      <c r="N209" s="94">
        <v>15.3</v>
      </c>
      <c r="O209" s="95">
        <v>17</v>
      </c>
      <c r="P209" s="96">
        <v>17.3</v>
      </c>
      <c r="Q209" s="94">
        <v>18.8</v>
      </c>
      <c r="R209" s="95">
        <v>18.600000000000001</v>
      </c>
      <c r="S209" s="96">
        <v>17.8</v>
      </c>
      <c r="T209" s="94">
        <v>19.5</v>
      </c>
      <c r="U209" s="95">
        <v>18.8</v>
      </c>
      <c r="V209" s="96">
        <v>17.2</v>
      </c>
      <c r="W209" s="94">
        <v>15</v>
      </c>
      <c r="X209" s="95">
        <v>16.7</v>
      </c>
      <c r="Y209" s="96">
        <v>16.5</v>
      </c>
      <c r="Z209" s="94">
        <v>19</v>
      </c>
      <c r="AA209" s="95">
        <v>19.100000000000001</v>
      </c>
      <c r="AB209" s="96">
        <v>18.399999999999999</v>
      </c>
      <c r="AC209" s="94">
        <v>17.2</v>
      </c>
      <c r="AD209" s="95">
        <v>15.7</v>
      </c>
      <c r="AE209" s="96">
        <v>13.1</v>
      </c>
      <c r="AF209" s="94">
        <v>11.9</v>
      </c>
      <c r="AG209" s="95">
        <v>11.4</v>
      </c>
      <c r="AH209" s="96">
        <v>11.6</v>
      </c>
      <c r="AI209" s="94">
        <v>11</v>
      </c>
      <c r="AJ209" s="95">
        <v>10.199999999999999</v>
      </c>
      <c r="AK209" s="96">
        <v>9.3000000000000007</v>
      </c>
      <c r="AL209" s="94">
        <v>9.1999999999999993</v>
      </c>
      <c r="AM209" s="96">
        <v>8.8000000000000007</v>
      </c>
      <c r="AN209" s="96">
        <v>8.6999999999999993</v>
      </c>
      <c r="AO209" s="94">
        <v>8.6999999999999993</v>
      </c>
    </row>
    <row r="210" spans="1:41" x14ac:dyDescent="0.2">
      <c r="A210" s="328">
        <v>192</v>
      </c>
      <c r="B210" s="61">
        <v>1</v>
      </c>
      <c r="C210" s="166" t="str">
        <f>CONCATENATE(A210,B210)</f>
        <v>1921</v>
      </c>
      <c r="D210" s="83" t="s">
        <v>316</v>
      </c>
      <c r="E210" s="84" t="s">
        <v>238</v>
      </c>
      <c r="F210" s="85">
        <v>2.1</v>
      </c>
      <c r="G210" s="86">
        <v>1.7</v>
      </c>
      <c r="H210" s="84">
        <v>1.3</v>
      </c>
      <c r="I210" s="85">
        <v>1.8</v>
      </c>
      <c r="J210" s="86">
        <v>2.8</v>
      </c>
      <c r="K210" s="84">
        <v>3.5</v>
      </c>
      <c r="L210" s="85">
        <v>4.7</v>
      </c>
      <c r="M210" s="86">
        <v>6.4</v>
      </c>
      <c r="N210" s="84">
        <v>7.5</v>
      </c>
      <c r="O210" s="85">
        <v>10.1</v>
      </c>
      <c r="P210" s="86">
        <v>12</v>
      </c>
      <c r="Q210" s="84">
        <v>13.9</v>
      </c>
      <c r="R210" s="85">
        <v>15.8</v>
      </c>
      <c r="S210" s="86">
        <v>16.2</v>
      </c>
      <c r="T210" s="84">
        <v>17.5</v>
      </c>
      <c r="U210" s="85">
        <v>19</v>
      </c>
      <c r="V210" s="86">
        <v>20</v>
      </c>
      <c r="W210" s="84">
        <v>20.9</v>
      </c>
      <c r="X210" s="85">
        <v>22.6</v>
      </c>
      <c r="Y210" s="86">
        <v>23.7</v>
      </c>
      <c r="Z210" s="84">
        <v>24.6</v>
      </c>
      <c r="AA210" s="85">
        <v>25.1</v>
      </c>
      <c r="AB210" s="86">
        <v>24.8</v>
      </c>
      <c r="AC210" s="84">
        <v>24.3</v>
      </c>
      <c r="AD210" s="85">
        <v>23</v>
      </c>
      <c r="AE210" s="86">
        <v>20.9</v>
      </c>
      <c r="AF210" s="84">
        <v>18.399999999999999</v>
      </c>
      <c r="AG210" s="85">
        <v>16.8</v>
      </c>
      <c r="AH210" s="86">
        <v>14.9</v>
      </c>
      <c r="AI210" s="84">
        <v>12.6</v>
      </c>
      <c r="AJ210" s="85">
        <v>11</v>
      </c>
      <c r="AK210" s="86">
        <v>8.8000000000000007</v>
      </c>
      <c r="AL210" s="84">
        <v>7.1</v>
      </c>
      <c r="AM210" s="86">
        <v>5.4</v>
      </c>
      <c r="AN210" s="86">
        <v>3.8</v>
      </c>
      <c r="AO210" s="84">
        <v>2.8</v>
      </c>
    </row>
    <row r="211" spans="1:41" x14ac:dyDescent="0.2">
      <c r="A211" s="329"/>
      <c r="B211" s="87">
        <v>2</v>
      </c>
      <c r="C211" s="167" t="str">
        <f>CONCATENATE(A210,B211)</f>
        <v>1922</v>
      </c>
      <c r="D211" s="88"/>
      <c r="E211" s="89" t="s">
        <v>239</v>
      </c>
      <c r="F211" s="90">
        <v>-3.3</v>
      </c>
      <c r="G211" s="91">
        <v>-3.5</v>
      </c>
      <c r="H211" s="89">
        <v>-4</v>
      </c>
      <c r="I211" s="90">
        <v>-3.5</v>
      </c>
      <c r="J211" s="91">
        <v>-2.7</v>
      </c>
      <c r="K211" s="89">
        <v>-1.9</v>
      </c>
      <c r="L211" s="90">
        <v>-0.7</v>
      </c>
      <c r="M211" s="91">
        <v>0.7</v>
      </c>
      <c r="N211" s="89">
        <v>2</v>
      </c>
      <c r="O211" s="90">
        <v>3.9</v>
      </c>
      <c r="P211" s="91">
        <v>6.1</v>
      </c>
      <c r="Q211" s="89">
        <v>7.5</v>
      </c>
      <c r="R211" s="90">
        <v>9.6999999999999993</v>
      </c>
      <c r="S211" s="91">
        <v>10.7</v>
      </c>
      <c r="T211" s="89">
        <v>12</v>
      </c>
      <c r="U211" s="90">
        <v>13.8</v>
      </c>
      <c r="V211" s="91">
        <v>15.7</v>
      </c>
      <c r="W211" s="89">
        <v>17.3</v>
      </c>
      <c r="X211" s="90">
        <v>18.5</v>
      </c>
      <c r="Y211" s="91">
        <v>19.5</v>
      </c>
      <c r="Z211" s="89">
        <v>20.3</v>
      </c>
      <c r="AA211" s="90">
        <v>20.5</v>
      </c>
      <c r="AB211" s="91">
        <v>20.5</v>
      </c>
      <c r="AC211" s="89">
        <v>19.899999999999999</v>
      </c>
      <c r="AD211" s="90">
        <v>18.8</v>
      </c>
      <c r="AE211" s="91">
        <v>17.100000000000001</v>
      </c>
      <c r="AF211" s="89">
        <v>14.6</v>
      </c>
      <c r="AG211" s="90">
        <v>12.9</v>
      </c>
      <c r="AH211" s="91">
        <v>10.5</v>
      </c>
      <c r="AI211" s="89">
        <v>7.8</v>
      </c>
      <c r="AJ211" s="90">
        <v>6</v>
      </c>
      <c r="AK211" s="91">
        <v>3.7</v>
      </c>
      <c r="AL211" s="89">
        <v>1.9</v>
      </c>
      <c r="AM211" s="91">
        <v>0.1</v>
      </c>
      <c r="AN211" s="91">
        <v>-1.4</v>
      </c>
      <c r="AO211" s="89">
        <v>-2.5</v>
      </c>
    </row>
    <row r="212" spans="1:41" x14ac:dyDescent="0.2">
      <c r="A212" s="329"/>
      <c r="B212" s="87">
        <v>3</v>
      </c>
      <c r="C212" s="167" t="str">
        <f>CONCATENATE(A210,B212)</f>
        <v>1923</v>
      </c>
      <c r="D212" s="88"/>
      <c r="E212" s="89" t="s">
        <v>240</v>
      </c>
      <c r="F212" s="90">
        <v>9</v>
      </c>
      <c r="G212" s="91">
        <v>8.3000000000000007</v>
      </c>
      <c r="H212" s="89">
        <v>8.1999999999999993</v>
      </c>
      <c r="I212" s="90">
        <v>8.5</v>
      </c>
      <c r="J212" s="91">
        <v>9.5</v>
      </c>
      <c r="K212" s="89">
        <v>9.9</v>
      </c>
      <c r="L212" s="90">
        <v>11.1</v>
      </c>
      <c r="M212" s="91">
        <v>12.9</v>
      </c>
      <c r="N212" s="89">
        <v>13.7</v>
      </c>
      <c r="O212" s="90">
        <v>16.8</v>
      </c>
      <c r="P212" s="91">
        <v>18.5</v>
      </c>
      <c r="Q212" s="89">
        <v>20.9</v>
      </c>
      <c r="R212" s="90">
        <v>22.6</v>
      </c>
      <c r="S212" s="91">
        <v>22.3</v>
      </c>
      <c r="T212" s="89">
        <v>24</v>
      </c>
      <c r="U212" s="90">
        <v>25.1</v>
      </c>
      <c r="V212" s="91">
        <v>25.5</v>
      </c>
      <c r="W212" s="89">
        <v>25.8</v>
      </c>
      <c r="X212" s="90">
        <v>27.8</v>
      </c>
      <c r="Y212" s="91">
        <v>29.3</v>
      </c>
      <c r="Z212" s="89">
        <v>30.7</v>
      </c>
      <c r="AA212" s="90">
        <v>31.3</v>
      </c>
      <c r="AB212" s="91">
        <v>30.7</v>
      </c>
      <c r="AC212" s="89">
        <v>30.3</v>
      </c>
      <c r="AD212" s="90">
        <v>28.7</v>
      </c>
      <c r="AE212" s="91">
        <v>26.1</v>
      </c>
      <c r="AF212" s="89">
        <v>23.3</v>
      </c>
      <c r="AG212" s="90">
        <v>21.9</v>
      </c>
      <c r="AH212" s="91">
        <v>20.6</v>
      </c>
      <c r="AI212" s="89">
        <v>18.600000000000001</v>
      </c>
      <c r="AJ212" s="90">
        <v>17.5</v>
      </c>
      <c r="AK212" s="91">
        <v>15.4</v>
      </c>
      <c r="AL212" s="89">
        <v>13.9</v>
      </c>
      <c r="AM212" s="91">
        <v>12.5</v>
      </c>
      <c r="AN212" s="91">
        <v>10.8</v>
      </c>
      <c r="AO212" s="89">
        <v>10.1</v>
      </c>
    </row>
    <row r="213" spans="1:41" x14ac:dyDescent="0.2">
      <c r="A213" s="329"/>
      <c r="B213" s="87">
        <v>4</v>
      </c>
      <c r="C213" s="167" t="str">
        <f>CONCATENATE(A210,B213)</f>
        <v>1924</v>
      </c>
      <c r="D213" s="88"/>
      <c r="E213" s="89" t="s">
        <v>241</v>
      </c>
      <c r="F213" s="90">
        <v>54</v>
      </c>
      <c r="G213" s="91">
        <v>50.3</v>
      </c>
      <c r="H213" s="89">
        <v>60.2</v>
      </c>
      <c r="I213" s="90">
        <v>57.4</v>
      </c>
      <c r="J213" s="91">
        <v>57.3</v>
      </c>
      <c r="K213" s="89">
        <v>45.9</v>
      </c>
      <c r="L213" s="90">
        <v>51.4</v>
      </c>
      <c r="M213" s="91">
        <v>55.3</v>
      </c>
      <c r="N213" s="89">
        <v>54.4</v>
      </c>
      <c r="O213" s="90">
        <v>59.8</v>
      </c>
      <c r="P213" s="91">
        <v>55.5</v>
      </c>
      <c r="Q213" s="89">
        <v>62.6</v>
      </c>
      <c r="R213" s="90">
        <v>59</v>
      </c>
      <c r="S213" s="91">
        <v>50.5</v>
      </c>
      <c r="T213" s="89">
        <v>64.8</v>
      </c>
      <c r="U213" s="90">
        <v>55.3</v>
      </c>
      <c r="V213" s="91">
        <v>45.9</v>
      </c>
      <c r="W213" s="89">
        <v>35.200000000000003</v>
      </c>
      <c r="X213" s="90">
        <v>45.2</v>
      </c>
      <c r="Y213" s="91">
        <v>45.9</v>
      </c>
      <c r="Z213" s="89">
        <v>66.400000000000006</v>
      </c>
      <c r="AA213" s="90">
        <v>63.4</v>
      </c>
      <c r="AB213" s="91">
        <v>58.1</v>
      </c>
      <c r="AC213" s="89">
        <v>62.3</v>
      </c>
      <c r="AD213" s="90">
        <v>50.1</v>
      </c>
      <c r="AE213" s="91">
        <v>41.4</v>
      </c>
      <c r="AF213" s="89">
        <v>32</v>
      </c>
      <c r="AG213" s="90">
        <v>34.299999999999997</v>
      </c>
      <c r="AH213" s="91">
        <v>44</v>
      </c>
      <c r="AI213" s="89">
        <v>49</v>
      </c>
      <c r="AJ213" s="90">
        <v>50.2</v>
      </c>
      <c r="AK213" s="91">
        <v>42.9</v>
      </c>
      <c r="AL213" s="89">
        <v>48</v>
      </c>
      <c r="AM213" s="91">
        <v>48.6</v>
      </c>
      <c r="AN213" s="91">
        <v>50.8</v>
      </c>
      <c r="AO213" s="89">
        <v>59.8</v>
      </c>
    </row>
    <row r="214" spans="1:41" x14ac:dyDescent="0.2">
      <c r="A214" s="330"/>
      <c r="B214" s="92">
        <v>5</v>
      </c>
      <c r="C214" s="168" t="str">
        <f>CONCATENATE(A210,B214)</f>
        <v>1925</v>
      </c>
      <c r="D214" s="93"/>
      <c r="E214" s="94" t="s">
        <v>242</v>
      </c>
      <c r="F214" s="95"/>
      <c r="G214" s="96"/>
      <c r="H214" s="94"/>
      <c r="I214" s="95"/>
      <c r="J214" s="96"/>
      <c r="K214" s="94"/>
      <c r="L214" s="95"/>
      <c r="M214" s="96"/>
      <c r="N214" s="94"/>
      <c r="O214" s="95"/>
      <c r="P214" s="96"/>
      <c r="Q214" s="94"/>
      <c r="R214" s="95"/>
      <c r="S214" s="96"/>
      <c r="T214" s="94"/>
      <c r="U214" s="95"/>
      <c r="V214" s="96"/>
      <c r="W214" s="94"/>
      <c r="X214" s="95"/>
      <c r="Y214" s="96"/>
      <c r="Z214" s="94"/>
      <c r="AA214" s="95"/>
      <c r="AB214" s="96"/>
      <c r="AC214" s="94"/>
      <c r="AD214" s="95"/>
      <c r="AE214" s="96"/>
      <c r="AF214" s="94"/>
      <c r="AG214" s="95"/>
      <c r="AH214" s="96"/>
      <c r="AI214" s="94"/>
      <c r="AJ214" s="95"/>
      <c r="AK214" s="96"/>
      <c r="AL214" s="94"/>
      <c r="AM214" s="96"/>
      <c r="AN214" s="96"/>
      <c r="AO214" s="94"/>
    </row>
    <row r="215" spans="1:41" x14ac:dyDescent="0.2">
      <c r="A215" s="328" t="s">
        <v>392</v>
      </c>
      <c r="B215" s="61">
        <v>1</v>
      </c>
      <c r="C215" s="166" t="str">
        <f>CONCATENATE(A215,B215)</f>
        <v>2011</v>
      </c>
      <c r="D215" s="88" t="s">
        <v>436</v>
      </c>
      <c r="E215" s="84" t="s">
        <v>238</v>
      </c>
      <c r="F215" s="90">
        <v>-0.1</v>
      </c>
      <c r="G215" s="91">
        <v>-0.6</v>
      </c>
      <c r="H215" s="89">
        <v>-1</v>
      </c>
      <c r="I215" s="90">
        <v>-0.8</v>
      </c>
      <c r="J215" s="91">
        <v>0.1</v>
      </c>
      <c r="K215" s="89">
        <v>1</v>
      </c>
      <c r="L215" s="90">
        <v>2.1</v>
      </c>
      <c r="M215" s="91">
        <v>3.9</v>
      </c>
      <c r="N215" s="89">
        <v>5.3</v>
      </c>
      <c r="O215" s="90">
        <v>8.3000000000000007</v>
      </c>
      <c r="P215" s="91">
        <v>10.6</v>
      </c>
      <c r="Q215" s="89">
        <v>12.8</v>
      </c>
      <c r="R215" s="90">
        <v>15.1</v>
      </c>
      <c r="S215" s="91">
        <v>15.5</v>
      </c>
      <c r="T215" s="89">
        <v>17.100000000000001</v>
      </c>
      <c r="U215" s="90">
        <v>19</v>
      </c>
      <c r="V215" s="91">
        <v>20.2</v>
      </c>
      <c r="W215" s="89">
        <v>21.1</v>
      </c>
      <c r="X215" s="90">
        <v>22.5</v>
      </c>
      <c r="Y215" s="91">
        <v>23.4</v>
      </c>
      <c r="Z215" s="89">
        <v>25.2</v>
      </c>
      <c r="AA215" s="90">
        <v>25.8</v>
      </c>
      <c r="AB215" s="91">
        <v>25.5</v>
      </c>
      <c r="AC215" s="89">
        <v>24.6</v>
      </c>
      <c r="AD215" s="90">
        <v>22.9</v>
      </c>
      <c r="AE215" s="91">
        <v>20.7</v>
      </c>
      <c r="AF215" s="89">
        <v>18.100000000000001</v>
      </c>
      <c r="AG215" s="90">
        <v>16.2</v>
      </c>
      <c r="AH215" s="91">
        <v>14.2</v>
      </c>
      <c r="AI215" s="89">
        <v>11.4</v>
      </c>
      <c r="AJ215" s="90">
        <v>9.8000000000000007</v>
      </c>
      <c r="AK215" s="91">
        <v>7.4</v>
      </c>
      <c r="AL215" s="89">
        <v>5.4</v>
      </c>
      <c r="AM215" s="91">
        <v>3.8</v>
      </c>
      <c r="AN215" s="91">
        <v>2</v>
      </c>
      <c r="AO215" s="89">
        <v>0.8</v>
      </c>
    </row>
    <row r="216" spans="1:41" x14ac:dyDescent="0.2">
      <c r="A216" s="329"/>
      <c r="B216" s="87">
        <v>2</v>
      </c>
      <c r="C216" s="167" t="str">
        <f>CONCATENATE(A215,B216)</f>
        <v>2012</v>
      </c>
      <c r="D216" s="88"/>
      <c r="E216" s="89" t="s">
        <v>239</v>
      </c>
      <c r="F216" s="90">
        <v>-3.6</v>
      </c>
      <c r="G216" s="91">
        <v>-4.0999999999999996</v>
      </c>
      <c r="H216" s="89">
        <v>-4.5999999999999996</v>
      </c>
      <c r="I216" s="90">
        <v>-4.5999999999999996</v>
      </c>
      <c r="J216" s="91">
        <v>-3.8</v>
      </c>
      <c r="K216" s="89">
        <v>-2.9</v>
      </c>
      <c r="L216" s="90">
        <v>-2.1</v>
      </c>
      <c r="M216" s="91">
        <v>-0.8</v>
      </c>
      <c r="N216" s="89">
        <v>0.5</v>
      </c>
      <c r="O216" s="90">
        <v>2.7</v>
      </c>
      <c r="P216" s="91">
        <v>5.2</v>
      </c>
      <c r="Q216" s="89">
        <v>6.7</v>
      </c>
      <c r="R216" s="90">
        <v>9.1999999999999993</v>
      </c>
      <c r="S216" s="91">
        <v>10.3</v>
      </c>
      <c r="T216" s="89">
        <v>11.9</v>
      </c>
      <c r="U216" s="90">
        <v>14</v>
      </c>
      <c r="V216" s="91">
        <v>15.8</v>
      </c>
      <c r="W216" s="89">
        <v>17.399999999999999</v>
      </c>
      <c r="X216" s="90">
        <v>18.899999999999999</v>
      </c>
      <c r="Y216" s="91">
        <v>19.8</v>
      </c>
      <c r="Z216" s="89">
        <v>21.2</v>
      </c>
      <c r="AA216" s="90">
        <v>21.7</v>
      </c>
      <c r="AB216" s="91">
        <v>21.5</v>
      </c>
      <c r="AC216" s="89">
        <v>20.7</v>
      </c>
      <c r="AD216" s="90">
        <v>19.2</v>
      </c>
      <c r="AE216" s="91">
        <v>17.2</v>
      </c>
      <c r="AF216" s="89">
        <v>14.4</v>
      </c>
      <c r="AG216" s="90">
        <v>12.5</v>
      </c>
      <c r="AH216" s="91">
        <v>9.9</v>
      </c>
      <c r="AI216" s="89">
        <v>7</v>
      </c>
      <c r="AJ216" s="90">
        <v>5.0999999999999996</v>
      </c>
      <c r="AK216" s="91">
        <v>3.1</v>
      </c>
      <c r="AL216" s="89">
        <v>1.1000000000000001</v>
      </c>
      <c r="AM216" s="91">
        <v>-0.4</v>
      </c>
      <c r="AN216" s="91">
        <v>-1.5</v>
      </c>
      <c r="AO216" s="89">
        <v>-2.8</v>
      </c>
    </row>
    <row r="217" spans="1:41" x14ac:dyDescent="0.2">
      <c r="A217" s="329"/>
      <c r="B217" s="87">
        <v>3</v>
      </c>
      <c r="C217" s="167" t="str">
        <f>CONCATENATE(A215,B217)</f>
        <v>2013</v>
      </c>
      <c r="D217" s="88"/>
      <c r="E217" s="89" t="s">
        <v>240</v>
      </c>
      <c r="F217" s="90">
        <v>3.9</v>
      </c>
      <c r="G217" s="91">
        <v>3.5</v>
      </c>
      <c r="H217" s="89">
        <v>3.2</v>
      </c>
      <c r="I217" s="90">
        <v>3.7</v>
      </c>
      <c r="J217" s="91">
        <v>4.7</v>
      </c>
      <c r="K217" s="89">
        <v>5.9</v>
      </c>
      <c r="L217" s="90">
        <v>7.4</v>
      </c>
      <c r="M217" s="91">
        <v>9.6</v>
      </c>
      <c r="N217" s="89">
        <v>11.2</v>
      </c>
      <c r="O217" s="90">
        <v>15</v>
      </c>
      <c r="P217" s="91">
        <v>17.2</v>
      </c>
      <c r="Q217" s="89">
        <v>19.8</v>
      </c>
      <c r="R217" s="90">
        <v>22.1</v>
      </c>
      <c r="S217" s="91">
        <v>21.8</v>
      </c>
      <c r="T217" s="89">
        <v>23.6</v>
      </c>
      <c r="U217" s="90">
        <v>25.1</v>
      </c>
      <c r="V217" s="91">
        <v>25.9</v>
      </c>
      <c r="W217" s="89">
        <v>25.9</v>
      </c>
      <c r="X217" s="90">
        <v>27.7</v>
      </c>
      <c r="Y217" s="91">
        <v>28.6</v>
      </c>
      <c r="Z217" s="89">
        <v>30.9</v>
      </c>
      <c r="AA217" s="90">
        <v>31.6</v>
      </c>
      <c r="AB217" s="91">
        <v>31.1</v>
      </c>
      <c r="AC217" s="89">
        <v>30.2</v>
      </c>
      <c r="AD217" s="90">
        <v>28.3</v>
      </c>
      <c r="AE217" s="91">
        <v>25.6</v>
      </c>
      <c r="AF217" s="89">
        <v>22.9</v>
      </c>
      <c r="AG217" s="90">
        <v>21.1</v>
      </c>
      <c r="AH217" s="91">
        <v>19.600000000000001</v>
      </c>
      <c r="AI217" s="89">
        <v>17</v>
      </c>
      <c r="AJ217" s="90">
        <v>15.6</v>
      </c>
      <c r="AK217" s="91">
        <v>12.8</v>
      </c>
      <c r="AL217" s="89">
        <v>10.6</v>
      </c>
      <c r="AM217" s="91">
        <v>8.8000000000000007</v>
      </c>
      <c r="AN217" s="91">
        <v>6.5</v>
      </c>
      <c r="AO217" s="89">
        <v>5.2</v>
      </c>
    </row>
    <row r="218" spans="1:41" x14ac:dyDescent="0.2">
      <c r="A218" s="329"/>
      <c r="B218" s="87">
        <v>4</v>
      </c>
      <c r="C218" s="167" t="str">
        <f>CONCATENATE(A215,B218)</f>
        <v>2014</v>
      </c>
      <c r="D218" s="88"/>
      <c r="E218" s="89" t="s">
        <v>241</v>
      </c>
      <c r="F218" s="90">
        <v>39.700000000000003</v>
      </c>
      <c r="G218" s="91">
        <v>41.3</v>
      </c>
      <c r="H218" s="89">
        <v>46.2</v>
      </c>
      <c r="I218" s="90">
        <v>46.2</v>
      </c>
      <c r="J218" s="91">
        <v>45.7</v>
      </c>
      <c r="K218" s="89">
        <v>39.4</v>
      </c>
      <c r="L218" s="90">
        <v>53</v>
      </c>
      <c r="M218" s="91">
        <v>56.1</v>
      </c>
      <c r="N218" s="89">
        <v>59.4</v>
      </c>
      <c r="O218" s="90">
        <v>66.7</v>
      </c>
      <c r="P218" s="91">
        <v>62.8</v>
      </c>
      <c r="Q218" s="89">
        <v>68.7</v>
      </c>
      <c r="R218" s="90">
        <v>69.900000000000006</v>
      </c>
      <c r="S218" s="91">
        <v>60.8</v>
      </c>
      <c r="T218" s="89">
        <v>76.599999999999994</v>
      </c>
      <c r="U218" s="90">
        <v>67.400000000000006</v>
      </c>
      <c r="V218" s="91">
        <v>56.7</v>
      </c>
      <c r="W218" s="89">
        <v>41.4</v>
      </c>
      <c r="X218" s="90">
        <v>48.4</v>
      </c>
      <c r="Y218" s="91">
        <v>46</v>
      </c>
      <c r="Z218" s="89">
        <v>74.400000000000006</v>
      </c>
      <c r="AA218" s="90">
        <v>71</v>
      </c>
      <c r="AB218" s="91">
        <v>64.900000000000006</v>
      </c>
      <c r="AC218" s="89">
        <v>67.900000000000006</v>
      </c>
      <c r="AD218" s="90">
        <v>53.6</v>
      </c>
      <c r="AE218" s="91">
        <v>44.5</v>
      </c>
      <c r="AF218" s="89">
        <v>43.7</v>
      </c>
      <c r="AG218" s="90">
        <v>45.6</v>
      </c>
      <c r="AH218" s="91">
        <v>49.8</v>
      </c>
      <c r="AI218" s="89">
        <v>57</v>
      </c>
      <c r="AJ218" s="90">
        <v>50.7</v>
      </c>
      <c r="AK218" s="91">
        <v>43.9</v>
      </c>
      <c r="AL218" s="89">
        <v>44.6</v>
      </c>
      <c r="AM218" s="91">
        <v>47.1</v>
      </c>
      <c r="AN218" s="91">
        <v>42.3</v>
      </c>
      <c r="AO218" s="89">
        <v>46.2</v>
      </c>
    </row>
    <row r="219" spans="1:41" x14ac:dyDescent="0.2">
      <c r="A219" s="330"/>
      <c r="B219" s="92">
        <v>5</v>
      </c>
      <c r="C219" s="168" t="str">
        <f>CONCATENATE(A215,B219)</f>
        <v>2015</v>
      </c>
      <c r="D219" s="88"/>
      <c r="E219" s="94" t="s">
        <v>242</v>
      </c>
      <c r="F219" s="90"/>
      <c r="G219" s="91"/>
      <c r="H219" s="89"/>
      <c r="I219" s="90"/>
      <c r="J219" s="91"/>
      <c r="K219" s="89"/>
      <c r="L219" s="90"/>
      <c r="M219" s="91"/>
      <c r="N219" s="89"/>
      <c r="O219" s="90"/>
      <c r="P219" s="91"/>
      <c r="Q219" s="89"/>
      <c r="R219" s="90"/>
      <c r="S219" s="91"/>
      <c r="T219" s="89"/>
      <c r="U219" s="90"/>
      <c r="V219" s="91"/>
      <c r="W219" s="89"/>
      <c r="X219" s="90"/>
      <c r="Y219" s="91"/>
      <c r="Z219" s="89"/>
      <c r="AA219" s="90"/>
      <c r="AB219" s="91"/>
      <c r="AC219" s="89"/>
      <c r="AD219" s="90"/>
      <c r="AE219" s="91"/>
      <c r="AF219" s="89"/>
      <c r="AG219" s="90"/>
      <c r="AH219" s="91"/>
      <c r="AI219" s="89"/>
      <c r="AJ219" s="90"/>
      <c r="AK219" s="91"/>
      <c r="AL219" s="89"/>
      <c r="AM219" s="91"/>
      <c r="AN219" s="91"/>
      <c r="AO219" s="89"/>
    </row>
    <row r="220" spans="1:41" x14ac:dyDescent="0.2">
      <c r="A220" s="328">
        <v>202</v>
      </c>
      <c r="B220" s="61">
        <v>1</v>
      </c>
      <c r="C220" s="166" t="str">
        <f>CONCATENATE(A220,B220)</f>
        <v>2021</v>
      </c>
      <c r="D220" s="83" t="s">
        <v>48</v>
      </c>
      <c r="E220" s="84" t="s">
        <v>238</v>
      </c>
      <c r="F220" s="85">
        <v>0.2</v>
      </c>
      <c r="G220" s="86">
        <v>-0.4</v>
      </c>
      <c r="H220" s="84">
        <v>-1</v>
      </c>
      <c r="I220" s="85">
        <v>-0.7</v>
      </c>
      <c r="J220" s="86">
        <v>0.3</v>
      </c>
      <c r="K220" s="84">
        <v>1.1000000000000001</v>
      </c>
      <c r="L220" s="85">
        <v>2.2999999999999998</v>
      </c>
      <c r="M220" s="86">
        <v>4</v>
      </c>
      <c r="N220" s="84">
        <v>5.4</v>
      </c>
      <c r="O220" s="85">
        <v>8.4</v>
      </c>
      <c r="P220" s="86">
        <v>10.6</v>
      </c>
      <c r="Q220" s="84">
        <v>12.8</v>
      </c>
      <c r="R220" s="85">
        <v>15.2</v>
      </c>
      <c r="S220" s="86">
        <v>15.6</v>
      </c>
      <c r="T220" s="84">
        <v>17</v>
      </c>
      <c r="U220" s="85">
        <v>18.7</v>
      </c>
      <c r="V220" s="86">
        <v>19.899999999999999</v>
      </c>
      <c r="W220" s="84">
        <v>21</v>
      </c>
      <c r="X220" s="85">
        <v>22.5</v>
      </c>
      <c r="Y220" s="86">
        <v>23.4</v>
      </c>
      <c r="Z220" s="84">
        <v>24.7</v>
      </c>
      <c r="AA220" s="85">
        <v>25.2</v>
      </c>
      <c r="AB220" s="86">
        <v>25</v>
      </c>
      <c r="AC220" s="84">
        <v>24.2</v>
      </c>
      <c r="AD220" s="85">
        <v>22.5</v>
      </c>
      <c r="AE220" s="86">
        <v>20.2</v>
      </c>
      <c r="AF220" s="84">
        <v>17.399999999999999</v>
      </c>
      <c r="AG220" s="85">
        <v>15.5</v>
      </c>
      <c r="AH220" s="86">
        <v>13.6</v>
      </c>
      <c r="AI220" s="84">
        <v>10.9</v>
      </c>
      <c r="AJ220" s="85">
        <v>9.5</v>
      </c>
      <c r="AK220" s="86">
        <v>7.3</v>
      </c>
      <c r="AL220" s="84">
        <v>5.3</v>
      </c>
      <c r="AM220" s="86">
        <v>3.9</v>
      </c>
      <c r="AN220" s="86">
        <v>2.1</v>
      </c>
      <c r="AO220" s="84">
        <v>0.9</v>
      </c>
    </row>
    <row r="221" spans="1:41" x14ac:dyDescent="0.2">
      <c r="A221" s="329"/>
      <c r="B221" s="87">
        <v>2</v>
      </c>
      <c r="C221" s="167" t="str">
        <f>CONCATENATE(A220,B221)</f>
        <v>2022</v>
      </c>
      <c r="D221" s="88"/>
      <c r="E221" s="89" t="s">
        <v>239</v>
      </c>
      <c r="F221" s="90">
        <v>-4.5999999999999996</v>
      </c>
      <c r="G221" s="91">
        <v>-5</v>
      </c>
      <c r="H221" s="89">
        <v>-5.9</v>
      </c>
      <c r="I221" s="90">
        <v>-5.7</v>
      </c>
      <c r="J221" s="91">
        <v>-4.8</v>
      </c>
      <c r="K221" s="89">
        <v>-3.8</v>
      </c>
      <c r="L221" s="90">
        <v>-2.8</v>
      </c>
      <c r="M221" s="91">
        <v>-1.6</v>
      </c>
      <c r="N221" s="89">
        <v>-0.2</v>
      </c>
      <c r="O221" s="90">
        <v>2</v>
      </c>
      <c r="P221" s="91">
        <v>4.4000000000000004</v>
      </c>
      <c r="Q221" s="89">
        <v>6</v>
      </c>
      <c r="R221" s="90">
        <v>8.8000000000000007</v>
      </c>
      <c r="S221" s="91">
        <v>9.6</v>
      </c>
      <c r="T221" s="89">
        <v>11.1</v>
      </c>
      <c r="U221" s="90">
        <v>13.1</v>
      </c>
      <c r="V221" s="91">
        <v>14.9</v>
      </c>
      <c r="W221" s="89">
        <v>16.8</v>
      </c>
      <c r="X221" s="90">
        <v>18.2</v>
      </c>
      <c r="Y221" s="91">
        <v>19.2</v>
      </c>
      <c r="Z221" s="89">
        <v>20.2</v>
      </c>
      <c r="AA221" s="90">
        <v>20.5</v>
      </c>
      <c r="AB221" s="91">
        <v>20.399999999999999</v>
      </c>
      <c r="AC221" s="89">
        <v>19.600000000000001</v>
      </c>
      <c r="AD221" s="90">
        <v>18.2</v>
      </c>
      <c r="AE221" s="91">
        <v>16.100000000000001</v>
      </c>
      <c r="AF221" s="89">
        <v>13.3</v>
      </c>
      <c r="AG221" s="90">
        <v>11.2</v>
      </c>
      <c r="AH221" s="91">
        <v>8.6</v>
      </c>
      <c r="AI221" s="89">
        <v>5.7</v>
      </c>
      <c r="AJ221" s="90">
        <v>4</v>
      </c>
      <c r="AK221" s="91">
        <v>2.1</v>
      </c>
      <c r="AL221" s="89">
        <v>0.1</v>
      </c>
      <c r="AM221" s="91">
        <v>-1.3</v>
      </c>
      <c r="AN221" s="91">
        <v>-2.6</v>
      </c>
      <c r="AO221" s="89">
        <v>-3.9</v>
      </c>
    </row>
    <row r="222" spans="1:41" x14ac:dyDescent="0.2">
      <c r="A222" s="329"/>
      <c r="B222" s="87">
        <v>3</v>
      </c>
      <c r="C222" s="167" t="str">
        <f>CONCATENATE(A220,B222)</f>
        <v>2023</v>
      </c>
      <c r="D222" s="88"/>
      <c r="E222" s="89" t="s">
        <v>240</v>
      </c>
      <c r="F222" s="90">
        <v>5.7</v>
      </c>
      <c r="G222" s="91">
        <v>4.9000000000000004</v>
      </c>
      <c r="H222" s="89">
        <v>4.5</v>
      </c>
      <c r="I222" s="90">
        <v>5.0999999999999996</v>
      </c>
      <c r="J222" s="91">
        <v>6.1</v>
      </c>
      <c r="K222" s="89">
        <v>7.1</v>
      </c>
      <c r="L222" s="90">
        <v>8.6999999999999993</v>
      </c>
      <c r="M222" s="91">
        <v>10.7</v>
      </c>
      <c r="N222" s="89">
        <v>11.9</v>
      </c>
      <c r="O222" s="90">
        <v>15.6</v>
      </c>
      <c r="P222" s="91">
        <v>17.7</v>
      </c>
      <c r="Q222" s="89">
        <v>20.2</v>
      </c>
      <c r="R222" s="90">
        <v>22.5</v>
      </c>
      <c r="S222" s="91">
        <v>22.3</v>
      </c>
      <c r="T222" s="89">
        <v>23.9</v>
      </c>
      <c r="U222" s="90">
        <v>25.5</v>
      </c>
      <c r="V222" s="91">
        <v>26</v>
      </c>
      <c r="W222" s="89">
        <v>26.4</v>
      </c>
      <c r="X222" s="90">
        <v>28.2</v>
      </c>
      <c r="Y222" s="91">
        <v>28.9</v>
      </c>
      <c r="Z222" s="89">
        <v>30.9</v>
      </c>
      <c r="AA222" s="90">
        <v>31.7</v>
      </c>
      <c r="AB222" s="91">
        <v>31.2</v>
      </c>
      <c r="AC222" s="89">
        <v>30.5</v>
      </c>
      <c r="AD222" s="90">
        <v>28.5</v>
      </c>
      <c r="AE222" s="91">
        <v>25.7</v>
      </c>
      <c r="AF222" s="89">
        <v>22.7</v>
      </c>
      <c r="AG222" s="90">
        <v>21.1</v>
      </c>
      <c r="AH222" s="91">
        <v>19.7</v>
      </c>
      <c r="AI222" s="89">
        <v>17.3</v>
      </c>
      <c r="AJ222" s="90">
        <v>16.100000000000001</v>
      </c>
      <c r="AK222" s="91">
        <v>13.3</v>
      </c>
      <c r="AL222" s="89">
        <v>11.4</v>
      </c>
      <c r="AM222" s="91">
        <v>9.9</v>
      </c>
      <c r="AN222" s="91">
        <v>7.7</v>
      </c>
      <c r="AO222" s="89">
        <v>6.6</v>
      </c>
    </row>
    <row r="223" spans="1:41" x14ac:dyDescent="0.2">
      <c r="A223" s="329"/>
      <c r="B223" s="87">
        <v>4</v>
      </c>
      <c r="C223" s="167" t="str">
        <f>CONCATENATE(A220,B223)</f>
        <v>2024</v>
      </c>
      <c r="D223" s="88"/>
      <c r="E223" s="89" t="s">
        <v>241</v>
      </c>
      <c r="F223" s="90">
        <v>53.2</v>
      </c>
      <c r="G223" s="91">
        <v>54.6</v>
      </c>
      <c r="H223" s="89">
        <v>62.9</v>
      </c>
      <c r="I223" s="90">
        <v>59.5</v>
      </c>
      <c r="J223" s="91">
        <v>56.9</v>
      </c>
      <c r="K223" s="89">
        <v>47.1</v>
      </c>
      <c r="L223" s="90">
        <v>60</v>
      </c>
      <c r="M223" s="91">
        <v>61.6</v>
      </c>
      <c r="N223" s="89">
        <v>63.4</v>
      </c>
      <c r="O223" s="90">
        <v>67.8</v>
      </c>
      <c r="P223" s="91">
        <v>63.8</v>
      </c>
      <c r="Q223" s="89">
        <v>70.5</v>
      </c>
      <c r="R223" s="90">
        <v>69.5</v>
      </c>
      <c r="S223" s="91">
        <v>62.7</v>
      </c>
      <c r="T223" s="89">
        <v>76.5</v>
      </c>
      <c r="U223" s="90">
        <v>65.599999999999994</v>
      </c>
      <c r="V223" s="91">
        <v>55.8</v>
      </c>
      <c r="W223" s="89">
        <v>42.3</v>
      </c>
      <c r="X223" s="90">
        <v>51.1</v>
      </c>
      <c r="Y223" s="91">
        <v>47.5</v>
      </c>
      <c r="Z223" s="89">
        <v>72.7</v>
      </c>
      <c r="AA223" s="90">
        <v>71.5</v>
      </c>
      <c r="AB223" s="91">
        <v>63.8</v>
      </c>
      <c r="AC223" s="89">
        <v>70.099999999999994</v>
      </c>
      <c r="AD223" s="90">
        <v>53.6</v>
      </c>
      <c r="AE223" s="91">
        <v>45.5</v>
      </c>
      <c r="AF223" s="89">
        <v>42.6</v>
      </c>
      <c r="AG223" s="90">
        <v>45.4</v>
      </c>
      <c r="AH223" s="91">
        <v>51.7</v>
      </c>
      <c r="AI223" s="89">
        <v>62.8</v>
      </c>
      <c r="AJ223" s="90">
        <v>56.3</v>
      </c>
      <c r="AK223" s="91">
        <v>50.2</v>
      </c>
      <c r="AL223" s="89">
        <v>52.6</v>
      </c>
      <c r="AM223" s="91">
        <v>54.7</v>
      </c>
      <c r="AN223" s="91">
        <v>51.7</v>
      </c>
      <c r="AO223" s="89">
        <v>59.6</v>
      </c>
    </row>
    <row r="224" spans="1:41" x14ac:dyDescent="0.2">
      <c r="A224" s="330"/>
      <c r="B224" s="92">
        <v>5</v>
      </c>
      <c r="C224" s="168" t="str">
        <f>CONCATENATE(A220,B224)</f>
        <v>2025</v>
      </c>
      <c r="D224" s="93"/>
      <c r="E224" s="94" t="s">
        <v>242</v>
      </c>
      <c r="F224" s="95"/>
      <c r="G224" s="96"/>
      <c r="H224" s="94"/>
      <c r="I224" s="95"/>
      <c r="J224" s="96"/>
      <c r="K224" s="94"/>
      <c r="L224" s="95"/>
      <c r="M224" s="96"/>
      <c r="N224" s="94"/>
      <c r="O224" s="95"/>
      <c r="P224" s="96"/>
      <c r="Q224" s="94"/>
      <c r="R224" s="95"/>
      <c r="S224" s="96"/>
      <c r="T224" s="94"/>
      <c r="U224" s="95"/>
      <c r="V224" s="96"/>
      <c r="W224" s="94"/>
      <c r="X224" s="95"/>
      <c r="Y224" s="96"/>
      <c r="Z224" s="94"/>
      <c r="AA224" s="95"/>
      <c r="AB224" s="96"/>
      <c r="AC224" s="94"/>
      <c r="AD224" s="95"/>
      <c r="AE224" s="96"/>
      <c r="AF224" s="94"/>
      <c r="AG224" s="95"/>
      <c r="AH224" s="96"/>
      <c r="AI224" s="94"/>
      <c r="AJ224" s="95"/>
      <c r="AK224" s="96"/>
      <c r="AL224" s="94"/>
      <c r="AM224" s="96"/>
      <c r="AN224" s="96"/>
      <c r="AO224" s="94"/>
    </row>
    <row r="225" spans="1:41" x14ac:dyDescent="0.2">
      <c r="A225" s="328">
        <v>203</v>
      </c>
      <c r="B225" s="61">
        <v>1</v>
      </c>
      <c r="C225" s="166" t="str">
        <f>CONCATENATE(A225,B225)</f>
        <v>2031</v>
      </c>
      <c r="D225" s="83" t="s">
        <v>317</v>
      </c>
      <c r="E225" s="97" t="s">
        <v>238</v>
      </c>
      <c r="F225" s="85">
        <v>1.1000000000000001</v>
      </c>
      <c r="G225" s="86">
        <v>0.9</v>
      </c>
      <c r="H225" s="84">
        <v>0.5</v>
      </c>
      <c r="I225" s="85">
        <v>1.1000000000000001</v>
      </c>
      <c r="J225" s="86">
        <v>2.2000000000000002</v>
      </c>
      <c r="K225" s="84">
        <v>3</v>
      </c>
      <c r="L225" s="85">
        <v>4</v>
      </c>
      <c r="M225" s="86">
        <v>5.6</v>
      </c>
      <c r="N225" s="84">
        <v>7.1</v>
      </c>
      <c r="O225" s="85">
        <v>9.8000000000000007</v>
      </c>
      <c r="P225" s="86">
        <v>11.8</v>
      </c>
      <c r="Q225" s="84">
        <v>13.6</v>
      </c>
      <c r="R225" s="85">
        <v>15.5</v>
      </c>
      <c r="S225" s="86">
        <v>16.100000000000001</v>
      </c>
      <c r="T225" s="84">
        <v>17.5</v>
      </c>
      <c r="U225" s="85">
        <v>19.100000000000001</v>
      </c>
      <c r="V225" s="86">
        <v>20.2</v>
      </c>
      <c r="W225" s="86">
        <v>21.5</v>
      </c>
      <c r="X225" s="85">
        <v>22.9</v>
      </c>
      <c r="Y225" s="86">
        <v>23.7</v>
      </c>
      <c r="Z225" s="84">
        <v>25.1</v>
      </c>
      <c r="AA225" s="85">
        <v>25.4</v>
      </c>
      <c r="AB225" s="86">
        <v>25.3</v>
      </c>
      <c r="AC225" s="84">
        <v>24.5</v>
      </c>
      <c r="AD225" s="85">
        <v>23.4</v>
      </c>
      <c r="AE225" s="86">
        <v>21.3</v>
      </c>
      <c r="AF225" s="84">
        <v>18.899999999999999</v>
      </c>
      <c r="AG225" s="85">
        <v>16.600000000000001</v>
      </c>
      <c r="AH225" s="86">
        <v>14.8</v>
      </c>
      <c r="AI225" s="84">
        <v>12</v>
      </c>
      <c r="AJ225" s="85">
        <v>10.4</v>
      </c>
      <c r="AK225" s="86">
        <v>8.1</v>
      </c>
      <c r="AL225" s="84">
        <v>6.2</v>
      </c>
      <c r="AM225" s="85">
        <v>4.5</v>
      </c>
      <c r="AN225" s="86">
        <v>3.1</v>
      </c>
      <c r="AO225" s="84">
        <v>2.1</v>
      </c>
    </row>
    <row r="226" spans="1:41" x14ac:dyDescent="0.2">
      <c r="A226" s="329"/>
      <c r="B226" s="87">
        <v>2</v>
      </c>
      <c r="C226" s="167" t="str">
        <f>CONCATENATE(A225,B226)</f>
        <v>2032</v>
      </c>
      <c r="D226" s="88"/>
      <c r="E226" s="98" t="s">
        <v>239</v>
      </c>
      <c r="F226" s="90">
        <v>-3.5</v>
      </c>
      <c r="G226" s="91">
        <v>-3.7</v>
      </c>
      <c r="H226" s="89">
        <v>-4.3</v>
      </c>
      <c r="I226" s="90">
        <v>-3.6</v>
      </c>
      <c r="J226" s="91">
        <v>-2.7</v>
      </c>
      <c r="K226" s="89">
        <v>-1.9</v>
      </c>
      <c r="L226" s="90">
        <v>-1.1000000000000001</v>
      </c>
      <c r="M226" s="91">
        <v>0.1</v>
      </c>
      <c r="N226" s="89">
        <v>1.7</v>
      </c>
      <c r="O226" s="90">
        <v>4</v>
      </c>
      <c r="P226" s="91">
        <v>6.1</v>
      </c>
      <c r="Q226" s="89">
        <v>7.6</v>
      </c>
      <c r="R226" s="90">
        <v>9.6</v>
      </c>
      <c r="S226" s="91">
        <v>10.6</v>
      </c>
      <c r="T226" s="89">
        <v>11.9</v>
      </c>
      <c r="U226" s="90">
        <v>13.8</v>
      </c>
      <c r="V226" s="91">
        <v>15.7</v>
      </c>
      <c r="W226" s="91">
        <v>17.5</v>
      </c>
      <c r="X226" s="90">
        <v>19.100000000000001</v>
      </c>
      <c r="Y226" s="91">
        <v>19.8</v>
      </c>
      <c r="Z226" s="89">
        <v>20.9</v>
      </c>
      <c r="AA226" s="90">
        <v>20.8</v>
      </c>
      <c r="AB226" s="91">
        <v>20.9</v>
      </c>
      <c r="AC226" s="89">
        <v>20</v>
      </c>
      <c r="AD226" s="90">
        <v>19.2</v>
      </c>
      <c r="AE226" s="91">
        <v>17.3</v>
      </c>
      <c r="AF226" s="89">
        <v>14.9</v>
      </c>
      <c r="AG226" s="90">
        <v>12.8</v>
      </c>
      <c r="AH226" s="91">
        <v>10.5</v>
      </c>
      <c r="AI226" s="89">
        <v>7.4</v>
      </c>
      <c r="AJ226" s="90">
        <v>5.8</v>
      </c>
      <c r="AK226" s="91">
        <v>3.7</v>
      </c>
      <c r="AL226" s="89">
        <v>1.6</v>
      </c>
      <c r="AM226" s="90">
        <v>-0.2</v>
      </c>
      <c r="AN226" s="91">
        <v>-1.4</v>
      </c>
      <c r="AO226" s="89">
        <v>-2.7</v>
      </c>
    </row>
    <row r="227" spans="1:41" x14ac:dyDescent="0.2">
      <c r="A227" s="329"/>
      <c r="B227" s="87">
        <v>3</v>
      </c>
      <c r="C227" s="167" t="str">
        <f>CONCATENATE(A225,B227)</f>
        <v>2033</v>
      </c>
      <c r="D227" s="88"/>
      <c r="E227" s="98" t="s">
        <v>240</v>
      </c>
      <c r="F227" s="90">
        <v>6.9</v>
      </c>
      <c r="G227" s="91">
        <v>6.5</v>
      </c>
      <c r="H227" s="89">
        <v>6.3</v>
      </c>
      <c r="I227" s="90">
        <v>6.5</v>
      </c>
      <c r="J227" s="91">
        <v>7.7</v>
      </c>
      <c r="K227" s="89">
        <v>8.5</v>
      </c>
      <c r="L227" s="90">
        <v>9.6999999999999993</v>
      </c>
      <c r="M227" s="91">
        <v>11.6</v>
      </c>
      <c r="N227" s="89">
        <v>12.8</v>
      </c>
      <c r="O227" s="90">
        <v>16.600000000000001</v>
      </c>
      <c r="P227" s="91">
        <v>18.399999999999999</v>
      </c>
      <c r="Q227" s="89">
        <v>20.399999999999999</v>
      </c>
      <c r="R227" s="90">
        <v>22.1</v>
      </c>
      <c r="S227" s="91">
        <v>22.4</v>
      </c>
      <c r="T227" s="89">
        <v>24.1</v>
      </c>
      <c r="U227" s="90">
        <v>25.8</v>
      </c>
      <c r="V227" s="91">
        <v>26</v>
      </c>
      <c r="W227" s="91">
        <v>26.5</v>
      </c>
      <c r="X227" s="90">
        <v>28</v>
      </c>
      <c r="Y227" s="91">
        <v>28.8</v>
      </c>
      <c r="Z227" s="89">
        <v>31.1</v>
      </c>
      <c r="AA227" s="90">
        <v>31.6</v>
      </c>
      <c r="AB227" s="91">
        <v>31.3</v>
      </c>
      <c r="AC227" s="89">
        <v>30.4</v>
      </c>
      <c r="AD227" s="90">
        <v>29.2</v>
      </c>
      <c r="AE227" s="91">
        <v>26.7</v>
      </c>
      <c r="AF227" s="89">
        <v>24</v>
      </c>
      <c r="AG227" s="90">
        <v>22.1</v>
      </c>
      <c r="AH227" s="91">
        <v>20.8</v>
      </c>
      <c r="AI227" s="89">
        <v>18.399999999999999</v>
      </c>
      <c r="AJ227" s="90">
        <v>16.7</v>
      </c>
      <c r="AK227" s="91">
        <v>14</v>
      </c>
      <c r="AL227" s="89">
        <v>12.3</v>
      </c>
      <c r="AM227" s="90">
        <v>10.3</v>
      </c>
      <c r="AN227" s="91">
        <v>8.4</v>
      </c>
      <c r="AO227" s="89">
        <v>7.5</v>
      </c>
    </row>
    <row r="228" spans="1:41" x14ac:dyDescent="0.2">
      <c r="A228" s="329"/>
      <c r="B228" s="87">
        <v>4</v>
      </c>
      <c r="C228" s="167" t="str">
        <f>CONCATENATE(A225,B228)</f>
        <v>2034</v>
      </c>
      <c r="D228" s="88"/>
      <c r="E228" s="98" t="s">
        <v>241</v>
      </c>
      <c r="F228" s="90">
        <v>53.2</v>
      </c>
      <c r="G228" s="91">
        <v>56.8</v>
      </c>
      <c r="H228" s="89">
        <v>66.599999999999994</v>
      </c>
      <c r="I228" s="90">
        <v>58.9</v>
      </c>
      <c r="J228" s="91">
        <v>58</v>
      </c>
      <c r="K228" s="89">
        <v>47.2</v>
      </c>
      <c r="L228" s="90">
        <v>58.4</v>
      </c>
      <c r="M228" s="91">
        <v>60.2</v>
      </c>
      <c r="N228" s="89">
        <v>60.2</v>
      </c>
      <c r="O228" s="90">
        <v>60.8</v>
      </c>
      <c r="P228" s="91">
        <v>60.4</v>
      </c>
      <c r="Q228" s="89">
        <v>65.400000000000006</v>
      </c>
      <c r="R228" s="90">
        <v>62.3</v>
      </c>
      <c r="S228" s="91">
        <v>58.5</v>
      </c>
      <c r="T228" s="89">
        <v>73.5</v>
      </c>
      <c r="U228" s="90">
        <v>60.8</v>
      </c>
      <c r="V228" s="91">
        <v>51</v>
      </c>
      <c r="W228" s="91">
        <v>39.6</v>
      </c>
      <c r="X228" s="90">
        <v>47.3</v>
      </c>
      <c r="Y228" s="91">
        <v>47.6</v>
      </c>
      <c r="Z228" s="89">
        <v>73.5</v>
      </c>
      <c r="AA228" s="90">
        <v>68.2</v>
      </c>
      <c r="AB228" s="91">
        <v>63.6</v>
      </c>
      <c r="AC228" s="89">
        <v>68.3</v>
      </c>
      <c r="AD228" s="90">
        <v>54.3</v>
      </c>
      <c r="AE228" s="91">
        <v>45.2</v>
      </c>
      <c r="AF228" s="89">
        <v>40.799999999999997</v>
      </c>
      <c r="AG228" s="90">
        <v>44.3</v>
      </c>
      <c r="AH228" s="91">
        <v>50.3</v>
      </c>
      <c r="AI228" s="89">
        <v>57.2</v>
      </c>
      <c r="AJ228" s="90">
        <v>49</v>
      </c>
      <c r="AK228" s="91">
        <v>45.9</v>
      </c>
      <c r="AL228" s="89">
        <v>49.9</v>
      </c>
      <c r="AM228" s="90">
        <v>51.6</v>
      </c>
      <c r="AN228" s="91">
        <v>49.6</v>
      </c>
      <c r="AO228" s="89">
        <v>60.7</v>
      </c>
    </row>
    <row r="229" spans="1:41" x14ac:dyDescent="0.2">
      <c r="A229" s="330"/>
      <c r="B229" s="92">
        <v>5</v>
      </c>
      <c r="C229" s="168" t="str">
        <f>CONCATENATE(A225,B229)</f>
        <v>2035</v>
      </c>
      <c r="D229" s="93"/>
      <c r="E229" s="99" t="s">
        <v>242</v>
      </c>
      <c r="F229" s="95"/>
      <c r="G229" s="96"/>
      <c r="H229" s="94"/>
      <c r="I229" s="95"/>
      <c r="J229" s="96"/>
      <c r="K229" s="94"/>
      <c r="L229" s="95"/>
      <c r="M229" s="96"/>
      <c r="N229" s="94"/>
      <c r="O229" s="95"/>
      <c r="P229" s="96"/>
      <c r="Q229" s="94"/>
      <c r="R229" s="95"/>
      <c r="S229" s="96"/>
      <c r="T229" s="94"/>
      <c r="U229" s="95"/>
      <c r="V229" s="96"/>
      <c r="W229" s="96"/>
      <c r="X229" s="95"/>
      <c r="Y229" s="96"/>
      <c r="Z229" s="94"/>
      <c r="AA229" s="95"/>
      <c r="AB229" s="96"/>
      <c r="AC229" s="94"/>
      <c r="AD229" s="95"/>
      <c r="AE229" s="96"/>
      <c r="AF229" s="94"/>
      <c r="AG229" s="95"/>
      <c r="AH229" s="96"/>
      <c r="AI229" s="94"/>
      <c r="AJ229" s="95"/>
      <c r="AK229" s="96"/>
      <c r="AL229" s="94"/>
      <c r="AM229" s="95"/>
      <c r="AN229" s="96"/>
      <c r="AO229" s="94"/>
    </row>
    <row r="230" spans="1:41" x14ac:dyDescent="0.2">
      <c r="A230" s="328">
        <v>211</v>
      </c>
      <c r="B230" s="61">
        <v>1</v>
      </c>
      <c r="C230" s="166" t="str">
        <f>CONCATENATE(A230,B230)</f>
        <v>2111</v>
      </c>
      <c r="D230" s="83" t="s">
        <v>49</v>
      </c>
      <c r="E230" s="97" t="s">
        <v>238</v>
      </c>
      <c r="F230" s="85">
        <v>4.5999999999999996</v>
      </c>
      <c r="G230" s="86">
        <v>4.4000000000000004</v>
      </c>
      <c r="H230" s="84">
        <v>4</v>
      </c>
      <c r="I230" s="85">
        <v>4.2</v>
      </c>
      <c r="J230" s="86">
        <v>5.3</v>
      </c>
      <c r="K230" s="84">
        <v>5.9</v>
      </c>
      <c r="L230" s="85">
        <v>7</v>
      </c>
      <c r="M230" s="86">
        <v>8.6</v>
      </c>
      <c r="N230" s="84">
        <v>10</v>
      </c>
      <c r="O230" s="85">
        <v>12.4</v>
      </c>
      <c r="P230" s="86">
        <v>14.5</v>
      </c>
      <c r="Q230" s="84">
        <v>16.2</v>
      </c>
      <c r="R230" s="85">
        <v>18</v>
      </c>
      <c r="S230" s="86">
        <v>18.5</v>
      </c>
      <c r="T230" s="84">
        <v>20.2</v>
      </c>
      <c r="U230" s="85">
        <v>21.9</v>
      </c>
      <c r="V230" s="86">
        <v>22.8</v>
      </c>
      <c r="W230" s="86">
        <v>23.8</v>
      </c>
      <c r="X230" s="85">
        <v>25.3</v>
      </c>
      <c r="Y230" s="86">
        <v>26.3</v>
      </c>
      <c r="Z230" s="84">
        <v>27.9</v>
      </c>
      <c r="AA230" s="85">
        <v>28.3</v>
      </c>
      <c r="AB230" s="86">
        <v>28.1</v>
      </c>
      <c r="AC230" s="84">
        <v>27.4</v>
      </c>
      <c r="AD230" s="85">
        <v>26.2</v>
      </c>
      <c r="AE230" s="86">
        <v>24.2</v>
      </c>
      <c r="AF230" s="84">
        <v>22</v>
      </c>
      <c r="AG230" s="85">
        <v>20.100000000000001</v>
      </c>
      <c r="AH230" s="86">
        <v>18.5</v>
      </c>
      <c r="AI230" s="84">
        <v>16</v>
      </c>
      <c r="AJ230" s="85">
        <v>14.3</v>
      </c>
      <c r="AK230" s="86">
        <v>12</v>
      </c>
      <c r="AL230" s="84">
        <v>10.199999999999999</v>
      </c>
      <c r="AM230" s="85">
        <v>8.3000000000000007</v>
      </c>
      <c r="AN230" s="86">
        <v>6.7</v>
      </c>
      <c r="AO230" s="84">
        <v>5.7</v>
      </c>
    </row>
    <row r="231" spans="1:41" x14ac:dyDescent="0.2">
      <c r="A231" s="329"/>
      <c r="B231" s="87">
        <v>2</v>
      </c>
      <c r="C231" s="167" t="str">
        <f>CONCATENATE(A230,B231)</f>
        <v>2112</v>
      </c>
      <c r="D231" s="88"/>
      <c r="E231" s="98" t="s">
        <v>239</v>
      </c>
      <c r="F231" s="90">
        <v>0.8</v>
      </c>
      <c r="G231" s="91">
        <v>0.6</v>
      </c>
      <c r="H231" s="89">
        <v>0.1</v>
      </c>
      <c r="I231" s="90">
        <v>0.1</v>
      </c>
      <c r="J231" s="91">
        <v>1</v>
      </c>
      <c r="K231" s="89">
        <v>1.6</v>
      </c>
      <c r="L231" s="90">
        <v>2.4</v>
      </c>
      <c r="M231" s="91">
        <v>3.8</v>
      </c>
      <c r="N231" s="89">
        <v>5.3</v>
      </c>
      <c r="O231" s="90">
        <v>7.4</v>
      </c>
      <c r="P231" s="91">
        <v>9.3000000000000007</v>
      </c>
      <c r="Q231" s="89">
        <v>11.1</v>
      </c>
      <c r="R231" s="90">
        <v>13.1</v>
      </c>
      <c r="S231" s="91">
        <v>13.9</v>
      </c>
      <c r="T231" s="89">
        <v>15.5</v>
      </c>
      <c r="U231" s="90">
        <v>17.399999999999999</v>
      </c>
      <c r="V231" s="91">
        <v>19</v>
      </c>
      <c r="W231" s="91">
        <v>20.399999999999999</v>
      </c>
      <c r="X231" s="90">
        <v>21.9</v>
      </c>
      <c r="Y231" s="91">
        <v>22.9</v>
      </c>
      <c r="Z231" s="89">
        <v>24.2</v>
      </c>
      <c r="AA231" s="90">
        <v>24.6</v>
      </c>
      <c r="AB231" s="91">
        <v>24.6</v>
      </c>
      <c r="AC231" s="89">
        <v>23.7</v>
      </c>
      <c r="AD231" s="90">
        <v>22.5</v>
      </c>
      <c r="AE231" s="91">
        <v>20.5</v>
      </c>
      <c r="AF231" s="89">
        <v>18.3</v>
      </c>
      <c r="AG231" s="90">
        <v>16.2</v>
      </c>
      <c r="AH231" s="91">
        <v>14.1</v>
      </c>
      <c r="AI231" s="89">
        <v>11.3</v>
      </c>
      <c r="AJ231" s="90">
        <v>9.6999999999999993</v>
      </c>
      <c r="AK231" s="91">
        <v>7.7</v>
      </c>
      <c r="AL231" s="89">
        <v>5.6</v>
      </c>
      <c r="AM231" s="90">
        <v>3.9</v>
      </c>
      <c r="AN231" s="91">
        <v>2.6</v>
      </c>
      <c r="AO231" s="89">
        <v>1.5</v>
      </c>
    </row>
    <row r="232" spans="1:41" x14ac:dyDescent="0.2">
      <c r="A232" s="329"/>
      <c r="B232" s="87">
        <v>3</v>
      </c>
      <c r="C232" s="167" t="str">
        <f>CONCATENATE(A230,B232)</f>
        <v>2113</v>
      </c>
      <c r="D232" s="88"/>
      <c r="E232" s="98" t="s">
        <v>240</v>
      </c>
      <c r="F232" s="90">
        <v>9</v>
      </c>
      <c r="G232" s="91">
        <v>8.9</v>
      </c>
      <c r="H232" s="89">
        <v>8.5</v>
      </c>
      <c r="I232" s="90">
        <v>9</v>
      </c>
      <c r="J232" s="91">
        <v>10.199999999999999</v>
      </c>
      <c r="K232" s="89">
        <v>10.8</v>
      </c>
      <c r="L232" s="90">
        <v>12.1</v>
      </c>
      <c r="M232" s="91">
        <v>13.7</v>
      </c>
      <c r="N232" s="89">
        <v>15.1</v>
      </c>
      <c r="O232" s="90">
        <v>17.899999999999999</v>
      </c>
      <c r="P232" s="91">
        <v>20</v>
      </c>
      <c r="Q232" s="89">
        <v>21.7</v>
      </c>
      <c r="R232" s="90">
        <v>23.3</v>
      </c>
      <c r="S232" s="91">
        <v>23.6</v>
      </c>
      <c r="T232" s="89">
        <v>25.6</v>
      </c>
      <c r="U232" s="90">
        <v>27</v>
      </c>
      <c r="V232" s="91">
        <v>27.5</v>
      </c>
      <c r="W232" s="91">
        <v>27.9</v>
      </c>
      <c r="X232" s="90">
        <v>29.5</v>
      </c>
      <c r="Y232" s="91">
        <v>30.7</v>
      </c>
      <c r="Z232" s="89">
        <v>32.700000000000003</v>
      </c>
      <c r="AA232" s="90">
        <v>33.4</v>
      </c>
      <c r="AB232" s="91">
        <v>33.200000000000003</v>
      </c>
      <c r="AC232" s="89">
        <v>32.4</v>
      </c>
      <c r="AD232" s="90">
        <v>31.1</v>
      </c>
      <c r="AE232" s="91">
        <v>28.9</v>
      </c>
      <c r="AF232" s="89">
        <v>26.4</v>
      </c>
      <c r="AG232" s="90">
        <v>24.8</v>
      </c>
      <c r="AH232" s="91">
        <v>23.6</v>
      </c>
      <c r="AI232" s="89">
        <v>21.2</v>
      </c>
      <c r="AJ232" s="90">
        <v>19.5</v>
      </c>
      <c r="AK232" s="91">
        <v>16.899999999999999</v>
      </c>
      <c r="AL232" s="89">
        <v>15.2</v>
      </c>
      <c r="AM232" s="90">
        <v>13.2</v>
      </c>
      <c r="AN232" s="91">
        <v>11.3</v>
      </c>
      <c r="AO232" s="89">
        <v>10.4</v>
      </c>
    </row>
    <row r="233" spans="1:41" x14ac:dyDescent="0.2">
      <c r="A233" s="329"/>
      <c r="B233" s="87">
        <v>4</v>
      </c>
      <c r="C233" s="167" t="str">
        <f>CONCATENATE(A230,B233)</f>
        <v>2114</v>
      </c>
      <c r="D233" s="88"/>
      <c r="E233" s="98" t="s">
        <v>241</v>
      </c>
      <c r="F233" s="90">
        <v>50.1</v>
      </c>
      <c r="G233" s="91">
        <v>52.1</v>
      </c>
      <c r="H233" s="89">
        <v>58.2</v>
      </c>
      <c r="I233" s="90">
        <v>57.5</v>
      </c>
      <c r="J233" s="91">
        <v>56.2</v>
      </c>
      <c r="K233" s="89">
        <v>49.9</v>
      </c>
      <c r="L233" s="90">
        <v>61.5</v>
      </c>
      <c r="M233" s="91">
        <v>62.1</v>
      </c>
      <c r="N233" s="89">
        <v>64.7</v>
      </c>
      <c r="O233" s="90">
        <v>63.4</v>
      </c>
      <c r="P233" s="91">
        <v>65</v>
      </c>
      <c r="Q233" s="89">
        <v>68.3</v>
      </c>
      <c r="R233" s="90">
        <v>62.4</v>
      </c>
      <c r="S233" s="91">
        <v>60.3</v>
      </c>
      <c r="T233" s="89">
        <v>76.3</v>
      </c>
      <c r="U233" s="90">
        <v>64.099999999999994</v>
      </c>
      <c r="V233" s="91">
        <v>54.9</v>
      </c>
      <c r="W233" s="91">
        <v>40.5</v>
      </c>
      <c r="X233" s="90">
        <v>48.5</v>
      </c>
      <c r="Y233" s="91">
        <v>45.7</v>
      </c>
      <c r="Z233" s="89">
        <v>72.8</v>
      </c>
      <c r="AA233" s="90">
        <v>69.5</v>
      </c>
      <c r="AB233" s="91">
        <v>64</v>
      </c>
      <c r="AC233" s="89">
        <v>68.7</v>
      </c>
      <c r="AD233" s="90">
        <v>58.6</v>
      </c>
      <c r="AE233" s="91">
        <v>51.2</v>
      </c>
      <c r="AF233" s="89">
        <v>48</v>
      </c>
      <c r="AG233" s="90">
        <v>50.5</v>
      </c>
      <c r="AH233" s="91">
        <v>57.7</v>
      </c>
      <c r="AI233" s="89">
        <v>66</v>
      </c>
      <c r="AJ233" s="90">
        <v>53.9</v>
      </c>
      <c r="AK233" s="91">
        <v>50.1</v>
      </c>
      <c r="AL233" s="89">
        <v>53.3</v>
      </c>
      <c r="AM233" s="90">
        <v>52.9</v>
      </c>
      <c r="AN233" s="91">
        <v>50.2</v>
      </c>
      <c r="AO233" s="89">
        <v>57.5</v>
      </c>
    </row>
    <row r="234" spans="1:41" x14ac:dyDescent="0.2">
      <c r="A234" s="330"/>
      <c r="B234" s="92">
        <v>5</v>
      </c>
      <c r="C234" s="168" t="str">
        <f>CONCATENATE(A230,B234)</f>
        <v>2115</v>
      </c>
      <c r="D234" s="93"/>
      <c r="E234" s="99" t="s">
        <v>242</v>
      </c>
      <c r="F234" s="95"/>
      <c r="G234" s="96"/>
      <c r="H234" s="94"/>
      <c r="I234" s="95"/>
      <c r="J234" s="96"/>
      <c r="K234" s="94"/>
      <c r="L234" s="95"/>
      <c r="M234" s="96"/>
      <c r="N234" s="94"/>
      <c r="O234" s="95"/>
      <c r="P234" s="96"/>
      <c r="Q234" s="94"/>
      <c r="R234" s="95"/>
      <c r="S234" s="96"/>
      <c r="T234" s="94"/>
      <c r="U234" s="95"/>
      <c r="V234" s="96"/>
      <c r="W234" s="96"/>
      <c r="X234" s="95"/>
      <c r="Y234" s="96"/>
      <c r="Z234" s="94"/>
      <c r="AA234" s="95"/>
      <c r="AB234" s="96"/>
      <c r="AC234" s="94"/>
      <c r="AD234" s="95"/>
      <c r="AE234" s="96"/>
      <c r="AF234" s="94"/>
      <c r="AG234" s="95"/>
      <c r="AH234" s="96"/>
      <c r="AI234" s="94"/>
      <c r="AJ234" s="95"/>
      <c r="AK234" s="96"/>
      <c r="AL234" s="94"/>
      <c r="AM234" s="95"/>
      <c r="AN234" s="96"/>
      <c r="AO234" s="94"/>
    </row>
    <row r="235" spans="1:41" x14ac:dyDescent="0.2">
      <c r="A235" s="328">
        <v>212</v>
      </c>
      <c r="B235" s="61">
        <v>1</v>
      </c>
      <c r="C235" s="166" t="str">
        <f>CONCATENATE(A235,B235)</f>
        <v>2121</v>
      </c>
      <c r="D235" s="88" t="s">
        <v>318</v>
      </c>
      <c r="E235" s="98" t="s">
        <v>238</v>
      </c>
      <c r="F235" s="90">
        <v>-1</v>
      </c>
      <c r="G235" s="91">
        <v>-1.4</v>
      </c>
      <c r="H235" s="89">
        <v>-1.9</v>
      </c>
      <c r="I235" s="90">
        <v>-1.7</v>
      </c>
      <c r="J235" s="91">
        <v>-0.8</v>
      </c>
      <c r="K235" s="89">
        <v>0</v>
      </c>
      <c r="L235" s="90">
        <v>1.2</v>
      </c>
      <c r="M235" s="91">
        <v>2.9</v>
      </c>
      <c r="N235" s="89">
        <v>4.5</v>
      </c>
      <c r="O235" s="90">
        <v>7.3</v>
      </c>
      <c r="P235" s="91">
        <v>9.6</v>
      </c>
      <c r="Q235" s="89">
        <v>11.8</v>
      </c>
      <c r="R235" s="90">
        <v>14.3</v>
      </c>
      <c r="S235" s="91">
        <v>14.8</v>
      </c>
      <c r="T235" s="89">
        <v>16.2</v>
      </c>
      <c r="U235" s="90">
        <v>18.2</v>
      </c>
      <c r="V235" s="91">
        <v>19.5</v>
      </c>
      <c r="W235" s="91">
        <v>20.6</v>
      </c>
      <c r="X235" s="90">
        <v>22</v>
      </c>
      <c r="Y235" s="91">
        <v>22.7</v>
      </c>
      <c r="Z235" s="89">
        <v>24.3</v>
      </c>
      <c r="AA235" s="90">
        <v>24.6</v>
      </c>
      <c r="AB235" s="91">
        <v>24.4</v>
      </c>
      <c r="AC235" s="89">
        <v>23.5</v>
      </c>
      <c r="AD235" s="90">
        <v>21.9</v>
      </c>
      <c r="AE235" s="91">
        <v>19.899999999999999</v>
      </c>
      <c r="AF235" s="89">
        <v>17.3</v>
      </c>
      <c r="AG235" s="90">
        <v>15.3</v>
      </c>
      <c r="AH235" s="91">
        <v>13.2</v>
      </c>
      <c r="AI235" s="89">
        <v>10.4</v>
      </c>
      <c r="AJ235" s="90">
        <v>8.8000000000000007</v>
      </c>
      <c r="AK235" s="91">
        <v>6.4</v>
      </c>
      <c r="AL235" s="89">
        <v>4.5999999999999996</v>
      </c>
      <c r="AM235" s="91">
        <v>2.9</v>
      </c>
      <c r="AN235" s="91">
        <v>1.3</v>
      </c>
      <c r="AO235" s="89">
        <v>0</v>
      </c>
    </row>
    <row r="236" spans="1:41" x14ac:dyDescent="0.2">
      <c r="A236" s="329"/>
      <c r="B236" s="87">
        <v>2</v>
      </c>
      <c r="C236" s="167" t="str">
        <f>CONCATENATE(A235,B236)</f>
        <v>2122</v>
      </c>
      <c r="D236" s="88"/>
      <c r="E236" s="98" t="s">
        <v>239</v>
      </c>
      <c r="F236" s="90">
        <v>-4.5</v>
      </c>
      <c r="G236" s="91">
        <v>-5</v>
      </c>
      <c r="H236" s="89">
        <v>-5.8</v>
      </c>
      <c r="I236" s="90">
        <v>-5.9</v>
      </c>
      <c r="J236" s="91">
        <v>-5.0999999999999996</v>
      </c>
      <c r="K236" s="89">
        <v>-4.4000000000000004</v>
      </c>
      <c r="L236" s="90">
        <v>-3.2</v>
      </c>
      <c r="M236" s="91">
        <v>-2.2000000000000002</v>
      </c>
      <c r="N236" s="89">
        <v>-0.6</v>
      </c>
      <c r="O236" s="90">
        <v>1.3</v>
      </c>
      <c r="P236" s="91">
        <v>3.4</v>
      </c>
      <c r="Q236" s="89">
        <v>5</v>
      </c>
      <c r="R236" s="90">
        <v>7.7</v>
      </c>
      <c r="S236" s="91">
        <v>8.8000000000000007</v>
      </c>
      <c r="T236" s="89">
        <v>10.3</v>
      </c>
      <c r="U236" s="90">
        <v>12.6</v>
      </c>
      <c r="V236" s="91">
        <v>14.5</v>
      </c>
      <c r="W236" s="91">
        <v>16.600000000000001</v>
      </c>
      <c r="X236" s="90">
        <v>18</v>
      </c>
      <c r="Y236" s="91">
        <v>18.8</v>
      </c>
      <c r="Z236" s="89">
        <v>19.8</v>
      </c>
      <c r="AA236" s="90">
        <v>20.100000000000001</v>
      </c>
      <c r="AB236" s="91">
        <v>20.100000000000001</v>
      </c>
      <c r="AC236" s="89">
        <v>19.100000000000001</v>
      </c>
      <c r="AD236" s="90">
        <v>17.8</v>
      </c>
      <c r="AE236" s="91">
        <v>15.9</v>
      </c>
      <c r="AF236" s="89">
        <v>13.4</v>
      </c>
      <c r="AG236" s="90">
        <v>11.2</v>
      </c>
      <c r="AH236" s="91">
        <v>8.8000000000000007</v>
      </c>
      <c r="AI236" s="89">
        <v>5.9</v>
      </c>
      <c r="AJ236" s="90">
        <v>4.0999999999999996</v>
      </c>
      <c r="AK236" s="91">
        <v>2.2999999999999998</v>
      </c>
      <c r="AL236" s="89">
        <v>0.6</v>
      </c>
      <c r="AM236" s="91">
        <v>-0.8</v>
      </c>
      <c r="AN236" s="91">
        <v>-2</v>
      </c>
      <c r="AO236" s="89">
        <v>-3.4</v>
      </c>
    </row>
    <row r="237" spans="1:41" x14ac:dyDescent="0.2">
      <c r="A237" s="329"/>
      <c r="B237" s="87">
        <v>3</v>
      </c>
      <c r="C237" s="167" t="str">
        <f>CONCATENATE(A235,B237)</f>
        <v>2123</v>
      </c>
      <c r="D237" s="88"/>
      <c r="E237" s="98" t="s">
        <v>240</v>
      </c>
      <c r="F237" s="90">
        <v>3.4</v>
      </c>
      <c r="G237" s="91">
        <v>3.1</v>
      </c>
      <c r="H237" s="89">
        <v>2.7</v>
      </c>
      <c r="I237" s="90">
        <v>3.2</v>
      </c>
      <c r="J237" s="91">
        <v>4.3</v>
      </c>
      <c r="K237" s="89">
        <v>5.4</v>
      </c>
      <c r="L237" s="90">
        <v>6.9</v>
      </c>
      <c r="M237" s="91">
        <v>9.1999999999999993</v>
      </c>
      <c r="N237" s="89">
        <v>10.9</v>
      </c>
      <c r="O237" s="90">
        <v>14.5</v>
      </c>
      <c r="P237" s="91">
        <v>16.8</v>
      </c>
      <c r="Q237" s="89">
        <v>19.3</v>
      </c>
      <c r="R237" s="90">
        <v>21.6</v>
      </c>
      <c r="S237" s="91">
        <v>21.8</v>
      </c>
      <c r="T237" s="89">
        <v>23.5</v>
      </c>
      <c r="U237" s="90">
        <v>25.2</v>
      </c>
      <c r="V237" s="91">
        <v>25.8</v>
      </c>
      <c r="W237" s="91">
        <v>26.1</v>
      </c>
      <c r="X237" s="90">
        <v>27.8</v>
      </c>
      <c r="Y237" s="91">
        <v>28.3</v>
      </c>
      <c r="Z237" s="89">
        <v>30.8</v>
      </c>
      <c r="AA237" s="90">
        <v>31.4</v>
      </c>
      <c r="AB237" s="91">
        <v>30.8</v>
      </c>
      <c r="AC237" s="89">
        <v>29.9</v>
      </c>
      <c r="AD237" s="90">
        <v>28.1</v>
      </c>
      <c r="AE237" s="91">
        <v>25.6</v>
      </c>
      <c r="AF237" s="89">
        <v>23</v>
      </c>
      <c r="AG237" s="90">
        <v>21.2</v>
      </c>
      <c r="AH237" s="91">
        <v>19.7</v>
      </c>
      <c r="AI237" s="89">
        <v>17.100000000000001</v>
      </c>
      <c r="AJ237" s="90">
        <v>15.5</v>
      </c>
      <c r="AK237" s="91">
        <v>12.2</v>
      </c>
      <c r="AL237" s="89">
        <v>10.199999999999999</v>
      </c>
      <c r="AM237" s="91">
        <v>8.1999999999999993</v>
      </c>
      <c r="AN237" s="91">
        <v>5.9</v>
      </c>
      <c r="AO237" s="89">
        <v>4.5999999999999996</v>
      </c>
    </row>
    <row r="238" spans="1:41" x14ac:dyDescent="0.2">
      <c r="A238" s="329"/>
      <c r="B238" s="87">
        <v>4</v>
      </c>
      <c r="C238" s="167" t="str">
        <f>CONCATENATE(A235,B238)</f>
        <v>2124</v>
      </c>
      <c r="D238" s="88"/>
      <c r="E238" s="98" t="s">
        <v>241</v>
      </c>
      <c r="F238" s="90">
        <v>26.7</v>
      </c>
      <c r="G238" s="91">
        <v>32.4</v>
      </c>
      <c r="H238" s="89">
        <v>36.5</v>
      </c>
      <c r="I238" s="90">
        <v>38</v>
      </c>
      <c r="J238" s="91">
        <v>39</v>
      </c>
      <c r="K238" s="89">
        <v>35.6</v>
      </c>
      <c r="L238" s="90">
        <v>47.9</v>
      </c>
      <c r="M238" s="91">
        <v>50.4</v>
      </c>
      <c r="N238" s="89">
        <v>52.6</v>
      </c>
      <c r="O238" s="90">
        <v>57.5</v>
      </c>
      <c r="P238" s="91">
        <v>56.5</v>
      </c>
      <c r="Q238" s="89">
        <v>62.1</v>
      </c>
      <c r="R238" s="90">
        <v>60</v>
      </c>
      <c r="S238" s="91">
        <v>55.2</v>
      </c>
      <c r="T238" s="89">
        <v>66</v>
      </c>
      <c r="U238" s="90">
        <v>58.3</v>
      </c>
      <c r="V238" s="91">
        <v>50.1</v>
      </c>
      <c r="W238" s="91">
        <v>34.9</v>
      </c>
      <c r="X238" s="90">
        <v>42.6</v>
      </c>
      <c r="Y238" s="91">
        <v>39.9</v>
      </c>
      <c r="Z238" s="89">
        <v>63.9</v>
      </c>
      <c r="AA238" s="90">
        <v>61.9</v>
      </c>
      <c r="AB238" s="91">
        <v>56.6</v>
      </c>
      <c r="AC238" s="89">
        <v>62.1</v>
      </c>
      <c r="AD238" s="90">
        <v>47.3</v>
      </c>
      <c r="AE238" s="91">
        <v>40.200000000000003</v>
      </c>
      <c r="AF238" s="89">
        <v>36.700000000000003</v>
      </c>
      <c r="AG238" s="90">
        <v>39.1</v>
      </c>
      <c r="AH238" s="91">
        <v>41.6</v>
      </c>
      <c r="AI238" s="89">
        <v>45.1</v>
      </c>
      <c r="AJ238" s="90">
        <v>38</v>
      </c>
      <c r="AK238" s="91">
        <v>30.2</v>
      </c>
      <c r="AL238" s="89">
        <v>31.4</v>
      </c>
      <c r="AM238" s="91">
        <v>29.1</v>
      </c>
      <c r="AN238" s="91">
        <v>27.1</v>
      </c>
      <c r="AO238" s="89">
        <v>32.9</v>
      </c>
    </row>
    <row r="239" spans="1:41" x14ac:dyDescent="0.2">
      <c r="A239" s="330"/>
      <c r="B239" s="92">
        <v>5</v>
      </c>
      <c r="C239" s="168" t="str">
        <f>CONCATENATE(A235,B239)</f>
        <v>2125</v>
      </c>
      <c r="D239" s="88"/>
      <c r="E239" s="98" t="s">
        <v>242</v>
      </c>
      <c r="F239" s="90"/>
      <c r="G239" s="91"/>
      <c r="H239" s="89"/>
      <c r="I239" s="90"/>
      <c r="J239" s="91"/>
      <c r="K239" s="89"/>
      <c r="L239" s="90"/>
      <c r="M239" s="91"/>
      <c r="N239" s="89"/>
      <c r="O239" s="90"/>
      <c r="P239" s="91"/>
      <c r="Q239" s="89"/>
      <c r="R239" s="90"/>
      <c r="S239" s="91"/>
      <c r="T239" s="89"/>
      <c r="U239" s="90"/>
      <c r="V239" s="91"/>
      <c r="W239" s="91"/>
      <c r="X239" s="90"/>
      <c r="Y239" s="91"/>
      <c r="Z239" s="89"/>
      <c r="AA239" s="90"/>
      <c r="AB239" s="91"/>
      <c r="AC239" s="89"/>
      <c r="AD239" s="90"/>
      <c r="AE239" s="91"/>
      <c r="AF239" s="89"/>
      <c r="AG239" s="90"/>
      <c r="AH239" s="91"/>
      <c r="AI239" s="89"/>
      <c r="AJ239" s="90"/>
      <c r="AK239" s="91"/>
      <c r="AL239" s="89"/>
      <c r="AM239" s="91"/>
      <c r="AN239" s="91"/>
      <c r="AO239" s="89"/>
    </row>
    <row r="240" spans="1:41" x14ac:dyDescent="0.2">
      <c r="A240" s="328">
        <v>221</v>
      </c>
      <c r="B240" s="61">
        <v>1</v>
      </c>
      <c r="C240" s="166" t="str">
        <f>CONCATENATE(A240,B240)</f>
        <v>2211</v>
      </c>
      <c r="D240" s="83" t="s">
        <v>50</v>
      </c>
      <c r="E240" s="84" t="s">
        <v>238</v>
      </c>
      <c r="F240" s="85">
        <v>6.9</v>
      </c>
      <c r="G240" s="86">
        <v>6.8</v>
      </c>
      <c r="H240" s="84">
        <v>6.3</v>
      </c>
      <c r="I240" s="85">
        <v>6.7</v>
      </c>
      <c r="J240" s="86">
        <v>7.5</v>
      </c>
      <c r="K240" s="84">
        <v>7.9</v>
      </c>
      <c r="L240" s="85">
        <v>9</v>
      </c>
      <c r="M240" s="86">
        <v>10.3</v>
      </c>
      <c r="N240" s="84">
        <v>11.4</v>
      </c>
      <c r="O240" s="85">
        <v>13.4</v>
      </c>
      <c r="P240" s="86">
        <v>15</v>
      </c>
      <c r="Q240" s="84">
        <v>16.5</v>
      </c>
      <c r="R240" s="85">
        <v>17.899999999999999</v>
      </c>
      <c r="S240" s="86">
        <v>18.8</v>
      </c>
      <c r="T240" s="84">
        <v>19.7</v>
      </c>
      <c r="U240" s="85">
        <v>21</v>
      </c>
      <c r="V240" s="86">
        <v>21.9</v>
      </c>
      <c r="W240" s="84">
        <v>23.2</v>
      </c>
      <c r="X240" s="85">
        <v>24.6</v>
      </c>
      <c r="Y240" s="86">
        <v>25.9</v>
      </c>
      <c r="Z240" s="84">
        <v>26.6</v>
      </c>
      <c r="AA240" s="85">
        <v>27</v>
      </c>
      <c r="AB240" s="86">
        <v>27.2</v>
      </c>
      <c r="AC240" s="84">
        <v>26.8</v>
      </c>
      <c r="AD240" s="85">
        <v>25.9</v>
      </c>
      <c r="AE240" s="86">
        <v>24.3</v>
      </c>
      <c r="AF240" s="84">
        <v>22.2</v>
      </c>
      <c r="AG240" s="85">
        <v>20.7</v>
      </c>
      <c r="AH240" s="86">
        <v>19.2</v>
      </c>
      <c r="AI240" s="84">
        <v>17.100000000000001</v>
      </c>
      <c r="AJ240" s="85">
        <v>15.6</v>
      </c>
      <c r="AK240" s="86">
        <v>13.8</v>
      </c>
      <c r="AL240" s="84">
        <v>12.2</v>
      </c>
      <c r="AM240" s="86">
        <v>10.3</v>
      </c>
      <c r="AN240" s="86">
        <v>8.9</v>
      </c>
      <c r="AO240" s="84">
        <v>7.9</v>
      </c>
    </row>
    <row r="241" spans="1:41" x14ac:dyDescent="0.2">
      <c r="A241" s="329"/>
      <c r="B241" s="87">
        <v>2</v>
      </c>
      <c r="C241" s="167" t="str">
        <f>CONCATENATE(A240,B241)</f>
        <v>2212</v>
      </c>
      <c r="D241" s="88"/>
      <c r="E241" s="89" t="s">
        <v>239</v>
      </c>
      <c r="F241" s="90">
        <v>2.1</v>
      </c>
      <c r="G241" s="91">
        <v>2.1</v>
      </c>
      <c r="H241" s="89">
        <v>1.2</v>
      </c>
      <c r="I241" s="90">
        <v>1.7</v>
      </c>
      <c r="J241" s="91">
        <v>2.5</v>
      </c>
      <c r="K241" s="89">
        <v>3.2</v>
      </c>
      <c r="L241" s="90">
        <v>4.2</v>
      </c>
      <c r="M241" s="91">
        <v>5.6</v>
      </c>
      <c r="N241" s="89">
        <v>7.1</v>
      </c>
      <c r="O241" s="90">
        <v>8.6999999999999993</v>
      </c>
      <c r="P241" s="91">
        <v>10.5</v>
      </c>
      <c r="Q241" s="89">
        <v>11.9</v>
      </c>
      <c r="R241" s="90">
        <v>13.6</v>
      </c>
      <c r="S241" s="91">
        <v>14.8</v>
      </c>
      <c r="T241" s="89">
        <v>15.7</v>
      </c>
      <c r="U241" s="90">
        <v>17.399999999999999</v>
      </c>
      <c r="V241" s="91">
        <v>18.8</v>
      </c>
      <c r="W241" s="89">
        <v>20.3</v>
      </c>
      <c r="X241" s="90">
        <v>21.7</v>
      </c>
      <c r="Y241" s="91">
        <v>22.8</v>
      </c>
      <c r="Z241" s="89">
        <v>23.6</v>
      </c>
      <c r="AA241" s="90">
        <v>23.8</v>
      </c>
      <c r="AB241" s="91">
        <v>24</v>
      </c>
      <c r="AC241" s="89">
        <v>23.5</v>
      </c>
      <c r="AD241" s="90">
        <v>22.6</v>
      </c>
      <c r="AE241" s="91">
        <v>20.9</v>
      </c>
      <c r="AF241" s="89">
        <v>18.899999999999999</v>
      </c>
      <c r="AG241" s="90">
        <v>17.100000000000001</v>
      </c>
      <c r="AH241" s="91">
        <v>15.2</v>
      </c>
      <c r="AI241" s="89">
        <v>12.9</v>
      </c>
      <c r="AJ241" s="90">
        <v>11.3</v>
      </c>
      <c r="AK241" s="91">
        <v>9.4</v>
      </c>
      <c r="AL241" s="89">
        <v>7.6</v>
      </c>
      <c r="AM241" s="91">
        <v>5.5</v>
      </c>
      <c r="AN241" s="91">
        <v>4.0999999999999996</v>
      </c>
      <c r="AO241" s="89">
        <v>2.9</v>
      </c>
    </row>
    <row r="242" spans="1:41" x14ac:dyDescent="0.2">
      <c r="A242" s="329"/>
      <c r="B242" s="87">
        <v>3</v>
      </c>
      <c r="C242" s="167" t="str">
        <f>CONCATENATE(A240,B242)</f>
        <v>2213</v>
      </c>
      <c r="D242" s="88"/>
      <c r="E242" s="89" t="s">
        <v>240</v>
      </c>
      <c r="F242" s="90">
        <v>11.8</v>
      </c>
      <c r="G242" s="91">
        <v>11.5</v>
      </c>
      <c r="H242" s="89">
        <v>11.2</v>
      </c>
      <c r="I242" s="90">
        <v>11.5</v>
      </c>
      <c r="J242" s="91">
        <v>12.3</v>
      </c>
      <c r="K242" s="89">
        <v>12.4</v>
      </c>
      <c r="L242" s="90">
        <v>13.8</v>
      </c>
      <c r="M242" s="91">
        <v>14.8</v>
      </c>
      <c r="N242" s="89">
        <v>15.8</v>
      </c>
      <c r="O242" s="90">
        <v>17.899999999999999</v>
      </c>
      <c r="P242" s="91">
        <v>19.600000000000001</v>
      </c>
      <c r="Q242" s="89">
        <v>21</v>
      </c>
      <c r="R242" s="90">
        <v>22.2</v>
      </c>
      <c r="S242" s="91">
        <v>22.9</v>
      </c>
      <c r="T242" s="89">
        <v>23.9</v>
      </c>
      <c r="U242" s="90">
        <v>24.9</v>
      </c>
      <c r="V242" s="91">
        <v>25.4</v>
      </c>
      <c r="W242" s="89">
        <v>26.7</v>
      </c>
      <c r="X242" s="90">
        <v>28.3</v>
      </c>
      <c r="Y242" s="91">
        <v>29.7</v>
      </c>
      <c r="Z242" s="89">
        <v>30.3</v>
      </c>
      <c r="AA242" s="90">
        <v>30.8</v>
      </c>
      <c r="AB242" s="91">
        <v>31.1</v>
      </c>
      <c r="AC242" s="89">
        <v>30.7</v>
      </c>
      <c r="AD242" s="90">
        <v>29.7</v>
      </c>
      <c r="AE242" s="91">
        <v>28.1</v>
      </c>
      <c r="AF242" s="89">
        <v>25.9</v>
      </c>
      <c r="AG242" s="90">
        <v>24.7</v>
      </c>
      <c r="AH242" s="91">
        <v>23.4</v>
      </c>
      <c r="AI242" s="89">
        <v>21.5</v>
      </c>
      <c r="AJ242" s="90">
        <v>20.2</v>
      </c>
      <c r="AK242" s="91">
        <v>18.3</v>
      </c>
      <c r="AL242" s="89">
        <v>16.8</v>
      </c>
      <c r="AM242" s="91">
        <v>15.3</v>
      </c>
      <c r="AN242" s="91">
        <v>13.8</v>
      </c>
      <c r="AO242" s="89">
        <v>13</v>
      </c>
    </row>
    <row r="243" spans="1:41" x14ac:dyDescent="0.2">
      <c r="A243" s="329"/>
      <c r="B243" s="87">
        <v>4</v>
      </c>
      <c r="C243" s="167" t="str">
        <f>CONCATENATE(A240,B243)</f>
        <v>2214</v>
      </c>
      <c r="D243" s="88"/>
      <c r="E243" s="89" t="s">
        <v>241</v>
      </c>
      <c r="F243" s="90">
        <v>66.2</v>
      </c>
      <c r="G243" s="91">
        <v>61.4</v>
      </c>
      <c r="H243" s="89">
        <v>75.099999999999994</v>
      </c>
      <c r="I243" s="90">
        <v>68.400000000000006</v>
      </c>
      <c r="J243" s="91">
        <v>61.7</v>
      </c>
      <c r="K243" s="89">
        <v>50.9</v>
      </c>
      <c r="L243" s="90">
        <v>61.7</v>
      </c>
      <c r="M243" s="91">
        <v>58.4</v>
      </c>
      <c r="N243" s="89">
        <v>59</v>
      </c>
      <c r="O243" s="90">
        <v>59.9</v>
      </c>
      <c r="P243" s="91">
        <v>59.7</v>
      </c>
      <c r="Q243" s="89">
        <v>65.5</v>
      </c>
      <c r="R243" s="90">
        <v>57.8</v>
      </c>
      <c r="S243" s="91">
        <v>55.9</v>
      </c>
      <c r="T243" s="89">
        <v>69.599999999999994</v>
      </c>
      <c r="U243" s="90">
        <v>55.1</v>
      </c>
      <c r="V243" s="91">
        <v>42.3</v>
      </c>
      <c r="W243" s="89">
        <v>34.9</v>
      </c>
      <c r="X243" s="90">
        <v>43.2</v>
      </c>
      <c r="Y243" s="91">
        <v>46.7</v>
      </c>
      <c r="Z243" s="89">
        <v>64.3</v>
      </c>
      <c r="AA243" s="90">
        <v>65.2</v>
      </c>
      <c r="AB243" s="91">
        <v>66.099999999999994</v>
      </c>
      <c r="AC243" s="89">
        <v>70.599999999999994</v>
      </c>
      <c r="AD243" s="90">
        <v>58.1</v>
      </c>
      <c r="AE243" s="91">
        <v>48.2</v>
      </c>
      <c r="AF243" s="89">
        <v>42.7</v>
      </c>
      <c r="AG243" s="90">
        <v>45.7</v>
      </c>
      <c r="AH243" s="91">
        <v>53.8</v>
      </c>
      <c r="AI243" s="89">
        <v>61.4</v>
      </c>
      <c r="AJ243" s="90">
        <v>56</v>
      </c>
      <c r="AK243" s="91">
        <v>54.7</v>
      </c>
      <c r="AL243" s="89">
        <v>59.6</v>
      </c>
      <c r="AM243" s="91">
        <v>62.5</v>
      </c>
      <c r="AN243" s="91">
        <v>64.5</v>
      </c>
      <c r="AO243" s="89">
        <v>74.099999999999994</v>
      </c>
    </row>
    <row r="244" spans="1:41" x14ac:dyDescent="0.2">
      <c r="A244" s="330"/>
      <c r="B244" s="92">
        <v>5</v>
      </c>
      <c r="C244" s="168" t="str">
        <f>CONCATENATE(A240,B244)</f>
        <v>2215</v>
      </c>
      <c r="D244" s="93"/>
      <c r="E244" s="94" t="s">
        <v>242</v>
      </c>
      <c r="F244" s="95">
        <v>9.4</v>
      </c>
      <c r="G244" s="96">
        <v>9.5</v>
      </c>
      <c r="H244" s="94">
        <v>10.8</v>
      </c>
      <c r="I244" s="95">
        <v>11.8</v>
      </c>
      <c r="J244" s="96">
        <v>11.9</v>
      </c>
      <c r="K244" s="94">
        <v>12.7</v>
      </c>
      <c r="L244" s="95">
        <v>13.5</v>
      </c>
      <c r="M244" s="96">
        <v>14</v>
      </c>
      <c r="N244" s="94">
        <v>14</v>
      </c>
      <c r="O244" s="95">
        <v>15.8</v>
      </c>
      <c r="P244" s="96">
        <v>16.399999999999999</v>
      </c>
      <c r="Q244" s="94">
        <v>17.899999999999999</v>
      </c>
      <c r="R244" s="95">
        <v>17.100000000000001</v>
      </c>
      <c r="S244" s="96">
        <v>17.3</v>
      </c>
      <c r="T244" s="94">
        <v>18.7</v>
      </c>
      <c r="U244" s="95">
        <v>17.899999999999999</v>
      </c>
      <c r="V244" s="96">
        <v>15.4</v>
      </c>
      <c r="W244" s="94">
        <v>14.2</v>
      </c>
      <c r="X244" s="95">
        <v>15.8</v>
      </c>
      <c r="Y244" s="96">
        <v>16.2</v>
      </c>
      <c r="Z244" s="94">
        <v>18</v>
      </c>
      <c r="AA244" s="95">
        <v>18.399999999999999</v>
      </c>
      <c r="AB244" s="96">
        <v>18.3</v>
      </c>
      <c r="AC244" s="94">
        <v>17.2</v>
      </c>
      <c r="AD244" s="95">
        <v>15.6</v>
      </c>
      <c r="AE244" s="96">
        <v>13.6</v>
      </c>
      <c r="AF244" s="94">
        <v>11.9</v>
      </c>
      <c r="AG244" s="95">
        <v>11.5</v>
      </c>
      <c r="AH244" s="96">
        <v>11.7</v>
      </c>
      <c r="AI244" s="94">
        <v>11.1</v>
      </c>
      <c r="AJ244" s="95">
        <v>10.1</v>
      </c>
      <c r="AK244" s="96">
        <v>9.3000000000000007</v>
      </c>
      <c r="AL244" s="94">
        <v>9.1999999999999993</v>
      </c>
      <c r="AM244" s="96">
        <v>8.9</v>
      </c>
      <c r="AN244" s="96">
        <v>8.9</v>
      </c>
      <c r="AO244" s="94">
        <v>9.1</v>
      </c>
    </row>
    <row r="245" spans="1:41" x14ac:dyDescent="0.2">
      <c r="A245" s="328">
        <v>222</v>
      </c>
      <c r="B245" s="61">
        <v>1</v>
      </c>
      <c r="C245" s="166" t="str">
        <f>CONCATENATE(A245,B245)</f>
        <v>2221</v>
      </c>
      <c r="D245" s="83" t="s">
        <v>51</v>
      </c>
      <c r="E245" s="84" t="s">
        <v>238</v>
      </c>
      <c r="F245" s="85">
        <v>7.1</v>
      </c>
      <c r="G245" s="86">
        <v>6.9</v>
      </c>
      <c r="H245" s="84">
        <v>6.1</v>
      </c>
      <c r="I245" s="85">
        <v>6.4</v>
      </c>
      <c r="J245" s="86">
        <v>7.3</v>
      </c>
      <c r="K245" s="84">
        <v>7.8</v>
      </c>
      <c r="L245" s="85">
        <v>8.8000000000000007</v>
      </c>
      <c r="M245" s="86">
        <v>10.1</v>
      </c>
      <c r="N245" s="84">
        <v>11.3</v>
      </c>
      <c r="O245" s="85">
        <v>13.2</v>
      </c>
      <c r="P245" s="86">
        <v>14.7</v>
      </c>
      <c r="Q245" s="84">
        <v>16</v>
      </c>
      <c r="R245" s="85">
        <v>17.399999999999999</v>
      </c>
      <c r="S245" s="86">
        <v>18.2</v>
      </c>
      <c r="T245" s="84">
        <v>19.2</v>
      </c>
      <c r="U245" s="85">
        <v>20.5</v>
      </c>
      <c r="V245" s="86">
        <v>21.3</v>
      </c>
      <c r="W245" s="84">
        <v>22.2</v>
      </c>
      <c r="X245" s="85">
        <v>23.5</v>
      </c>
      <c r="Y245" s="86">
        <v>24.8</v>
      </c>
      <c r="Z245" s="84">
        <v>25.8</v>
      </c>
      <c r="AA245" s="85">
        <v>26.4</v>
      </c>
      <c r="AB245" s="86">
        <v>26.6</v>
      </c>
      <c r="AC245" s="84">
        <v>26.4</v>
      </c>
      <c r="AD245" s="85">
        <v>25.6</v>
      </c>
      <c r="AE245" s="86">
        <v>24.3</v>
      </c>
      <c r="AF245" s="84">
        <v>22.5</v>
      </c>
      <c r="AG245" s="85">
        <v>21.1</v>
      </c>
      <c r="AH245" s="86">
        <v>19.7</v>
      </c>
      <c r="AI245" s="84">
        <v>17.600000000000001</v>
      </c>
      <c r="AJ245" s="85">
        <v>16.3</v>
      </c>
      <c r="AK245" s="86">
        <v>14.3</v>
      </c>
      <c r="AL245" s="84">
        <v>12.6</v>
      </c>
      <c r="AM245" s="86">
        <v>10.7</v>
      </c>
      <c r="AN245" s="86">
        <v>9</v>
      </c>
      <c r="AO245" s="84">
        <v>8.1</v>
      </c>
    </row>
    <row r="246" spans="1:41" x14ac:dyDescent="0.2">
      <c r="A246" s="329"/>
      <c r="B246" s="87">
        <v>2</v>
      </c>
      <c r="C246" s="167" t="str">
        <f>CONCATENATE(A245,B246)</f>
        <v>2222</v>
      </c>
      <c r="D246" s="88"/>
      <c r="E246" s="89" t="s">
        <v>239</v>
      </c>
      <c r="F246" s="90">
        <v>3.4</v>
      </c>
      <c r="G246" s="91">
        <v>3.3</v>
      </c>
      <c r="H246" s="89">
        <v>2.4</v>
      </c>
      <c r="I246" s="90">
        <v>2.5</v>
      </c>
      <c r="J246" s="91">
        <v>3.4</v>
      </c>
      <c r="K246" s="89">
        <v>4</v>
      </c>
      <c r="L246" s="90">
        <v>4.7</v>
      </c>
      <c r="M246" s="91">
        <v>6.1</v>
      </c>
      <c r="N246" s="89">
        <v>7.6</v>
      </c>
      <c r="O246" s="90">
        <v>9.5</v>
      </c>
      <c r="P246" s="91">
        <v>11.2</v>
      </c>
      <c r="Q246" s="89">
        <v>12.6</v>
      </c>
      <c r="R246" s="90">
        <v>14.4</v>
      </c>
      <c r="S246" s="91">
        <v>15.3</v>
      </c>
      <c r="T246" s="89">
        <v>16.3</v>
      </c>
      <c r="U246" s="90">
        <v>17.8</v>
      </c>
      <c r="V246" s="91">
        <v>19.100000000000001</v>
      </c>
      <c r="W246" s="89">
        <v>20.2</v>
      </c>
      <c r="X246" s="90">
        <v>21.5</v>
      </c>
      <c r="Y246" s="91">
        <v>22.8</v>
      </c>
      <c r="Z246" s="89">
        <v>23.7</v>
      </c>
      <c r="AA246" s="90">
        <v>24.1</v>
      </c>
      <c r="AB246" s="91">
        <v>24.4</v>
      </c>
      <c r="AC246" s="89">
        <v>24.1</v>
      </c>
      <c r="AD246" s="90">
        <v>23.2</v>
      </c>
      <c r="AE246" s="91">
        <v>21.8</v>
      </c>
      <c r="AF246" s="89">
        <v>20</v>
      </c>
      <c r="AG246" s="90">
        <v>18.3</v>
      </c>
      <c r="AH246" s="91">
        <v>16.8</v>
      </c>
      <c r="AI246" s="89">
        <v>14.4</v>
      </c>
      <c r="AJ246" s="90">
        <v>13</v>
      </c>
      <c r="AK246" s="91">
        <v>10.8</v>
      </c>
      <c r="AL246" s="89">
        <v>8.9</v>
      </c>
      <c r="AM246" s="91">
        <v>7</v>
      </c>
      <c r="AN246" s="91">
        <v>5.3</v>
      </c>
      <c r="AO246" s="89">
        <v>4.3</v>
      </c>
    </row>
    <row r="247" spans="1:41" x14ac:dyDescent="0.2">
      <c r="A247" s="329"/>
      <c r="B247" s="87">
        <v>3</v>
      </c>
      <c r="C247" s="167" t="str">
        <f>CONCATENATE(A245,B247)</f>
        <v>2223</v>
      </c>
      <c r="D247" s="88"/>
      <c r="E247" s="89" t="s">
        <v>240</v>
      </c>
      <c r="F247" s="90">
        <v>11</v>
      </c>
      <c r="G247" s="91">
        <v>10.6</v>
      </c>
      <c r="H247" s="89">
        <v>10.199999999999999</v>
      </c>
      <c r="I247" s="90">
        <v>10.5</v>
      </c>
      <c r="J247" s="91">
        <v>11.4</v>
      </c>
      <c r="K247" s="89">
        <v>11.7</v>
      </c>
      <c r="L247" s="90">
        <v>12.8</v>
      </c>
      <c r="M247" s="91">
        <v>14</v>
      </c>
      <c r="N247" s="89">
        <v>14.9</v>
      </c>
      <c r="O247" s="90">
        <v>16.8</v>
      </c>
      <c r="P247" s="91">
        <v>18.100000000000001</v>
      </c>
      <c r="Q247" s="89">
        <v>19.399999999999999</v>
      </c>
      <c r="R247" s="90">
        <v>20.6</v>
      </c>
      <c r="S247" s="91">
        <v>21.4</v>
      </c>
      <c r="T247" s="89">
        <v>22.4</v>
      </c>
      <c r="U247" s="90">
        <v>23.6</v>
      </c>
      <c r="V247" s="91">
        <v>24</v>
      </c>
      <c r="W247" s="89">
        <v>24.8</v>
      </c>
      <c r="X247" s="90">
        <v>26.2</v>
      </c>
      <c r="Y247" s="91">
        <v>27.6</v>
      </c>
      <c r="Z247" s="89">
        <v>28.8</v>
      </c>
      <c r="AA247" s="90">
        <v>29.5</v>
      </c>
      <c r="AB247" s="91">
        <v>29.6</v>
      </c>
      <c r="AC247" s="89">
        <v>29.4</v>
      </c>
      <c r="AD247" s="90">
        <v>28.5</v>
      </c>
      <c r="AE247" s="91">
        <v>27.2</v>
      </c>
      <c r="AF247" s="89">
        <v>25.3</v>
      </c>
      <c r="AG247" s="90">
        <v>24</v>
      </c>
      <c r="AH247" s="91">
        <v>22.8</v>
      </c>
      <c r="AI247" s="89">
        <v>20.9</v>
      </c>
      <c r="AJ247" s="90">
        <v>19.7</v>
      </c>
      <c r="AK247" s="91">
        <v>17.7</v>
      </c>
      <c r="AL247" s="89">
        <v>16.2</v>
      </c>
      <c r="AM247" s="91">
        <v>14.5</v>
      </c>
      <c r="AN247" s="91">
        <v>12.8</v>
      </c>
      <c r="AO247" s="89">
        <v>11.9</v>
      </c>
    </row>
    <row r="248" spans="1:41" x14ac:dyDescent="0.2">
      <c r="A248" s="329"/>
      <c r="B248" s="87">
        <v>4</v>
      </c>
      <c r="C248" s="167" t="str">
        <f>CONCATENATE(A245,B248)</f>
        <v>2224</v>
      </c>
      <c r="D248" s="88"/>
      <c r="E248" s="89" t="s">
        <v>241</v>
      </c>
      <c r="F248" s="90">
        <v>64.599999999999994</v>
      </c>
      <c r="G248" s="91">
        <v>61.2</v>
      </c>
      <c r="H248" s="89">
        <v>73.599999999999994</v>
      </c>
      <c r="I248" s="90">
        <v>69.2</v>
      </c>
      <c r="J248" s="91">
        <v>63.4</v>
      </c>
      <c r="K248" s="89">
        <v>51.5</v>
      </c>
      <c r="L248" s="90">
        <v>63.5</v>
      </c>
      <c r="M248" s="91">
        <v>61.4</v>
      </c>
      <c r="N248" s="89">
        <v>63.6</v>
      </c>
      <c r="O248" s="90">
        <v>62.9</v>
      </c>
      <c r="P248" s="91">
        <v>65.099999999999994</v>
      </c>
      <c r="Q248" s="89">
        <v>68</v>
      </c>
      <c r="R248" s="90">
        <v>60.5</v>
      </c>
      <c r="S248" s="91">
        <v>60</v>
      </c>
      <c r="T248" s="89">
        <v>76.599999999999994</v>
      </c>
      <c r="U248" s="90">
        <v>62.1</v>
      </c>
      <c r="V248" s="91">
        <v>46.4</v>
      </c>
      <c r="W248" s="89">
        <v>40.700000000000003</v>
      </c>
      <c r="X248" s="90">
        <v>50.9</v>
      </c>
      <c r="Y248" s="91">
        <v>55.2</v>
      </c>
      <c r="Z248" s="89">
        <v>79.2</v>
      </c>
      <c r="AA248" s="90">
        <v>76.400000000000006</v>
      </c>
      <c r="AB248" s="91">
        <v>76.599999999999994</v>
      </c>
      <c r="AC248" s="89">
        <v>81.900000000000006</v>
      </c>
      <c r="AD248" s="90">
        <v>65.099999999999994</v>
      </c>
      <c r="AE248" s="91">
        <v>55.5</v>
      </c>
      <c r="AF248" s="89">
        <v>47.1</v>
      </c>
      <c r="AG248" s="90">
        <v>48.9</v>
      </c>
      <c r="AH248" s="91">
        <v>55</v>
      </c>
      <c r="AI248" s="89">
        <v>61</v>
      </c>
      <c r="AJ248" s="90">
        <v>55.5</v>
      </c>
      <c r="AK248" s="91">
        <v>54.2</v>
      </c>
      <c r="AL248" s="89">
        <v>58.7</v>
      </c>
      <c r="AM248" s="91">
        <v>62.4</v>
      </c>
      <c r="AN248" s="91">
        <v>62.6</v>
      </c>
      <c r="AO248" s="89">
        <v>72.5</v>
      </c>
    </row>
    <row r="249" spans="1:41" x14ac:dyDescent="0.2">
      <c r="A249" s="330"/>
      <c r="B249" s="92">
        <v>5</v>
      </c>
      <c r="C249" s="168" t="str">
        <f>CONCATENATE(A245,B249)</f>
        <v>2225</v>
      </c>
      <c r="D249" s="93"/>
      <c r="E249" s="94" t="s">
        <v>242</v>
      </c>
      <c r="F249" s="95"/>
      <c r="G249" s="96"/>
      <c r="H249" s="94"/>
      <c r="I249" s="95"/>
      <c r="J249" s="96"/>
      <c r="K249" s="94"/>
      <c r="L249" s="95"/>
      <c r="M249" s="96"/>
      <c r="N249" s="94"/>
      <c r="O249" s="95"/>
      <c r="P249" s="96"/>
      <c r="Q249" s="94"/>
      <c r="R249" s="95"/>
      <c r="S249" s="96"/>
      <c r="T249" s="94"/>
      <c r="U249" s="95"/>
      <c r="V249" s="96"/>
      <c r="W249" s="94"/>
      <c r="X249" s="95"/>
      <c r="Y249" s="96"/>
      <c r="Z249" s="94"/>
      <c r="AA249" s="95"/>
      <c r="AB249" s="96"/>
      <c r="AC249" s="94"/>
      <c r="AD249" s="95"/>
      <c r="AE249" s="96"/>
      <c r="AF249" s="94"/>
      <c r="AG249" s="95"/>
      <c r="AH249" s="96"/>
      <c r="AI249" s="94"/>
      <c r="AJ249" s="95"/>
      <c r="AK249" s="96"/>
      <c r="AL249" s="94"/>
      <c r="AM249" s="96"/>
      <c r="AN249" s="96"/>
      <c r="AO249" s="94"/>
    </row>
    <row r="250" spans="1:41" x14ac:dyDescent="0.2">
      <c r="A250" s="328">
        <v>231</v>
      </c>
      <c r="B250" s="61">
        <v>1</v>
      </c>
      <c r="C250" s="166" t="str">
        <f>CONCATENATE(A250,B250)</f>
        <v>2311</v>
      </c>
      <c r="D250" s="83" t="s">
        <v>52</v>
      </c>
      <c r="E250" s="84" t="s">
        <v>238</v>
      </c>
      <c r="F250" s="85">
        <v>4.8</v>
      </c>
      <c r="G250" s="86">
        <v>4.5999999999999996</v>
      </c>
      <c r="H250" s="84">
        <v>4.0999999999999996</v>
      </c>
      <c r="I250" s="85">
        <v>4.3</v>
      </c>
      <c r="J250" s="86">
        <v>5.4</v>
      </c>
      <c r="K250" s="84">
        <v>6</v>
      </c>
      <c r="L250" s="85">
        <v>7.1</v>
      </c>
      <c r="M250" s="86">
        <v>8.6999999999999993</v>
      </c>
      <c r="N250" s="84">
        <v>10.1</v>
      </c>
      <c r="O250" s="85">
        <v>12.5</v>
      </c>
      <c r="P250" s="86">
        <v>14.5</v>
      </c>
      <c r="Q250" s="84">
        <v>16.2</v>
      </c>
      <c r="R250" s="85">
        <v>18</v>
      </c>
      <c r="S250" s="86">
        <v>18.5</v>
      </c>
      <c r="T250" s="84">
        <v>20.100000000000001</v>
      </c>
      <c r="U250" s="85">
        <v>21.7</v>
      </c>
      <c r="V250" s="86">
        <v>22.6</v>
      </c>
      <c r="W250" s="84">
        <v>23.6</v>
      </c>
      <c r="X250" s="85">
        <v>25.2</v>
      </c>
      <c r="Y250" s="86">
        <v>26.3</v>
      </c>
      <c r="Z250" s="84">
        <v>27.6</v>
      </c>
      <c r="AA250" s="85">
        <v>28.1</v>
      </c>
      <c r="AB250" s="86">
        <v>28</v>
      </c>
      <c r="AC250" s="84">
        <v>27.3</v>
      </c>
      <c r="AD250" s="85">
        <v>26.2</v>
      </c>
      <c r="AE250" s="86">
        <v>24.2</v>
      </c>
      <c r="AF250" s="84">
        <v>21.9</v>
      </c>
      <c r="AG250" s="85">
        <v>20</v>
      </c>
      <c r="AH250" s="86">
        <v>18.399999999999999</v>
      </c>
      <c r="AI250" s="84">
        <v>16</v>
      </c>
      <c r="AJ250" s="85">
        <v>14.3</v>
      </c>
      <c r="AK250" s="86">
        <v>12.1</v>
      </c>
      <c r="AL250" s="84">
        <v>10.199999999999999</v>
      </c>
      <c r="AM250" s="86">
        <v>8.4</v>
      </c>
      <c r="AN250" s="86">
        <v>6.8</v>
      </c>
      <c r="AO250" s="84">
        <v>5.8</v>
      </c>
    </row>
    <row r="251" spans="1:41" x14ac:dyDescent="0.2">
      <c r="A251" s="329"/>
      <c r="B251" s="87">
        <v>2</v>
      </c>
      <c r="C251" s="167" t="str">
        <f>CONCATENATE(A250,B251)</f>
        <v>2312</v>
      </c>
      <c r="D251" s="88"/>
      <c r="E251" s="89" t="s">
        <v>239</v>
      </c>
      <c r="F251" s="90">
        <v>1.1000000000000001</v>
      </c>
      <c r="G251" s="91">
        <v>0.9</v>
      </c>
      <c r="H251" s="89">
        <v>0.4</v>
      </c>
      <c r="I251" s="90">
        <v>0.4</v>
      </c>
      <c r="J251" s="91">
        <v>1.3</v>
      </c>
      <c r="K251" s="89">
        <v>1.8</v>
      </c>
      <c r="L251" s="90">
        <v>2.8</v>
      </c>
      <c r="M251" s="91">
        <v>4.0999999999999996</v>
      </c>
      <c r="N251" s="89">
        <v>5.6</v>
      </c>
      <c r="O251" s="90">
        <v>7.7</v>
      </c>
      <c r="P251" s="91">
        <v>9.6999999999999993</v>
      </c>
      <c r="Q251" s="89">
        <v>11.3</v>
      </c>
      <c r="R251" s="90">
        <v>13.4</v>
      </c>
      <c r="S251" s="91">
        <v>14.2</v>
      </c>
      <c r="T251" s="89">
        <v>15.6</v>
      </c>
      <c r="U251" s="90">
        <v>17.600000000000001</v>
      </c>
      <c r="V251" s="91">
        <v>19.100000000000001</v>
      </c>
      <c r="W251" s="89">
        <v>20.5</v>
      </c>
      <c r="X251" s="90">
        <v>21.9</v>
      </c>
      <c r="Y251" s="91">
        <v>23</v>
      </c>
      <c r="Z251" s="89">
        <v>24.1</v>
      </c>
      <c r="AA251" s="90">
        <v>24.5</v>
      </c>
      <c r="AB251" s="91">
        <v>24.6</v>
      </c>
      <c r="AC251" s="89">
        <v>23.8</v>
      </c>
      <c r="AD251" s="90">
        <v>22.7</v>
      </c>
      <c r="AE251" s="91">
        <v>20.8</v>
      </c>
      <c r="AF251" s="89">
        <v>18.5</v>
      </c>
      <c r="AG251" s="90">
        <v>16.399999999999999</v>
      </c>
      <c r="AH251" s="91">
        <v>14.5</v>
      </c>
      <c r="AI251" s="89">
        <v>11.8</v>
      </c>
      <c r="AJ251" s="90">
        <v>10.1</v>
      </c>
      <c r="AK251" s="91">
        <v>8.1</v>
      </c>
      <c r="AL251" s="89">
        <v>6.1</v>
      </c>
      <c r="AM251" s="91">
        <v>4.4000000000000004</v>
      </c>
      <c r="AN251" s="91">
        <v>3</v>
      </c>
      <c r="AO251" s="89">
        <v>1.9</v>
      </c>
    </row>
    <row r="252" spans="1:41" x14ac:dyDescent="0.2">
      <c r="A252" s="329"/>
      <c r="B252" s="87">
        <v>3</v>
      </c>
      <c r="C252" s="167" t="str">
        <f>CONCATENATE(A250,B252)</f>
        <v>2313</v>
      </c>
      <c r="D252" s="88"/>
      <c r="E252" s="89" t="s">
        <v>240</v>
      </c>
      <c r="F252" s="90">
        <v>9.1999999999999993</v>
      </c>
      <c r="G252" s="91">
        <v>9.1</v>
      </c>
      <c r="H252" s="89">
        <v>8.6</v>
      </c>
      <c r="I252" s="90">
        <v>9.1999999999999993</v>
      </c>
      <c r="J252" s="91">
        <v>10.3</v>
      </c>
      <c r="K252" s="89">
        <v>11</v>
      </c>
      <c r="L252" s="90">
        <v>12.2</v>
      </c>
      <c r="M252" s="91">
        <v>13.9</v>
      </c>
      <c r="N252" s="89">
        <v>15.3</v>
      </c>
      <c r="O252" s="90">
        <v>18</v>
      </c>
      <c r="P252" s="91">
        <v>20</v>
      </c>
      <c r="Q252" s="89">
        <v>21.7</v>
      </c>
      <c r="R252" s="90">
        <v>23.3</v>
      </c>
      <c r="S252" s="91">
        <v>23.5</v>
      </c>
      <c r="T252" s="89">
        <v>25.3</v>
      </c>
      <c r="U252" s="90">
        <v>26.7</v>
      </c>
      <c r="V252" s="91">
        <v>27.1</v>
      </c>
      <c r="W252" s="89">
        <v>27.7</v>
      </c>
      <c r="X252" s="90">
        <v>29.4</v>
      </c>
      <c r="Y252" s="91">
        <v>30.6</v>
      </c>
      <c r="Z252" s="89">
        <v>32.4</v>
      </c>
      <c r="AA252" s="90">
        <v>33.1</v>
      </c>
      <c r="AB252" s="91">
        <v>33.1</v>
      </c>
      <c r="AC252" s="89">
        <v>32.299999999999997</v>
      </c>
      <c r="AD252" s="90">
        <v>31</v>
      </c>
      <c r="AE252" s="91">
        <v>28.7</v>
      </c>
      <c r="AF252" s="89">
        <v>26.3</v>
      </c>
      <c r="AG252" s="90">
        <v>24.6</v>
      </c>
      <c r="AH252" s="91">
        <v>23.2</v>
      </c>
      <c r="AI252" s="89">
        <v>20.9</v>
      </c>
      <c r="AJ252" s="90">
        <v>19.3</v>
      </c>
      <c r="AK252" s="91">
        <v>16.7</v>
      </c>
      <c r="AL252" s="89">
        <v>15</v>
      </c>
      <c r="AM252" s="91">
        <v>13.2</v>
      </c>
      <c r="AN252" s="91">
        <v>11.3</v>
      </c>
      <c r="AO252" s="89">
        <v>10.4</v>
      </c>
    </row>
    <row r="253" spans="1:41" x14ac:dyDescent="0.2">
      <c r="A253" s="329"/>
      <c r="B253" s="87">
        <v>4</v>
      </c>
      <c r="C253" s="167" t="str">
        <f>CONCATENATE(A250,B253)</f>
        <v>2314</v>
      </c>
      <c r="D253" s="88"/>
      <c r="E253" s="89" t="s">
        <v>241</v>
      </c>
      <c r="F253" s="90">
        <v>54.2</v>
      </c>
      <c r="G253" s="91">
        <v>54.5</v>
      </c>
      <c r="H253" s="89">
        <v>61.4</v>
      </c>
      <c r="I253" s="90">
        <v>60.7</v>
      </c>
      <c r="J253" s="91">
        <v>59.6</v>
      </c>
      <c r="K253" s="89">
        <v>49.6</v>
      </c>
      <c r="L253" s="90">
        <v>62.3</v>
      </c>
      <c r="M253" s="91">
        <v>62.4</v>
      </c>
      <c r="N253" s="89">
        <v>64.400000000000006</v>
      </c>
      <c r="O253" s="90">
        <v>63.8</v>
      </c>
      <c r="P253" s="91">
        <v>65.599999999999994</v>
      </c>
      <c r="Q253" s="89">
        <v>67.2</v>
      </c>
      <c r="R253" s="90">
        <v>61.2</v>
      </c>
      <c r="S253" s="91">
        <v>60.2</v>
      </c>
      <c r="T253" s="89">
        <v>76.099999999999994</v>
      </c>
      <c r="U253" s="90">
        <v>62.3</v>
      </c>
      <c r="V253" s="91">
        <v>49.7</v>
      </c>
      <c r="W253" s="89">
        <v>38</v>
      </c>
      <c r="X253" s="90">
        <v>46.9</v>
      </c>
      <c r="Y253" s="91">
        <v>46.2</v>
      </c>
      <c r="Z253" s="89">
        <v>71.3</v>
      </c>
      <c r="AA253" s="90">
        <v>67.599999999999994</v>
      </c>
      <c r="AB253" s="91">
        <v>64.900000000000006</v>
      </c>
      <c r="AC253" s="89">
        <v>67.900000000000006</v>
      </c>
      <c r="AD253" s="90">
        <v>56.7</v>
      </c>
      <c r="AE253" s="91">
        <v>49</v>
      </c>
      <c r="AF253" s="89">
        <v>46.4</v>
      </c>
      <c r="AG253" s="90">
        <v>48</v>
      </c>
      <c r="AH253" s="91">
        <v>55.9</v>
      </c>
      <c r="AI253" s="89">
        <v>65</v>
      </c>
      <c r="AJ253" s="90">
        <v>54.7</v>
      </c>
      <c r="AK253" s="91">
        <v>52.1</v>
      </c>
      <c r="AL253" s="89">
        <v>55.9</v>
      </c>
      <c r="AM253" s="91">
        <v>56.1</v>
      </c>
      <c r="AN253" s="91">
        <v>54.5</v>
      </c>
      <c r="AO253" s="89">
        <v>61.7</v>
      </c>
    </row>
    <row r="254" spans="1:41" x14ac:dyDescent="0.2">
      <c r="A254" s="330"/>
      <c r="B254" s="92">
        <v>5</v>
      </c>
      <c r="C254" s="168" t="str">
        <f>CONCATENATE(A250,B254)</f>
        <v>2315</v>
      </c>
      <c r="D254" s="93"/>
      <c r="E254" s="94" t="s">
        <v>242</v>
      </c>
      <c r="F254" s="95">
        <v>8.6</v>
      </c>
      <c r="G254" s="96">
        <v>9</v>
      </c>
      <c r="H254" s="94">
        <v>9.8000000000000007</v>
      </c>
      <c r="I254" s="95">
        <v>11.1</v>
      </c>
      <c r="J254" s="96">
        <v>11.8</v>
      </c>
      <c r="K254" s="94">
        <v>12.6</v>
      </c>
      <c r="L254" s="95">
        <v>13.6</v>
      </c>
      <c r="M254" s="96">
        <v>14.3</v>
      </c>
      <c r="N254" s="94">
        <v>14.6</v>
      </c>
      <c r="O254" s="95">
        <v>16.100000000000001</v>
      </c>
      <c r="P254" s="96">
        <v>17</v>
      </c>
      <c r="Q254" s="94">
        <v>17.8</v>
      </c>
      <c r="R254" s="95">
        <v>17.100000000000001</v>
      </c>
      <c r="S254" s="96">
        <v>17.100000000000001</v>
      </c>
      <c r="T254" s="94">
        <v>18.8</v>
      </c>
      <c r="U254" s="95">
        <v>18.100000000000001</v>
      </c>
      <c r="V254" s="96">
        <v>16.100000000000001</v>
      </c>
      <c r="W254" s="94">
        <v>13.9</v>
      </c>
      <c r="X254" s="95">
        <v>15.3</v>
      </c>
      <c r="Y254" s="96">
        <v>15.3</v>
      </c>
      <c r="Z254" s="94">
        <v>17.600000000000001</v>
      </c>
      <c r="AA254" s="95">
        <v>17.899999999999999</v>
      </c>
      <c r="AB254" s="96">
        <v>17.600000000000001</v>
      </c>
      <c r="AC254" s="94">
        <v>16.2</v>
      </c>
      <c r="AD254" s="95">
        <v>14.9</v>
      </c>
      <c r="AE254" s="96">
        <v>13.3</v>
      </c>
      <c r="AF254" s="94">
        <v>12</v>
      </c>
      <c r="AG254" s="95">
        <v>11.5</v>
      </c>
      <c r="AH254" s="96">
        <v>11.8</v>
      </c>
      <c r="AI254" s="94">
        <v>11.3</v>
      </c>
      <c r="AJ254" s="95">
        <v>10</v>
      </c>
      <c r="AK254" s="96">
        <v>9.1</v>
      </c>
      <c r="AL254" s="94">
        <v>9</v>
      </c>
      <c r="AM254" s="96">
        <v>8.5</v>
      </c>
      <c r="AN254" s="96">
        <v>8.3000000000000007</v>
      </c>
      <c r="AO254" s="94">
        <v>8.4</v>
      </c>
    </row>
    <row r="255" spans="1:41" x14ac:dyDescent="0.2">
      <c r="A255" s="328">
        <v>232</v>
      </c>
      <c r="B255" s="61">
        <v>1</v>
      </c>
      <c r="C255" s="166" t="str">
        <f>CONCATENATE(A255,B255)</f>
        <v>2321</v>
      </c>
      <c r="D255" s="83" t="s">
        <v>53</v>
      </c>
      <c r="E255" s="97" t="s">
        <v>238</v>
      </c>
      <c r="F255" s="85">
        <v>5.9</v>
      </c>
      <c r="G255" s="86">
        <v>5.5</v>
      </c>
      <c r="H255" s="84">
        <v>4.9000000000000004</v>
      </c>
      <c r="I255" s="85">
        <v>5.0999999999999996</v>
      </c>
      <c r="J255" s="86">
        <v>6.1</v>
      </c>
      <c r="K255" s="84">
        <v>6.5</v>
      </c>
      <c r="L255" s="85">
        <v>7.6</v>
      </c>
      <c r="M255" s="86">
        <v>9.1</v>
      </c>
      <c r="N255" s="84">
        <v>10.4</v>
      </c>
      <c r="O255" s="85">
        <v>12.7</v>
      </c>
      <c r="P255" s="86">
        <v>14.6</v>
      </c>
      <c r="Q255" s="84">
        <v>16</v>
      </c>
      <c r="R255" s="85">
        <v>17.8</v>
      </c>
      <c r="S255" s="86">
        <v>18.399999999999999</v>
      </c>
      <c r="T255" s="84">
        <v>19.7</v>
      </c>
      <c r="U255" s="85">
        <v>21.1</v>
      </c>
      <c r="V255" s="86">
        <v>22</v>
      </c>
      <c r="W255" s="86">
        <v>23.2</v>
      </c>
      <c r="X255" s="85">
        <v>24.6</v>
      </c>
      <c r="Y255" s="86">
        <v>25.9</v>
      </c>
      <c r="Z255" s="84">
        <v>26.9</v>
      </c>
      <c r="AA255" s="85">
        <v>27.3</v>
      </c>
      <c r="AB255" s="86">
        <v>27.3</v>
      </c>
      <c r="AC255" s="84">
        <v>26.8</v>
      </c>
      <c r="AD255" s="85">
        <v>25.8</v>
      </c>
      <c r="AE255" s="86">
        <v>24.1</v>
      </c>
      <c r="AF255" s="84">
        <v>22</v>
      </c>
      <c r="AG255" s="85">
        <v>20.3</v>
      </c>
      <c r="AH255" s="86">
        <v>18.8</v>
      </c>
      <c r="AI255" s="84">
        <v>16.600000000000001</v>
      </c>
      <c r="AJ255" s="85">
        <v>15.2</v>
      </c>
      <c r="AK255" s="86">
        <v>13.1</v>
      </c>
      <c r="AL255" s="84">
        <v>11.4</v>
      </c>
      <c r="AM255" s="85">
        <v>9.6</v>
      </c>
      <c r="AN255" s="86">
        <v>7.8</v>
      </c>
      <c r="AO255" s="84">
        <v>7</v>
      </c>
    </row>
    <row r="256" spans="1:41" x14ac:dyDescent="0.2">
      <c r="A256" s="329"/>
      <c r="B256" s="87">
        <v>2</v>
      </c>
      <c r="C256" s="167" t="str">
        <f>CONCATENATE(A255,B256)</f>
        <v>2322</v>
      </c>
      <c r="D256" s="88"/>
      <c r="E256" s="98" t="s">
        <v>239</v>
      </c>
      <c r="F256" s="90">
        <v>2.2999999999999998</v>
      </c>
      <c r="G256" s="91">
        <v>1.9</v>
      </c>
      <c r="H256" s="89">
        <v>1.2</v>
      </c>
      <c r="I256" s="90">
        <v>1.3</v>
      </c>
      <c r="J256" s="91">
        <v>2</v>
      </c>
      <c r="K256" s="89">
        <v>2.5</v>
      </c>
      <c r="L256" s="90">
        <v>3.4</v>
      </c>
      <c r="M256" s="91">
        <v>4.5999999999999996</v>
      </c>
      <c r="N256" s="89">
        <v>6.1</v>
      </c>
      <c r="O256" s="90">
        <v>8.1999999999999993</v>
      </c>
      <c r="P256" s="91">
        <v>10.199999999999999</v>
      </c>
      <c r="Q256" s="89">
        <v>11.7</v>
      </c>
      <c r="R256" s="90">
        <v>13.7</v>
      </c>
      <c r="S256" s="91">
        <v>14.5</v>
      </c>
      <c r="T256" s="89">
        <v>15.7</v>
      </c>
      <c r="U256" s="90">
        <v>17.3</v>
      </c>
      <c r="V256" s="91">
        <v>18.7</v>
      </c>
      <c r="W256" s="91">
        <v>20.100000000000001</v>
      </c>
      <c r="X256" s="90">
        <v>21.5</v>
      </c>
      <c r="Y256" s="91">
        <v>22.8</v>
      </c>
      <c r="Z256" s="89">
        <v>23.6</v>
      </c>
      <c r="AA256" s="90">
        <v>24</v>
      </c>
      <c r="AB256" s="91">
        <v>24.1</v>
      </c>
      <c r="AC256" s="89">
        <v>23.5</v>
      </c>
      <c r="AD256" s="90">
        <v>22.5</v>
      </c>
      <c r="AE256" s="91">
        <v>20.8</v>
      </c>
      <c r="AF256" s="89">
        <v>18.7</v>
      </c>
      <c r="AG256" s="90">
        <v>16.899999999999999</v>
      </c>
      <c r="AH256" s="91">
        <v>15.1</v>
      </c>
      <c r="AI256" s="89">
        <v>12.7</v>
      </c>
      <c r="AJ256" s="90">
        <v>11.4</v>
      </c>
      <c r="AK256" s="91">
        <v>9.3000000000000007</v>
      </c>
      <c r="AL256" s="89">
        <v>7.5</v>
      </c>
      <c r="AM256" s="90">
        <v>5.8</v>
      </c>
      <c r="AN256" s="91">
        <v>4.2</v>
      </c>
      <c r="AO256" s="89">
        <v>3.2</v>
      </c>
    </row>
    <row r="257" spans="1:41" x14ac:dyDescent="0.2">
      <c r="A257" s="329"/>
      <c r="B257" s="87">
        <v>3</v>
      </c>
      <c r="C257" s="167" t="str">
        <f>CONCATENATE(A255,B257)</f>
        <v>2323</v>
      </c>
      <c r="D257" s="88"/>
      <c r="E257" s="98" t="s">
        <v>240</v>
      </c>
      <c r="F257" s="90">
        <v>10.199999999999999</v>
      </c>
      <c r="G257" s="91">
        <v>9.6999999999999993</v>
      </c>
      <c r="H257" s="89">
        <v>9.3000000000000007</v>
      </c>
      <c r="I257" s="90">
        <v>9.6999999999999993</v>
      </c>
      <c r="J257" s="91">
        <v>10.8</v>
      </c>
      <c r="K257" s="89">
        <v>11.3</v>
      </c>
      <c r="L257" s="90">
        <v>12.5</v>
      </c>
      <c r="M257" s="91">
        <v>14</v>
      </c>
      <c r="N257" s="89">
        <v>15.2</v>
      </c>
      <c r="O257" s="90">
        <v>17.600000000000001</v>
      </c>
      <c r="P257" s="91">
        <v>19.600000000000001</v>
      </c>
      <c r="Q257" s="89">
        <v>21</v>
      </c>
      <c r="R257" s="90">
        <v>22.6</v>
      </c>
      <c r="S257" s="91">
        <v>23.1</v>
      </c>
      <c r="T257" s="89">
        <v>24.6</v>
      </c>
      <c r="U257" s="90">
        <v>25.8</v>
      </c>
      <c r="V257" s="91">
        <v>26.2</v>
      </c>
      <c r="W257" s="91">
        <v>27.2</v>
      </c>
      <c r="X257" s="90">
        <v>28.8</v>
      </c>
      <c r="Y257" s="91">
        <v>30.1</v>
      </c>
      <c r="Z257" s="89">
        <v>31.4</v>
      </c>
      <c r="AA257" s="90">
        <v>32</v>
      </c>
      <c r="AB257" s="91">
        <v>32</v>
      </c>
      <c r="AC257" s="89">
        <v>31.6</v>
      </c>
      <c r="AD257" s="90">
        <v>30.5</v>
      </c>
      <c r="AE257" s="91">
        <v>28.6</v>
      </c>
      <c r="AF257" s="89">
        <v>26.3</v>
      </c>
      <c r="AG257" s="90">
        <v>24.7</v>
      </c>
      <c r="AH257" s="91">
        <v>23.4</v>
      </c>
      <c r="AI257" s="89">
        <v>21.2</v>
      </c>
      <c r="AJ257" s="90">
        <v>19.8</v>
      </c>
      <c r="AK257" s="91">
        <v>17.399999999999999</v>
      </c>
      <c r="AL257" s="89">
        <v>15.8</v>
      </c>
      <c r="AM257" s="90">
        <v>14</v>
      </c>
      <c r="AN257" s="91">
        <v>12.1</v>
      </c>
      <c r="AO257" s="89">
        <v>11.3</v>
      </c>
    </row>
    <row r="258" spans="1:41" x14ac:dyDescent="0.2">
      <c r="A258" s="329"/>
      <c r="B258" s="87">
        <v>4</v>
      </c>
      <c r="C258" s="167" t="str">
        <f>CONCATENATE(A255,B258)</f>
        <v>2324</v>
      </c>
      <c r="D258" s="88"/>
      <c r="E258" s="98" t="s">
        <v>241</v>
      </c>
      <c r="F258" s="90">
        <v>56.4</v>
      </c>
      <c r="G258" s="91">
        <v>53.4</v>
      </c>
      <c r="H258" s="89">
        <v>60.1</v>
      </c>
      <c r="I258" s="90">
        <v>58.6</v>
      </c>
      <c r="J258" s="91">
        <v>60.5</v>
      </c>
      <c r="K258" s="89">
        <v>50.2</v>
      </c>
      <c r="L258" s="90">
        <v>64.3</v>
      </c>
      <c r="M258" s="91">
        <v>65.900000000000006</v>
      </c>
      <c r="N258" s="89">
        <v>64.8</v>
      </c>
      <c r="O258" s="90">
        <v>66.2</v>
      </c>
      <c r="P258" s="91">
        <v>66.2</v>
      </c>
      <c r="Q258" s="89">
        <v>66.099999999999994</v>
      </c>
      <c r="R258" s="90">
        <v>56.3</v>
      </c>
      <c r="S258" s="91">
        <v>57.7</v>
      </c>
      <c r="T258" s="89">
        <v>76.5</v>
      </c>
      <c r="U258" s="90">
        <v>59.2</v>
      </c>
      <c r="V258" s="91">
        <v>47.1</v>
      </c>
      <c r="W258" s="91">
        <v>37.799999999999997</v>
      </c>
      <c r="X258" s="90">
        <v>46.4</v>
      </c>
      <c r="Y258" s="91">
        <v>51.8</v>
      </c>
      <c r="Z258" s="89">
        <v>70.7</v>
      </c>
      <c r="AA258" s="90">
        <v>70.099999999999994</v>
      </c>
      <c r="AB258" s="91">
        <v>69.400000000000006</v>
      </c>
      <c r="AC258" s="89">
        <v>74.900000000000006</v>
      </c>
      <c r="AD258" s="90">
        <v>62.1</v>
      </c>
      <c r="AE258" s="91">
        <v>55.9</v>
      </c>
      <c r="AF258" s="89">
        <v>45.3</v>
      </c>
      <c r="AG258" s="90">
        <v>47.4</v>
      </c>
      <c r="AH258" s="91">
        <v>58.3</v>
      </c>
      <c r="AI258" s="89">
        <v>62.8</v>
      </c>
      <c r="AJ258" s="90">
        <v>57.6</v>
      </c>
      <c r="AK258" s="91">
        <v>52.2</v>
      </c>
      <c r="AL258" s="89">
        <v>57.3</v>
      </c>
      <c r="AM258" s="90">
        <v>57.8</v>
      </c>
      <c r="AN258" s="91">
        <v>57</v>
      </c>
      <c r="AO258" s="89">
        <v>65</v>
      </c>
    </row>
    <row r="259" spans="1:41" x14ac:dyDescent="0.2">
      <c r="A259" s="330"/>
      <c r="B259" s="92">
        <v>5</v>
      </c>
      <c r="C259" s="168" t="str">
        <f>CONCATENATE(A255,B259)</f>
        <v>2325</v>
      </c>
      <c r="D259" s="93"/>
      <c r="E259" s="99" t="s">
        <v>242</v>
      </c>
      <c r="F259" s="95"/>
      <c r="G259" s="96"/>
      <c r="H259" s="94"/>
      <c r="I259" s="95"/>
      <c r="J259" s="96"/>
      <c r="K259" s="94"/>
      <c r="L259" s="95"/>
      <c r="M259" s="96"/>
      <c r="N259" s="94"/>
      <c r="O259" s="95"/>
      <c r="P259" s="96"/>
      <c r="Q259" s="94"/>
      <c r="R259" s="95"/>
      <c r="S259" s="96"/>
      <c r="T259" s="94"/>
      <c r="U259" s="95"/>
      <c r="V259" s="96"/>
      <c r="W259" s="96"/>
      <c r="X259" s="95"/>
      <c r="Y259" s="96"/>
      <c r="Z259" s="94"/>
      <c r="AA259" s="95"/>
      <c r="AB259" s="96"/>
      <c r="AC259" s="94"/>
      <c r="AD259" s="95"/>
      <c r="AE259" s="96"/>
      <c r="AF259" s="94"/>
      <c r="AG259" s="95"/>
      <c r="AH259" s="96"/>
      <c r="AI259" s="94"/>
      <c r="AJ259" s="95"/>
      <c r="AK259" s="96"/>
      <c r="AL259" s="94"/>
      <c r="AM259" s="95"/>
      <c r="AN259" s="96"/>
      <c r="AO259" s="94"/>
    </row>
    <row r="260" spans="1:41" x14ac:dyDescent="0.2">
      <c r="A260" s="328">
        <v>241</v>
      </c>
      <c r="B260" s="61">
        <v>1</v>
      </c>
      <c r="C260" s="166" t="str">
        <f>CONCATENATE(A260,B260)</f>
        <v>2411</v>
      </c>
      <c r="D260" s="83" t="s">
        <v>54</v>
      </c>
      <c r="E260" s="97" t="s">
        <v>238</v>
      </c>
      <c r="F260" s="85">
        <v>5.7</v>
      </c>
      <c r="G260" s="86">
        <v>5.4</v>
      </c>
      <c r="H260" s="84">
        <v>4.8</v>
      </c>
      <c r="I260" s="85">
        <v>4.9000000000000004</v>
      </c>
      <c r="J260" s="86">
        <v>5.7</v>
      </c>
      <c r="K260" s="84">
        <v>6.2</v>
      </c>
      <c r="L260" s="85">
        <v>7.2</v>
      </c>
      <c r="M260" s="86">
        <v>8.5</v>
      </c>
      <c r="N260" s="84">
        <v>9.8000000000000007</v>
      </c>
      <c r="O260" s="85">
        <v>12.1</v>
      </c>
      <c r="P260" s="86">
        <v>14.1</v>
      </c>
      <c r="Q260" s="84">
        <v>15.7</v>
      </c>
      <c r="R260" s="85">
        <v>17.5</v>
      </c>
      <c r="S260" s="86">
        <v>18.2</v>
      </c>
      <c r="T260" s="84">
        <v>19.8</v>
      </c>
      <c r="U260" s="85">
        <v>21.3</v>
      </c>
      <c r="V260" s="86">
        <v>22.3</v>
      </c>
      <c r="W260" s="86">
        <v>23.6</v>
      </c>
      <c r="X260" s="85">
        <v>25.1</v>
      </c>
      <c r="Y260" s="86">
        <v>26.4</v>
      </c>
      <c r="Z260" s="84">
        <v>27.4</v>
      </c>
      <c r="AA260" s="85">
        <v>27.7</v>
      </c>
      <c r="AB260" s="86">
        <v>27.6</v>
      </c>
      <c r="AC260" s="84">
        <v>27.1</v>
      </c>
      <c r="AD260" s="85">
        <v>26</v>
      </c>
      <c r="AE260" s="86">
        <v>24.1</v>
      </c>
      <c r="AF260" s="84">
        <v>22</v>
      </c>
      <c r="AG260" s="85">
        <v>20.2</v>
      </c>
      <c r="AH260" s="86">
        <v>18.5</v>
      </c>
      <c r="AI260" s="84">
        <v>16.3</v>
      </c>
      <c r="AJ260" s="85">
        <v>14.7</v>
      </c>
      <c r="AK260" s="86">
        <v>12.7</v>
      </c>
      <c r="AL260" s="84">
        <v>10.9</v>
      </c>
      <c r="AM260" s="85">
        <v>9.1</v>
      </c>
      <c r="AN260" s="86">
        <v>7.7</v>
      </c>
      <c r="AO260" s="84">
        <v>6.7</v>
      </c>
    </row>
    <row r="261" spans="1:41" x14ac:dyDescent="0.2">
      <c r="A261" s="329"/>
      <c r="B261" s="87">
        <v>2</v>
      </c>
      <c r="C261" s="167" t="str">
        <f>CONCATENATE(A260,B261)</f>
        <v>2412</v>
      </c>
      <c r="D261" s="88"/>
      <c r="E261" s="98" t="s">
        <v>239</v>
      </c>
      <c r="F261" s="90">
        <v>2.2999999999999998</v>
      </c>
      <c r="G261" s="91">
        <v>2.1</v>
      </c>
      <c r="H261" s="89">
        <v>1.5</v>
      </c>
      <c r="I261" s="90">
        <v>1.4</v>
      </c>
      <c r="J261" s="91">
        <v>2.1</v>
      </c>
      <c r="K261" s="89">
        <v>2.6</v>
      </c>
      <c r="L261" s="90">
        <v>3.4</v>
      </c>
      <c r="M261" s="91">
        <v>4.5999999999999996</v>
      </c>
      <c r="N261" s="89">
        <v>6</v>
      </c>
      <c r="O261" s="90">
        <v>8.1</v>
      </c>
      <c r="P261" s="91">
        <v>10</v>
      </c>
      <c r="Q261" s="89">
        <v>11.7</v>
      </c>
      <c r="R261" s="90">
        <v>13.7</v>
      </c>
      <c r="S261" s="91">
        <v>14.7</v>
      </c>
      <c r="T261" s="89">
        <v>16.100000000000001</v>
      </c>
      <c r="U261" s="90">
        <v>17.8</v>
      </c>
      <c r="V261" s="91">
        <v>19.2</v>
      </c>
      <c r="W261" s="91">
        <v>20.8</v>
      </c>
      <c r="X261" s="90">
        <v>22.2</v>
      </c>
      <c r="Y261" s="91">
        <v>23.5</v>
      </c>
      <c r="Z261" s="89">
        <v>24.5</v>
      </c>
      <c r="AA261" s="90">
        <v>24.7</v>
      </c>
      <c r="AB261" s="91">
        <v>24.6</v>
      </c>
      <c r="AC261" s="89">
        <v>24</v>
      </c>
      <c r="AD261" s="90">
        <v>22.9</v>
      </c>
      <c r="AE261" s="91">
        <v>21.2</v>
      </c>
      <c r="AF261" s="89">
        <v>18.899999999999999</v>
      </c>
      <c r="AG261" s="90">
        <v>17</v>
      </c>
      <c r="AH261" s="91">
        <v>15</v>
      </c>
      <c r="AI261" s="89">
        <v>12.5</v>
      </c>
      <c r="AJ261" s="90">
        <v>10.9</v>
      </c>
      <c r="AK261" s="91">
        <v>9</v>
      </c>
      <c r="AL261" s="89">
        <v>7</v>
      </c>
      <c r="AM261" s="90">
        <v>5.3</v>
      </c>
      <c r="AN261" s="91">
        <v>4.2</v>
      </c>
      <c r="AO261" s="89">
        <v>3.1</v>
      </c>
    </row>
    <row r="262" spans="1:41" x14ac:dyDescent="0.2">
      <c r="A262" s="329"/>
      <c r="B262" s="87">
        <v>3</v>
      </c>
      <c r="C262" s="167" t="str">
        <f>CONCATENATE(A260,B262)</f>
        <v>2413</v>
      </c>
      <c r="D262" s="88"/>
      <c r="E262" s="98" t="s">
        <v>240</v>
      </c>
      <c r="F262" s="90">
        <v>9.6</v>
      </c>
      <c r="G262" s="91">
        <v>9.1999999999999993</v>
      </c>
      <c r="H262" s="89">
        <v>8.8000000000000007</v>
      </c>
      <c r="I262" s="90">
        <v>9.1</v>
      </c>
      <c r="J262" s="91">
        <v>9.9</v>
      </c>
      <c r="K262" s="89">
        <v>10.199999999999999</v>
      </c>
      <c r="L262" s="90">
        <v>11.6</v>
      </c>
      <c r="M262" s="91">
        <v>12.8</v>
      </c>
      <c r="N262" s="89">
        <v>14</v>
      </c>
      <c r="O262" s="90">
        <v>16.5</v>
      </c>
      <c r="P262" s="91">
        <v>18.7</v>
      </c>
      <c r="Q262" s="89">
        <v>19.899999999999999</v>
      </c>
      <c r="R262" s="90">
        <v>21.6</v>
      </c>
      <c r="S262" s="91">
        <v>22.2</v>
      </c>
      <c r="T262" s="89">
        <v>23.9</v>
      </c>
      <c r="U262" s="90">
        <v>25.1</v>
      </c>
      <c r="V262" s="91">
        <v>25.9</v>
      </c>
      <c r="W262" s="91">
        <v>26.9</v>
      </c>
      <c r="X262" s="90">
        <v>28.6</v>
      </c>
      <c r="Y262" s="91">
        <v>30</v>
      </c>
      <c r="Z262" s="89">
        <v>31.1</v>
      </c>
      <c r="AA262" s="90">
        <v>31.5</v>
      </c>
      <c r="AB262" s="91">
        <v>31.4</v>
      </c>
      <c r="AC262" s="89">
        <v>30.9</v>
      </c>
      <c r="AD262" s="90">
        <v>29.8</v>
      </c>
      <c r="AE262" s="91">
        <v>27.7</v>
      </c>
      <c r="AF262" s="89">
        <v>25.5</v>
      </c>
      <c r="AG262" s="90">
        <v>23.9</v>
      </c>
      <c r="AH262" s="91">
        <v>22.6</v>
      </c>
      <c r="AI262" s="89">
        <v>20.399999999999999</v>
      </c>
      <c r="AJ262" s="90">
        <v>18.8</v>
      </c>
      <c r="AK262" s="91">
        <v>16.7</v>
      </c>
      <c r="AL262" s="89">
        <v>15.1</v>
      </c>
      <c r="AM262" s="90">
        <v>13.3</v>
      </c>
      <c r="AN262" s="91">
        <v>11.8</v>
      </c>
      <c r="AO262" s="89">
        <v>10.7</v>
      </c>
    </row>
    <row r="263" spans="1:41" x14ac:dyDescent="0.2">
      <c r="A263" s="329"/>
      <c r="B263" s="87">
        <v>4</v>
      </c>
      <c r="C263" s="167" t="str">
        <f>CONCATENATE(A260,B263)</f>
        <v>2414</v>
      </c>
      <c r="D263" s="88"/>
      <c r="E263" s="98" t="s">
        <v>241</v>
      </c>
      <c r="F263" s="90">
        <v>52.7</v>
      </c>
      <c r="G263" s="91">
        <v>52.5</v>
      </c>
      <c r="H263" s="89">
        <v>58</v>
      </c>
      <c r="I263" s="90">
        <v>56</v>
      </c>
      <c r="J263" s="91">
        <v>53.7</v>
      </c>
      <c r="K263" s="89">
        <v>47.2</v>
      </c>
      <c r="L263" s="90">
        <v>58</v>
      </c>
      <c r="M263" s="91">
        <v>58</v>
      </c>
      <c r="N263" s="89">
        <v>59.9</v>
      </c>
      <c r="O263" s="90">
        <v>60.1</v>
      </c>
      <c r="P263" s="91">
        <v>63.2</v>
      </c>
      <c r="Q263" s="89">
        <v>65.8</v>
      </c>
      <c r="R263" s="90">
        <v>60</v>
      </c>
      <c r="S263" s="91">
        <v>56.4</v>
      </c>
      <c r="T263" s="89">
        <v>74.599999999999994</v>
      </c>
      <c r="U263" s="90">
        <v>62.2</v>
      </c>
      <c r="V263" s="91">
        <v>49.6</v>
      </c>
      <c r="W263" s="91">
        <v>38.4</v>
      </c>
      <c r="X263" s="90">
        <v>48.8</v>
      </c>
      <c r="Y263" s="91">
        <v>50.2</v>
      </c>
      <c r="Z263" s="89">
        <v>75.8</v>
      </c>
      <c r="AA263" s="90">
        <v>71.400000000000006</v>
      </c>
      <c r="AB263" s="91">
        <v>68.2</v>
      </c>
      <c r="AC263" s="89">
        <v>71</v>
      </c>
      <c r="AD263" s="90">
        <v>61.1</v>
      </c>
      <c r="AE263" s="91">
        <v>50.5</v>
      </c>
      <c r="AF263" s="89">
        <v>44.6</v>
      </c>
      <c r="AG263" s="90">
        <v>47.7</v>
      </c>
      <c r="AH263" s="91">
        <v>55</v>
      </c>
      <c r="AI263" s="89">
        <v>62.1</v>
      </c>
      <c r="AJ263" s="90">
        <v>53.7</v>
      </c>
      <c r="AK263" s="91">
        <v>51.9</v>
      </c>
      <c r="AL263" s="89">
        <v>54.5</v>
      </c>
      <c r="AM263" s="90">
        <v>56.6</v>
      </c>
      <c r="AN263" s="91">
        <v>56.1</v>
      </c>
      <c r="AO263" s="89">
        <v>60.3</v>
      </c>
    </row>
    <row r="264" spans="1:41" x14ac:dyDescent="0.2">
      <c r="A264" s="330"/>
      <c r="B264" s="92">
        <v>5</v>
      </c>
      <c r="C264" s="168" t="str">
        <f>CONCATENATE(A260,B264)</f>
        <v>2415</v>
      </c>
      <c r="D264" s="93"/>
      <c r="E264" s="99" t="s">
        <v>242</v>
      </c>
      <c r="F264" s="95"/>
      <c r="G264" s="96"/>
      <c r="H264" s="94"/>
      <c r="I264" s="95"/>
      <c r="J264" s="96"/>
      <c r="K264" s="94"/>
      <c r="L264" s="95"/>
      <c r="M264" s="96"/>
      <c r="N264" s="94"/>
      <c r="O264" s="95"/>
      <c r="P264" s="96"/>
      <c r="Q264" s="94"/>
      <c r="R264" s="95"/>
      <c r="S264" s="96"/>
      <c r="T264" s="94"/>
      <c r="U264" s="95"/>
      <c r="V264" s="96"/>
      <c r="W264" s="96"/>
      <c r="X264" s="95"/>
      <c r="Y264" s="96"/>
      <c r="Z264" s="94"/>
      <c r="AA264" s="95"/>
      <c r="AB264" s="96"/>
      <c r="AC264" s="94"/>
      <c r="AD264" s="95"/>
      <c r="AE264" s="96"/>
      <c r="AF264" s="94"/>
      <c r="AG264" s="95"/>
      <c r="AH264" s="96"/>
      <c r="AI264" s="94"/>
      <c r="AJ264" s="95"/>
      <c r="AK264" s="96"/>
      <c r="AL264" s="94"/>
      <c r="AM264" s="95"/>
      <c r="AN264" s="96"/>
      <c r="AO264" s="94"/>
    </row>
    <row r="265" spans="1:41" x14ac:dyDescent="0.2">
      <c r="A265" s="328">
        <v>242</v>
      </c>
      <c r="B265" s="61">
        <v>1</v>
      </c>
      <c r="C265" s="166" t="str">
        <f>CONCATENATE(A265,B265)</f>
        <v>2421</v>
      </c>
      <c r="D265" s="83" t="s">
        <v>319</v>
      </c>
      <c r="E265" s="97" t="s">
        <v>238</v>
      </c>
      <c r="F265" s="85">
        <v>6.8</v>
      </c>
      <c r="G265" s="86">
        <v>6.3</v>
      </c>
      <c r="H265" s="84">
        <v>5.8</v>
      </c>
      <c r="I265" s="85">
        <v>6.1</v>
      </c>
      <c r="J265" s="86">
        <v>7.1</v>
      </c>
      <c r="K265" s="84">
        <v>7.6</v>
      </c>
      <c r="L265" s="85">
        <v>8.6</v>
      </c>
      <c r="M265" s="86">
        <v>9.9</v>
      </c>
      <c r="N265" s="84">
        <v>11.1</v>
      </c>
      <c r="O265" s="85">
        <v>13.1</v>
      </c>
      <c r="P265" s="86">
        <v>14.7</v>
      </c>
      <c r="Q265" s="84">
        <v>16.100000000000001</v>
      </c>
      <c r="R265" s="85">
        <v>17.600000000000001</v>
      </c>
      <c r="S265" s="86">
        <v>18.3</v>
      </c>
      <c r="T265" s="84">
        <v>19.2</v>
      </c>
      <c r="U265" s="85">
        <v>20.5</v>
      </c>
      <c r="V265" s="86">
        <v>21.6</v>
      </c>
      <c r="W265" s="86">
        <v>23.1</v>
      </c>
      <c r="X265" s="85">
        <v>24.3</v>
      </c>
      <c r="Y265" s="86">
        <v>25.7</v>
      </c>
      <c r="Z265" s="84">
        <v>26.3</v>
      </c>
      <c r="AA265" s="85">
        <v>26.6</v>
      </c>
      <c r="AB265" s="86">
        <v>26.6</v>
      </c>
      <c r="AC265" s="84">
        <v>26.1</v>
      </c>
      <c r="AD265" s="85">
        <v>25.2</v>
      </c>
      <c r="AE265" s="86">
        <v>23.7</v>
      </c>
      <c r="AF265" s="84">
        <v>21.9</v>
      </c>
      <c r="AG265" s="85">
        <v>20.100000000000001</v>
      </c>
      <c r="AH265" s="86">
        <v>18.600000000000001</v>
      </c>
      <c r="AI265" s="84">
        <v>16.5</v>
      </c>
      <c r="AJ265" s="85">
        <v>15.3</v>
      </c>
      <c r="AK265" s="86">
        <v>13.3</v>
      </c>
      <c r="AL265" s="84">
        <v>11.6</v>
      </c>
      <c r="AM265" s="86">
        <v>9.8000000000000007</v>
      </c>
      <c r="AN265" s="86">
        <v>8.5</v>
      </c>
      <c r="AO265" s="84">
        <v>7.5</v>
      </c>
    </row>
    <row r="266" spans="1:41" x14ac:dyDescent="0.2">
      <c r="A266" s="329"/>
      <c r="B266" s="87">
        <v>2</v>
      </c>
      <c r="C266" s="167" t="str">
        <f>CONCATENATE(A265,B266)</f>
        <v>2422</v>
      </c>
      <c r="D266" s="88"/>
      <c r="E266" s="98" t="s">
        <v>239</v>
      </c>
      <c r="F266" s="90">
        <v>2.1</v>
      </c>
      <c r="G266" s="91">
        <v>1.8</v>
      </c>
      <c r="H266" s="89">
        <v>1.2</v>
      </c>
      <c r="I266" s="90">
        <v>1.4</v>
      </c>
      <c r="J266" s="91">
        <v>2.2000000000000002</v>
      </c>
      <c r="K266" s="89">
        <v>2.8</v>
      </c>
      <c r="L266" s="90">
        <v>3.5</v>
      </c>
      <c r="M266" s="91">
        <v>4.8</v>
      </c>
      <c r="N266" s="89">
        <v>6.3</v>
      </c>
      <c r="O266" s="90">
        <v>8.1999999999999993</v>
      </c>
      <c r="P266" s="91">
        <v>9.9</v>
      </c>
      <c r="Q266" s="89">
        <v>11.2</v>
      </c>
      <c r="R266" s="90">
        <v>13.2</v>
      </c>
      <c r="S266" s="91">
        <v>14.1</v>
      </c>
      <c r="T266" s="89">
        <v>15</v>
      </c>
      <c r="U266" s="90">
        <v>16.600000000000001</v>
      </c>
      <c r="V266" s="91">
        <v>18.399999999999999</v>
      </c>
      <c r="W266" s="91">
        <v>20.100000000000001</v>
      </c>
      <c r="X266" s="90">
        <v>21.3</v>
      </c>
      <c r="Y266" s="91">
        <v>22.6</v>
      </c>
      <c r="Z266" s="89">
        <v>23.1</v>
      </c>
      <c r="AA266" s="90">
        <v>23.3</v>
      </c>
      <c r="AB266" s="91">
        <v>23.4</v>
      </c>
      <c r="AC266" s="89">
        <v>22.7</v>
      </c>
      <c r="AD266" s="90">
        <v>21.9</v>
      </c>
      <c r="AE266" s="91">
        <v>20.399999999999999</v>
      </c>
      <c r="AF266" s="89">
        <v>18.5</v>
      </c>
      <c r="AG266" s="90">
        <v>16.5</v>
      </c>
      <c r="AH266" s="91">
        <v>14.6</v>
      </c>
      <c r="AI266" s="89">
        <v>12.1</v>
      </c>
      <c r="AJ266" s="90">
        <v>10.9</v>
      </c>
      <c r="AK266" s="91">
        <v>8.9</v>
      </c>
      <c r="AL266" s="89">
        <v>6.8</v>
      </c>
      <c r="AM266" s="91">
        <v>5.0999999999999996</v>
      </c>
      <c r="AN266" s="91">
        <v>3.7</v>
      </c>
      <c r="AO266" s="89">
        <v>2.8</v>
      </c>
    </row>
    <row r="267" spans="1:41" x14ac:dyDescent="0.2">
      <c r="A267" s="329"/>
      <c r="B267" s="87">
        <v>3</v>
      </c>
      <c r="C267" s="167" t="str">
        <f>CONCATENATE(A265,B267)</f>
        <v>2423</v>
      </c>
      <c r="D267" s="88"/>
      <c r="E267" s="98" t="s">
        <v>240</v>
      </c>
      <c r="F267" s="90">
        <v>11.8</v>
      </c>
      <c r="G267" s="91">
        <v>11.3</v>
      </c>
      <c r="H267" s="89">
        <v>10.9</v>
      </c>
      <c r="I267" s="90">
        <v>11.3</v>
      </c>
      <c r="J267" s="91">
        <v>12.3</v>
      </c>
      <c r="K267" s="89">
        <v>12.5</v>
      </c>
      <c r="L267" s="90">
        <v>13.8</v>
      </c>
      <c r="M267" s="91">
        <v>15.1</v>
      </c>
      <c r="N267" s="89">
        <v>15.9</v>
      </c>
      <c r="O267" s="90">
        <v>18</v>
      </c>
      <c r="P267" s="91">
        <v>19.600000000000001</v>
      </c>
      <c r="Q267" s="89">
        <v>20.8</v>
      </c>
      <c r="R267" s="90">
        <v>22.1</v>
      </c>
      <c r="S267" s="91">
        <v>22.7</v>
      </c>
      <c r="T267" s="89">
        <v>23.6</v>
      </c>
      <c r="U267" s="90">
        <v>24.5</v>
      </c>
      <c r="V267" s="91">
        <v>25.4</v>
      </c>
      <c r="W267" s="91">
        <v>26.6</v>
      </c>
      <c r="X267" s="90">
        <v>27.9</v>
      </c>
      <c r="Y267" s="91">
        <v>29.5</v>
      </c>
      <c r="Z267" s="89">
        <v>30.1</v>
      </c>
      <c r="AA267" s="90">
        <v>30.6</v>
      </c>
      <c r="AB267" s="91">
        <v>30.6</v>
      </c>
      <c r="AC267" s="89">
        <v>30.2</v>
      </c>
      <c r="AD267" s="90">
        <v>29.4</v>
      </c>
      <c r="AE267" s="91">
        <v>27.8</v>
      </c>
      <c r="AF267" s="89">
        <v>25.8</v>
      </c>
      <c r="AG267" s="90">
        <v>24.4</v>
      </c>
      <c r="AH267" s="91">
        <v>23.3</v>
      </c>
      <c r="AI267" s="89">
        <v>21.5</v>
      </c>
      <c r="AJ267" s="90">
        <v>20.2</v>
      </c>
      <c r="AK267" s="91">
        <v>18.399999999999999</v>
      </c>
      <c r="AL267" s="89">
        <v>16.899999999999999</v>
      </c>
      <c r="AM267" s="91">
        <v>15.2</v>
      </c>
      <c r="AN267" s="91">
        <v>13.6</v>
      </c>
      <c r="AO267" s="89">
        <v>12.9</v>
      </c>
    </row>
    <row r="268" spans="1:41" x14ac:dyDescent="0.2">
      <c r="A268" s="329"/>
      <c r="B268" s="87">
        <v>4</v>
      </c>
      <c r="C268" s="167" t="str">
        <f>CONCATENATE(A265,B268)</f>
        <v>2424</v>
      </c>
      <c r="D268" s="88"/>
      <c r="E268" s="98" t="s">
        <v>241</v>
      </c>
      <c r="F268" s="90">
        <v>56.6</v>
      </c>
      <c r="G268" s="91">
        <v>56.6</v>
      </c>
      <c r="H268" s="89">
        <v>66.2</v>
      </c>
      <c r="I268" s="90">
        <v>60.6</v>
      </c>
      <c r="J268" s="91">
        <v>59.5</v>
      </c>
      <c r="K268" s="89">
        <v>48.2</v>
      </c>
      <c r="L268" s="90">
        <v>62.5</v>
      </c>
      <c r="M268" s="91">
        <v>60</v>
      </c>
      <c r="N268" s="89">
        <v>61.5</v>
      </c>
      <c r="O268" s="90">
        <v>59.9</v>
      </c>
      <c r="P268" s="91">
        <v>61</v>
      </c>
      <c r="Q268" s="89">
        <v>63.1</v>
      </c>
      <c r="R268" s="90">
        <v>56</v>
      </c>
      <c r="S268" s="91">
        <v>53.1</v>
      </c>
      <c r="T268" s="89">
        <v>64.599999999999994</v>
      </c>
      <c r="U268" s="90">
        <v>52.9</v>
      </c>
      <c r="V268" s="91">
        <v>40.9</v>
      </c>
      <c r="W268" s="91">
        <v>35.799999999999997</v>
      </c>
      <c r="X268" s="90">
        <v>43.8</v>
      </c>
      <c r="Y268" s="91">
        <v>49.3</v>
      </c>
      <c r="Z268" s="89">
        <v>61.9</v>
      </c>
      <c r="AA268" s="90">
        <v>61</v>
      </c>
      <c r="AB268" s="91">
        <v>53.1</v>
      </c>
      <c r="AC268" s="89">
        <v>61.2</v>
      </c>
      <c r="AD268" s="90">
        <v>53.2</v>
      </c>
      <c r="AE268" s="91">
        <v>43.1</v>
      </c>
      <c r="AF268" s="89">
        <v>35.1</v>
      </c>
      <c r="AG268" s="90">
        <v>40.4</v>
      </c>
      <c r="AH268" s="91">
        <v>47.7</v>
      </c>
      <c r="AI268" s="89">
        <v>54.3</v>
      </c>
      <c r="AJ268" s="90">
        <v>46.4</v>
      </c>
      <c r="AK268" s="91">
        <v>49.9</v>
      </c>
      <c r="AL268" s="89">
        <v>55.3</v>
      </c>
      <c r="AM268" s="91">
        <v>57.1</v>
      </c>
      <c r="AN268" s="91">
        <v>57.2</v>
      </c>
      <c r="AO268" s="89">
        <v>63.6</v>
      </c>
    </row>
    <row r="269" spans="1:41" x14ac:dyDescent="0.2">
      <c r="A269" s="330"/>
      <c r="B269" s="92">
        <v>5</v>
      </c>
      <c r="C269" s="168" t="str">
        <f>CONCATENATE(A265,B269)</f>
        <v>2425</v>
      </c>
      <c r="D269" s="93"/>
      <c r="E269" s="99" t="s">
        <v>242</v>
      </c>
      <c r="F269" s="95"/>
      <c r="G269" s="96"/>
      <c r="H269" s="94"/>
      <c r="I269" s="95"/>
      <c r="J269" s="96"/>
      <c r="K269" s="94"/>
      <c r="L269" s="95"/>
      <c r="M269" s="96"/>
      <c r="N269" s="94"/>
      <c r="O269" s="95"/>
      <c r="P269" s="96"/>
      <c r="Q269" s="94"/>
      <c r="R269" s="95"/>
      <c r="S269" s="96"/>
      <c r="T269" s="94"/>
      <c r="U269" s="95"/>
      <c r="V269" s="96"/>
      <c r="W269" s="96"/>
      <c r="X269" s="95"/>
      <c r="Y269" s="96"/>
      <c r="Z269" s="94"/>
      <c r="AA269" s="95"/>
      <c r="AB269" s="96"/>
      <c r="AC269" s="94"/>
      <c r="AD269" s="95"/>
      <c r="AE269" s="96"/>
      <c r="AF269" s="94"/>
      <c r="AG269" s="95"/>
      <c r="AH269" s="96"/>
      <c r="AI269" s="94"/>
      <c r="AJ269" s="95"/>
      <c r="AK269" s="96"/>
      <c r="AL269" s="94"/>
      <c r="AM269" s="96"/>
      <c r="AN269" s="96"/>
      <c r="AO269" s="94"/>
    </row>
    <row r="270" spans="1:41" x14ac:dyDescent="0.2">
      <c r="A270" s="328">
        <v>252</v>
      </c>
      <c r="B270" s="61">
        <v>1</v>
      </c>
      <c r="C270" s="166" t="str">
        <f>CONCATENATE(A270,B270)</f>
        <v>2521</v>
      </c>
      <c r="D270" s="83" t="s">
        <v>55</v>
      </c>
      <c r="E270" s="84" t="s">
        <v>238</v>
      </c>
      <c r="F270" s="85">
        <v>4.0999999999999996</v>
      </c>
      <c r="G270" s="86">
        <v>3.7</v>
      </c>
      <c r="H270" s="84">
        <v>3.2</v>
      </c>
      <c r="I270" s="85">
        <v>3.2</v>
      </c>
      <c r="J270" s="86">
        <v>4.0999999999999996</v>
      </c>
      <c r="K270" s="84">
        <v>4.5999999999999996</v>
      </c>
      <c r="L270" s="85">
        <v>5.4</v>
      </c>
      <c r="M270" s="86">
        <v>7</v>
      </c>
      <c r="N270" s="84">
        <v>8.1</v>
      </c>
      <c r="O270" s="85">
        <v>10.3</v>
      </c>
      <c r="P270" s="86">
        <v>12.3</v>
      </c>
      <c r="Q270" s="84">
        <v>14.3</v>
      </c>
      <c r="R270" s="85">
        <v>16.2</v>
      </c>
      <c r="S270" s="86">
        <v>16.8</v>
      </c>
      <c r="T270" s="84">
        <v>18.5</v>
      </c>
      <c r="U270" s="85">
        <v>20.3</v>
      </c>
      <c r="V270" s="86">
        <v>21.5</v>
      </c>
      <c r="W270" s="84">
        <v>22.6</v>
      </c>
      <c r="X270" s="85">
        <v>24.2</v>
      </c>
      <c r="Y270" s="86">
        <v>25.3</v>
      </c>
      <c r="Z270" s="84">
        <v>27</v>
      </c>
      <c r="AA270" s="85">
        <v>27.5</v>
      </c>
      <c r="AB270" s="86">
        <v>27.3</v>
      </c>
      <c r="AC270" s="84">
        <v>26.7</v>
      </c>
      <c r="AD270" s="85">
        <v>25.3</v>
      </c>
      <c r="AE270" s="86">
        <v>23.4</v>
      </c>
      <c r="AF270" s="84">
        <v>21.1</v>
      </c>
      <c r="AG270" s="85">
        <v>19.2</v>
      </c>
      <c r="AH270" s="86">
        <v>17.399999999999999</v>
      </c>
      <c r="AI270" s="84">
        <v>15</v>
      </c>
      <c r="AJ270" s="85">
        <v>13.4</v>
      </c>
      <c r="AK270" s="86">
        <v>11.3</v>
      </c>
      <c r="AL270" s="84">
        <v>9.4</v>
      </c>
      <c r="AM270" s="86">
        <v>7.7</v>
      </c>
      <c r="AN270" s="86">
        <v>6.1</v>
      </c>
      <c r="AO270" s="84">
        <v>5.0999999999999996</v>
      </c>
    </row>
    <row r="271" spans="1:41" x14ac:dyDescent="0.2">
      <c r="A271" s="329"/>
      <c r="B271" s="87">
        <v>2</v>
      </c>
      <c r="C271" s="167" t="str">
        <f>CONCATENATE(A270,B271)</f>
        <v>2522</v>
      </c>
      <c r="D271" s="88"/>
      <c r="E271" s="89" t="s">
        <v>239</v>
      </c>
      <c r="F271" s="90">
        <v>1.1000000000000001</v>
      </c>
      <c r="G271" s="91">
        <v>0.7</v>
      </c>
      <c r="H271" s="89">
        <v>0.3</v>
      </c>
      <c r="I271" s="90">
        <v>0.2</v>
      </c>
      <c r="J271" s="91">
        <v>1</v>
      </c>
      <c r="K271" s="89">
        <v>1.4</v>
      </c>
      <c r="L271" s="90">
        <v>2.1</v>
      </c>
      <c r="M271" s="91">
        <v>3.2</v>
      </c>
      <c r="N271" s="89">
        <v>4.4000000000000004</v>
      </c>
      <c r="O271" s="90">
        <v>6.1</v>
      </c>
      <c r="P271" s="91">
        <v>8.1</v>
      </c>
      <c r="Q271" s="89">
        <v>9.8000000000000007</v>
      </c>
      <c r="R271" s="90">
        <v>11.8</v>
      </c>
      <c r="S271" s="91">
        <v>12.8</v>
      </c>
      <c r="T271" s="89">
        <v>14.4</v>
      </c>
      <c r="U271" s="90">
        <v>16.3</v>
      </c>
      <c r="V271" s="91">
        <v>18</v>
      </c>
      <c r="W271" s="89">
        <v>19.8</v>
      </c>
      <c r="X271" s="90">
        <v>21.3</v>
      </c>
      <c r="Y271" s="91">
        <v>22.4</v>
      </c>
      <c r="Z271" s="89">
        <v>23.6</v>
      </c>
      <c r="AA271" s="90">
        <v>24</v>
      </c>
      <c r="AB271" s="91">
        <v>23.8</v>
      </c>
      <c r="AC271" s="89">
        <v>23.1</v>
      </c>
      <c r="AD271" s="90">
        <v>21.9</v>
      </c>
      <c r="AE271" s="91">
        <v>20.100000000000001</v>
      </c>
      <c r="AF271" s="89">
        <v>17.7</v>
      </c>
      <c r="AG271" s="90">
        <v>15.7</v>
      </c>
      <c r="AH271" s="91">
        <v>13.5</v>
      </c>
      <c r="AI271" s="89">
        <v>11</v>
      </c>
      <c r="AJ271" s="90">
        <v>9.4</v>
      </c>
      <c r="AK271" s="91">
        <v>7.7</v>
      </c>
      <c r="AL271" s="89">
        <v>5.6</v>
      </c>
      <c r="AM271" s="91">
        <v>4.0999999999999996</v>
      </c>
      <c r="AN271" s="91">
        <v>2.9</v>
      </c>
      <c r="AO271" s="89">
        <v>2</v>
      </c>
    </row>
    <row r="272" spans="1:41" x14ac:dyDescent="0.2">
      <c r="A272" s="329"/>
      <c r="B272" s="87">
        <v>3</v>
      </c>
      <c r="C272" s="167" t="str">
        <f>CONCATENATE(A270,B272)</f>
        <v>2523</v>
      </c>
      <c r="D272" s="88"/>
      <c r="E272" s="89" t="s">
        <v>240</v>
      </c>
      <c r="F272" s="90">
        <v>7.4</v>
      </c>
      <c r="G272" s="91">
        <v>6.8</v>
      </c>
      <c r="H272" s="89">
        <v>6.4</v>
      </c>
      <c r="I272" s="90">
        <v>6.5</v>
      </c>
      <c r="J272" s="91">
        <v>7.5</v>
      </c>
      <c r="K272" s="89">
        <v>8.1999999999999993</v>
      </c>
      <c r="L272" s="90">
        <v>9.1999999999999993</v>
      </c>
      <c r="M272" s="91">
        <v>11.2</v>
      </c>
      <c r="N272" s="89">
        <v>12.3</v>
      </c>
      <c r="O272" s="90">
        <v>15.1</v>
      </c>
      <c r="P272" s="91">
        <v>17.399999999999999</v>
      </c>
      <c r="Q272" s="89">
        <v>19.399999999999999</v>
      </c>
      <c r="R272" s="90">
        <v>21.3</v>
      </c>
      <c r="S272" s="91">
        <v>21.5</v>
      </c>
      <c r="T272" s="89">
        <v>23.3</v>
      </c>
      <c r="U272" s="90">
        <v>24.9</v>
      </c>
      <c r="V272" s="91">
        <v>25.7</v>
      </c>
      <c r="W272" s="89">
        <v>26.3</v>
      </c>
      <c r="X272" s="90">
        <v>28.2</v>
      </c>
      <c r="Y272" s="91">
        <v>29.3</v>
      </c>
      <c r="Z272" s="89">
        <v>31.4</v>
      </c>
      <c r="AA272" s="90">
        <v>32.1</v>
      </c>
      <c r="AB272" s="91">
        <v>31.7</v>
      </c>
      <c r="AC272" s="89">
        <v>31.1</v>
      </c>
      <c r="AD272" s="90">
        <v>29.5</v>
      </c>
      <c r="AE272" s="91">
        <v>27.3</v>
      </c>
      <c r="AF272" s="89">
        <v>25</v>
      </c>
      <c r="AG272" s="90">
        <v>23.2</v>
      </c>
      <c r="AH272" s="91">
        <v>21.6</v>
      </c>
      <c r="AI272" s="89">
        <v>19.3</v>
      </c>
      <c r="AJ272" s="90">
        <v>17.600000000000001</v>
      </c>
      <c r="AK272" s="91">
        <v>15.2</v>
      </c>
      <c r="AL272" s="89">
        <v>13.2</v>
      </c>
      <c r="AM272" s="91">
        <v>11.5</v>
      </c>
      <c r="AN272" s="91">
        <v>9.5</v>
      </c>
      <c r="AO272" s="89">
        <v>8.5</v>
      </c>
    </row>
    <row r="273" spans="1:41" x14ac:dyDescent="0.2">
      <c r="A273" s="329"/>
      <c r="B273" s="87">
        <v>4</v>
      </c>
      <c r="C273" s="167" t="str">
        <f>CONCATENATE(A270,B273)</f>
        <v>2524</v>
      </c>
      <c r="D273" s="88"/>
      <c r="E273" s="89" t="s">
        <v>241</v>
      </c>
      <c r="F273" s="90">
        <v>31</v>
      </c>
      <c r="G273" s="91">
        <v>32.6</v>
      </c>
      <c r="H273" s="89">
        <v>35</v>
      </c>
      <c r="I273" s="90">
        <v>35.1</v>
      </c>
      <c r="J273" s="91">
        <v>38.4</v>
      </c>
      <c r="K273" s="89">
        <v>37.4</v>
      </c>
      <c r="L273" s="90">
        <v>47.2</v>
      </c>
      <c r="M273" s="91">
        <v>50.6</v>
      </c>
      <c r="N273" s="89">
        <v>55.5</v>
      </c>
      <c r="O273" s="90">
        <v>57.3</v>
      </c>
      <c r="P273" s="91">
        <v>60</v>
      </c>
      <c r="Q273" s="89">
        <v>64.8</v>
      </c>
      <c r="R273" s="90">
        <v>61.7</v>
      </c>
      <c r="S273" s="91">
        <v>56.6</v>
      </c>
      <c r="T273" s="89">
        <v>73.2</v>
      </c>
      <c r="U273" s="90">
        <v>64.5</v>
      </c>
      <c r="V273" s="91">
        <v>53.4</v>
      </c>
      <c r="W273" s="89">
        <v>35.9</v>
      </c>
      <c r="X273" s="90">
        <v>47.1</v>
      </c>
      <c r="Y273" s="91">
        <v>44.7</v>
      </c>
      <c r="Z273" s="89">
        <v>75.8</v>
      </c>
      <c r="AA273" s="90">
        <v>72.099999999999994</v>
      </c>
      <c r="AB273" s="91">
        <v>65.8</v>
      </c>
      <c r="AC273" s="89">
        <v>71.2</v>
      </c>
      <c r="AD273" s="90">
        <v>60.3</v>
      </c>
      <c r="AE273" s="91">
        <v>49.5</v>
      </c>
      <c r="AF273" s="89">
        <v>46.8</v>
      </c>
      <c r="AG273" s="90">
        <v>48.3</v>
      </c>
      <c r="AH273" s="91">
        <v>54.3</v>
      </c>
      <c r="AI273" s="89">
        <v>60.6</v>
      </c>
      <c r="AJ273" s="90">
        <v>48.6</v>
      </c>
      <c r="AK273" s="91">
        <v>40.6</v>
      </c>
      <c r="AL273" s="89">
        <v>40.9</v>
      </c>
      <c r="AM273" s="91">
        <v>39</v>
      </c>
      <c r="AN273" s="91">
        <v>34.4</v>
      </c>
      <c r="AO273" s="89">
        <v>36.4</v>
      </c>
    </row>
    <row r="274" spans="1:41" x14ac:dyDescent="0.2">
      <c r="A274" s="330"/>
      <c r="B274" s="92">
        <v>5</v>
      </c>
      <c r="C274" s="168" t="str">
        <f>CONCATENATE(A270,B274)</f>
        <v>2525</v>
      </c>
      <c r="D274" s="93"/>
      <c r="E274" s="94" t="s">
        <v>242</v>
      </c>
      <c r="F274" s="95">
        <v>6.4</v>
      </c>
      <c r="G274" s="96">
        <v>6.8</v>
      </c>
      <c r="H274" s="94">
        <v>7.4</v>
      </c>
      <c r="I274" s="95">
        <v>8.5</v>
      </c>
      <c r="J274" s="96">
        <v>9.5</v>
      </c>
      <c r="K274" s="94">
        <v>10.8</v>
      </c>
      <c r="L274" s="95">
        <v>11.8</v>
      </c>
      <c r="M274" s="96">
        <v>12.7</v>
      </c>
      <c r="N274" s="94">
        <v>13.5</v>
      </c>
      <c r="O274" s="95">
        <v>15.1</v>
      </c>
      <c r="P274" s="96">
        <v>16</v>
      </c>
      <c r="Q274" s="94">
        <v>17.3</v>
      </c>
      <c r="R274" s="95">
        <v>17.2</v>
      </c>
      <c r="S274" s="96">
        <v>16.7</v>
      </c>
      <c r="T274" s="94">
        <v>18.8</v>
      </c>
      <c r="U274" s="95">
        <v>18.399999999999999</v>
      </c>
      <c r="V274" s="96">
        <v>16.8</v>
      </c>
      <c r="W274" s="94">
        <v>14.3</v>
      </c>
      <c r="X274" s="95">
        <v>16</v>
      </c>
      <c r="Y274" s="96">
        <v>15.3</v>
      </c>
      <c r="Z274" s="94">
        <v>18.8</v>
      </c>
      <c r="AA274" s="95">
        <v>19</v>
      </c>
      <c r="AB274" s="96">
        <v>17.7</v>
      </c>
      <c r="AC274" s="94">
        <v>16.899999999999999</v>
      </c>
      <c r="AD274" s="95">
        <v>15.5</v>
      </c>
      <c r="AE274" s="96">
        <v>13.5</v>
      </c>
      <c r="AF274" s="94">
        <v>12.2</v>
      </c>
      <c r="AG274" s="95">
        <v>11.6</v>
      </c>
      <c r="AH274" s="96">
        <v>11.5</v>
      </c>
      <c r="AI274" s="94">
        <v>10.8</v>
      </c>
      <c r="AJ274" s="95">
        <v>9.3000000000000007</v>
      </c>
      <c r="AK274" s="96">
        <v>7.9</v>
      </c>
      <c r="AL274" s="94">
        <v>7.4</v>
      </c>
      <c r="AM274" s="96">
        <v>6.9</v>
      </c>
      <c r="AN274" s="96">
        <v>6.3</v>
      </c>
      <c r="AO274" s="94">
        <v>6.2</v>
      </c>
    </row>
    <row r="275" spans="1:41" x14ac:dyDescent="0.2">
      <c r="A275" s="328">
        <v>253</v>
      </c>
      <c r="B275" s="61">
        <v>1</v>
      </c>
      <c r="C275" s="166" t="str">
        <f>CONCATENATE(A275,B275)</f>
        <v>2531</v>
      </c>
      <c r="D275" s="83" t="s">
        <v>320</v>
      </c>
      <c r="E275" s="97" t="s">
        <v>238</v>
      </c>
      <c r="F275" s="85">
        <v>1.8</v>
      </c>
      <c r="G275" s="86">
        <v>1.4</v>
      </c>
      <c r="H275" s="84">
        <v>0.9</v>
      </c>
      <c r="I275" s="85">
        <v>1</v>
      </c>
      <c r="J275" s="86">
        <v>1.9</v>
      </c>
      <c r="K275" s="84">
        <v>2.4</v>
      </c>
      <c r="L275" s="85">
        <v>3.3</v>
      </c>
      <c r="M275" s="86">
        <v>4.9000000000000004</v>
      </c>
      <c r="N275" s="84">
        <v>6.3</v>
      </c>
      <c r="O275" s="85">
        <v>8.5</v>
      </c>
      <c r="P275" s="86">
        <v>10.5</v>
      </c>
      <c r="Q275" s="84">
        <v>12.3</v>
      </c>
      <c r="R275" s="85">
        <v>14.4</v>
      </c>
      <c r="S275" s="86">
        <v>15.1</v>
      </c>
      <c r="T275" s="84">
        <v>16.5</v>
      </c>
      <c r="U275" s="85">
        <v>18.2</v>
      </c>
      <c r="V275" s="86">
        <v>19.5</v>
      </c>
      <c r="W275" s="86">
        <v>21</v>
      </c>
      <c r="X275" s="85">
        <v>22.3</v>
      </c>
      <c r="Y275" s="86">
        <v>23.5</v>
      </c>
      <c r="Z275" s="84">
        <v>24.5</v>
      </c>
      <c r="AA275" s="85">
        <v>24.6</v>
      </c>
      <c r="AB275" s="86">
        <v>24.5</v>
      </c>
      <c r="AC275" s="84">
        <v>23.7</v>
      </c>
      <c r="AD275" s="85">
        <v>22.4</v>
      </c>
      <c r="AE275" s="86">
        <v>20.7</v>
      </c>
      <c r="AF275" s="84">
        <v>18.399999999999999</v>
      </c>
      <c r="AG275" s="85">
        <v>16.2</v>
      </c>
      <c r="AH275" s="86">
        <v>14.3</v>
      </c>
      <c r="AI275" s="84">
        <v>11.7</v>
      </c>
      <c r="AJ275" s="85">
        <v>10.199999999999999</v>
      </c>
      <c r="AK275" s="86">
        <v>8.1</v>
      </c>
      <c r="AL275" s="84">
        <v>6.2</v>
      </c>
      <c r="AM275" s="85">
        <v>4.4000000000000004</v>
      </c>
      <c r="AN275" s="86">
        <v>3.3</v>
      </c>
      <c r="AO275" s="84">
        <v>2.4</v>
      </c>
    </row>
    <row r="276" spans="1:41" x14ac:dyDescent="0.2">
      <c r="A276" s="329"/>
      <c r="B276" s="87">
        <v>2</v>
      </c>
      <c r="C276" s="167" t="str">
        <f>CONCATENATE(A275,B276)</f>
        <v>2532</v>
      </c>
      <c r="D276" s="88"/>
      <c r="E276" s="98" t="s">
        <v>239</v>
      </c>
      <c r="F276" s="90">
        <v>-3.1</v>
      </c>
      <c r="G276" s="91">
        <v>-3.4</v>
      </c>
      <c r="H276" s="89">
        <v>-3.9</v>
      </c>
      <c r="I276" s="90">
        <v>-3.9</v>
      </c>
      <c r="J276" s="91">
        <v>-3.2</v>
      </c>
      <c r="K276" s="89">
        <v>-2.8</v>
      </c>
      <c r="L276" s="90">
        <v>-2.2000000000000002</v>
      </c>
      <c r="M276" s="91">
        <v>-1.1000000000000001</v>
      </c>
      <c r="N276" s="89">
        <v>0.1</v>
      </c>
      <c r="O276" s="90">
        <v>1.5</v>
      </c>
      <c r="P276" s="91">
        <v>3.6</v>
      </c>
      <c r="Q276" s="89">
        <v>5</v>
      </c>
      <c r="R276" s="90">
        <v>7.7</v>
      </c>
      <c r="S276" s="91">
        <v>9</v>
      </c>
      <c r="T276" s="89">
        <v>10.4</v>
      </c>
      <c r="U276" s="90">
        <v>12.3</v>
      </c>
      <c r="V276" s="91">
        <v>14.6</v>
      </c>
      <c r="W276" s="91">
        <v>16.899999999999999</v>
      </c>
      <c r="X276" s="90">
        <v>18</v>
      </c>
      <c r="Y276" s="91">
        <v>19.3</v>
      </c>
      <c r="Z276" s="89">
        <v>19.899999999999999</v>
      </c>
      <c r="AA276" s="90">
        <v>20</v>
      </c>
      <c r="AB276" s="91">
        <v>20.100000000000001</v>
      </c>
      <c r="AC276" s="89">
        <v>18.899999999999999</v>
      </c>
      <c r="AD276" s="90">
        <v>17.8</v>
      </c>
      <c r="AE276" s="91">
        <v>16.2</v>
      </c>
      <c r="AF276" s="89">
        <v>13.7</v>
      </c>
      <c r="AG276" s="90">
        <v>11.2</v>
      </c>
      <c r="AH276" s="91">
        <v>8.6999999999999993</v>
      </c>
      <c r="AI276" s="89">
        <v>6</v>
      </c>
      <c r="AJ276" s="90">
        <v>4.3</v>
      </c>
      <c r="AK276" s="91">
        <v>2.4</v>
      </c>
      <c r="AL276" s="89">
        <v>0.4</v>
      </c>
      <c r="AM276" s="90">
        <v>-1.1000000000000001</v>
      </c>
      <c r="AN276" s="91">
        <v>-1.9</v>
      </c>
      <c r="AO276" s="89">
        <v>-2.7</v>
      </c>
    </row>
    <row r="277" spans="1:41" x14ac:dyDescent="0.2">
      <c r="A277" s="329"/>
      <c r="B277" s="87">
        <v>3</v>
      </c>
      <c r="C277" s="167" t="str">
        <f>CONCATENATE(A275,B277)</f>
        <v>2533</v>
      </c>
      <c r="D277" s="88"/>
      <c r="E277" s="98" t="s">
        <v>240</v>
      </c>
      <c r="F277" s="90">
        <v>7</v>
      </c>
      <c r="G277" s="91">
        <v>6.7</v>
      </c>
      <c r="H277" s="89">
        <v>5.9</v>
      </c>
      <c r="I277" s="90">
        <v>6.2</v>
      </c>
      <c r="J277" s="91">
        <v>7.4</v>
      </c>
      <c r="K277" s="89">
        <v>7.9</v>
      </c>
      <c r="L277" s="90">
        <v>9.1999999999999993</v>
      </c>
      <c r="M277" s="91">
        <v>11.1</v>
      </c>
      <c r="N277" s="89">
        <v>12.5</v>
      </c>
      <c r="O277" s="90">
        <v>15.4</v>
      </c>
      <c r="P277" s="91">
        <v>17.399999999999999</v>
      </c>
      <c r="Q277" s="89">
        <v>19.3</v>
      </c>
      <c r="R277" s="90">
        <v>21.2</v>
      </c>
      <c r="S277" s="91">
        <v>21.2</v>
      </c>
      <c r="T277" s="89">
        <v>22.8</v>
      </c>
      <c r="U277" s="90">
        <v>24.3</v>
      </c>
      <c r="V277" s="91">
        <v>24.9</v>
      </c>
      <c r="W277" s="91">
        <v>25.7</v>
      </c>
      <c r="X277" s="90">
        <v>27.5</v>
      </c>
      <c r="Y277" s="91">
        <v>28.6</v>
      </c>
      <c r="Z277" s="89">
        <v>30.1</v>
      </c>
      <c r="AA277" s="90">
        <v>30.4</v>
      </c>
      <c r="AB277" s="91">
        <v>30</v>
      </c>
      <c r="AC277" s="89">
        <v>29.5</v>
      </c>
      <c r="AD277" s="90">
        <v>28.2</v>
      </c>
      <c r="AE277" s="91">
        <v>26.1</v>
      </c>
      <c r="AF277" s="89">
        <v>23.7</v>
      </c>
      <c r="AG277" s="90">
        <v>22.1</v>
      </c>
      <c r="AH277" s="91">
        <v>20.6</v>
      </c>
      <c r="AI277" s="89">
        <v>18.399999999999999</v>
      </c>
      <c r="AJ277" s="90">
        <v>17.100000000000001</v>
      </c>
      <c r="AK277" s="91">
        <v>14.6</v>
      </c>
      <c r="AL277" s="89">
        <v>12.8</v>
      </c>
      <c r="AM277" s="90">
        <v>11.1</v>
      </c>
      <c r="AN277" s="91">
        <v>9.1999999999999993</v>
      </c>
      <c r="AO277" s="89">
        <v>8.4</v>
      </c>
    </row>
    <row r="278" spans="1:41" x14ac:dyDescent="0.2">
      <c r="A278" s="329"/>
      <c r="B278" s="87">
        <v>4</v>
      </c>
      <c r="C278" s="167" t="str">
        <f>CONCATENATE(A275,B278)</f>
        <v>2534</v>
      </c>
      <c r="D278" s="88"/>
      <c r="E278" s="98" t="s">
        <v>241</v>
      </c>
      <c r="F278" s="90">
        <v>31.9</v>
      </c>
      <c r="G278" s="91">
        <v>33.200000000000003</v>
      </c>
      <c r="H278" s="89">
        <v>36.299999999999997</v>
      </c>
      <c r="I278" s="90">
        <v>33.5</v>
      </c>
      <c r="J278" s="91">
        <v>35.5</v>
      </c>
      <c r="K278" s="89">
        <v>31.5</v>
      </c>
      <c r="L278" s="90">
        <v>41.4</v>
      </c>
      <c r="M278" s="91">
        <v>46.2</v>
      </c>
      <c r="N278" s="89">
        <v>46</v>
      </c>
      <c r="O278" s="90">
        <v>55.5</v>
      </c>
      <c r="P278" s="91">
        <v>54.1</v>
      </c>
      <c r="Q278" s="89">
        <v>57</v>
      </c>
      <c r="R278" s="90">
        <v>54.2</v>
      </c>
      <c r="S278" s="91">
        <v>47</v>
      </c>
      <c r="T278" s="89">
        <v>61.1</v>
      </c>
      <c r="U278" s="90">
        <v>54.8</v>
      </c>
      <c r="V278" s="91">
        <v>44.5</v>
      </c>
      <c r="W278" s="91">
        <v>28.1</v>
      </c>
      <c r="X278" s="90">
        <v>37.4</v>
      </c>
      <c r="Y278" s="91">
        <v>36.799999999999997</v>
      </c>
      <c r="Z278" s="89">
        <v>61.7</v>
      </c>
      <c r="AA278" s="90">
        <v>58.6</v>
      </c>
      <c r="AB278" s="91">
        <v>56.4</v>
      </c>
      <c r="AC278" s="89">
        <v>59.5</v>
      </c>
      <c r="AD278" s="90">
        <v>51.7</v>
      </c>
      <c r="AE278" s="91">
        <v>44.9</v>
      </c>
      <c r="AF278" s="89">
        <v>39.200000000000003</v>
      </c>
      <c r="AG278" s="90">
        <v>40.200000000000003</v>
      </c>
      <c r="AH278" s="91">
        <v>46.9</v>
      </c>
      <c r="AI278" s="89">
        <v>49.4</v>
      </c>
      <c r="AJ278" s="90">
        <v>44.2</v>
      </c>
      <c r="AK278" s="91">
        <v>38.799999999999997</v>
      </c>
      <c r="AL278" s="89">
        <v>39</v>
      </c>
      <c r="AM278" s="90">
        <v>39.4</v>
      </c>
      <c r="AN278" s="91">
        <v>37.1</v>
      </c>
      <c r="AO278" s="89">
        <v>39.4</v>
      </c>
    </row>
    <row r="279" spans="1:41" x14ac:dyDescent="0.2">
      <c r="A279" s="330"/>
      <c r="B279" s="92">
        <v>5</v>
      </c>
      <c r="C279" s="168" t="str">
        <f>CONCATENATE(A275,B279)</f>
        <v>2535</v>
      </c>
      <c r="D279" s="93"/>
      <c r="E279" s="99" t="s">
        <v>242</v>
      </c>
      <c r="F279" s="95"/>
      <c r="G279" s="96"/>
      <c r="H279" s="94"/>
      <c r="I279" s="95"/>
      <c r="J279" s="96"/>
      <c r="K279" s="94"/>
      <c r="L279" s="95"/>
      <c r="M279" s="96"/>
      <c r="N279" s="94"/>
      <c r="O279" s="95"/>
      <c r="P279" s="96"/>
      <c r="Q279" s="94"/>
      <c r="R279" s="95"/>
      <c r="S279" s="96"/>
      <c r="T279" s="94"/>
      <c r="U279" s="95"/>
      <c r="V279" s="96"/>
      <c r="W279" s="96"/>
      <c r="X279" s="95"/>
      <c r="Y279" s="96"/>
      <c r="Z279" s="94"/>
      <c r="AA279" s="95"/>
      <c r="AB279" s="96"/>
      <c r="AC279" s="94"/>
      <c r="AD279" s="95"/>
      <c r="AE279" s="96"/>
      <c r="AF279" s="94"/>
      <c r="AG279" s="95"/>
      <c r="AH279" s="96"/>
      <c r="AI279" s="94"/>
      <c r="AJ279" s="95"/>
      <c r="AK279" s="96"/>
      <c r="AL279" s="94"/>
      <c r="AM279" s="95"/>
      <c r="AN279" s="96"/>
      <c r="AO279" s="94"/>
    </row>
    <row r="280" spans="1:41" x14ac:dyDescent="0.2">
      <c r="A280" s="328">
        <v>261</v>
      </c>
      <c r="B280" s="61">
        <v>1</v>
      </c>
      <c r="C280" s="166" t="str">
        <f>CONCATENATE(A280,B280)</f>
        <v>2611</v>
      </c>
      <c r="D280" s="83" t="s">
        <v>56</v>
      </c>
      <c r="E280" s="97" t="s">
        <v>238</v>
      </c>
      <c r="F280" s="85">
        <v>5</v>
      </c>
      <c r="G280" s="86">
        <v>4.8</v>
      </c>
      <c r="H280" s="84">
        <v>4.0999999999999996</v>
      </c>
      <c r="I280" s="85">
        <v>4.3</v>
      </c>
      <c r="J280" s="86">
        <v>5.3</v>
      </c>
      <c r="K280" s="84">
        <v>5.9</v>
      </c>
      <c r="L280" s="85">
        <v>6.8</v>
      </c>
      <c r="M280" s="86">
        <v>8.5</v>
      </c>
      <c r="N280" s="84">
        <v>9.8000000000000007</v>
      </c>
      <c r="O280" s="85">
        <v>12.2</v>
      </c>
      <c r="P280" s="86">
        <v>14.4</v>
      </c>
      <c r="Q280" s="84">
        <v>16.100000000000001</v>
      </c>
      <c r="R280" s="85">
        <v>18.2</v>
      </c>
      <c r="S280" s="86">
        <v>18.600000000000001</v>
      </c>
      <c r="T280" s="84">
        <v>20.2</v>
      </c>
      <c r="U280" s="85">
        <v>21.9</v>
      </c>
      <c r="V280" s="86">
        <v>23</v>
      </c>
      <c r="W280" s="86">
        <v>24</v>
      </c>
      <c r="X280" s="85">
        <v>25.6</v>
      </c>
      <c r="Y280" s="86">
        <v>26.7</v>
      </c>
      <c r="Z280" s="84">
        <v>28.2</v>
      </c>
      <c r="AA280" s="85">
        <v>28.6</v>
      </c>
      <c r="AB280" s="86">
        <v>28.3</v>
      </c>
      <c r="AC280" s="84">
        <v>27.7</v>
      </c>
      <c r="AD280" s="85">
        <v>26.2</v>
      </c>
      <c r="AE280" s="86">
        <v>24.2</v>
      </c>
      <c r="AF280" s="84">
        <v>21.9</v>
      </c>
      <c r="AG280" s="85">
        <v>19.899999999999999</v>
      </c>
      <c r="AH280" s="86">
        <v>18.2</v>
      </c>
      <c r="AI280" s="84">
        <v>15.7</v>
      </c>
      <c r="AJ280" s="85">
        <v>14.2</v>
      </c>
      <c r="AK280" s="86">
        <v>12</v>
      </c>
      <c r="AL280" s="84">
        <v>10.1</v>
      </c>
      <c r="AM280" s="85">
        <v>8.4</v>
      </c>
      <c r="AN280" s="86">
        <v>6.8</v>
      </c>
      <c r="AO280" s="84">
        <v>6</v>
      </c>
    </row>
    <row r="281" spans="1:41" x14ac:dyDescent="0.2">
      <c r="A281" s="329"/>
      <c r="B281" s="87">
        <v>2</v>
      </c>
      <c r="C281" s="167" t="str">
        <f>CONCATENATE(A280,B281)</f>
        <v>2612</v>
      </c>
      <c r="D281" s="88"/>
      <c r="E281" s="98" t="s">
        <v>239</v>
      </c>
      <c r="F281" s="90">
        <v>1.5</v>
      </c>
      <c r="G281" s="91">
        <v>1.4</v>
      </c>
      <c r="H281" s="89">
        <v>0.7</v>
      </c>
      <c r="I281" s="90">
        <v>0.7</v>
      </c>
      <c r="J281" s="91">
        <v>1.5</v>
      </c>
      <c r="K281" s="89">
        <v>1.9</v>
      </c>
      <c r="L281" s="90">
        <v>2.6</v>
      </c>
      <c r="M281" s="91">
        <v>3.9</v>
      </c>
      <c r="N281" s="89">
        <v>5.2</v>
      </c>
      <c r="O281" s="90">
        <v>7.1</v>
      </c>
      <c r="P281" s="91">
        <v>9.1999999999999993</v>
      </c>
      <c r="Q281" s="89">
        <v>10.8</v>
      </c>
      <c r="R281" s="90">
        <v>12.9</v>
      </c>
      <c r="S281" s="91">
        <v>13.7</v>
      </c>
      <c r="T281" s="89">
        <v>15.3</v>
      </c>
      <c r="U281" s="90">
        <v>17.100000000000001</v>
      </c>
      <c r="V281" s="91">
        <v>18.8</v>
      </c>
      <c r="W281" s="91">
        <v>20.5</v>
      </c>
      <c r="X281" s="90">
        <v>21.9</v>
      </c>
      <c r="Y281" s="91">
        <v>23.2</v>
      </c>
      <c r="Z281" s="89">
        <v>24.2</v>
      </c>
      <c r="AA281" s="90">
        <v>24.6</v>
      </c>
      <c r="AB281" s="91">
        <v>24.5</v>
      </c>
      <c r="AC281" s="89">
        <v>23.7</v>
      </c>
      <c r="AD281" s="90">
        <v>22.3</v>
      </c>
      <c r="AE281" s="91">
        <v>20.5</v>
      </c>
      <c r="AF281" s="89">
        <v>18.100000000000001</v>
      </c>
      <c r="AG281" s="90">
        <v>15.9</v>
      </c>
      <c r="AH281" s="91">
        <v>13.9</v>
      </c>
      <c r="AI281" s="89">
        <v>11.3</v>
      </c>
      <c r="AJ281" s="90">
        <v>9.6999999999999993</v>
      </c>
      <c r="AK281" s="91">
        <v>7.9</v>
      </c>
      <c r="AL281" s="89">
        <v>5.9</v>
      </c>
      <c r="AM281" s="90">
        <v>4.3</v>
      </c>
      <c r="AN281" s="91">
        <v>3.1</v>
      </c>
      <c r="AO281" s="89">
        <v>2.2999999999999998</v>
      </c>
    </row>
    <row r="282" spans="1:41" x14ac:dyDescent="0.2">
      <c r="A282" s="329"/>
      <c r="B282" s="87">
        <v>3</v>
      </c>
      <c r="C282" s="167" t="str">
        <f>CONCATENATE(A280,B282)</f>
        <v>2613</v>
      </c>
      <c r="D282" s="88"/>
      <c r="E282" s="98" t="s">
        <v>240</v>
      </c>
      <c r="F282" s="90">
        <v>9.3000000000000007</v>
      </c>
      <c r="G282" s="91">
        <v>9</v>
      </c>
      <c r="H282" s="89">
        <v>8.4</v>
      </c>
      <c r="I282" s="90">
        <v>8.8000000000000007</v>
      </c>
      <c r="J282" s="91">
        <v>9.8000000000000007</v>
      </c>
      <c r="K282" s="89">
        <v>10.6</v>
      </c>
      <c r="L282" s="90">
        <v>11.7</v>
      </c>
      <c r="M282" s="91">
        <v>13.5</v>
      </c>
      <c r="N282" s="89">
        <v>14.9</v>
      </c>
      <c r="O282" s="90">
        <v>17.899999999999999</v>
      </c>
      <c r="P282" s="91">
        <v>20</v>
      </c>
      <c r="Q282" s="89">
        <v>21.9</v>
      </c>
      <c r="R282" s="90">
        <v>23.9</v>
      </c>
      <c r="S282" s="91">
        <v>23.9</v>
      </c>
      <c r="T282" s="89">
        <v>25.8</v>
      </c>
      <c r="U282" s="90">
        <v>27.3</v>
      </c>
      <c r="V282" s="91">
        <v>27.8</v>
      </c>
      <c r="W282" s="91">
        <v>28.2</v>
      </c>
      <c r="X282" s="90">
        <v>30</v>
      </c>
      <c r="Y282" s="91">
        <v>31.2</v>
      </c>
      <c r="Z282" s="89">
        <v>33.200000000000003</v>
      </c>
      <c r="AA282" s="90">
        <v>33.700000000000003</v>
      </c>
      <c r="AB282" s="91">
        <v>33.4</v>
      </c>
      <c r="AC282" s="89">
        <v>32.700000000000003</v>
      </c>
      <c r="AD282" s="90">
        <v>31.3</v>
      </c>
      <c r="AE282" s="91">
        <v>28.9</v>
      </c>
      <c r="AF282" s="89">
        <v>26.4</v>
      </c>
      <c r="AG282" s="90">
        <v>24.7</v>
      </c>
      <c r="AH282" s="91">
        <v>23.2</v>
      </c>
      <c r="AI282" s="89">
        <v>20.9</v>
      </c>
      <c r="AJ282" s="90">
        <v>19.399999999999999</v>
      </c>
      <c r="AK282" s="91">
        <v>16.899999999999999</v>
      </c>
      <c r="AL282" s="89">
        <v>14.9</v>
      </c>
      <c r="AM282" s="90">
        <v>13.2</v>
      </c>
      <c r="AN282" s="91">
        <v>11.3</v>
      </c>
      <c r="AO282" s="89">
        <v>10.5</v>
      </c>
    </row>
    <row r="283" spans="1:41" x14ac:dyDescent="0.2">
      <c r="A283" s="329"/>
      <c r="B283" s="87">
        <v>4</v>
      </c>
      <c r="C283" s="167" t="str">
        <f>CONCATENATE(A280,B283)</f>
        <v>2614</v>
      </c>
      <c r="D283" s="88"/>
      <c r="E283" s="98" t="s">
        <v>241</v>
      </c>
      <c r="F283" s="90">
        <v>40.5</v>
      </c>
      <c r="G283" s="91">
        <v>38.9</v>
      </c>
      <c r="H283" s="89">
        <v>43.8</v>
      </c>
      <c r="I283" s="90">
        <v>39.799999999999997</v>
      </c>
      <c r="J283" s="91">
        <v>40</v>
      </c>
      <c r="K283" s="89">
        <v>37.6</v>
      </c>
      <c r="L283" s="90">
        <v>45.3</v>
      </c>
      <c r="M283" s="91">
        <v>48.8</v>
      </c>
      <c r="N283" s="89">
        <v>52.7</v>
      </c>
      <c r="O283" s="90">
        <v>56.1</v>
      </c>
      <c r="P283" s="91">
        <v>56.4</v>
      </c>
      <c r="Q283" s="89">
        <v>62.9</v>
      </c>
      <c r="R283" s="90">
        <v>59.5</v>
      </c>
      <c r="S283" s="91">
        <v>53.7</v>
      </c>
      <c r="T283" s="89">
        <v>67.7</v>
      </c>
      <c r="U283" s="90">
        <v>58.8</v>
      </c>
      <c r="V283" s="91">
        <v>47.8</v>
      </c>
      <c r="W283" s="91">
        <v>31.9</v>
      </c>
      <c r="X283" s="90">
        <v>39.6</v>
      </c>
      <c r="Y283" s="91">
        <v>37.9</v>
      </c>
      <c r="Z283" s="89">
        <v>64.900000000000006</v>
      </c>
      <c r="AA283" s="90">
        <v>62.3</v>
      </c>
      <c r="AB283" s="91">
        <v>56.7</v>
      </c>
      <c r="AC283" s="89">
        <v>63.7</v>
      </c>
      <c r="AD283" s="90">
        <v>52.4</v>
      </c>
      <c r="AE283" s="91">
        <v>43.6</v>
      </c>
      <c r="AF283" s="89">
        <v>40.9</v>
      </c>
      <c r="AG283" s="90">
        <v>46.1</v>
      </c>
      <c r="AH283" s="91">
        <v>52.4</v>
      </c>
      <c r="AI283" s="89">
        <v>59</v>
      </c>
      <c r="AJ283" s="90">
        <v>49</v>
      </c>
      <c r="AK283" s="91">
        <v>43.7</v>
      </c>
      <c r="AL283" s="89">
        <v>45.4</v>
      </c>
      <c r="AM283" s="90">
        <v>46.3</v>
      </c>
      <c r="AN283" s="91">
        <v>42.4</v>
      </c>
      <c r="AO283" s="89">
        <v>47.1</v>
      </c>
    </row>
    <row r="284" spans="1:41" x14ac:dyDescent="0.2">
      <c r="A284" s="330"/>
      <c r="B284" s="92">
        <v>5</v>
      </c>
      <c r="C284" s="168" t="str">
        <f>CONCATENATE(A280,B284)</f>
        <v>2615</v>
      </c>
      <c r="D284" s="93"/>
      <c r="E284" s="99" t="s">
        <v>242</v>
      </c>
      <c r="F284" s="95"/>
      <c r="G284" s="96"/>
      <c r="H284" s="94"/>
      <c r="I284" s="95"/>
      <c r="J284" s="96"/>
      <c r="K284" s="94"/>
      <c r="L284" s="95"/>
      <c r="M284" s="96"/>
      <c r="N284" s="94"/>
      <c r="O284" s="95"/>
      <c r="P284" s="96"/>
      <c r="Q284" s="94"/>
      <c r="R284" s="95"/>
      <c r="S284" s="96"/>
      <c r="T284" s="94"/>
      <c r="U284" s="95"/>
      <c r="V284" s="96"/>
      <c r="W284" s="96"/>
      <c r="X284" s="95"/>
      <c r="Y284" s="96"/>
      <c r="Z284" s="94"/>
      <c r="AA284" s="95"/>
      <c r="AB284" s="96"/>
      <c r="AC284" s="94"/>
      <c r="AD284" s="95"/>
      <c r="AE284" s="96"/>
      <c r="AF284" s="94"/>
      <c r="AG284" s="95"/>
      <c r="AH284" s="96"/>
      <c r="AI284" s="94"/>
      <c r="AJ284" s="95"/>
      <c r="AK284" s="96"/>
      <c r="AL284" s="94"/>
      <c r="AM284" s="95"/>
      <c r="AN284" s="96"/>
      <c r="AO284" s="94"/>
    </row>
    <row r="285" spans="1:41" x14ac:dyDescent="0.2">
      <c r="A285" s="328">
        <v>262</v>
      </c>
      <c r="B285" s="61">
        <v>1</v>
      </c>
      <c r="C285" s="166" t="str">
        <f>CONCATENATE(A285,B285)</f>
        <v>2621</v>
      </c>
      <c r="D285" s="83" t="s">
        <v>57</v>
      </c>
      <c r="E285" s="84" t="s">
        <v>238</v>
      </c>
      <c r="F285" s="85">
        <v>4</v>
      </c>
      <c r="G285" s="86">
        <v>3.6</v>
      </c>
      <c r="H285" s="84">
        <v>2.9</v>
      </c>
      <c r="I285" s="85">
        <v>3</v>
      </c>
      <c r="J285" s="86">
        <v>3.9</v>
      </c>
      <c r="K285" s="84">
        <v>4.5999999999999996</v>
      </c>
      <c r="L285" s="85">
        <v>5.5</v>
      </c>
      <c r="M285" s="86">
        <v>7.1</v>
      </c>
      <c r="N285" s="84">
        <v>8.3000000000000007</v>
      </c>
      <c r="O285" s="85">
        <v>10.7</v>
      </c>
      <c r="P285" s="86">
        <v>12.6</v>
      </c>
      <c r="Q285" s="84">
        <v>14.6</v>
      </c>
      <c r="R285" s="85">
        <v>16.5</v>
      </c>
      <c r="S285" s="86">
        <v>17</v>
      </c>
      <c r="T285" s="84">
        <v>18.399999999999999</v>
      </c>
      <c r="U285" s="85">
        <v>20.100000000000001</v>
      </c>
      <c r="V285" s="86">
        <v>21.4</v>
      </c>
      <c r="W285" s="84">
        <v>22.5</v>
      </c>
      <c r="X285" s="85">
        <v>24.2</v>
      </c>
      <c r="Y285" s="86">
        <v>25.3</v>
      </c>
      <c r="Z285" s="84">
        <v>26.8</v>
      </c>
      <c r="AA285" s="85">
        <v>27.4</v>
      </c>
      <c r="AB285" s="86">
        <v>27.1</v>
      </c>
      <c r="AC285" s="84">
        <v>26.2</v>
      </c>
      <c r="AD285" s="85">
        <v>24.7</v>
      </c>
      <c r="AE285" s="86">
        <v>22.8</v>
      </c>
      <c r="AF285" s="84">
        <v>20.6</v>
      </c>
      <c r="AG285" s="85">
        <v>18.600000000000001</v>
      </c>
      <c r="AH285" s="86">
        <v>16.8</v>
      </c>
      <c r="AI285" s="84">
        <v>14.4</v>
      </c>
      <c r="AJ285" s="85">
        <v>13.1</v>
      </c>
      <c r="AK285" s="86">
        <v>10.9</v>
      </c>
      <c r="AL285" s="84">
        <v>9.1</v>
      </c>
      <c r="AM285" s="86">
        <v>7.4</v>
      </c>
      <c r="AN285" s="86">
        <v>5.9</v>
      </c>
      <c r="AO285" s="84">
        <v>5</v>
      </c>
    </row>
    <row r="286" spans="1:41" x14ac:dyDescent="0.2">
      <c r="A286" s="329"/>
      <c r="B286" s="87">
        <v>2</v>
      </c>
      <c r="C286" s="167" t="str">
        <f>CONCATENATE(A285,B286)</f>
        <v>2622</v>
      </c>
      <c r="D286" s="88"/>
      <c r="E286" s="89" t="s">
        <v>239</v>
      </c>
      <c r="F286" s="90">
        <v>0.9</v>
      </c>
      <c r="G286" s="91">
        <v>0.6</v>
      </c>
      <c r="H286" s="89">
        <v>-0.2</v>
      </c>
      <c r="I286" s="90">
        <v>-0.3</v>
      </c>
      <c r="J286" s="91">
        <v>0.5</v>
      </c>
      <c r="K286" s="89">
        <v>1</v>
      </c>
      <c r="L286" s="90">
        <v>1.4</v>
      </c>
      <c r="M286" s="91">
        <v>2.5</v>
      </c>
      <c r="N286" s="89">
        <v>3.7</v>
      </c>
      <c r="O286" s="90">
        <v>5.4</v>
      </c>
      <c r="P286" s="91">
        <v>7.3</v>
      </c>
      <c r="Q286" s="89">
        <v>9.1</v>
      </c>
      <c r="R286" s="90">
        <v>11.3</v>
      </c>
      <c r="S286" s="91">
        <v>12.2</v>
      </c>
      <c r="T286" s="89">
        <v>13.5</v>
      </c>
      <c r="U286" s="90">
        <v>15.5</v>
      </c>
      <c r="V286" s="91">
        <v>17.399999999999999</v>
      </c>
      <c r="W286" s="89">
        <v>19.2</v>
      </c>
      <c r="X286" s="90">
        <v>20.9</v>
      </c>
      <c r="Y286" s="91">
        <v>22</v>
      </c>
      <c r="Z286" s="89">
        <v>23</v>
      </c>
      <c r="AA286" s="90">
        <v>23.4</v>
      </c>
      <c r="AB286" s="91">
        <v>23.3</v>
      </c>
      <c r="AC286" s="89">
        <v>22.4</v>
      </c>
      <c r="AD286" s="90">
        <v>21</v>
      </c>
      <c r="AE286" s="91">
        <v>19.2</v>
      </c>
      <c r="AF286" s="89">
        <v>17</v>
      </c>
      <c r="AG286" s="90">
        <v>14.8</v>
      </c>
      <c r="AH286" s="91">
        <v>12.8</v>
      </c>
      <c r="AI286" s="89">
        <v>10.3</v>
      </c>
      <c r="AJ286" s="90">
        <v>8.9</v>
      </c>
      <c r="AK286" s="91">
        <v>7.1</v>
      </c>
      <c r="AL286" s="89">
        <v>5.2</v>
      </c>
      <c r="AM286" s="91">
        <v>3.7</v>
      </c>
      <c r="AN286" s="91">
        <v>2.5</v>
      </c>
      <c r="AO286" s="89">
        <v>1.7</v>
      </c>
    </row>
    <row r="287" spans="1:41" x14ac:dyDescent="0.2">
      <c r="A287" s="329"/>
      <c r="B287" s="87">
        <v>3</v>
      </c>
      <c r="C287" s="167" t="str">
        <f>CONCATENATE(A285,B287)</f>
        <v>2623</v>
      </c>
      <c r="D287" s="88"/>
      <c r="E287" s="89" t="s">
        <v>240</v>
      </c>
      <c r="F287" s="90">
        <v>7.9</v>
      </c>
      <c r="G287" s="91">
        <v>7.4</v>
      </c>
      <c r="H287" s="89">
        <v>6.9</v>
      </c>
      <c r="I287" s="90">
        <v>7.2</v>
      </c>
      <c r="J287" s="91">
        <v>8.1999999999999993</v>
      </c>
      <c r="K287" s="89">
        <v>8.9</v>
      </c>
      <c r="L287" s="90">
        <v>10.199999999999999</v>
      </c>
      <c r="M287" s="91">
        <v>12.1</v>
      </c>
      <c r="N287" s="89">
        <v>13.3</v>
      </c>
      <c r="O287" s="90">
        <v>16.399999999999999</v>
      </c>
      <c r="P287" s="91">
        <v>18.399999999999999</v>
      </c>
      <c r="Q287" s="89">
        <v>20.6</v>
      </c>
      <c r="R287" s="90">
        <v>22.5</v>
      </c>
      <c r="S287" s="91">
        <v>22.4</v>
      </c>
      <c r="T287" s="89">
        <v>24.1</v>
      </c>
      <c r="U287" s="90">
        <v>25.6</v>
      </c>
      <c r="V287" s="91">
        <v>26.3</v>
      </c>
      <c r="W287" s="89">
        <v>26.8</v>
      </c>
      <c r="X287" s="90">
        <v>28.6</v>
      </c>
      <c r="Y287" s="91">
        <v>29.7</v>
      </c>
      <c r="Z287" s="89">
        <v>32</v>
      </c>
      <c r="AA287" s="90">
        <v>32.700000000000003</v>
      </c>
      <c r="AB287" s="91">
        <v>32.200000000000003</v>
      </c>
      <c r="AC287" s="89">
        <v>31.3</v>
      </c>
      <c r="AD287" s="90">
        <v>29.4</v>
      </c>
      <c r="AE287" s="91">
        <v>27.3</v>
      </c>
      <c r="AF287" s="89">
        <v>25</v>
      </c>
      <c r="AG287" s="90">
        <v>23.4</v>
      </c>
      <c r="AH287" s="91">
        <v>21.8</v>
      </c>
      <c r="AI287" s="89">
        <v>19.7</v>
      </c>
      <c r="AJ287" s="90">
        <v>18.399999999999999</v>
      </c>
      <c r="AK287" s="91">
        <v>15.8</v>
      </c>
      <c r="AL287" s="89">
        <v>13.8</v>
      </c>
      <c r="AM287" s="91">
        <v>12.2</v>
      </c>
      <c r="AN287" s="91">
        <v>10.199999999999999</v>
      </c>
      <c r="AO287" s="89">
        <v>9.1999999999999993</v>
      </c>
    </row>
    <row r="288" spans="1:41" x14ac:dyDescent="0.2">
      <c r="A288" s="329"/>
      <c r="B288" s="87">
        <v>4</v>
      </c>
      <c r="C288" s="167" t="str">
        <f>CONCATENATE(A285,B288)</f>
        <v>2624</v>
      </c>
      <c r="D288" s="88"/>
      <c r="E288" s="89" t="s">
        <v>241</v>
      </c>
      <c r="F288" s="90">
        <v>22.8</v>
      </c>
      <c r="G288" s="91">
        <v>23.2</v>
      </c>
      <c r="H288" s="89">
        <v>27.3</v>
      </c>
      <c r="I288" s="90">
        <v>26.7</v>
      </c>
      <c r="J288" s="91">
        <v>25.7</v>
      </c>
      <c r="K288" s="89">
        <v>26.7</v>
      </c>
      <c r="L288" s="90">
        <v>34.1</v>
      </c>
      <c r="M288" s="91">
        <v>38.299999999999997</v>
      </c>
      <c r="N288" s="89">
        <v>42.9</v>
      </c>
      <c r="O288" s="90">
        <v>52.2</v>
      </c>
      <c r="P288" s="91">
        <v>53</v>
      </c>
      <c r="Q288" s="89">
        <v>61.8</v>
      </c>
      <c r="R288" s="90">
        <v>59.1</v>
      </c>
      <c r="S288" s="91">
        <v>52.9</v>
      </c>
      <c r="T288" s="89">
        <v>65.2</v>
      </c>
      <c r="U288" s="90">
        <v>59.1</v>
      </c>
      <c r="V288" s="91">
        <v>48.5</v>
      </c>
      <c r="W288" s="89">
        <v>31.5</v>
      </c>
      <c r="X288" s="90">
        <v>39.4</v>
      </c>
      <c r="Y288" s="91">
        <v>39.9</v>
      </c>
      <c r="Z288" s="89">
        <v>68.8</v>
      </c>
      <c r="AA288" s="90">
        <v>69.599999999999994</v>
      </c>
      <c r="AB288" s="91">
        <v>62.1</v>
      </c>
      <c r="AC288" s="89">
        <v>65.099999999999994</v>
      </c>
      <c r="AD288" s="90">
        <v>50.7</v>
      </c>
      <c r="AE288" s="91">
        <v>42.5</v>
      </c>
      <c r="AF288" s="89">
        <v>37.9</v>
      </c>
      <c r="AG288" s="90">
        <v>39.4</v>
      </c>
      <c r="AH288" s="91">
        <v>43.4</v>
      </c>
      <c r="AI288" s="89">
        <v>47.7</v>
      </c>
      <c r="AJ288" s="90">
        <v>39.4</v>
      </c>
      <c r="AK288" s="91">
        <v>31.4</v>
      </c>
      <c r="AL288" s="89">
        <v>27</v>
      </c>
      <c r="AM288" s="91">
        <v>30.3</v>
      </c>
      <c r="AN288" s="91">
        <v>26.7</v>
      </c>
      <c r="AO288" s="89">
        <v>27.4</v>
      </c>
    </row>
    <row r="289" spans="1:41" x14ac:dyDescent="0.2">
      <c r="A289" s="330"/>
      <c r="B289" s="92">
        <v>5</v>
      </c>
      <c r="C289" s="168" t="str">
        <f>CONCATENATE(A285,B289)</f>
        <v>2625</v>
      </c>
      <c r="D289" s="93"/>
      <c r="E289" s="94" t="s">
        <v>242</v>
      </c>
      <c r="F289" s="95">
        <v>5.6</v>
      </c>
      <c r="G289" s="96">
        <v>5.8</v>
      </c>
      <c r="H289" s="94">
        <v>6.4</v>
      </c>
      <c r="I289" s="95">
        <v>7.2</v>
      </c>
      <c r="J289" s="96">
        <v>7.5</v>
      </c>
      <c r="K289" s="94">
        <v>8.8000000000000007</v>
      </c>
      <c r="L289" s="95">
        <v>9.6</v>
      </c>
      <c r="M289" s="96">
        <v>10.7</v>
      </c>
      <c r="N289" s="94">
        <v>11.5</v>
      </c>
      <c r="O289" s="95">
        <v>14</v>
      </c>
      <c r="P289" s="96">
        <v>14.6</v>
      </c>
      <c r="Q289" s="94">
        <v>16.5</v>
      </c>
      <c r="R289" s="95">
        <v>16.600000000000001</v>
      </c>
      <c r="S289" s="96">
        <v>15.8</v>
      </c>
      <c r="T289" s="94">
        <v>17.3</v>
      </c>
      <c r="U289" s="95">
        <v>17.399999999999999</v>
      </c>
      <c r="V289" s="96">
        <v>15.8</v>
      </c>
      <c r="W289" s="94">
        <v>13.3</v>
      </c>
      <c r="X289" s="95">
        <v>14.4</v>
      </c>
      <c r="Y289" s="96">
        <v>14.2</v>
      </c>
      <c r="Z289" s="94">
        <v>17.5</v>
      </c>
      <c r="AA289" s="95">
        <v>18.3</v>
      </c>
      <c r="AB289" s="96">
        <v>16.8</v>
      </c>
      <c r="AC289" s="94">
        <v>15.8</v>
      </c>
      <c r="AD289" s="95">
        <v>14.1</v>
      </c>
      <c r="AE289" s="96">
        <v>12.2</v>
      </c>
      <c r="AF289" s="94">
        <v>11</v>
      </c>
      <c r="AG289" s="95">
        <v>10.5</v>
      </c>
      <c r="AH289" s="96">
        <v>10.3</v>
      </c>
      <c r="AI289" s="94">
        <v>9.5</v>
      </c>
      <c r="AJ289" s="95">
        <v>8.3000000000000007</v>
      </c>
      <c r="AK289" s="96">
        <v>6.9</v>
      </c>
      <c r="AL289" s="94">
        <v>6.1</v>
      </c>
      <c r="AM289" s="96">
        <v>6.2</v>
      </c>
      <c r="AN289" s="96">
        <v>5.8</v>
      </c>
      <c r="AO289" s="94">
        <v>5.6</v>
      </c>
    </row>
    <row r="290" spans="1:41" x14ac:dyDescent="0.2">
      <c r="A290" s="328">
        <v>271</v>
      </c>
      <c r="B290" s="61">
        <v>1</v>
      </c>
      <c r="C290" s="166" t="str">
        <f>CONCATENATE(A290,B290)</f>
        <v>2711</v>
      </c>
      <c r="D290" s="83" t="s">
        <v>58</v>
      </c>
      <c r="E290" s="84" t="s">
        <v>238</v>
      </c>
      <c r="F290" s="85">
        <v>6.4</v>
      </c>
      <c r="G290" s="86">
        <v>6.1</v>
      </c>
      <c r="H290" s="84">
        <v>5.5</v>
      </c>
      <c r="I290" s="85">
        <v>5.7</v>
      </c>
      <c r="J290" s="86">
        <v>6.5</v>
      </c>
      <c r="K290" s="84">
        <v>7</v>
      </c>
      <c r="L290" s="85">
        <v>7.9</v>
      </c>
      <c r="M290" s="86">
        <v>9.5</v>
      </c>
      <c r="N290" s="84">
        <v>10.8</v>
      </c>
      <c r="O290" s="85">
        <v>13.2</v>
      </c>
      <c r="P290" s="86">
        <v>15.2</v>
      </c>
      <c r="Q290" s="84">
        <v>16.899999999999999</v>
      </c>
      <c r="R290" s="85">
        <v>18.8</v>
      </c>
      <c r="S290" s="86">
        <v>19.3</v>
      </c>
      <c r="T290" s="84">
        <v>20.9</v>
      </c>
      <c r="U290" s="85">
        <v>22.6</v>
      </c>
      <c r="V290" s="86">
        <v>23.5</v>
      </c>
      <c r="W290" s="84">
        <v>24.5</v>
      </c>
      <c r="X290" s="85">
        <v>26.1</v>
      </c>
      <c r="Y290" s="86">
        <v>27.4</v>
      </c>
      <c r="Z290" s="84">
        <v>28.7</v>
      </c>
      <c r="AA290" s="85">
        <v>29.1</v>
      </c>
      <c r="AB290" s="86">
        <v>29</v>
      </c>
      <c r="AC290" s="84">
        <v>28.3</v>
      </c>
      <c r="AD290" s="85">
        <v>27</v>
      </c>
      <c r="AE290" s="86">
        <v>25.1</v>
      </c>
      <c r="AF290" s="84">
        <v>22.8</v>
      </c>
      <c r="AG290" s="85">
        <v>20.9</v>
      </c>
      <c r="AH290" s="86">
        <v>19.3</v>
      </c>
      <c r="AI290" s="84">
        <v>17</v>
      </c>
      <c r="AJ290" s="85">
        <v>15.6</v>
      </c>
      <c r="AK290" s="86">
        <v>13.5</v>
      </c>
      <c r="AL290" s="84">
        <v>11.6</v>
      </c>
      <c r="AM290" s="86">
        <v>9.9</v>
      </c>
      <c r="AN290" s="86">
        <v>8.4</v>
      </c>
      <c r="AO290" s="84">
        <v>7.5</v>
      </c>
    </row>
    <row r="291" spans="1:41" x14ac:dyDescent="0.2">
      <c r="A291" s="329"/>
      <c r="B291" s="87">
        <v>2</v>
      </c>
      <c r="C291" s="167" t="str">
        <f>CONCATENATE(A290,B291)</f>
        <v>2712</v>
      </c>
      <c r="D291" s="88"/>
      <c r="E291" s="89" t="s">
        <v>239</v>
      </c>
      <c r="F291" s="90">
        <v>3.1</v>
      </c>
      <c r="G291" s="91">
        <v>2.9</v>
      </c>
      <c r="H291" s="89">
        <v>2.2999999999999998</v>
      </c>
      <c r="I291" s="90">
        <v>2.4</v>
      </c>
      <c r="J291" s="91">
        <v>3.1</v>
      </c>
      <c r="K291" s="89">
        <v>3.4</v>
      </c>
      <c r="L291" s="90">
        <v>4.2</v>
      </c>
      <c r="M291" s="91">
        <v>5.6</v>
      </c>
      <c r="N291" s="89">
        <v>6.9</v>
      </c>
      <c r="O291" s="90">
        <v>8.9</v>
      </c>
      <c r="P291" s="91">
        <v>11</v>
      </c>
      <c r="Q291" s="89">
        <v>12.4</v>
      </c>
      <c r="R291" s="90">
        <v>14.5</v>
      </c>
      <c r="S291" s="91">
        <v>15.3</v>
      </c>
      <c r="T291" s="89">
        <v>16.899999999999999</v>
      </c>
      <c r="U291" s="90">
        <v>18.7</v>
      </c>
      <c r="V291" s="91">
        <v>20.100000000000001</v>
      </c>
      <c r="W291" s="89">
        <v>21.4</v>
      </c>
      <c r="X291" s="90">
        <v>22.9</v>
      </c>
      <c r="Y291" s="91">
        <v>24.3</v>
      </c>
      <c r="Z291" s="89">
        <v>25.5</v>
      </c>
      <c r="AA291" s="90">
        <v>25.7</v>
      </c>
      <c r="AB291" s="91">
        <v>25.7</v>
      </c>
      <c r="AC291" s="89">
        <v>25</v>
      </c>
      <c r="AD291" s="90">
        <v>23.7</v>
      </c>
      <c r="AE291" s="91">
        <v>21.7</v>
      </c>
      <c r="AF291" s="89">
        <v>19.600000000000001</v>
      </c>
      <c r="AG291" s="90">
        <v>17.5</v>
      </c>
      <c r="AH291" s="91">
        <v>15.8</v>
      </c>
      <c r="AI291" s="89">
        <v>13.3</v>
      </c>
      <c r="AJ291" s="90">
        <v>11.8</v>
      </c>
      <c r="AK291" s="91">
        <v>9.9</v>
      </c>
      <c r="AL291" s="89">
        <v>7.9</v>
      </c>
      <c r="AM291" s="91">
        <v>6.3</v>
      </c>
      <c r="AN291" s="91">
        <v>5.0999999999999996</v>
      </c>
      <c r="AO291" s="89">
        <v>4.0999999999999996</v>
      </c>
    </row>
    <row r="292" spans="1:41" x14ac:dyDescent="0.2">
      <c r="A292" s="329"/>
      <c r="B292" s="87">
        <v>3</v>
      </c>
      <c r="C292" s="167" t="str">
        <f>CONCATENATE(A290,B292)</f>
        <v>2713</v>
      </c>
      <c r="D292" s="88"/>
      <c r="E292" s="89" t="s">
        <v>240</v>
      </c>
      <c r="F292" s="90">
        <v>10</v>
      </c>
      <c r="G292" s="91">
        <v>9.6</v>
      </c>
      <c r="H292" s="89">
        <v>9</v>
      </c>
      <c r="I292" s="90">
        <v>9.3000000000000007</v>
      </c>
      <c r="J292" s="91">
        <v>10.4</v>
      </c>
      <c r="K292" s="89">
        <v>11</v>
      </c>
      <c r="L292" s="90">
        <v>12</v>
      </c>
      <c r="M292" s="91">
        <v>13.8</v>
      </c>
      <c r="N292" s="89">
        <v>15.2</v>
      </c>
      <c r="O292" s="90">
        <v>17.899999999999999</v>
      </c>
      <c r="P292" s="91">
        <v>19.899999999999999</v>
      </c>
      <c r="Q292" s="89">
        <v>21.8</v>
      </c>
      <c r="R292" s="90">
        <v>23.6</v>
      </c>
      <c r="S292" s="91">
        <v>23.9</v>
      </c>
      <c r="T292" s="89">
        <v>25.7</v>
      </c>
      <c r="U292" s="90">
        <v>27.3</v>
      </c>
      <c r="V292" s="91">
        <v>27.9</v>
      </c>
      <c r="W292" s="89">
        <v>28.4</v>
      </c>
      <c r="X292" s="90">
        <v>30.1</v>
      </c>
      <c r="Y292" s="91">
        <v>31.3</v>
      </c>
      <c r="Z292" s="89">
        <v>33.200000000000003</v>
      </c>
      <c r="AA292" s="90">
        <v>33.799999999999997</v>
      </c>
      <c r="AB292" s="91">
        <v>33.6</v>
      </c>
      <c r="AC292" s="89">
        <v>32.9</v>
      </c>
      <c r="AD292" s="90">
        <v>31.6</v>
      </c>
      <c r="AE292" s="91">
        <v>29.4</v>
      </c>
      <c r="AF292" s="89">
        <v>26.9</v>
      </c>
      <c r="AG292" s="90">
        <v>25.2</v>
      </c>
      <c r="AH292" s="91">
        <v>23.7</v>
      </c>
      <c r="AI292" s="89">
        <v>21.4</v>
      </c>
      <c r="AJ292" s="90">
        <v>20</v>
      </c>
      <c r="AK292" s="91">
        <v>17.399999999999999</v>
      </c>
      <c r="AL292" s="89">
        <v>15.5</v>
      </c>
      <c r="AM292" s="91">
        <v>13.8</v>
      </c>
      <c r="AN292" s="91">
        <v>12</v>
      </c>
      <c r="AO292" s="89">
        <v>11.2</v>
      </c>
    </row>
    <row r="293" spans="1:41" x14ac:dyDescent="0.2">
      <c r="A293" s="329"/>
      <c r="B293" s="87">
        <v>4</v>
      </c>
      <c r="C293" s="167" t="str">
        <f>CONCATENATE(A290,B293)</f>
        <v>2714</v>
      </c>
      <c r="D293" s="88"/>
      <c r="E293" s="89" t="s">
        <v>241</v>
      </c>
      <c r="F293" s="90">
        <v>45.5</v>
      </c>
      <c r="G293" s="91">
        <v>46.2</v>
      </c>
      <c r="H293" s="89">
        <v>51</v>
      </c>
      <c r="I293" s="90">
        <v>47.7</v>
      </c>
      <c r="J293" s="91">
        <v>46.7</v>
      </c>
      <c r="K293" s="89">
        <v>41.1</v>
      </c>
      <c r="L293" s="90">
        <v>51.2</v>
      </c>
      <c r="M293" s="91">
        <v>52.6</v>
      </c>
      <c r="N293" s="89">
        <v>55.7</v>
      </c>
      <c r="O293" s="90">
        <v>60</v>
      </c>
      <c r="P293" s="91">
        <v>61</v>
      </c>
      <c r="Q293" s="89">
        <v>67.599999999999994</v>
      </c>
      <c r="R293" s="90">
        <v>63</v>
      </c>
      <c r="S293" s="91">
        <v>57.5</v>
      </c>
      <c r="T293" s="89">
        <v>73.8</v>
      </c>
      <c r="U293" s="90">
        <v>63.9</v>
      </c>
      <c r="V293" s="91">
        <v>53.6</v>
      </c>
      <c r="W293" s="89">
        <v>38.799999999999997</v>
      </c>
      <c r="X293" s="90">
        <v>51.8</v>
      </c>
      <c r="Y293" s="91">
        <v>51</v>
      </c>
      <c r="Z293" s="89">
        <v>79.3</v>
      </c>
      <c r="AA293" s="90">
        <v>74.400000000000006</v>
      </c>
      <c r="AB293" s="91">
        <v>68.7</v>
      </c>
      <c r="AC293" s="89">
        <v>73.8</v>
      </c>
      <c r="AD293" s="90">
        <v>60.9</v>
      </c>
      <c r="AE293" s="91">
        <v>51.1</v>
      </c>
      <c r="AF293" s="89">
        <v>44.8</v>
      </c>
      <c r="AG293" s="90">
        <v>48.4</v>
      </c>
      <c r="AH293" s="91">
        <v>55.1</v>
      </c>
      <c r="AI293" s="89">
        <v>60.4</v>
      </c>
      <c r="AJ293" s="90">
        <v>53.4</v>
      </c>
      <c r="AK293" s="91">
        <v>46.8</v>
      </c>
      <c r="AL293" s="89">
        <v>48.3</v>
      </c>
      <c r="AM293" s="91">
        <v>51.3</v>
      </c>
      <c r="AN293" s="91">
        <v>47.6</v>
      </c>
      <c r="AO293" s="89">
        <v>52.7</v>
      </c>
    </row>
    <row r="294" spans="1:41" x14ac:dyDescent="0.2">
      <c r="A294" s="330"/>
      <c r="B294" s="92">
        <v>5</v>
      </c>
      <c r="C294" s="168" t="str">
        <f>CONCATENATE(A290,B294)</f>
        <v>2715</v>
      </c>
      <c r="D294" s="93"/>
      <c r="E294" s="94" t="s">
        <v>242</v>
      </c>
      <c r="F294" s="95">
        <v>7.4</v>
      </c>
      <c r="G294" s="96">
        <v>7.7</v>
      </c>
      <c r="H294" s="94">
        <v>8.1999999999999993</v>
      </c>
      <c r="I294" s="95">
        <v>9.1</v>
      </c>
      <c r="J294" s="96">
        <v>9.8000000000000007</v>
      </c>
      <c r="K294" s="94">
        <v>10.7</v>
      </c>
      <c r="L294" s="95">
        <v>11.7</v>
      </c>
      <c r="M294" s="96">
        <v>12.6</v>
      </c>
      <c r="N294" s="94">
        <v>13.2</v>
      </c>
      <c r="O294" s="95">
        <v>15</v>
      </c>
      <c r="P294" s="96">
        <v>15.9</v>
      </c>
      <c r="Q294" s="94">
        <v>17.3</v>
      </c>
      <c r="R294" s="95">
        <v>17.100000000000001</v>
      </c>
      <c r="S294" s="96">
        <v>16.7</v>
      </c>
      <c r="T294" s="94">
        <v>18.399999999999999</v>
      </c>
      <c r="U294" s="95">
        <v>18</v>
      </c>
      <c r="V294" s="96">
        <v>16.5</v>
      </c>
      <c r="W294" s="94">
        <v>14.4</v>
      </c>
      <c r="X294" s="95">
        <v>16.3</v>
      </c>
      <c r="Y294" s="96">
        <v>16.2</v>
      </c>
      <c r="Z294" s="94">
        <v>18.600000000000001</v>
      </c>
      <c r="AA294" s="95">
        <v>18.5</v>
      </c>
      <c r="AB294" s="96">
        <v>17.5</v>
      </c>
      <c r="AC294" s="94">
        <v>16.5</v>
      </c>
      <c r="AD294" s="95">
        <v>15</v>
      </c>
      <c r="AE294" s="96">
        <v>13.3</v>
      </c>
      <c r="AF294" s="94">
        <v>11.8</v>
      </c>
      <c r="AG294" s="95">
        <v>11.3</v>
      </c>
      <c r="AH294" s="96">
        <v>11.4</v>
      </c>
      <c r="AI294" s="94">
        <v>10.3</v>
      </c>
      <c r="AJ294" s="95">
        <v>9.5</v>
      </c>
      <c r="AK294" s="96">
        <v>8.3000000000000007</v>
      </c>
      <c r="AL294" s="94">
        <v>7.7</v>
      </c>
      <c r="AM294" s="96">
        <v>7.5</v>
      </c>
      <c r="AN294" s="96">
        <v>7.2</v>
      </c>
      <c r="AO294" s="94">
        <v>7.2</v>
      </c>
    </row>
    <row r="295" spans="1:41" x14ac:dyDescent="0.2">
      <c r="A295" s="328">
        <v>272</v>
      </c>
      <c r="B295" s="61">
        <v>1</v>
      </c>
      <c r="C295" s="166" t="str">
        <f>CONCATENATE(A295,B295)</f>
        <v>2721</v>
      </c>
      <c r="D295" s="88" t="s">
        <v>321</v>
      </c>
      <c r="E295" s="91" t="s">
        <v>238</v>
      </c>
      <c r="F295" s="90">
        <v>4.8</v>
      </c>
      <c r="G295" s="91">
        <v>4.5999999999999996</v>
      </c>
      <c r="H295" s="89">
        <v>3.9</v>
      </c>
      <c r="I295" s="90">
        <v>4.0999999999999996</v>
      </c>
      <c r="J295" s="91">
        <v>5.0999999999999996</v>
      </c>
      <c r="K295" s="89">
        <v>5.7</v>
      </c>
      <c r="L295" s="90">
        <v>6.6</v>
      </c>
      <c r="M295" s="91">
        <v>8.1999999999999993</v>
      </c>
      <c r="N295" s="89">
        <v>9.6</v>
      </c>
      <c r="O295" s="90">
        <v>12</v>
      </c>
      <c r="P295" s="91">
        <v>14.1</v>
      </c>
      <c r="Q295" s="89">
        <v>15.8</v>
      </c>
      <c r="R295" s="90">
        <v>17.899999999999999</v>
      </c>
      <c r="S295" s="91">
        <v>18.3</v>
      </c>
      <c r="T295" s="89">
        <v>19.899999999999999</v>
      </c>
      <c r="U295" s="90">
        <v>21.6</v>
      </c>
      <c r="V295" s="91">
        <v>22.6</v>
      </c>
      <c r="W295" s="91">
        <v>23.6</v>
      </c>
      <c r="X295" s="90">
        <v>25.2</v>
      </c>
      <c r="Y295" s="91">
        <v>26.4</v>
      </c>
      <c r="Z295" s="89">
        <v>27.8</v>
      </c>
      <c r="AA295" s="90">
        <v>28.1</v>
      </c>
      <c r="AB295" s="91">
        <v>27.9</v>
      </c>
      <c r="AC295" s="89">
        <v>27.2</v>
      </c>
      <c r="AD295" s="90">
        <v>25.9</v>
      </c>
      <c r="AE295" s="91">
        <v>23.9</v>
      </c>
      <c r="AF295" s="89">
        <v>21.5</v>
      </c>
      <c r="AG295" s="90">
        <v>19.5</v>
      </c>
      <c r="AH295" s="91">
        <v>17.899999999999999</v>
      </c>
      <c r="AI295" s="89">
        <v>15.5</v>
      </c>
      <c r="AJ295" s="90">
        <v>14</v>
      </c>
      <c r="AK295" s="91">
        <v>11.7</v>
      </c>
      <c r="AL295" s="89">
        <v>9.9</v>
      </c>
      <c r="AM295" s="91">
        <v>8.1999999999999993</v>
      </c>
      <c r="AN295" s="91">
        <v>6.7</v>
      </c>
      <c r="AO295" s="89">
        <v>5.8</v>
      </c>
    </row>
    <row r="296" spans="1:41" x14ac:dyDescent="0.2">
      <c r="A296" s="329"/>
      <c r="B296" s="87">
        <v>2</v>
      </c>
      <c r="C296" s="167" t="str">
        <f>CONCATENATE(A295,B296)</f>
        <v>2722</v>
      </c>
      <c r="D296" s="88"/>
      <c r="E296" s="91" t="s">
        <v>239</v>
      </c>
      <c r="F296" s="90">
        <v>0.9</v>
      </c>
      <c r="G296" s="91">
        <v>0.8</v>
      </c>
      <c r="H296" s="89">
        <v>0</v>
      </c>
      <c r="I296" s="90">
        <v>0.2</v>
      </c>
      <c r="J296" s="91">
        <v>1</v>
      </c>
      <c r="K296" s="89">
        <v>1.4</v>
      </c>
      <c r="L296" s="90">
        <v>2.2000000000000002</v>
      </c>
      <c r="M296" s="91">
        <v>3.5</v>
      </c>
      <c r="N296" s="89">
        <v>4.9000000000000004</v>
      </c>
      <c r="O296" s="90">
        <v>6.8</v>
      </c>
      <c r="P296" s="91">
        <v>8.9</v>
      </c>
      <c r="Q296" s="89">
        <v>10.4</v>
      </c>
      <c r="R296" s="90">
        <v>12.6</v>
      </c>
      <c r="S296" s="91">
        <v>13.4</v>
      </c>
      <c r="T296" s="89">
        <v>15</v>
      </c>
      <c r="U296" s="90">
        <v>16.8</v>
      </c>
      <c r="V296" s="91">
        <v>18.600000000000001</v>
      </c>
      <c r="W296" s="91">
        <v>20</v>
      </c>
      <c r="X296" s="90">
        <v>21.5</v>
      </c>
      <c r="Y296" s="91">
        <v>22.8</v>
      </c>
      <c r="Z296" s="89">
        <v>23.8</v>
      </c>
      <c r="AA296" s="90">
        <v>24</v>
      </c>
      <c r="AB296" s="91">
        <v>24.1</v>
      </c>
      <c r="AC296" s="89">
        <v>23.2</v>
      </c>
      <c r="AD296" s="90">
        <v>21.9</v>
      </c>
      <c r="AE296" s="91">
        <v>20</v>
      </c>
      <c r="AF296" s="89">
        <v>17.7</v>
      </c>
      <c r="AG296" s="90">
        <v>15.5</v>
      </c>
      <c r="AH296" s="91">
        <v>13.6</v>
      </c>
      <c r="AI296" s="89">
        <v>11.1</v>
      </c>
      <c r="AJ296" s="90">
        <v>9.6</v>
      </c>
      <c r="AK296" s="91">
        <v>7.4</v>
      </c>
      <c r="AL296" s="89">
        <v>5.5</v>
      </c>
      <c r="AM296" s="91">
        <v>3.9</v>
      </c>
      <c r="AN296" s="91">
        <v>2.6</v>
      </c>
      <c r="AO296" s="89">
        <v>1.8</v>
      </c>
    </row>
    <row r="297" spans="1:41" x14ac:dyDescent="0.2">
      <c r="A297" s="329"/>
      <c r="B297" s="87">
        <v>3</v>
      </c>
      <c r="C297" s="167" t="str">
        <f>CONCATENATE(A295,B297)</f>
        <v>2723</v>
      </c>
      <c r="D297" s="88"/>
      <c r="E297" s="91" t="s">
        <v>240</v>
      </c>
      <c r="F297" s="90">
        <v>9.3000000000000007</v>
      </c>
      <c r="G297" s="91">
        <v>8.9</v>
      </c>
      <c r="H297" s="89">
        <v>8.1999999999999993</v>
      </c>
      <c r="I297" s="90">
        <v>8.6999999999999993</v>
      </c>
      <c r="J297" s="91">
        <v>9.8000000000000007</v>
      </c>
      <c r="K297" s="89">
        <v>10.5</v>
      </c>
      <c r="L297" s="90">
        <v>11.4</v>
      </c>
      <c r="M297" s="91">
        <v>13.3</v>
      </c>
      <c r="N297" s="89">
        <v>14.8</v>
      </c>
      <c r="O297" s="90">
        <v>17.7</v>
      </c>
      <c r="P297" s="91">
        <v>19.8</v>
      </c>
      <c r="Q297" s="89">
        <v>21.7</v>
      </c>
      <c r="R297" s="90">
        <v>23.7</v>
      </c>
      <c r="S297" s="91">
        <v>23.8</v>
      </c>
      <c r="T297" s="89">
        <v>25.6</v>
      </c>
      <c r="U297" s="90">
        <v>27.2</v>
      </c>
      <c r="V297" s="91">
        <v>27.8</v>
      </c>
      <c r="W297" s="91">
        <v>28.1</v>
      </c>
      <c r="X297" s="90">
        <v>29.9</v>
      </c>
      <c r="Y297" s="91">
        <v>31</v>
      </c>
      <c r="Z297" s="89">
        <v>33.1</v>
      </c>
      <c r="AA297" s="90">
        <v>33.799999999999997</v>
      </c>
      <c r="AB297" s="91">
        <v>33.299999999999997</v>
      </c>
      <c r="AC297" s="89">
        <v>32.700000000000003</v>
      </c>
      <c r="AD297" s="90">
        <v>31.3</v>
      </c>
      <c r="AE297" s="91">
        <v>28.9</v>
      </c>
      <c r="AF297" s="89">
        <v>26.3</v>
      </c>
      <c r="AG297" s="90">
        <v>24.6</v>
      </c>
      <c r="AH297" s="91">
        <v>23.1</v>
      </c>
      <c r="AI297" s="89">
        <v>20.8</v>
      </c>
      <c r="AJ297" s="90">
        <v>19.3</v>
      </c>
      <c r="AK297" s="91">
        <v>16.600000000000001</v>
      </c>
      <c r="AL297" s="89">
        <v>14.9</v>
      </c>
      <c r="AM297" s="91">
        <v>13.1</v>
      </c>
      <c r="AN297" s="91">
        <v>11.3</v>
      </c>
      <c r="AO297" s="89">
        <v>10.5</v>
      </c>
    </row>
    <row r="298" spans="1:41" x14ac:dyDescent="0.2">
      <c r="A298" s="329"/>
      <c r="B298" s="87">
        <v>4</v>
      </c>
      <c r="C298" s="167" t="str">
        <f>CONCATENATE(A295,B298)</f>
        <v>2724</v>
      </c>
      <c r="D298" s="88"/>
      <c r="E298" s="91" t="s">
        <v>241</v>
      </c>
      <c r="F298" s="90">
        <v>40.1</v>
      </c>
      <c r="G298" s="91">
        <v>39.5</v>
      </c>
      <c r="H298" s="89">
        <v>43.8</v>
      </c>
      <c r="I298" s="90">
        <v>41</v>
      </c>
      <c r="J298" s="91">
        <v>42.2</v>
      </c>
      <c r="K298" s="89">
        <v>37.4</v>
      </c>
      <c r="L298" s="90">
        <v>47.4</v>
      </c>
      <c r="M298" s="91">
        <v>52.5</v>
      </c>
      <c r="N298" s="89">
        <v>53</v>
      </c>
      <c r="O298" s="90">
        <v>60.1</v>
      </c>
      <c r="P298" s="91">
        <v>58.1</v>
      </c>
      <c r="Q298" s="89">
        <v>62.6</v>
      </c>
      <c r="R298" s="90">
        <v>59.4</v>
      </c>
      <c r="S298" s="91">
        <v>52.5</v>
      </c>
      <c r="T298" s="89">
        <v>69.400000000000006</v>
      </c>
      <c r="U298" s="90">
        <v>58.5</v>
      </c>
      <c r="V298" s="91">
        <v>48.7</v>
      </c>
      <c r="W298" s="91">
        <v>32.5</v>
      </c>
      <c r="X298" s="90">
        <v>43</v>
      </c>
      <c r="Y298" s="91">
        <v>44.7</v>
      </c>
      <c r="Z298" s="89">
        <v>72.599999999999994</v>
      </c>
      <c r="AA298" s="90">
        <v>69.8</v>
      </c>
      <c r="AB298" s="91">
        <v>63.7</v>
      </c>
      <c r="AC298" s="89">
        <v>68.900000000000006</v>
      </c>
      <c r="AD298" s="90">
        <v>59.8</v>
      </c>
      <c r="AE298" s="91">
        <v>51.8</v>
      </c>
      <c r="AF298" s="89">
        <v>42.5</v>
      </c>
      <c r="AG298" s="90">
        <v>46.5</v>
      </c>
      <c r="AH298" s="91">
        <v>53</v>
      </c>
      <c r="AI298" s="89">
        <v>56.6</v>
      </c>
      <c r="AJ298" s="90">
        <v>51.7</v>
      </c>
      <c r="AK298" s="91">
        <v>44.1</v>
      </c>
      <c r="AL298" s="89">
        <v>43.4</v>
      </c>
      <c r="AM298" s="91">
        <v>45.3</v>
      </c>
      <c r="AN298" s="91">
        <v>41.8</v>
      </c>
      <c r="AO298" s="89">
        <v>48</v>
      </c>
    </row>
    <row r="299" spans="1:41" x14ac:dyDescent="0.2">
      <c r="A299" s="330"/>
      <c r="B299" s="92">
        <v>5</v>
      </c>
      <c r="C299" s="168" t="str">
        <f>CONCATENATE(A295,B299)</f>
        <v>2725</v>
      </c>
      <c r="D299" s="88"/>
      <c r="E299" s="91" t="s">
        <v>242</v>
      </c>
      <c r="F299" s="90"/>
      <c r="G299" s="91"/>
      <c r="H299" s="89"/>
      <c r="I299" s="90"/>
      <c r="J299" s="91"/>
      <c r="K299" s="89"/>
      <c r="L299" s="90"/>
      <c r="M299" s="91"/>
      <c r="N299" s="89"/>
      <c r="O299" s="90"/>
      <c r="P299" s="91"/>
      <c r="Q299" s="89"/>
      <c r="R299" s="90"/>
      <c r="S299" s="91"/>
      <c r="T299" s="89"/>
      <c r="U299" s="90"/>
      <c r="V299" s="91"/>
      <c r="W299" s="91"/>
      <c r="X299" s="90"/>
      <c r="Y299" s="91"/>
      <c r="Z299" s="89"/>
      <c r="AA299" s="90"/>
      <c r="AB299" s="91"/>
      <c r="AC299" s="89"/>
      <c r="AD299" s="90"/>
      <c r="AE299" s="91"/>
      <c r="AF299" s="89"/>
      <c r="AG299" s="90"/>
      <c r="AH299" s="91"/>
      <c r="AI299" s="89"/>
      <c r="AJ299" s="90"/>
      <c r="AK299" s="91"/>
      <c r="AL299" s="89"/>
      <c r="AM299" s="91"/>
      <c r="AN299" s="91"/>
      <c r="AO299" s="89"/>
    </row>
    <row r="300" spans="1:41" x14ac:dyDescent="0.2">
      <c r="A300" s="328">
        <v>281</v>
      </c>
      <c r="B300" s="61">
        <v>1</v>
      </c>
      <c r="C300" s="166" t="str">
        <f>CONCATENATE(A300,B300)</f>
        <v>2811</v>
      </c>
      <c r="D300" s="83" t="s">
        <v>59</v>
      </c>
      <c r="E300" s="97" t="s">
        <v>238</v>
      </c>
      <c r="F300" s="85">
        <v>6.3</v>
      </c>
      <c r="G300" s="86">
        <v>5.9</v>
      </c>
      <c r="H300" s="84">
        <v>5.3</v>
      </c>
      <c r="I300" s="85">
        <v>5.4</v>
      </c>
      <c r="J300" s="86">
        <v>6.3</v>
      </c>
      <c r="K300" s="84">
        <v>6.7</v>
      </c>
      <c r="L300" s="85">
        <v>7.7</v>
      </c>
      <c r="M300" s="86">
        <v>9.4</v>
      </c>
      <c r="N300" s="84">
        <v>10.6</v>
      </c>
      <c r="O300" s="85">
        <v>13.1</v>
      </c>
      <c r="P300" s="86">
        <v>15</v>
      </c>
      <c r="Q300" s="84">
        <v>16.600000000000001</v>
      </c>
      <c r="R300" s="85">
        <v>18.600000000000001</v>
      </c>
      <c r="S300" s="86">
        <v>19</v>
      </c>
      <c r="T300" s="84">
        <v>20.6</v>
      </c>
      <c r="U300" s="85">
        <v>22.2</v>
      </c>
      <c r="V300" s="86">
        <v>23.2</v>
      </c>
      <c r="W300" s="86">
        <v>24.1</v>
      </c>
      <c r="X300" s="85">
        <v>25.5</v>
      </c>
      <c r="Y300" s="86">
        <v>26.7</v>
      </c>
      <c r="Z300" s="84">
        <v>28.1</v>
      </c>
      <c r="AA300" s="85">
        <v>28.5</v>
      </c>
      <c r="AB300" s="86">
        <v>28.5</v>
      </c>
      <c r="AC300" s="84">
        <v>27.9</v>
      </c>
      <c r="AD300" s="85">
        <v>27.1</v>
      </c>
      <c r="AE300" s="86">
        <v>25.3</v>
      </c>
      <c r="AF300" s="84">
        <v>23.2</v>
      </c>
      <c r="AG300" s="85">
        <v>21.2</v>
      </c>
      <c r="AH300" s="86">
        <v>19.600000000000001</v>
      </c>
      <c r="AI300" s="84">
        <v>17.2</v>
      </c>
      <c r="AJ300" s="85">
        <v>16</v>
      </c>
      <c r="AK300" s="86">
        <v>13.8</v>
      </c>
      <c r="AL300" s="84">
        <v>11.9</v>
      </c>
      <c r="AM300" s="85">
        <v>10.1</v>
      </c>
      <c r="AN300" s="86">
        <v>8.4</v>
      </c>
      <c r="AO300" s="84">
        <v>7.6</v>
      </c>
    </row>
    <row r="301" spans="1:41" x14ac:dyDescent="0.2">
      <c r="A301" s="329"/>
      <c r="B301" s="87">
        <v>2</v>
      </c>
      <c r="C301" s="167" t="str">
        <f>CONCATENATE(A300,B301)</f>
        <v>2812</v>
      </c>
      <c r="D301" s="88"/>
      <c r="E301" s="98" t="s">
        <v>239</v>
      </c>
      <c r="F301" s="90">
        <v>3.2</v>
      </c>
      <c r="G301" s="91">
        <v>2.9</v>
      </c>
      <c r="H301" s="89">
        <v>2.1</v>
      </c>
      <c r="I301" s="90">
        <v>2.4</v>
      </c>
      <c r="J301" s="91">
        <v>3.2</v>
      </c>
      <c r="K301" s="89">
        <v>3.5</v>
      </c>
      <c r="L301" s="90">
        <v>4.5999999999999996</v>
      </c>
      <c r="M301" s="91">
        <v>6</v>
      </c>
      <c r="N301" s="89">
        <v>7.4</v>
      </c>
      <c r="O301" s="90">
        <v>9.4</v>
      </c>
      <c r="P301" s="91">
        <v>11.5</v>
      </c>
      <c r="Q301" s="89">
        <v>13</v>
      </c>
      <c r="R301" s="90">
        <v>15.3</v>
      </c>
      <c r="S301" s="91">
        <v>15.9</v>
      </c>
      <c r="T301" s="89">
        <v>17.399999999999999</v>
      </c>
      <c r="U301" s="90">
        <v>19</v>
      </c>
      <c r="V301" s="91">
        <v>20.399999999999999</v>
      </c>
      <c r="W301" s="91">
        <v>21.7</v>
      </c>
      <c r="X301" s="90">
        <v>23.2</v>
      </c>
      <c r="Y301" s="91">
        <v>24.4</v>
      </c>
      <c r="Z301" s="89">
        <v>25.6</v>
      </c>
      <c r="AA301" s="90">
        <v>25.9</v>
      </c>
      <c r="AB301" s="91">
        <v>26</v>
      </c>
      <c r="AC301" s="89">
        <v>25.3</v>
      </c>
      <c r="AD301" s="90">
        <v>24.4</v>
      </c>
      <c r="AE301" s="91">
        <v>22.6</v>
      </c>
      <c r="AF301" s="89">
        <v>20.5</v>
      </c>
      <c r="AG301" s="90">
        <v>18.2</v>
      </c>
      <c r="AH301" s="91">
        <v>16.399999999999999</v>
      </c>
      <c r="AI301" s="89">
        <v>14</v>
      </c>
      <c r="AJ301" s="90">
        <v>12.6</v>
      </c>
      <c r="AK301" s="91">
        <v>10.6</v>
      </c>
      <c r="AL301" s="89">
        <v>8.6</v>
      </c>
      <c r="AM301" s="90">
        <v>6.7</v>
      </c>
      <c r="AN301" s="91">
        <v>5.2</v>
      </c>
      <c r="AO301" s="89">
        <v>4.5</v>
      </c>
    </row>
    <row r="302" spans="1:41" x14ac:dyDescent="0.2">
      <c r="A302" s="329"/>
      <c r="B302" s="87">
        <v>3</v>
      </c>
      <c r="C302" s="167" t="str">
        <f>CONCATENATE(A300,B302)</f>
        <v>2813</v>
      </c>
      <c r="D302" s="88"/>
      <c r="E302" s="98" t="s">
        <v>240</v>
      </c>
      <c r="F302" s="90">
        <v>9.6</v>
      </c>
      <c r="G302" s="91">
        <v>9.1</v>
      </c>
      <c r="H302" s="89">
        <v>8.5</v>
      </c>
      <c r="I302" s="90">
        <v>8.8000000000000007</v>
      </c>
      <c r="J302" s="91">
        <v>9.8000000000000007</v>
      </c>
      <c r="K302" s="89">
        <v>10.3</v>
      </c>
      <c r="L302" s="90">
        <v>11.3</v>
      </c>
      <c r="M302" s="91">
        <v>12.9</v>
      </c>
      <c r="N302" s="89">
        <v>14.2</v>
      </c>
      <c r="O302" s="90">
        <v>16.899999999999999</v>
      </c>
      <c r="P302" s="91">
        <v>18.7</v>
      </c>
      <c r="Q302" s="89">
        <v>20.5</v>
      </c>
      <c r="R302" s="90">
        <v>22.4</v>
      </c>
      <c r="S302" s="91">
        <v>22.7</v>
      </c>
      <c r="T302" s="89">
        <v>24.4</v>
      </c>
      <c r="U302" s="90">
        <v>26</v>
      </c>
      <c r="V302" s="91">
        <v>26.6</v>
      </c>
      <c r="W302" s="91">
        <v>27.1</v>
      </c>
      <c r="X302" s="90">
        <v>28.5</v>
      </c>
      <c r="Y302" s="91">
        <v>29.7</v>
      </c>
      <c r="Z302" s="89">
        <v>31.6</v>
      </c>
      <c r="AA302" s="90">
        <v>32.200000000000003</v>
      </c>
      <c r="AB302" s="91">
        <v>32</v>
      </c>
      <c r="AC302" s="89">
        <v>31.4</v>
      </c>
      <c r="AD302" s="90">
        <v>30.5</v>
      </c>
      <c r="AE302" s="91">
        <v>28.5</v>
      </c>
      <c r="AF302" s="89">
        <v>26.3</v>
      </c>
      <c r="AG302" s="90">
        <v>24.6</v>
      </c>
      <c r="AH302" s="91">
        <v>23</v>
      </c>
      <c r="AI302" s="89">
        <v>20.8</v>
      </c>
      <c r="AJ302" s="90">
        <v>19.5</v>
      </c>
      <c r="AK302" s="91">
        <v>17</v>
      </c>
      <c r="AL302" s="89">
        <v>15.2</v>
      </c>
      <c r="AM302" s="90">
        <v>13.5</v>
      </c>
      <c r="AN302" s="91">
        <v>11.6</v>
      </c>
      <c r="AO302" s="89">
        <v>10.8</v>
      </c>
    </row>
    <row r="303" spans="1:41" x14ac:dyDescent="0.2">
      <c r="A303" s="329"/>
      <c r="B303" s="87">
        <v>4</v>
      </c>
      <c r="C303" s="167" t="str">
        <f>CONCATENATE(A300,B303)</f>
        <v>2814</v>
      </c>
      <c r="D303" s="88"/>
      <c r="E303" s="98" t="s">
        <v>241</v>
      </c>
      <c r="F303" s="90">
        <v>47.9</v>
      </c>
      <c r="G303" s="91">
        <v>47.2</v>
      </c>
      <c r="H303" s="89">
        <v>50.8</v>
      </c>
      <c r="I303" s="90">
        <v>49.1</v>
      </c>
      <c r="J303" s="91">
        <v>47.8</v>
      </c>
      <c r="K303" s="89">
        <v>40</v>
      </c>
      <c r="L303" s="90">
        <v>51.5</v>
      </c>
      <c r="M303" s="91">
        <v>52.2</v>
      </c>
      <c r="N303" s="89">
        <v>56.2</v>
      </c>
      <c r="O303" s="90">
        <v>59.9</v>
      </c>
      <c r="P303" s="91">
        <v>62.1</v>
      </c>
      <c r="Q303" s="89">
        <v>67.7</v>
      </c>
      <c r="R303" s="90">
        <v>62.4</v>
      </c>
      <c r="S303" s="91">
        <v>57.6</v>
      </c>
      <c r="T303" s="89">
        <v>73.8</v>
      </c>
      <c r="U303" s="90">
        <v>64.599999999999994</v>
      </c>
      <c r="V303" s="91">
        <v>52.1</v>
      </c>
      <c r="W303" s="91">
        <v>37.700000000000003</v>
      </c>
      <c r="X303" s="90">
        <v>48.6</v>
      </c>
      <c r="Y303" s="91">
        <v>47.8</v>
      </c>
      <c r="Z303" s="89">
        <v>78.099999999999994</v>
      </c>
      <c r="AA303" s="90">
        <v>73.2</v>
      </c>
      <c r="AB303" s="91">
        <v>68.8</v>
      </c>
      <c r="AC303" s="89">
        <v>73.5</v>
      </c>
      <c r="AD303" s="90">
        <v>60.2</v>
      </c>
      <c r="AE303" s="91">
        <v>48</v>
      </c>
      <c r="AF303" s="89">
        <v>44.4</v>
      </c>
      <c r="AG303" s="90">
        <v>49.1</v>
      </c>
      <c r="AH303" s="91">
        <v>56.1</v>
      </c>
      <c r="AI303" s="89">
        <v>61.9</v>
      </c>
      <c r="AJ303" s="90">
        <v>54.1</v>
      </c>
      <c r="AK303" s="91">
        <v>47</v>
      </c>
      <c r="AL303" s="89">
        <v>49.4</v>
      </c>
      <c r="AM303" s="90">
        <v>53.4</v>
      </c>
      <c r="AN303" s="91">
        <v>48.9</v>
      </c>
      <c r="AO303" s="89">
        <v>52.4</v>
      </c>
    </row>
    <row r="304" spans="1:41" x14ac:dyDescent="0.2">
      <c r="A304" s="330"/>
      <c r="B304" s="92">
        <v>5</v>
      </c>
      <c r="C304" s="168" t="str">
        <f>CONCATENATE(A300,B304)</f>
        <v>2815</v>
      </c>
      <c r="D304" s="93"/>
      <c r="E304" s="99" t="s">
        <v>242</v>
      </c>
      <c r="F304" s="95"/>
      <c r="G304" s="96"/>
      <c r="H304" s="94"/>
      <c r="I304" s="95"/>
      <c r="J304" s="96"/>
      <c r="K304" s="94"/>
      <c r="L304" s="95"/>
      <c r="M304" s="96"/>
      <c r="N304" s="94"/>
      <c r="O304" s="95"/>
      <c r="P304" s="96"/>
      <c r="Q304" s="94"/>
      <c r="R304" s="95"/>
      <c r="S304" s="96"/>
      <c r="T304" s="94"/>
      <c r="U304" s="95"/>
      <c r="V304" s="96"/>
      <c r="W304" s="96"/>
      <c r="X304" s="95"/>
      <c r="Y304" s="96"/>
      <c r="Z304" s="94"/>
      <c r="AA304" s="95"/>
      <c r="AB304" s="96"/>
      <c r="AC304" s="94"/>
      <c r="AD304" s="95"/>
      <c r="AE304" s="96"/>
      <c r="AF304" s="94"/>
      <c r="AG304" s="95"/>
      <c r="AH304" s="96"/>
      <c r="AI304" s="94"/>
      <c r="AJ304" s="95"/>
      <c r="AK304" s="96"/>
      <c r="AL304" s="94"/>
      <c r="AM304" s="95"/>
      <c r="AN304" s="96"/>
      <c r="AO304" s="94"/>
    </row>
    <row r="305" spans="1:41" x14ac:dyDescent="0.2">
      <c r="A305" s="328">
        <v>282</v>
      </c>
      <c r="B305" s="61">
        <v>1</v>
      </c>
      <c r="C305" s="166" t="str">
        <f>CONCATENATE(A305,B305)</f>
        <v>2821</v>
      </c>
      <c r="D305" s="88" t="s">
        <v>437</v>
      </c>
      <c r="E305" s="98" t="s">
        <v>238</v>
      </c>
      <c r="F305" s="90">
        <v>3.6</v>
      </c>
      <c r="G305" s="91">
        <v>3.1</v>
      </c>
      <c r="H305" s="89">
        <v>2.4</v>
      </c>
      <c r="I305" s="90">
        <v>2.6</v>
      </c>
      <c r="J305" s="91">
        <v>3.4</v>
      </c>
      <c r="K305" s="89">
        <v>4.0999999999999996</v>
      </c>
      <c r="L305" s="90">
        <v>5</v>
      </c>
      <c r="M305" s="91">
        <v>6.8</v>
      </c>
      <c r="N305" s="89">
        <v>8.1</v>
      </c>
      <c r="O305" s="90">
        <v>10.6</v>
      </c>
      <c r="P305" s="91">
        <v>12.5</v>
      </c>
      <c r="Q305" s="89">
        <v>14.5</v>
      </c>
      <c r="R305" s="90">
        <v>16.600000000000001</v>
      </c>
      <c r="S305" s="91">
        <v>17</v>
      </c>
      <c r="T305" s="89">
        <v>18.600000000000001</v>
      </c>
      <c r="U305" s="90">
        <v>20.3</v>
      </c>
      <c r="V305" s="91">
        <v>21.6</v>
      </c>
      <c r="W305" s="91">
        <v>22.7</v>
      </c>
      <c r="X305" s="90">
        <v>24.3</v>
      </c>
      <c r="Y305" s="91">
        <v>25.3</v>
      </c>
      <c r="Z305" s="89">
        <v>26.9</v>
      </c>
      <c r="AA305" s="90">
        <v>27.3</v>
      </c>
      <c r="AB305" s="91">
        <v>27</v>
      </c>
      <c r="AC305" s="89">
        <v>26</v>
      </c>
      <c r="AD305" s="90">
        <v>24.3</v>
      </c>
      <c r="AE305" s="91">
        <v>22.5</v>
      </c>
      <c r="AF305" s="89">
        <v>20.100000000000001</v>
      </c>
      <c r="AG305" s="90">
        <v>18.2</v>
      </c>
      <c r="AH305" s="91">
        <v>16.3</v>
      </c>
      <c r="AI305" s="89">
        <v>14</v>
      </c>
      <c r="AJ305" s="90">
        <v>12.6</v>
      </c>
      <c r="AK305" s="91">
        <v>10.6</v>
      </c>
      <c r="AL305" s="89">
        <v>8.8000000000000007</v>
      </c>
      <c r="AM305" s="91">
        <v>7.2</v>
      </c>
      <c r="AN305" s="91">
        <v>5.6</v>
      </c>
      <c r="AO305" s="89">
        <v>4.5999999999999996</v>
      </c>
    </row>
    <row r="306" spans="1:41" x14ac:dyDescent="0.2">
      <c r="A306" s="329"/>
      <c r="B306" s="87">
        <v>2</v>
      </c>
      <c r="C306" s="167" t="str">
        <f>CONCATENATE(A305,B306)</f>
        <v>2822</v>
      </c>
      <c r="D306" s="88"/>
      <c r="E306" s="98" t="s">
        <v>239</v>
      </c>
      <c r="F306" s="90">
        <v>0.6</v>
      </c>
      <c r="G306" s="91">
        <v>0.2</v>
      </c>
      <c r="H306" s="89">
        <v>-0.6</v>
      </c>
      <c r="I306" s="90">
        <v>-0.7</v>
      </c>
      <c r="J306" s="91">
        <v>0</v>
      </c>
      <c r="K306" s="89">
        <v>0.4</v>
      </c>
      <c r="L306" s="90">
        <v>1</v>
      </c>
      <c r="M306" s="91">
        <v>1.9</v>
      </c>
      <c r="N306" s="89">
        <v>3.2</v>
      </c>
      <c r="O306" s="90">
        <v>4.8</v>
      </c>
      <c r="P306" s="91">
        <v>6.8</v>
      </c>
      <c r="Q306" s="89">
        <v>8.4</v>
      </c>
      <c r="R306" s="90">
        <v>10.8</v>
      </c>
      <c r="S306" s="91">
        <v>11.9</v>
      </c>
      <c r="T306" s="89">
        <v>13.4</v>
      </c>
      <c r="U306" s="90">
        <v>15.4</v>
      </c>
      <c r="V306" s="91">
        <v>17.3</v>
      </c>
      <c r="W306" s="91">
        <v>19.3</v>
      </c>
      <c r="X306" s="90">
        <v>20.7</v>
      </c>
      <c r="Y306" s="91">
        <v>21.9</v>
      </c>
      <c r="Z306" s="89">
        <v>22.8</v>
      </c>
      <c r="AA306" s="90">
        <v>23.1</v>
      </c>
      <c r="AB306" s="91">
        <v>23</v>
      </c>
      <c r="AC306" s="89">
        <v>22</v>
      </c>
      <c r="AD306" s="90">
        <v>20.6</v>
      </c>
      <c r="AE306" s="91">
        <v>18.8</v>
      </c>
      <c r="AF306" s="89">
        <v>16.399999999999999</v>
      </c>
      <c r="AG306" s="90">
        <v>14.3</v>
      </c>
      <c r="AH306" s="91">
        <v>12.1</v>
      </c>
      <c r="AI306" s="89">
        <v>9.8000000000000007</v>
      </c>
      <c r="AJ306" s="90">
        <v>8.3000000000000007</v>
      </c>
      <c r="AK306" s="91">
        <v>6.8</v>
      </c>
      <c r="AL306" s="89">
        <v>5</v>
      </c>
      <c r="AM306" s="91">
        <v>3.3</v>
      </c>
      <c r="AN306" s="91">
        <v>2</v>
      </c>
      <c r="AO306" s="89">
        <v>1.3</v>
      </c>
    </row>
    <row r="307" spans="1:41" x14ac:dyDescent="0.2">
      <c r="A307" s="329"/>
      <c r="B307" s="87">
        <v>3</v>
      </c>
      <c r="C307" s="167" t="str">
        <f>CONCATENATE(A305,B307)</f>
        <v>2823</v>
      </c>
      <c r="D307" s="88"/>
      <c r="E307" s="98" t="s">
        <v>240</v>
      </c>
      <c r="F307" s="90">
        <v>7.7</v>
      </c>
      <c r="G307" s="91">
        <v>7.3</v>
      </c>
      <c r="H307" s="89">
        <v>6.5</v>
      </c>
      <c r="I307" s="90">
        <v>6.9</v>
      </c>
      <c r="J307" s="91">
        <v>8.1</v>
      </c>
      <c r="K307" s="89">
        <v>8.8000000000000007</v>
      </c>
      <c r="L307" s="90">
        <v>10.199999999999999</v>
      </c>
      <c r="M307" s="91">
        <v>12.5</v>
      </c>
      <c r="N307" s="89">
        <v>13.8</v>
      </c>
      <c r="O307" s="90">
        <v>17</v>
      </c>
      <c r="P307" s="91">
        <v>19.100000000000001</v>
      </c>
      <c r="Q307" s="89">
        <v>21.5</v>
      </c>
      <c r="R307" s="90">
        <v>23.4</v>
      </c>
      <c r="S307" s="91">
        <v>23.1</v>
      </c>
      <c r="T307" s="89">
        <v>24.9</v>
      </c>
      <c r="U307" s="90">
        <v>26.5</v>
      </c>
      <c r="V307" s="91">
        <v>27.1</v>
      </c>
      <c r="W307" s="91">
        <v>27.5</v>
      </c>
      <c r="X307" s="90">
        <v>29.2</v>
      </c>
      <c r="Y307" s="91">
        <v>30.2</v>
      </c>
      <c r="Z307" s="89">
        <v>32.5</v>
      </c>
      <c r="AA307" s="90">
        <v>33.1</v>
      </c>
      <c r="AB307" s="91">
        <v>32.700000000000003</v>
      </c>
      <c r="AC307" s="89">
        <v>31.7</v>
      </c>
      <c r="AD307" s="90">
        <v>29.7</v>
      </c>
      <c r="AE307" s="91">
        <v>27.5</v>
      </c>
      <c r="AF307" s="89">
        <v>25.1</v>
      </c>
      <c r="AG307" s="90">
        <v>23.6</v>
      </c>
      <c r="AH307" s="91">
        <v>22.2</v>
      </c>
      <c r="AI307" s="89">
        <v>20</v>
      </c>
      <c r="AJ307" s="90">
        <v>18.600000000000001</v>
      </c>
      <c r="AK307" s="91">
        <v>15.8</v>
      </c>
      <c r="AL307" s="89">
        <v>13.9</v>
      </c>
      <c r="AM307" s="91">
        <v>12.5</v>
      </c>
      <c r="AN307" s="91">
        <v>10.3</v>
      </c>
      <c r="AO307" s="89">
        <v>9.1999999999999993</v>
      </c>
    </row>
    <row r="308" spans="1:41" x14ac:dyDescent="0.2">
      <c r="A308" s="329"/>
      <c r="B308" s="87">
        <v>4</v>
      </c>
      <c r="C308" s="167" t="str">
        <f>CONCATENATE(A305,B308)</f>
        <v>2824</v>
      </c>
      <c r="D308" s="88"/>
      <c r="E308" s="98" t="s">
        <v>241</v>
      </c>
      <c r="F308" s="90">
        <v>21.2</v>
      </c>
      <c r="G308" s="91">
        <v>22.4</v>
      </c>
      <c r="H308" s="89">
        <v>25.4</v>
      </c>
      <c r="I308" s="90">
        <v>23.8</v>
      </c>
      <c r="J308" s="91">
        <v>25.1</v>
      </c>
      <c r="K308" s="89">
        <v>24.2</v>
      </c>
      <c r="L308" s="90">
        <v>31.4</v>
      </c>
      <c r="M308" s="91">
        <v>36.799999999999997</v>
      </c>
      <c r="N308" s="89">
        <v>42.9</v>
      </c>
      <c r="O308" s="90">
        <v>50.4</v>
      </c>
      <c r="P308" s="91">
        <v>52.3</v>
      </c>
      <c r="Q308" s="89">
        <v>62.6</v>
      </c>
      <c r="R308" s="90">
        <v>60.7</v>
      </c>
      <c r="S308" s="91">
        <v>54.5</v>
      </c>
      <c r="T308" s="89">
        <v>67.3</v>
      </c>
      <c r="U308" s="90">
        <v>60.9</v>
      </c>
      <c r="V308" s="91">
        <v>50.7</v>
      </c>
      <c r="W308" s="91">
        <v>33.4</v>
      </c>
      <c r="X308" s="90">
        <v>41</v>
      </c>
      <c r="Y308" s="91">
        <v>39</v>
      </c>
      <c r="Z308" s="89">
        <v>68.099999999999994</v>
      </c>
      <c r="AA308" s="90">
        <v>69.400000000000006</v>
      </c>
      <c r="AB308" s="91">
        <v>61.5</v>
      </c>
      <c r="AC308" s="89">
        <v>60.9</v>
      </c>
      <c r="AD308" s="90">
        <v>46.7</v>
      </c>
      <c r="AE308" s="91">
        <v>38.6</v>
      </c>
      <c r="AF308" s="89">
        <v>33</v>
      </c>
      <c r="AG308" s="90">
        <v>36.4</v>
      </c>
      <c r="AH308" s="91">
        <v>39.799999999999997</v>
      </c>
      <c r="AI308" s="89">
        <v>42.5</v>
      </c>
      <c r="AJ308" s="90">
        <v>35.700000000000003</v>
      </c>
      <c r="AK308" s="91">
        <v>28.2</v>
      </c>
      <c r="AL308" s="89">
        <v>25.1</v>
      </c>
      <c r="AM308" s="91">
        <v>28.6</v>
      </c>
      <c r="AN308" s="91">
        <v>25.2</v>
      </c>
      <c r="AO308" s="89">
        <v>25.6</v>
      </c>
    </row>
    <row r="309" spans="1:41" x14ac:dyDescent="0.2">
      <c r="A309" s="330"/>
      <c r="B309" s="92">
        <v>5</v>
      </c>
      <c r="C309" s="168" t="str">
        <f>CONCATENATE(A305,B309)</f>
        <v>2825</v>
      </c>
      <c r="D309" s="88"/>
      <c r="E309" s="98" t="s">
        <v>242</v>
      </c>
      <c r="F309" s="90"/>
      <c r="G309" s="91"/>
      <c r="H309" s="89"/>
      <c r="I309" s="90"/>
      <c r="J309" s="91"/>
      <c r="K309" s="89"/>
      <c r="L309" s="90"/>
      <c r="M309" s="91"/>
      <c r="N309" s="89"/>
      <c r="O309" s="90"/>
      <c r="P309" s="91"/>
      <c r="Q309" s="89"/>
      <c r="R309" s="90"/>
      <c r="S309" s="91"/>
      <c r="T309" s="89"/>
      <c r="U309" s="90"/>
      <c r="V309" s="91"/>
      <c r="W309" s="91"/>
      <c r="X309" s="90"/>
      <c r="Y309" s="91"/>
      <c r="Z309" s="89"/>
      <c r="AA309" s="90"/>
      <c r="AB309" s="91"/>
      <c r="AC309" s="89"/>
      <c r="AD309" s="90"/>
      <c r="AE309" s="91"/>
      <c r="AF309" s="89"/>
      <c r="AG309" s="90"/>
      <c r="AH309" s="91"/>
      <c r="AI309" s="89"/>
      <c r="AJ309" s="90"/>
      <c r="AK309" s="91"/>
      <c r="AL309" s="89"/>
      <c r="AM309" s="91"/>
      <c r="AN309" s="91"/>
      <c r="AO309" s="89"/>
    </row>
    <row r="310" spans="1:41" x14ac:dyDescent="0.2">
      <c r="A310" s="328">
        <v>291</v>
      </c>
      <c r="B310" s="61">
        <v>1</v>
      </c>
      <c r="C310" s="166" t="str">
        <f>CONCATENATE(A310,B310)</f>
        <v>2911</v>
      </c>
      <c r="D310" s="83" t="s">
        <v>60</v>
      </c>
      <c r="E310" s="84" t="s">
        <v>238</v>
      </c>
      <c r="F310" s="85">
        <v>4.4000000000000004</v>
      </c>
      <c r="G310" s="86">
        <v>4</v>
      </c>
      <c r="H310" s="84">
        <v>3.5</v>
      </c>
      <c r="I310" s="85">
        <v>3.6</v>
      </c>
      <c r="J310" s="86">
        <v>4.5</v>
      </c>
      <c r="K310" s="84">
        <v>5</v>
      </c>
      <c r="L310" s="85">
        <v>6</v>
      </c>
      <c r="M310" s="86">
        <v>7.6</v>
      </c>
      <c r="N310" s="84">
        <v>9</v>
      </c>
      <c r="O310" s="85">
        <v>11.4</v>
      </c>
      <c r="P310" s="86">
        <v>13.5</v>
      </c>
      <c r="Q310" s="84">
        <v>15.2</v>
      </c>
      <c r="R310" s="85">
        <v>17.2</v>
      </c>
      <c r="S310" s="86">
        <v>17.600000000000001</v>
      </c>
      <c r="T310" s="84">
        <v>19.2</v>
      </c>
      <c r="U310" s="85">
        <v>20.8</v>
      </c>
      <c r="V310" s="86">
        <v>21.9</v>
      </c>
      <c r="W310" s="84">
        <v>23</v>
      </c>
      <c r="X310" s="85">
        <v>24.6</v>
      </c>
      <c r="Y310" s="86">
        <v>25.7</v>
      </c>
      <c r="Z310" s="84">
        <v>26.9</v>
      </c>
      <c r="AA310" s="85">
        <v>27.2</v>
      </c>
      <c r="AB310" s="86">
        <v>27.1</v>
      </c>
      <c r="AC310" s="84">
        <v>26.4</v>
      </c>
      <c r="AD310" s="85">
        <v>25</v>
      </c>
      <c r="AE310" s="86">
        <v>23</v>
      </c>
      <c r="AF310" s="84">
        <v>20.7</v>
      </c>
      <c r="AG310" s="85">
        <v>18.7</v>
      </c>
      <c r="AH310" s="86">
        <v>16.899999999999999</v>
      </c>
      <c r="AI310" s="84">
        <v>14.5</v>
      </c>
      <c r="AJ310" s="85">
        <v>13.1</v>
      </c>
      <c r="AK310" s="86">
        <v>11</v>
      </c>
      <c r="AL310" s="84">
        <v>9.1</v>
      </c>
      <c r="AM310" s="86">
        <v>7.4</v>
      </c>
      <c r="AN310" s="86">
        <v>6.1</v>
      </c>
      <c r="AO310" s="84">
        <v>5.3</v>
      </c>
    </row>
    <row r="311" spans="1:41" x14ac:dyDescent="0.2">
      <c r="A311" s="329"/>
      <c r="B311" s="87">
        <v>2</v>
      </c>
      <c r="C311" s="167" t="str">
        <f>CONCATENATE(A310,B311)</f>
        <v>2912</v>
      </c>
      <c r="D311" s="88"/>
      <c r="E311" s="89" t="s">
        <v>239</v>
      </c>
      <c r="F311" s="90">
        <v>0.2</v>
      </c>
      <c r="G311" s="91">
        <v>-0.1</v>
      </c>
      <c r="H311" s="89">
        <v>-0.6</v>
      </c>
      <c r="I311" s="90">
        <v>-0.5</v>
      </c>
      <c r="J311" s="91">
        <v>0</v>
      </c>
      <c r="K311" s="89">
        <v>0.3</v>
      </c>
      <c r="L311" s="90">
        <v>1.1000000000000001</v>
      </c>
      <c r="M311" s="91">
        <v>2.2000000000000002</v>
      </c>
      <c r="N311" s="89">
        <v>3.5</v>
      </c>
      <c r="O311" s="90">
        <v>5.5</v>
      </c>
      <c r="P311" s="91">
        <v>7.7</v>
      </c>
      <c r="Q311" s="89">
        <v>9.1</v>
      </c>
      <c r="R311" s="90">
        <v>11.4</v>
      </c>
      <c r="S311" s="91">
        <v>12.2</v>
      </c>
      <c r="T311" s="89">
        <v>13.8</v>
      </c>
      <c r="U311" s="90">
        <v>15.6</v>
      </c>
      <c r="V311" s="91">
        <v>17.5</v>
      </c>
      <c r="W311" s="89">
        <v>19.3</v>
      </c>
      <c r="X311" s="90">
        <v>20.6</v>
      </c>
      <c r="Y311" s="91">
        <v>21.9</v>
      </c>
      <c r="Z311" s="89">
        <v>22.7</v>
      </c>
      <c r="AA311" s="90">
        <v>22.9</v>
      </c>
      <c r="AB311" s="91">
        <v>22.9</v>
      </c>
      <c r="AC311" s="89">
        <v>22</v>
      </c>
      <c r="AD311" s="90">
        <v>20.7</v>
      </c>
      <c r="AE311" s="91">
        <v>19</v>
      </c>
      <c r="AF311" s="89">
        <v>16.7</v>
      </c>
      <c r="AG311" s="90">
        <v>14.5</v>
      </c>
      <c r="AH311" s="91">
        <v>12.3</v>
      </c>
      <c r="AI311" s="89">
        <v>9.8000000000000007</v>
      </c>
      <c r="AJ311" s="90">
        <v>8.3000000000000007</v>
      </c>
      <c r="AK311" s="91">
        <v>6.4</v>
      </c>
      <c r="AL311" s="89">
        <v>4.3</v>
      </c>
      <c r="AM311" s="91">
        <v>2.9</v>
      </c>
      <c r="AN311" s="91">
        <v>1.8</v>
      </c>
      <c r="AO311" s="89">
        <v>1</v>
      </c>
    </row>
    <row r="312" spans="1:41" x14ac:dyDescent="0.2">
      <c r="A312" s="329"/>
      <c r="B312" s="87">
        <v>3</v>
      </c>
      <c r="C312" s="167" t="str">
        <f>CONCATENATE(A310,B312)</f>
        <v>2913</v>
      </c>
      <c r="D312" s="88"/>
      <c r="E312" s="89" t="s">
        <v>240</v>
      </c>
      <c r="F312" s="90">
        <v>9.3000000000000007</v>
      </c>
      <c r="G312" s="91">
        <v>8.8000000000000007</v>
      </c>
      <c r="H312" s="89">
        <v>8.1999999999999993</v>
      </c>
      <c r="I312" s="90">
        <v>8.6999999999999993</v>
      </c>
      <c r="J312" s="91">
        <v>9.8000000000000007</v>
      </c>
      <c r="K312" s="89">
        <v>10.5</v>
      </c>
      <c r="L312" s="90">
        <v>11.6</v>
      </c>
      <c r="M312" s="91">
        <v>13.5</v>
      </c>
      <c r="N312" s="89">
        <v>14.9</v>
      </c>
      <c r="O312" s="90">
        <v>17.899999999999999</v>
      </c>
      <c r="P312" s="91">
        <v>19.899999999999999</v>
      </c>
      <c r="Q312" s="89">
        <v>21.8</v>
      </c>
      <c r="R312" s="90">
        <v>23.6</v>
      </c>
      <c r="S312" s="91">
        <v>23.5</v>
      </c>
      <c r="T312" s="89">
        <v>25.2</v>
      </c>
      <c r="U312" s="90">
        <v>26.7</v>
      </c>
      <c r="V312" s="91">
        <v>27.1</v>
      </c>
      <c r="W312" s="89">
        <v>27.6</v>
      </c>
      <c r="X312" s="90">
        <v>29.4</v>
      </c>
      <c r="Y312" s="91">
        <v>30.6</v>
      </c>
      <c r="Z312" s="89">
        <v>32.4</v>
      </c>
      <c r="AA312" s="90">
        <v>33</v>
      </c>
      <c r="AB312" s="91">
        <v>32.799999999999997</v>
      </c>
      <c r="AC312" s="89">
        <v>32.1</v>
      </c>
      <c r="AD312" s="90">
        <v>30.7</v>
      </c>
      <c r="AE312" s="91">
        <v>28.2</v>
      </c>
      <c r="AF312" s="89">
        <v>25.7</v>
      </c>
      <c r="AG312" s="90">
        <v>23.9</v>
      </c>
      <c r="AH312" s="91">
        <v>22.5</v>
      </c>
      <c r="AI312" s="89">
        <v>20.2</v>
      </c>
      <c r="AJ312" s="90">
        <v>18.8</v>
      </c>
      <c r="AK312" s="91">
        <v>16.3</v>
      </c>
      <c r="AL312" s="89">
        <v>14.5</v>
      </c>
      <c r="AM312" s="91">
        <v>12.8</v>
      </c>
      <c r="AN312" s="91">
        <v>11.1</v>
      </c>
      <c r="AO312" s="89">
        <v>10.4</v>
      </c>
    </row>
    <row r="313" spans="1:41" x14ac:dyDescent="0.2">
      <c r="A313" s="329"/>
      <c r="B313" s="87">
        <v>4</v>
      </c>
      <c r="C313" s="167" t="str">
        <f>CONCATENATE(A310,B313)</f>
        <v>2914</v>
      </c>
      <c r="D313" s="88"/>
      <c r="E313" s="89" t="s">
        <v>241</v>
      </c>
      <c r="F313" s="90">
        <v>36.5</v>
      </c>
      <c r="G313" s="91">
        <v>38.1</v>
      </c>
      <c r="H313" s="89">
        <v>42.1</v>
      </c>
      <c r="I313" s="90">
        <v>38.9</v>
      </c>
      <c r="J313" s="91">
        <v>39.5</v>
      </c>
      <c r="K313" s="89">
        <v>37</v>
      </c>
      <c r="L313" s="90">
        <v>44.8</v>
      </c>
      <c r="M313" s="91">
        <v>49.8</v>
      </c>
      <c r="N313" s="89">
        <v>52.9</v>
      </c>
      <c r="O313" s="90">
        <v>57.7</v>
      </c>
      <c r="P313" s="91">
        <v>57.4</v>
      </c>
      <c r="Q313" s="89">
        <v>65.099999999999994</v>
      </c>
      <c r="R313" s="90">
        <v>61</v>
      </c>
      <c r="S313" s="91">
        <v>54.1</v>
      </c>
      <c r="T313" s="89">
        <v>69.7</v>
      </c>
      <c r="U313" s="90">
        <v>60.4</v>
      </c>
      <c r="V313" s="91">
        <v>50</v>
      </c>
      <c r="W313" s="89">
        <v>33.799999999999997</v>
      </c>
      <c r="X313" s="90">
        <v>45.9</v>
      </c>
      <c r="Y313" s="91">
        <v>44.5</v>
      </c>
      <c r="Z313" s="89">
        <v>73</v>
      </c>
      <c r="AA313" s="90">
        <v>69.400000000000006</v>
      </c>
      <c r="AB313" s="91">
        <v>65.2</v>
      </c>
      <c r="AC313" s="89">
        <v>70.900000000000006</v>
      </c>
      <c r="AD313" s="90">
        <v>58.5</v>
      </c>
      <c r="AE313" s="91">
        <v>49</v>
      </c>
      <c r="AF313" s="89">
        <v>42.9</v>
      </c>
      <c r="AG313" s="90">
        <v>45.7</v>
      </c>
      <c r="AH313" s="91">
        <v>51.8</v>
      </c>
      <c r="AI313" s="89">
        <v>57</v>
      </c>
      <c r="AJ313" s="90">
        <v>48.6</v>
      </c>
      <c r="AK313" s="91">
        <v>42.6</v>
      </c>
      <c r="AL313" s="89">
        <v>43.4</v>
      </c>
      <c r="AM313" s="91">
        <v>42.8</v>
      </c>
      <c r="AN313" s="91">
        <v>40.4</v>
      </c>
      <c r="AO313" s="89">
        <v>44.1</v>
      </c>
    </row>
    <row r="314" spans="1:41" x14ac:dyDescent="0.2">
      <c r="A314" s="330"/>
      <c r="B314" s="92">
        <v>5</v>
      </c>
      <c r="C314" s="168" t="str">
        <f>CONCATENATE(A310,B314)</f>
        <v>2915</v>
      </c>
      <c r="D314" s="93"/>
      <c r="E314" s="94" t="s">
        <v>242</v>
      </c>
      <c r="F314" s="95">
        <v>7</v>
      </c>
      <c r="G314" s="96">
        <v>7.4</v>
      </c>
      <c r="H314" s="94">
        <v>7.9</v>
      </c>
      <c r="I314" s="95">
        <v>8.6999999999999993</v>
      </c>
      <c r="J314" s="96">
        <v>9.4</v>
      </c>
      <c r="K314" s="94">
        <v>10.6</v>
      </c>
      <c r="L314" s="95">
        <v>11.2</v>
      </c>
      <c r="M314" s="96">
        <v>12.5</v>
      </c>
      <c r="N314" s="94">
        <v>13.1</v>
      </c>
      <c r="O314" s="95">
        <v>15.1</v>
      </c>
      <c r="P314" s="96">
        <v>15.7</v>
      </c>
      <c r="Q314" s="94">
        <v>17.3</v>
      </c>
      <c r="R314" s="95">
        <v>17.2</v>
      </c>
      <c r="S314" s="96">
        <v>16.399999999999999</v>
      </c>
      <c r="T314" s="94">
        <v>18.2</v>
      </c>
      <c r="U314" s="95">
        <v>17.8</v>
      </c>
      <c r="V314" s="96">
        <v>16.2</v>
      </c>
      <c r="W314" s="94">
        <v>13.6</v>
      </c>
      <c r="X314" s="95">
        <v>15.6</v>
      </c>
      <c r="Y314" s="96">
        <v>15.2</v>
      </c>
      <c r="Z314" s="94">
        <v>18.2</v>
      </c>
      <c r="AA314" s="95">
        <v>18.5</v>
      </c>
      <c r="AB314" s="96">
        <v>17.600000000000001</v>
      </c>
      <c r="AC314" s="94">
        <v>16.8</v>
      </c>
      <c r="AD314" s="95">
        <v>15.2</v>
      </c>
      <c r="AE314" s="96">
        <v>13.4</v>
      </c>
      <c r="AF314" s="94">
        <v>12</v>
      </c>
      <c r="AG314" s="95">
        <v>11.5</v>
      </c>
      <c r="AH314" s="96">
        <v>11.5</v>
      </c>
      <c r="AI314" s="94">
        <v>10.7</v>
      </c>
      <c r="AJ314" s="95">
        <v>9.6</v>
      </c>
      <c r="AK314" s="96">
        <v>8.3000000000000007</v>
      </c>
      <c r="AL314" s="94">
        <v>8</v>
      </c>
      <c r="AM314" s="96">
        <v>7.5</v>
      </c>
      <c r="AN314" s="96">
        <v>7.1</v>
      </c>
      <c r="AO314" s="94">
        <v>7</v>
      </c>
    </row>
    <row r="315" spans="1:41" x14ac:dyDescent="0.2">
      <c r="A315" s="328">
        <v>292</v>
      </c>
      <c r="B315" s="61">
        <v>1</v>
      </c>
      <c r="C315" s="166" t="str">
        <f>CONCATENATE(A315,B315)</f>
        <v>2921</v>
      </c>
      <c r="D315" s="88" t="s">
        <v>322</v>
      </c>
      <c r="E315" s="91" t="s">
        <v>238</v>
      </c>
      <c r="F315" s="90">
        <v>3</v>
      </c>
      <c r="G315" s="91">
        <v>2.7</v>
      </c>
      <c r="H315" s="89">
        <v>2.2999999999999998</v>
      </c>
      <c r="I315" s="90">
        <v>2.5</v>
      </c>
      <c r="J315" s="91">
        <v>3.7</v>
      </c>
      <c r="K315" s="89">
        <v>4.0999999999999996</v>
      </c>
      <c r="L315" s="90">
        <v>5.2</v>
      </c>
      <c r="M315" s="91">
        <v>6.7</v>
      </c>
      <c r="N315" s="89">
        <v>8</v>
      </c>
      <c r="O315" s="90">
        <v>10.1</v>
      </c>
      <c r="P315" s="91">
        <v>11.9</v>
      </c>
      <c r="Q315" s="89">
        <v>13.4</v>
      </c>
      <c r="R315" s="90">
        <v>15.4</v>
      </c>
      <c r="S315" s="91">
        <v>16.100000000000001</v>
      </c>
      <c r="T315" s="89">
        <v>17.100000000000001</v>
      </c>
      <c r="U315" s="90">
        <v>18.5</v>
      </c>
      <c r="V315" s="91">
        <v>19.8</v>
      </c>
      <c r="W315" s="91">
        <v>21.2</v>
      </c>
      <c r="X315" s="90">
        <v>22.6</v>
      </c>
      <c r="Y315" s="91">
        <v>23.7</v>
      </c>
      <c r="Z315" s="89">
        <v>24.3</v>
      </c>
      <c r="AA315" s="90">
        <v>24.5</v>
      </c>
      <c r="AB315" s="91">
        <v>24.3</v>
      </c>
      <c r="AC315" s="89">
        <v>23.8</v>
      </c>
      <c r="AD315" s="90">
        <v>22.8</v>
      </c>
      <c r="AE315" s="91">
        <v>21.1</v>
      </c>
      <c r="AF315" s="89">
        <v>19.100000000000001</v>
      </c>
      <c r="AG315" s="90">
        <v>17</v>
      </c>
      <c r="AH315" s="91">
        <v>15.3</v>
      </c>
      <c r="AI315" s="89">
        <v>12.8</v>
      </c>
      <c r="AJ315" s="90">
        <v>11.4</v>
      </c>
      <c r="AK315" s="91">
        <v>9.5</v>
      </c>
      <c r="AL315" s="89">
        <v>7.5</v>
      </c>
      <c r="AM315" s="91">
        <v>5.6</v>
      </c>
      <c r="AN315" s="91">
        <v>4.4000000000000004</v>
      </c>
      <c r="AO315" s="89">
        <v>3.5</v>
      </c>
    </row>
    <row r="316" spans="1:41" x14ac:dyDescent="0.2">
      <c r="A316" s="329"/>
      <c r="B316" s="87">
        <v>2</v>
      </c>
      <c r="C316" s="167" t="str">
        <f>CONCATENATE(A315,B316)</f>
        <v>2922</v>
      </c>
      <c r="D316" s="88"/>
      <c r="E316" s="91" t="s">
        <v>239</v>
      </c>
      <c r="F316" s="90">
        <v>-1</v>
      </c>
      <c r="G316" s="91">
        <v>-1.2</v>
      </c>
      <c r="H316" s="89">
        <v>-1.6</v>
      </c>
      <c r="I316" s="90">
        <v>-1.8</v>
      </c>
      <c r="J316" s="91">
        <v>-0.8</v>
      </c>
      <c r="K316" s="89">
        <v>-0.5</v>
      </c>
      <c r="L316" s="90">
        <v>0.3</v>
      </c>
      <c r="M316" s="91">
        <v>1.4</v>
      </c>
      <c r="N316" s="89">
        <v>2.6</v>
      </c>
      <c r="O316" s="90">
        <v>4.2</v>
      </c>
      <c r="P316" s="91">
        <v>6.1</v>
      </c>
      <c r="Q316" s="89">
        <v>7.4</v>
      </c>
      <c r="R316" s="90">
        <v>9.6</v>
      </c>
      <c r="S316" s="91">
        <v>10.8</v>
      </c>
      <c r="T316" s="89">
        <v>11.7</v>
      </c>
      <c r="U316" s="90">
        <v>13.3</v>
      </c>
      <c r="V316" s="91">
        <v>15.5</v>
      </c>
      <c r="W316" s="91">
        <v>17.5</v>
      </c>
      <c r="X316" s="90">
        <v>18.7</v>
      </c>
      <c r="Y316" s="91">
        <v>19.8</v>
      </c>
      <c r="Z316" s="89">
        <v>20.2</v>
      </c>
      <c r="AA316" s="90">
        <v>20.399999999999999</v>
      </c>
      <c r="AB316" s="91">
        <v>20.5</v>
      </c>
      <c r="AC316" s="89">
        <v>19.7</v>
      </c>
      <c r="AD316" s="90">
        <v>18.7</v>
      </c>
      <c r="AE316" s="91">
        <v>17.3</v>
      </c>
      <c r="AF316" s="89">
        <v>15.3</v>
      </c>
      <c r="AG316" s="90">
        <v>13.1</v>
      </c>
      <c r="AH316" s="91">
        <v>11</v>
      </c>
      <c r="AI316" s="89">
        <v>8.3000000000000007</v>
      </c>
      <c r="AJ316" s="90">
        <v>7</v>
      </c>
      <c r="AK316" s="91">
        <v>5</v>
      </c>
      <c r="AL316" s="89">
        <v>2.9</v>
      </c>
      <c r="AM316" s="91">
        <v>1.2</v>
      </c>
      <c r="AN316" s="91">
        <v>0.3</v>
      </c>
      <c r="AO316" s="89">
        <v>-0.7</v>
      </c>
    </row>
    <row r="317" spans="1:41" x14ac:dyDescent="0.2">
      <c r="A317" s="329"/>
      <c r="B317" s="87">
        <v>3</v>
      </c>
      <c r="C317" s="167" t="str">
        <f>CONCATENATE(A315,B317)</f>
        <v>2923</v>
      </c>
      <c r="D317" s="88"/>
      <c r="E317" s="91" t="s">
        <v>240</v>
      </c>
      <c r="F317" s="90">
        <v>8.1999999999999993</v>
      </c>
      <c r="G317" s="91">
        <v>7.9</v>
      </c>
      <c r="H317" s="89">
        <v>7.5</v>
      </c>
      <c r="I317" s="90">
        <v>8.1</v>
      </c>
      <c r="J317" s="91">
        <v>9.6</v>
      </c>
      <c r="K317" s="89">
        <v>10.1</v>
      </c>
      <c r="L317" s="90">
        <v>11.5</v>
      </c>
      <c r="M317" s="91">
        <v>13.1</v>
      </c>
      <c r="N317" s="89">
        <v>14.2</v>
      </c>
      <c r="O317" s="90">
        <v>17</v>
      </c>
      <c r="P317" s="91">
        <v>19</v>
      </c>
      <c r="Q317" s="89">
        <v>20.5</v>
      </c>
      <c r="R317" s="90">
        <v>22.3</v>
      </c>
      <c r="S317" s="91">
        <v>22.6</v>
      </c>
      <c r="T317" s="89">
        <v>23.8</v>
      </c>
      <c r="U317" s="90">
        <v>25.3</v>
      </c>
      <c r="V317" s="91">
        <v>25.5</v>
      </c>
      <c r="W317" s="91">
        <v>26.4</v>
      </c>
      <c r="X317" s="90">
        <v>28.3</v>
      </c>
      <c r="Y317" s="91">
        <v>29.7</v>
      </c>
      <c r="Z317" s="89">
        <v>30.6</v>
      </c>
      <c r="AA317" s="90">
        <v>31</v>
      </c>
      <c r="AB317" s="91">
        <v>30.4</v>
      </c>
      <c r="AC317" s="89">
        <v>30.2</v>
      </c>
      <c r="AD317" s="90">
        <v>29.1</v>
      </c>
      <c r="AE317" s="91">
        <v>26.8</v>
      </c>
      <c r="AF317" s="89">
        <v>24.6</v>
      </c>
      <c r="AG317" s="90">
        <v>22.7</v>
      </c>
      <c r="AH317" s="91">
        <v>21.5</v>
      </c>
      <c r="AI317" s="89">
        <v>19.100000000000001</v>
      </c>
      <c r="AJ317" s="90">
        <v>17.7</v>
      </c>
      <c r="AK317" s="91">
        <v>15.4</v>
      </c>
      <c r="AL317" s="89">
        <v>13.6</v>
      </c>
      <c r="AM317" s="91">
        <v>11.6</v>
      </c>
      <c r="AN317" s="91">
        <v>9.9</v>
      </c>
      <c r="AO317" s="89">
        <v>9.3000000000000007</v>
      </c>
    </row>
    <row r="318" spans="1:41" x14ac:dyDescent="0.2">
      <c r="A318" s="329"/>
      <c r="B318" s="87">
        <v>4</v>
      </c>
      <c r="C318" s="167" t="str">
        <f>CONCATENATE(A315,B318)</f>
        <v>2924</v>
      </c>
      <c r="D318" s="88"/>
      <c r="E318" s="91" t="s">
        <v>241</v>
      </c>
      <c r="F318" s="90">
        <v>29</v>
      </c>
      <c r="G318" s="91">
        <v>31.7</v>
      </c>
      <c r="H318" s="89">
        <v>35.4</v>
      </c>
      <c r="I318" s="90">
        <v>35.9</v>
      </c>
      <c r="J318" s="91">
        <v>39.1</v>
      </c>
      <c r="K318" s="89">
        <v>31.7</v>
      </c>
      <c r="L318" s="90">
        <v>43</v>
      </c>
      <c r="M318" s="91">
        <v>46.1</v>
      </c>
      <c r="N318" s="89">
        <v>46</v>
      </c>
      <c r="O318" s="90">
        <v>48.8</v>
      </c>
      <c r="P318" s="91">
        <v>48.9</v>
      </c>
      <c r="Q318" s="89">
        <v>52.5</v>
      </c>
      <c r="R318" s="90">
        <v>50.7</v>
      </c>
      <c r="S318" s="91">
        <v>47.8</v>
      </c>
      <c r="T318" s="89">
        <v>60.2</v>
      </c>
      <c r="U318" s="90">
        <v>51.3</v>
      </c>
      <c r="V318" s="91">
        <v>40.799999999999997</v>
      </c>
      <c r="W318" s="91">
        <v>31.5</v>
      </c>
      <c r="X318" s="90">
        <v>40.799999999999997</v>
      </c>
      <c r="Y318" s="91">
        <v>46.2</v>
      </c>
      <c r="Z318" s="89">
        <v>58</v>
      </c>
      <c r="AA318" s="90">
        <v>55.5</v>
      </c>
      <c r="AB318" s="91">
        <v>46.1</v>
      </c>
      <c r="AC318" s="89">
        <v>53.8</v>
      </c>
      <c r="AD318" s="90">
        <v>43.4</v>
      </c>
      <c r="AE318" s="91">
        <v>37.700000000000003</v>
      </c>
      <c r="AF318" s="89">
        <v>31.6</v>
      </c>
      <c r="AG318" s="90">
        <v>32.200000000000003</v>
      </c>
      <c r="AH318" s="91">
        <v>40.5</v>
      </c>
      <c r="AI318" s="89">
        <v>40.4</v>
      </c>
      <c r="AJ318" s="90">
        <v>38.200000000000003</v>
      </c>
      <c r="AK318" s="91">
        <v>35</v>
      </c>
      <c r="AL318" s="89">
        <v>32.5</v>
      </c>
      <c r="AM318" s="91">
        <v>33.4</v>
      </c>
      <c r="AN318" s="91">
        <v>31.6</v>
      </c>
      <c r="AO318" s="89">
        <v>35.4</v>
      </c>
    </row>
    <row r="319" spans="1:41" x14ac:dyDescent="0.2">
      <c r="A319" s="330"/>
      <c r="B319" s="92">
        <v>5</v>
      </c>
      <c r="C319" s="168" t="str">
        <f>CONCATENATE(A315,B319)</f>
        <v>2925</v>
      </c>
      <c r="D319" s="88"/>
      <c r="E319" s="91" t="s">
        <v>242</v>
      </c>
      <c r="F319" s="90"/>
      <c r="G319" s="91"/>
      <c r="H319" s="89"/>
      <c r="I319" s="90"/>
      <c r="J319" s="91"/>
      <c r="K319" s="89"/>
      <c r="L319" s="90"/>
      <c r="M319" s="91"/>
      <c r="N319" s="89"/>
      <c r="O319" s="90"/>
      <c r="P319" s="91"/>
      <c r="Q319" s="89"/>
      <c r="R319" s="90"/>
      <c r="S319" s="91"/>
      <c r="T319" s="89"/>
      <c r="U319" s="90"/>
      <c r="V319" s="91"/>
      <c r="W319" s="91"/>
      <c r="X319" s="90"/>
      <c r="Y319" s="91"/>
      <c r="Z319" s="89"/>
      <c r="AA319" s="90"/>
      <c r="AB319" s="91"/>
      <c r="AC319" s="89"/>
      <c r="AD319" s="90"/>
      <c r="AE319" s="91"/>
      <c r="AF319" s="89"/>
      <c r="AG319" s="90"/>
      <c r="AH319" s="91"/>
      <c r="AI319" s="89"/>
      <c r="AJ319" s="90"/>
      <c r="AK319" s="91"/>
      <c r="AL319" s="89"/>
      <c r="AM319" s="91"/>
      <c r="AN319" s="91"/>
      <c r="AO319" s="89"/>
    </row>
    <row r="320" spans="1:41" x14ac:dyDescent="0.2">
      <c r="A320" s="328">
        <v>301</v>
      </c>
      <c r="B320" s="61">
        <v>1</v>
      </c>
      <c r="C320" s="166" t="str">
        <f>CONCATENATE(A320,B320)</f>
        <v>3011</v>
      </c>
      <c r="D320" s="83" t="s">
        <v>61</v>
      </c>
      <c r="E320" s="97" t="s">
        <v>238</v>
      </c>
      <c r="F320" s="85">
        <v>6.5</v>
      </c>
      <c r="G320" s="86">
        <v>6.1</v>
      </c>
      <c r="H320" s="84">
        <v>5.4</v>
      </c>
      <c r="I320" s="85">
        <v>5.7</v>
      </c>
      <c r="J320" s="86">
        <v>6.6</v>
      </c>
      <c r="K320" s="84">
        <v>7</v>
      </c>
      <c r="L320" s="85">
        <v>8.1</v>
      </c>
      <c r="M320" s="86">
        <v>9.6</v>
      </c>
      <c r="N320" s="84">
        <v>10.8</v>
      </c>
      <c r="O320" s="85">
        <v>13.1</v>
      </c>
      <c r="P320" s="86">
        <v>15.1</v>
      </c>
      <c r="Q320" s="84">
        <v>16.600000000000001</v>
      </c>
      <c r="R320" s="85">
        <v>18.5</v>
      </c>
      <c r="S320" s="86">
        <v>19.100000000000001</v>
      </c>
      <c r="T320" s="84">
        <v>20.399999999999999</v>
      </c>
      <c r="U320" s="85">
        <v>21.9</v>
      </c>
      <c r="V320" s="86">
        <v>23</v>
      </c>
      <c r="W320" s="86">
        <v>24.2</v>
      </c>
      <c r="X320" s="85">
        <v>25.8</v>
      </c>
      <c r="Y320" s="86">
        <v>27.1</v>
      </c>
      <c r="Z320" s="84">
        <v>28</v>
      </c>
      <c r="AA320" s="85">
        <v>28.3</v>
      </c>
      <c r="AB320" s="86">
        <v>28.2</v>
      </c>
      <c r="AC320" s="84">
        <v>27.8</v>
      </c>
      <c r="AD320" s="85">
        <v>26.6</v>
      </c>
      <c r="AE320" s="86">
        <v>24.8</v>
      </c>
      <c r="AF320" s="84">
        <v>22.7</v>
      </c>
      <c r="AG320" s="85">
        <v>20.7</v>
      </c>
      <c r="AH320" s="86">
        <v>19.100000000000001</v>
      </c>
      <c r="AI320" s="84">
        <v>16.8</v>
      </c>
      <c r="AJ320" s="85">
        <v>15.5</v>
      </c>
      <c r="AK320" s="86">
        <v>13.4</v>
      </c>
      <c r="AL320" s="84">
        <v>11.5</v>
      </c>
      <c r="AM320" s="85">
        <v>9.8000000000000007</v>
      </c>
      <c r="AN320" s="86">
        <v>8.3000000000000007</v>
      </c>
      <c r="AO320" s="84">
        <v>7.5</v>
      </c>
    </row>
    <row r="321" spans="1:41" x14ac:dyDescent="0.2">
      <c r="A321" s="329"/>
      <c r="B321" s="87">
        <v>2</v>
      </c>
      <c r="C321" s="167" t="str">
        <f>CONCATENATE(A320,B321)</f>
        <v>3012</v>
      </c>
      <c r="D321" s="88"/>
      <c r="E321" s="98" t="s">
        <v>239</v>
      </c>
      <c r="F321" s="90">
        <v>3</v>
      </c>
      <c r="G321" s="91">
        <v>2.7</v>
      </c>
      <c r="H321" s="89">
        <v>2</v>
      </c>
      <c r="I321" s="90">
        <v>2.2000000000000002</v>
      </c>
      <c r="J321" s="91">
        <v>2.9</v>
      </c>
      <c r="K321" s="89">
        <v>3.3</v>
      </c>
      <c r="L321" s="90">
        <v>4</v>
      </c>
      <c r="M321" s="91">
        <v>5.4</v>
      </c>
      <c r="N321" s="89">
        <v>6.7</v>
      </c>
      <c r="O321" s="90">
        <v>8.6999999999999993</v>
      </c>
      <c r="P321" s="91">
        <v>10.6</v>
      </c>
      <c r="Q321" s="89">
        <v>12</v>
      </c>
      <c r="R321" s="90">
        <v>14.2</v>
      </c>
      <c r="S321" s="91">
        <v>15.1</v>
      </c>
      <c r="T321" s="89">
        <v>16.3</v>
      </c>
      <c r="U321" s="90">
        <v>18.100000000000001</v>
      </c>
      <c r="V321" s="91">
        <v>19.7</v>
      </c>
      <c r="W321" s="91">
        <v>21.3</v>
      </c>
      <c r="X321" s="90">
        <v>22.9</v>
      </c>
      <c r="Y321" s="91">
        <v>24.1</v>
      </c>
      <c r="Z321" s="89">
        <v>24.7</v>
      </c>
      <c r="AA321" s="90">
        <v>24.9</v>
      </c>
      <c r="AB321" s="91">
        <v>24.9</v>
      </c>
      <c r="AC321" s="89">
        <v>24.2</v>
      </c>
      <c r="AD321" s="90">
        <v>23.1</v>
      </c>
      <c r="AE321" s="91">
        <v>21.3</v>
      </c>
      <c r="AF321" s="89">
        <v>19.3</v>
      </c>
      <c r="AG321" s="90">
        <v>17.100000000000001</v>
      </c>
      <c r="AH321" s="91">
        <v>15.2</v>
      </c>
      <c r="AI321" s="89">
        <v>12.8</v>
      </c>
      <c r="AJ321" s="90">
        <v>11.5</v>
      </c>
      <c r="AK321" s="91">
        <v>9.6</v>
      </c>
      <c r="AL321" s="89">
        <v>7.5</v>
      </c>
      <c r="AM321" s="90">
        <v>6</v>
      </c>
      <c r="AN321" s="91">
        <v>4.8</v>
      </c>
      <c r="AO321" s="89">
        <v>3.8</v>
      </c>
    </row>
    <row r="322" spans="1:41" x14ac:dyDescent="0.2">
      <c r="A322" s="329"/>
      <c r="B322" s="87">
        <v>3</v>
      </c>
      <c r="C322" s="167" t="str">
        <f>CONCATENATE(A320,B322)</f>
        <v>3013</v>
      </c>
      <c r="D322" s="88"/>
      <c r="E322" s="98" t="s">
        <v>240</v>
      </c>
      <c r="F322" s="90">
        <v>10.3</v>
      </c>
      <c r="G322" s="91">
        <v>9.6999999999999993</v>
      </c>
      <c r="H322" s="89">
        <v>9.1</v>
      </c>
      <c r="I322" s="90">
        <v>9.5</v>
      </c>
      <c r="J322" s="91">
        <v>10.6</v>
      </c>
      <c r="K322" s="89">
        <v>11.1</v>
      </c>
      <c r="L322" s="90">
        <v>12.4</v>
      </c>
      <c r="M322" s="91">
        <v>14</v>
      </c>
      <c r="N322" s="89">
        <v>15.1</v>
      </c>
      <c r="O322" s="90">
        <v>17.8</v>
      </c>
      <c r="P322" s="91">
        <v>19.7</v>
      </c>
      <c r="Q322" s="89">
        <v>21.3</v>
      </c>
      <c r="R322" s="90">
        <v>23</v>
      </c>
      <c r="S322" s="91">
        <v>23.5</v>
      </c>
      <c r="T322" s="89">
        <v>24.9</v>
      </c>
      <c r="U322" s="90">
        <v>26.3</v>
      </c>
      <c r="V322" s="91">
        <v>26.8</v>
      </c>
      <c r="W322" s="91">
        <v>27.7</v>
      </c>
      <c r="X322" s="90">
        <v>29.4</v>
      </c>
      <c r="Y322" s="91">
        <v>30.8</v>
      </c>
      <c r="Z322" s="89">
        <v>32.200000000000003</v>
      </c>
      <c r="AA322" s="90">
        <v>32.6</v>
      </c>
      <c r="AB322" s="91">
        <v>32.5</v>
      </c>
      <c r="AC322" s="89">
        <v>32.1</v>
      </c>
      <c r="AD322" s="90">
        <v>30.9</v>
      </c>
      <c r="AE322" s="91">
        <v>28.9</v>
      </c>
      <c r="AF322" s="89">
        <v>26.5</v>
      </c>
      <c r="AG322" s="90">
        <v>24.8</v>
      </c>
      <c r="AH322" s="91">
        <v>23.4</v>
      </c>
      <c r="AI322" s="89">
        <v>21.2</v>
      </c>
      <c r="AJ322" s="90">
        <v>19.899999999999999</v>
      </c>
      <c r="AK322" s="91">
        <v>17.5</v>
      </c>
      <c r="AL322" s="89">
        <v>15.7</v>
      </c>
      <c r="AM322" s="90">
        <v>14</v>
      </c>
      <c r="AN322" s="91">
        <v>12.2</v>
      </c>
      <c r="AO322" s="89">
        <v>11.4</v>
      </c>
    </row>
    <row r="323" spans="1:41" x14ac:dyDescent="0.2">
      <c r="A323" s="329"/>
      <c r="B323" s="87">
        <v>4</v>
      </c>
      <c r="C323" s="167" t="str">
        <f>CONCATENATE(A320,B323)</f>
        <v>3014</v>
      </c>
      <c r="D323" s="88"/>
      <c r="E323" s="98" t="s">
        <v>241</v>
      </c>
      <c r="F323" s="90">
        <v>41.6</v>
      </c>
      <c r="G323" s="91">
        <v>44.7</v>
      </c>
      <c r="H323" s="89">
        <v>48.4</v>
      </c>
      <c r="I323" s="90">
        <v>49</v>
      </c>
      <c r="J323" s="91">
        <v>50.1</v>
      </c>
      <c r="K323" s="89">
        <v>41.9</v>
      </c>
      <c r="L323" s="90">
        <v>56.5</v>
      </c>
      <c r="M323" s="91">
        <v>56.5</v>
      </c>
      <c r="N323" s="89">
        <v>58.4</v>
      </c>
      <c r="O323" s="90">
        <v>61.2</v>
      </c>
      <c r="P323" s="91">
        <v>64.2</v>
      </c>
      <c r="Q323" s="89">
        <v>69.900000000000006</v>
      </c>
      <c r="R323" s="90">
        <v>63.2</v>
      </c>
      <c r="S323" s="91">
        <v>62.1</v>
      </c>
      <c r="T323" s="89">
        <v>76.900000000000006</v>
      </c>
      <c r="U323" s="90">
        <v>66.599999999999994</v>
      </c>
      <c r="V323" s="91">
        <v>55.1</v>
      </c>
      <c r="W323" s="91">
        <v>42.1</v>
      </c>
      <c r="X323" s="90">
        <v>58.8</v>
      </c>
      <c r="Y323" s="91">
        <v>60.9</v>
      </c>
      <c r="Z323" s="89">
        <v>86.6</v>
      </c>
      <c r="AA323" s="90">
        <v>82.7</v>
      </c>
      <c r="AB323" s="91">
        <v>73.5</v>
      </c>
      <c r="AC323" s="89">
        <v>81.7</v>
      </c>
      <c r="AD323" s="90">
        <v>68.3</v>
      </c>
      <c r="AE323" s="91">
        <v>55.4</v>
      </c>
      <c r="AF323" s="89">
        <v>46</v>
      </c>
      <c r="AG323" s="90">
        <v>51.2</v>
      </c>
      <c r="AH323" s="91">
        <v>58.2</v>
      </c>
      <c r="AI323" s="89">
        <v>61.6</v>
      </c>
      <c r="AJ323" s="90">
        <v>51.9</v>
      </c>
      <c r="AK323" s="91">
        <v>45.7</v>
      </c>
      <c r="AL323" s="89">
        <v>47.7</v>
      </c>
      <c r="AM323" s="90">
        <v>49.6</v>
      </c>
      <c r="AN323" s="91">
        <v>42.4</v>
      </c>
      <c r="AO323" s="89">
        <v>50.1</v>
      </c>
    </row>
    <row r="324" spans="1:41" x14ac:dyDescent="0.2">
      <c r="A324" s="330"/>
      <c r="B324" s="92">
        <v>5</v>
      </c>
      <c r="C324" s="168" t="str">
        <f>CONCATENATE(A320,B324)</f>
        <v>3015</v>
      </c>
      <c r="D324" s="93"/>
      <c r="E324" s="99" t="s">
        <v>242</v>
      </c>
      <c r="F324" s="95"/>
      <c r="G324" s="96"/>
      <c r="H324" s="94"/>
      <c r="I324" s="95"/>
      <c r="J324" s="96"/>
      <c r="K324" s="94"/>
      <c r="L324" s="95"/>
      <c r="M324" s="96"/>
      <c r="N324" s="94"/>
      <c r="O324" s="95"/>
      <c r="P324" s="96"/>
      <c r="Q324" s="94"/>
      <c r="R324" s="95"/>
      <c r="S324" s="96"/>
      <c r="T324" s="94"/>
      <c r="U324" s="95"/>
      <c r="V324" s="96"/>
      <c r="W324" s="96"/>
      <c r="X324" s="95"/>
      <c r="Y324" s="96"/>
      <c r="Z324" s="94"/>
      <c r="AA324" s="95"/>
      <c r="AB324" s="96"/>
      <c r="AC324" s="94"/>
      <c r="AD324" s="95"/>
      <c r="AE324" s="96"/>
      <c r="AF324" s="94"/>
      <c r="AG324" s="95"/>
      <c r="AH324" s="96"/>
      <c r="AI324" s="94"/>
      <c r="AJ324" s="95"/>
      <c r="AK324" s="96"/>
      <c r="AL324" s="94"/>
      <c r="AM324" s="95"/>
      <c r="AN324" s="96"/>
      <c r="AO324" s="94"/>
    </row>
    <row r="325" spans="1:41" x14ac:dyDescent="0.2">
      <c r="A325" s="328">
        <v>302</v>
      </c>
      <c r="B325" s="61">
        <v>1</v>
      </c>
      <c r="C325" s="166" t="str">
        <f>CONCATENATE(A325,B325)</f>
        <v>3021</v>
      </c>
      <c r="D325" s="83" t="s">
        <v>62</v>
      </c>
      <c r="E325" s="84" t="s">
        <v>238</v>
      </c>
      <c r="F325" s="85">
        <v>8.5</v>
      </c>
      <c r="G325" s="86">
        <v>8.1</v>
      </c>
      <c r="H325" s="84">
        <v>7.4</v>
      </c>
      <c r="I325" s="85">
        <v>7.7</v>
      </c>
      <c r="J325" s="86">
        <v>8.8000000000000007</v>
      </c>
      <c r="K325" s="84">
        <v>9</v>
      </c>
      <c r="L325" s="85">
        <v>10</v>
      </c>
      <c r="M325" s="86">
        <v>11.4</v>
      </c>
      <c r="N325" s="84">
        <v>12.4</v>
      </c>
      <c r="O325" s="85">
        <v>14.3</v>
      </c>
      <c r="P325" s="86">
        <v>15.8</v>
      </c>
      <c r="Q325" s="84">
        <v>17</v>
      </c>
      <c r="R325" s="85">
        <v>18.5</v>
      </c>
      <c r="S325" s="86">
        <v>19</v>
      </c>
      <c r="T325" s="84">
        <v>19.899999999999999</v>
      </c>
      <c r="U325" s="85">
        <v>21.1</v>
      </c>
      <c r="V325" s="86">
        <v>21.9</v>
      </c>
      <c r="W325" s="84">
        <v>23.1</v>
      </c>
      <c r="X325" s="85">
        <v>24.4</v>
      </c>
      <c r="Y325" s="86">
        <v>25.8</v>
      </c>
      <c r="Z325" s="84">
        <v>26.4</v>
      </c>
      <c r="AA325" s="85">
        <v>26.7</v>
      </c>
      <c r="AB325" s="86">
        <v>26.8</v>
      </c>
      <c r="AC325" s="84">
        <v>26.6</v>
      </c>
      <c r="AD325" s="85">
        <v>25.9</v>
      </c>
      <c r="AE325" s="86">
        <v>24.5</v>
      </c>
      <c r="AF325" s="84">
        <v>22.9</v>
      </c>
      <c r="AG325" s="85">
        <v>21.4</v>
      </c>
      <c r="AH325" s="86">
        <v>20.100000000000001</v>
      </c>
      <c r="AI325" s="84">
        <v>18.100000000000001</v>
      </c>
      <c r="AJ325" s="85">
        <v>17</v>
      </c>
      <c r="AK325" s="86">
        <v>15.2</v>
      </c>
      <c r="AL325" s="84">
        <v>13.6</v>
      </c>
      <c r="AM325" s="86">
        <v>11.8</v>
      </c>
      <c r="AN325" s="86">
        <v>10.3</v>
      </c>
      <c r="AO325" s="84">
        <v>9.5</v>
      </c>
    </row>
    <row r="326" spans="1:41" x14ac:dyDescent="0.2">
      <c r="A326" s="329"/>
      <c r="B326" s="87">
        <v>2</v>
      </c>
      <c r="C326" s="167" t="str">
        <f>CONCATENATE(A325,B326)</f>
        <v>3022</v>
      </c>
      <c r="D326" s="88"/>
      <c r="E326" s="89" t="s">
        <v>239</v>
      </c>
      <c r="F326" s="90">
        <v>5.3</v>
      </c>
      <c r="G326" s="91">
        <v>5</v>
      </c>
      <c r="H326" s="89">
        <v>4.2</v>
      </c>
      <c r="I326" s="90">
        <v>4.4000000000000004</v>
      </c>
      <c r="J326" s="91">
        <v>5.3</v>
      </c>
      <c r="K326" s="89">
        <v>5.4</v>
      </c>
      <c r="L326" s="90">
        <v>6.3</v>
      </c>
      <c r="M326" s="91">
        <v>7.7</v>
      </c>
      <c r="N326" s="89">
        <v>8.9</v>
      </c>
      <c r="O326" s="90">
        <v>10.7</v>
      </c>
      <c r="P326" s="91">
        <v>12.4</v>
      </c>
      <c r="Q326" s="89">
        <v>13.6</v>
      </c>
      <c r="R326" s="90">
        <v>15.5</v>
      </c>
      <c r="S326" s="91">
        <v>16.2</v>
      </c>
      <c r="T326" s="89">
        <v>17</v>
      </c>
      <c r="U326" s="90">
        <v>18.399999999999999</v>
      </c>
      <c r="V326" s="91">
        <v>19.600000000000001</v>
      </c>
      <c r="W326" s="89">
        <v>21.1</v>
      </c>
      <c r="X326" s="90">
        <v>22.4</v>
      </c>
      <c r="Y326" s="91">
        <v>23.7</v>
      </c>
      <c r="Z326" s="89">
        <v>24.2</v>
      </c>
      <c r="AA326" s="90">
        <v>24.5</v>
      </c>
      <c r="AB326" s="91">
        <v>24.6</v>
      </c>
      <c r="AC326" s="89">
        <v>24.3</v>
      </c>
      <c r="AD326" s="90">
        <v>23.5</v>
      </c>
      <c r="AE326" s="91">
        <v>22.1</v>
      </c>
      <c r="AF326" s="89">
        <v>20.5</v>
      </c>
      <c r="AG326" s="90">
        <v>18.8</v>
      </c>
      <c r="AH326" s="91">
        <v>17.3</v>
      </c>
      <c r="AI326" s="89">
        <v>15.2</v>
      </c>
      <c r="AJ326" s="90">
        <v>14.1</v>
      </c>
      <c r="AK326" s="91">
        <v>12.1</v>
      </c>
      <c r="AL326" s="89">
        <v>10.3</v>
      </c>
      <c r="AM326" s="91">
        <v>8.6</v>
      </c>
      <c r="AN326" s="91">
        <v>7.1</v>
      </c>
      <c r="AO326" s="89">
        <v>6.2</v>
      </c>
    </row>
    <row r="327" spans="1:41" x14ac:dyDescent="0.2">
      <c r="A327" s="329"/>
      <c r="B327" s="87">
        <v>3</v>
      </c>
      <c r="C327" s="167" t="str">
        <f>CONCATENATE(A325,B327)</f>
        <v>3023</v>
      </c>
      <c r="D327" s="88"/>
      <c r="E327" s="89" t="s">
        <v>240</v>
      </c>
      <c r="F327" s="90">
        <v>12.1</v>
      </c>
      <c r="G327" s="91">
        <v>11.4</v>
      </c>
      <c r="H327" s="89">
        <v>10.9</v>
      </c>
      <c r="I327" s="90">
        <v>11.4</v>
      </c>
      <c r="J327" s="91">
        <v>12.4</v>
      </c>
      <c r="K327" s="89">
        <v>12.8</v>
      </c>
      <c r="L327" s="90">
        <v>13.8</v>
      </c>
      <c r="M327" s="91">
        <v>15.1</v>
      </c>
      <c r="N327" s="89">
        <v>15.9</v>
      </c>
      <c r="O327" s="90">
        <v>17.8</v>
      </c>
      <c r="P327" s="91">
        <v>19.2</v>
      </c>
      <c r="Q327" s="89">
        <v>20.399999999999999</v>
      </c>
      <c r="R327" s="90">
        <v>21.6</v>
      </c>
      <c r="S327" s="91">
        <v>22.1</v>
      </c>
      <c r="T327" s="89">
        <v>23.1</v>
      </c>
      <c r="U327" s="90">
        <v>24.1</v>
      </c>
      <c r="V327" s="91">
        <v>24.6</v>
      </c>
      <c r="W327" s="89">
        <v>25.6</v>
      </c>
      <c r="X327" s="90">
        <v>27</v>
      </c>
      <c r="Y327" s="91">
        <v>28.5</v>
      </c>
      <c r="Z327" s="89">
        <v>29.2</v>
      </c>
      <c r="AA327" s="90">
        <v>29.7</v>
      </c>
      <c r="AB327" s="91">
        <v>29.8</v>
      </c>
      <c r="AC327" s="89">
        <v>29.6</v>
      </c>
      <c r="AD327" s="90">
        <v>28.9</v>
      </c>
      <c r="AE327" s="91">
        <v>27.5</v>
      </c>
      <c r="AF327" s="89">
        <v>25.8</v>
      </c>
      <c r="AG327" s="90">
        <v>24.6</v>
      </c>
      <c r="AH327" s="91">
        <v>23.3</v>
      </c>
      <c r="AI327" s="89">
        <v>21.4</v>
      </c>
      <c r="AJ327" s="90">
        <v>20.399999999999999</v>
      </c>
      <c r="AK327" s="91">
        <v>18.5</v>
      </c>
      <c r="AL327" s="89">
        <v>17</v>
      </c>
      <c r="AM327" s="91">
        <v>15.4</v>
      </c>
      <c r="AN327" s="91">
        <v>13.6</v>
      </c>
      <c r="AO327" s="89">
        <v>13</v>
      </c>
    </row>
    <row r="328" spans="1:41" x14ac:dyDescent="0.2">
      <c r="A328" s="329"/>
      <c r="B328" s="87">
        <v>4</v>
      </c>
      <c r="C328" s="167" t="str">
        <f>CONCATENATE(A325,B328)</f>
        <v>3024</v>
      </c>
      <c r="D328" s="88"/>
      <c r="E328" s="89" t="s">
        <v>241</v>
      </c>
      <c r="F328" s="90">
        <v>60.3</v>
      </c>
      <c r="G328" s="91">
        <v>59.6</v>
      </c>
      <c r="H328" s="89">
        <v>70.2</v>
      </c>
      <c r="I328" s="90">
        <v>65.7</v>
      </c>
      <c r="J328" s="91">
        <v>61.8</v>
      </c>
      <c r="K328" s="89">
        <v>50.1</v>
      </c>
      <c r="L328" s="90">
        <v>64.7</v>
      </c>
      <c r="M328" s="91">
        <v>60.3</v>
      </c>
      <c r="N328" s="89">
        <v>62.8</v>
      </c>
      <c r="O328" s="90">
        <v>61.8</v>
      </c>
      <c r="P328" s="91">
        <v>63.7</v>
      </c>
      <c r="Q328" s="89">
        <v>66</v>
      </c>
      <c r="R328" s="90">
        <v>59.4</v>
      </c>
      <c r="S328" s="91">
        <v>57.2</v>
      </c>
      <c r="T328" s="89">
        <v>72.5</v>
      </c>
      <c r="U328" s="90">
        <v>60</v>
      </c>
      <c r="V328" s="91">
        <v>44.4</v>
      </c>
      <c r="W328" s="89">
        <v>38.700000000000003</v>
      </c>
      <c r="X328" s="90">
        <v>51.2</v>
      </c>
      <c r="Y328" s="91">
        <v>58.6</v>
      </c>
      <c r="Z328" s="89">
        <v>79.3</v>
      </c>
      <c r="AA328" s="90">
        <v>77.7</v>
      </c>
      <c r="AB328" s="91">
        <v>75.2</v>
      </c>
      <c r="AC328" s="89">
        <v>81.7</v>
      </c>
      <c r="AD328" s="90">
        <v>69.099999999999994</v>
      </c>
      <c r="AE328" s="91">
        <v>58.8</v>
      </c>
      <c r="AF328" s="89">
        <v>43.5</v>
      </c>
      <c r="AG328" s="90">
        <v>49.4</v>
      </c>
      <c r="AH328" s="91">
        <v>56.9</v>
      </c>
      <c r="AI328" s="89">
        <v>62.6</v>
      </c>
      <c r="AJ328" s="90">
        <v>54.1</v>
      </c>
      <c r="AK328" s="91">
        <v>52.4</v>
      </c>
      <c r="AL328" s="89">
        <v>57.8</v>
      </c>
      <c r="AM328" s="91">
        <v>61.7</v>
      </c>
      <c r="AN328" s="91">
        <v>62.1</v>
      </c>
      <c r="AO328" s="89">
        <v>70.2</v>
      </c>
    </row>
    <row r="329" spans="1:41" x14ac:dyDescent="0.2">
      <c r="A329" s="330"/>
      <c r="B329" s="92">
        <v>5</v>
      </c>
      <c r="C329" s="168" t="str">
        <f>CONCATENATE(A325,B329)</f>
        <v>3025</v>
      </c>
      <c r="D329" s="93"/>
      <c r="E329" s="94" t="s">
        <v>242</v>
      </c>
      <c r="F329" s="95"/>
      <c r="G329" s="96"/>
      <c r="H329" s="94"/>
      <c r="I329" s="95"/>
      <c r="J329" s="96"/>
      <c r="K329" s="94"/>
      <c r="L329" s="95"/>
      <c r="M329" s="96"/>
      <c r="N329" s="94"/>
      <c r="O329" s="95"/>
      <c r="P329" s="96"/>
      <c r="Q329" s="94"/>
      <c r="R329" s="95"/>
      <c r="S329" s="96"/>
      <c r="T329" s="94"/>
      <c r="U329" s="95"/>
      <c r="V329" s="96"/>
      <c r="W329" s="94"/>
      <c r="X329" s="95"/>
      <c r="Y329" s="96"/>
      <c r="Z329" s="94"/>
      <c r="AA329" s="95"/>
      <c r="AB329" s="96"/>
      <c r="AC329" s="94"/>
      <c r="AD329" s="95"/>
      <c r="AE329" s="96"/>
      <c r="AF329" s="94"/>
      <c r="AG329" s="95"/>
      <c r="AH329" s="96"/>
      <c r="AI329" s="94"/>
      <c r="AJ329" s="95"/>
      <c r="AK329" s="96"/>
      <c r="AL329" s="94"/>
      <c r="AM329" s="96"/>
      <c r="AN329" s="96"/>
      <c r="AO329" s="94"/>
    </row>
    <row r="330" spans="1:41" x14ac:dyDescent="0.2">
      <c r="A330" s="328">
        <v>311</v>
      </c>
      <c r="B330" s="61">
        <v>1</v>
      </c>
      <c r="C330" s="166" t="str">
        <f>CONCATENATE(A330,B330)</f>
        <v>3111</v>
      </c>
      <c r="D330" s="88" t="s">
        <v>323</v>
      </c>
      <c r="E330" s="89" t="s">
        <v>238</v>
      </c>
      <c r="F330" s="90">
        <v>4.5999999999999996</v>
      </c>
      <c r="G330" s="91">
        <v>4</v>
      </c>
      <c r="H330" s="89">
        <v>3.4</v>
      </c>
      <c r="I330" s="90">
        <v>3.6</v>
      </c>
      <c r="J330" s="91">
        <v>4.5999999999999996</v>
      </c>
      <c r="K330" s="89">
        <v>5</v>
      </c>
      <c r="L330" s="90">
        <v>5.9</v>
      </c>
      <c r="M330" s="91">
        <v>7.7</v>
      </c>
      <c r="N330" s="89">
        <v>8.8000000000000007</v>
      </c>
      <c r="O330" s="90">
        <v>11.2</v>
      </c>
      <c r="P330" s="91">
        <v>13</v>
      </c>
      <c r="Q330" s="89">
        <v>14.9</v>
      </c>
      <c r="R330" s="90">
        <v>16.899999999999999</v>
      </c>
      <c r="S330" s="91">
        <v>17.3</v>
      </c>
      <c r="T330" s="89">
        <v>18.899999999999999</v>
      </c>
      <c r="U330" s="90">
        <v>20.399999999999999</v>
      </c>
      <c r="V330" s="91">
        <v>21.9</v>
      </c>
      <c r="W330" s="89">
        <v>22.8</v>
      </c>
      <c r="X330" s="90">
        <v>24.4</v>
      </c>
      <c r="Y330" s="91">
        <v>25.6</v>
      </c>
      <c r="Z330" s="89">
        <v>27.1</v>
      </c>
      <c r="AA330" s="90">
        <v>27.6</v>
      </c>
      <c r="AB330" s="91">
        <v>27.2</v>
      </c>
      <c r="AC330" s="89">
        <v>26.4</v>
      </c>
      <c r="AD330" s="90">
        <v>24.7</v>
      </c>
      <c r="AE330" s="91">
        <v>22.7</v>
      </c>
      <c r="AF330" s="89">
        <v>20.399999999999999</v>
      </c>
      <c r="AG330" s="90">
        <v>18.7</v>
      </c>
      <c r="AH330" s="91">
        <v>16.899999999999999</v>
      </c>
      <c r="AI330" s="89">
        <v>14.8</v>
      </c>
      <c r="AJ330" s="90">
        <v>13.5</v>
      </c>
      <c r="AK330" s="91">
        <v>11.5</v>
      </c>
      <c r="AL330" s="89">
        <v>9.6999999999999993</v>
      </c>
      <c r="AM330" s="91">
        <v>8.1999999999999993</v>
      </c>
      <c r="AN330" s="91">
        <v>6.6</v>
      </c>
      <c r="AO330" s="89">
        <v>5.7</v>
      </c>
    </row>
    <row r="331" spans="1:41" x14ac:dyDescent="0.2">
      <c r="A331" s="329"/>
      <c r="B331" s="87">
        <v>2</v>
      </c>
      <c r="C331" s="167" t="str">
        <f>CONCATENATE(A330,B331)</f>
        <v>3112</v>
      </c>
      <c r="D331" s="88"/>
      <c r="E331" s="89" t="s">
        <v>239</v>
      </c>
      <c r="F331" s="90">
        <v>1.4</v>
      </c>
      <c r="G331" s="91">
        <v>0.8</v>
      </c>
      <c r="H331" s="89">
        <v>0.3</v>
      </c>
      <c r="I331" s="90">
        <v>0.2</v>
      </c>
      <c r="J331" s="91">
        <v>0.9</v>
      </c>
      <c r="K331" s="89">
        <v>1</v>
      </c>
      <c r="L331" s="90">
        <v>1.8</v>
      </c>
      <c r="M331" s="91">
        <v>2.8</v>
      </c>
      <c r="N331" s="89">
        <v>3.8</v>
      </c>
      <c r="O331" s="90">
        <v>5.7</v>
      </c>
      <c r="P331" s="91">
        <v>7.6</v>
      </c>
      <c r="Q331" s="89">
        <v>9.1999999999999993</v>
      </c>
      <c r="R331" s="90">
        <v>11.4</v>
      </c>
      <c r="S331" s="91">
        <v>12.1</v>
      </c>
      <c r="T331" s="89">
        <v>13.8</v>
      </c>
      <c r="U331" s="90">
        <v>15.7</v>
      </c>
      <c r="V331" s="91">
        <v>17.600000000000001</v>
      </c>
      <c r="W331" s="89">
        <v>19.399999999999999</v>
      </c>
      <c r="X331" s="90">
        <v>21</v>
      </c>
      <c r="Y331" s="91">
        <v>22.1</v>
      </c>
      <c r="Z331" s="89">
        <v>23.1</v>
      </c>
      <c r="AA331" s="90">
        <v>23.5</v>
      </c>
      <c r="AB331" s="91">
        <v>23.2</v>
      </c>
      <c r="AC331" s="89">
        <v>22.3</v>
      </c>
      <c r="AD331" s="90">
        <v>20.7</v>
      </c>
      <c r="AE331" s="91">
        <v>18.899999999999999</v>
      </c>
      <c r="AF331" s="89">
        <v>16.399999999999999</v>
      </c>
      <c r="AG331" s="90">
        <v>14.4</v>
      </c>
      <c r="AH331" s="91">
        <v>12.4</v>
      </c>
      <c r="AI331" s="89">
        <v>10.199999999999999</v>
      </c>
      <c r="AJ331" s="90">
        <v>9</v>
      </c>
      <c r="AK331" s="91">
        <v>7.4</v>
      </c>
      <c r="AL331" s="89">
        <v>5.6</v>
      </c>
      <c r="AM331" s="91">
        <v>4.2</v>
      </c>
      <c r="AN331" s="91">
        <v>2.9</v>
      </c>
      <c r="AO331" s="89">
        <v>2.2999999999999998</v>
      </c>
    </row>
    <row r="332" spans="1:41" x14ac:dyDescent="0.2">
      <c r="A332" s="329"/>
      <c r="B332" s="87">
        <v>3</v>
      </c>
      <c r="C332" s="167" t="str">
        <f>CONCATENATE(A330,B332)</f>
        <v>3113</v>
      </c>
      <c r="D332" s="88"/>
      <c r="E332" s="89" t="s">
        <v>240</v>
      </c>
      <c r="F332" s="90">
        <v>8.4</v>
      </c>
      <c r="G332" s="91">
        <v>7.7</v>
      </c>
      <c r="H332" s="89">
        <v>7.2</v>
      </c>
      <c r="I332" s="90">
        <v>7.6</v>
      </c>
      <c r="J332" s="91">
        <v>8.8000000000000007</v>
      </c>
      <c r="K332" s="89">
        <v>9.3000000000000007</v>
      </c>
      <c r="L332" s="90">
        <v>10.6</v>
      </c>
      <c r="M332" s="91">
        <v>12.7</v>
      </c>
      <c r="N332" s="89">
        <v>13.8</v>
      </c>
      <c r="O332" s="90">
        <v>16.7</v>
      </c>
      <c r="P332" s="91">
        <v>18.5</v>
      </c>
      <c r="Q332" s="89">
        <v>20.9</v>
      </c>
      <c r="R332" s="90">
        <v>22.7</v>
      </c>
      <c r="S332" s="91">
        <v>22.7</v>
      </c>
      <c r="T332" s="89">
        <v>24.3</v>
      </c>
      <c r="U332" s="90">
        <v>25.8</v>
      </c>
      <c r="V332" s="91">
        <v>26.8</v>
      </c>
      <c r="W332" s="89">
        <v>27.1</v>
      </c>
      <c r="X332" s="90">
        <v>28.8</v>
      </c>
      <c r="Y332" s="91">
        <v>30</v>
      </c>
      <c r="Z332" s="89">
        <v>32.200000000000003</v>
      </c>
      <c r="AA332" s="90">
        <v>32.799999999999997</v>
      </c>
      <c r="AB332" s="91">
        <v>32.5</v>
      </c>
      <c r="AC332" s="89">
        <v>31.6</v>
      </c>
      <c r="AD332" s="90">
        <v>29.6</v>
      </c>
      <c r="AE332" s="91">
        <v>27.5</v>
      </c>
      <c r="AF332" s="89">
        <v>25.2</v>
      </c>
      <c r="AG332" s="90">
        <v>23.8</v>
      </c>
      <c r="AH332" s="91">
        <v>22.3</v>
      </c>
      <c r="AI332" s="89">
        <v>20.100000000000001</v>
      </c>
      <c r="AJ332" s="90">
        <v>18.8</v>
      </c>
      <c r="AK332" s="91">
        <v>16</v>
      </c>
      <c r="AL332" s="89">
        <v>14.4</v>
      </c>
      <c r="AM332" s="91">
        <v>12.7</v>
      </c>
      <c r="AN332" s="91">
        <v>10.7</v>
      </c>
      <c r="AO332" s="89">
        <v>9.8000000000000007</v>
      </c>
    </row>
    <row r="333" spans="1:41" x14ac:dyDescent="0.2">
      <c r="A333" s="329"/>
      <c r="B333" s="87">
        <v>4</v>
      </c>
      <c r="C333" s="167" t="str">
        <f>CONCATENATE(A330,B333)</f>
        <v>3114</v>
      </c>
      <c r="D333" s="88"/>
      <c r="E333" s="89" t="s">
        <v>241</v>
      </c>
      <c r="F333" s="90">
        <v>22</v>
      </c>
      <c r="G333" s="91">
        <v>22.3</v>
      </c>
      <c r="H333" s="89">
        <v>26</v>
      </c>
      <c r="I333" s="90">
        <v>24.5</v>
      </c>
      <c r="J333" s="91">
        <v>28.1</v>
      </c>
      <c r="K333" s="89">
        <v>27.1</v>
      </c>
      <c r="L333" s="90">
        <v>35.299999999999997</v>
      </c>
      <c r="M333" s="91">
        <v>41.6</v>
      </c>
      <c r="N333" s="89">
        <v>47.4</v>
      </c>
      <c r="O333" s="90">
        <v>54.5</v>
      </c>
      <c r="P333" s="91">
        <v>57.3</v>
      </c>
      <c r="Q333" s="89">
        <v>65.5</v>
      </c>
      <c r="R333" s="90">
        <v>64.400000000000006</v>
      </c>
      <c r="S333" s="91">
        <v>60.2</v>
      </c>
      <c r="T333" s="89">
        <v>72.8</v>
      </c>
      <c r="U333" s="90">
        <v>65.400000000000006</v>
      </c>
      <c r="V333" s="91">
        <v>56.4</v>
      </c>
      <c r="W333" s="89">
        <v>36.6</v>
      </c>
      <c r="X333" s="90">
        <v>44.4</v>
      </c>
      <c r="Y333" s="91">
        <v>43.3</v>
      </c>
      <c r="Z333" s="89">
        <v>75.3</v>
      </c>
      <c r="AA333" s="90">
        <v>73.8</v>
      </c>
      <c r="AB333" s="91">
        <v>66.5</v>
      </c>
      <c r="AC333" s="89">
        <v>66.5</v>
      </c>
      <c r="AD333" s="90">
        <v>54</v>
      </c>
      <c r="AE333" s="91">
        <v>45.8</v>
      </c>
      <c r="AF333" s="89">
        <v>40.200000000000003</v>
      </c>
      <c r="AG333" s="90">
        <v>45.6</v>
      </c>
      <c r="AH333" s="91">
        <v>50</v>
      </c>
      <c r="AI333" s="89">
        <v>52.8</v>
      </c>
      <c r="AJ333" s="90">
        <v>44.5</v>
      </c>
      <c r="AK333" s="91">
        <v>33</v>
      </c>
      <c r="AL333" s="89">
        <v>31.4</v>
      </c>
      <c r="AM333" s="91">
        <v>33.700000000000003</v>
      </c>
      <c r="AN333" s="91">
        <v>27</v>
      </c>
      <c r="AO333" s="89">
        <v>28.9</v>
      </c>
    </row>
    <row r="334" spans="1:41" x14ac:dyDescent="0.2">
      <c r="A334" s="330"/>
      <c r="B334" s="92">
        <v>5</v>
      </c>
      <c r="C334" s="168" t="str">
        <f>CONCATENATE(A330,B334)</f>
        <v>3115</v>
      </c>
      <c r="D334" s="88"/>
      <c r="E334" s="89" t="s">
        <v>242</v>
      </c>
      <c r="F334" s="90"/>
      <c r="G334" s="91"/>
      <c r="H334" s="89"/>
      <c r="I334" s="90"/>
      <c r="J334" s="91"/>
      <c r="K334" s="89"/>
      <c r="L334" s="90"/>
      <c r="M334" s="91"/>
      <c r="N334" s="89"/>
      <c r="O334" s="90"/>
      <c r="P334" s="91"/>
      <c r="Q334" s="89"/>
      <c r="R334" s="90"/>
      <c r="S334" s="91"/>
      <c r="T334" s="89"/>
      <c r="U334" s="90"/>
      <c r="V334" s="91"/>
      <c r="W334" s="89"/>
      <c r="X334" s="90"/>
      <c r="Y334" s="91"/>
      <c r="Z334" s="89"/>
      <c r="AA334" s="90"/>
      <c r="AB334" s="91"/>
      <c r="AC334" s="89"/>
      <c r="AD334" s="90"/>
      <c r="AE334" s="91"/>
      <c r="AF334" s="89"/>
      <c r="AG334" s="90"/>
      <c r="AH334" s="91"/>
      <c r="AI334" s="89"/>
      <c r="AJ334" s="90"/>
      <c r="AK334" s="91"/>
      <c r="AL334" s="89"/>
      <c r="AM334" s="91"/>
      <c r="AN334" s="91"/>
      <c r="AO334" s="89"/>
    </row>
    <row r="335" spans="1:41" x14ac:dyDescent="0.2">
      <c r="A335" s="328">
        <v>312</v>
      </c>
      <c r="B335" s="61">
        <v>1</v>
      </c>
      <c r="C335" s="100" t="str">
        <f>CONCATENATE(A335,B335)</f>
        <v>3121</v>
      </c>
      <c r="D335" s="83" t="s">
        <v>63</v>
      </c>
      <c r="E335" s="84" t="s">
        <v>238</v>
      </c>
      <c r="F335" s="85">
        <v>5.0999999999999996</v>
      </c>
      <c r="G335" s="86">
        <v>4.5</v>
      </c>
      <c r="H335" s="84">
        <v>3.8</v>
      </c>
      <c r="I335" s="85">
        <v>4.0999999999999996</v>
      </c>
      <c r="J335" s="86">
        <v>4.9000000000000004</v>
      </c>
      <c r="K335" s="84">
        <v>5.3</v>
      </c>
      <c r="L335" s="85">
        <v>6.3</v>
      </c>
      <c r="M335" s="86">
        <v>7.9</v>
      </c>
      <c r="N335" s="84">
        <v>8.9</v>
      </c>
      <c r="O335" s="85">
        <v>11.1</v>
      </c>
      <c r="P335" s="86">
        <v>13</v>
      </c>
      <c r="Q335" s="84">
        <v>14.9</v>
      </c>
      <c r="R335" s="85">
        <v>16.899999999999999</v>
      </c>
      <c r="S335" s="86">
        <v>17.2</v>
      </c>
      <c r="T335" s="84">
        <v>18.8</v>
      </c>
      <c r="U335" s="85">
        <v>20.2</v>
      </c>
      <c r="V335" s="86">
        <v>21.5</v>
      </c>
      <c r="W335" s="84">
        <v>22.6</v>
      </c>
      <c r="X335" s="85">
        <v>24.3</v>
      </c>
      <c r="Y335" s="86">
        <v>25.5</v>
      </c>
      <c r="Z335" s="84">
        <v>27</v>
      </c>
      <c r="AA335" s="85">
        <v>27.4</v>
      </c>
      <c r="AB335" s="86">
        <v>27.1</v>
      </c>
      <c r="AC335" s="84">
        <v>26.3</v>
      </c>
      <c r="AD335" s="85">
        <v>24.5</v>
      </c>
      <c r="AE335" s="86">
        <v>22.8</v>
      </c>
      <c r="AF335" s="84">
        <v>20.6</v>
      </c>
      <c r="AG335" s="85">
        <v>18.899999999999999</v>
      </c>
      <c r="AH335" s="86">
        <v>17.2</v>
      </c>
      <c r="AI335" s="84">
        <v>15</v>
      </c>
      <c r="AJ335" s="85">
        <v>13.8</v>
      </c>
      <c r="AK335" s="86">
        <v>11.7</v>
      </c>
      <c r="AL335" s="84">
        <v>10</v>
      </c>
      <c r="AM335" s="86">
        <v>8.4</v>
      </c>
      <c r="AN335" s="86">
        <v>6.9</v>
      </c>
      <c r="AO335" s="84">
        <v>6.1</v>
      </c>
    </row>
    <row r="336" spans="1:41" x14ac:dyDescent="0.2">
      <c r="A336" s="329"/>
      <c r="B336" s="87">
        <v>2</v>
      </c>
      <c r="C336" s="101" t="str">
        <f>CONCATENATE(A335,B336)</f>
        <v>3122</v>
      </c>
      <c r="D336" s="88"/>
      <c r="E336" s="89" t="s">
        <v>239</v>
      </c>
      <c r="F336" s="90">
        <v>1.7</v>
      </c>
      <c r="G336" s="91">
        <v>1.2</v>
      </c>
      <c r="H336" s="89">
        <v>0.6</v>
      </c>
      <c r="I336" s="90">
        <v>0.6</v>
      </c>
      <c r="J336" s="91">
        <v>1.2</v>
      </c>
      <c r="K336" s="89">
        <v>1.5</v>
      </c>
      <c r="L336" s="90">
        <v>2.2000000000000002</v>
      </c>
      <c r="M336" s="91">
        <v>3.1</v>
      </c>
      <c r="N336" s="89">
        <v>4.0999999999999996</v>
      </c>
      <c r="O336" s="90">
        <v>5.9</v>
      </c>
      <c r="P336" s="91">
        <v>7.8</v>
      </c>
      <c r="Q336" s="89">
        <v>9.6</v>
      </c>
      <c r="R336" s="90">
        <v>11.8</v>
      </c>
      <c r="S336" s="91">
        <v>12.5</v>
      </c>
      <c r="T336" s="89">
        <v>14.2</v>
      </c>
      <c r="U336" s="90">
        <v>16</v>
      </c>
      <c r="V336" s="91">
        <v>17.8</v>
      </c>
      <c r="W336" s="89">
        <v>19.600000000000001</v>
      </c>
      <c r="X336" s="90">
        <v>21.2</v>
      </c>
      <c r="Y336" s="91">
        <v>22.3</v>
      </c>
      <c r="Z336" s="89">
        <v>23.5</v>
      </c>
      <c r="AA336" s="90">
        <v>23.8</v>
      </c>
      <c r="AB336" s="91">
        <v>23.6</v>
      </c>
      <c r="AC336" s="89">
        <v>22.7</v>
      </c>
      <c r="AD336" s="90">
        <v>21</v>
      </c>
      <c r="AE336" s="91">
        <v>19.100000000000001</v>
      </c>
      <c r="AF336" s="89">
        <v>16.7</v>
      </c>
      <c r="AG336" s="90">
        <v>14.6</v>
      </c>
      <c r="AH336" s="91">
        <v>12.6</v>
      </c>
      <c r="AI336" s="89">
        <v>10.4</v>
      </c>
      <c r="AJ336" s="90">
        <v>9.1</v>
      </c>
      <c r="AK336" s="91">
        <v>7.5</v>
      </c>
      <c r="AL336" s="89">
        <v>5.8</v>
      </c>
      <c r="AM336" s="91">
        <v>4.3</v>
      </c>
      <c r="AN336" s="91">
        <v>3.4</v>
      </c>
      <c r="AO336" s="89">
        <v>2.6</v>
      </c>
    </row>
    <row r="337" spans="1:41" x14ac:dyDescent="0.2">
      <c r="A337" s="329"/>
      <c r="B337" s="87">
        <v>3</v>
      </c>
      <c r="C337" s="101" t="str">
        <f>CONCATENATE(A335,B337)</f>
        <v>3123</v>
      </c>
      <c r="D337" s="88"/>
      <c r="E337" s="89" t="s">
        <v>240</v>
      </c>
      <c r="F337" s="90">
        <v>8.6</v>
      </c>
      <c r="G337" s="91">
        <v>8.1</v>
      </c>
      <c r="H337" s="89">
        <v>7.4</v>
      </c>
      <c r="I337" s="90">
        <v>7.9</v>
      </c>
      <c r="J337" s="91">
        <v>9.1</v>
      </c>
      <c r="K337" s="89">
        <v>9.3000000000000007</v>
      </c>
      <c r="L337" s="90">
        <v>10.6</v>
      </c>
      <c r="M337" s="91">
        <v>12.5</v>
      </c>
      <c r="N337" s="89">
        <v>13.4</v>
      </c>
      <c r="O337" s="90">
        <v>16.100000000000001</v>
      </c>
      <c r="P337" s="91">
        <v>18</v>
      </c>
      <c r="Q337" s="89">
        <v>20.2</v>
      </c>
      <c r="R337" s="90">
        <v>22.2</v>
      </c>
      <c r="S337" s="91">
        <v>22</v>
      </c>
      <c r="T337" s="89">
        <v>23.6</v>
      </c>
      <c r="U337" s="90">
        <v>24.7</v>
      </c>
      <c r="V337" s="91">
        <v>25.7</v>
      </c>
      <c r="W337" s="89">
        <v>26.3</v>
      </c>
      <c r="X337" s="90">
        <v>28.1</v>
      </c>
      <c r="Y337" s="91">
        <v>29.5</v>
      </c>
      <c r="Z337" s="89">
        <v>31.3</v>
      </c>
      <c r="AA337" s="90">
        <v>31.8</v>
      </c>
      <c r="AB337" s="91">
        <v>31.4</v>
      </c>
      <c r="AC337" s="89">
        <v>30.7</v>
      </c>
      <c r="AD337" s="90">
        <v>28.6</v>
      </c>
      <c r="AE337" s="91">
        <v>26.9</v>
      </c>
      <c r="AF337" s="89">
        <v>24.7</v>
      </c>
      <c r="AG337" s="90">
        <v>23.4</v>
      </c>
      <c r="AH337" s="91">
        <v>22</v>
      </c>
      <c r="AI337" s="89">
        <v>20</v>
      </c>
      <c r="AJ337" s="90">
        <v>18.600000000000001</v>
      </c>
      <c r="AK337" s="91">
        <v>16.100000000000001</v>
      </c>
      <c r="AL337" s="89">
        <v>14.5</v>
      </c>
      <c r="AM337" s="91">
        <v>12.8</v>
      </c>
      <c r="AN337" s="91">
        <v>10.8</v>
      </c>
      <c r="AO337" s="89">
        <v>10.1</v>
      </c>
    </row>
    <row r="338" spans="1:41" x14ac:dyDescent="0.2">
      <c r="A338" s="329"/>
      <c r="B338" s="87">
        <v>4</v>
      </c>
      <c r="C338" s="101" t="str">
        <f>CONCATENATE(A335,B338)</f>
        <v>3124</v>
      </c>
      <c r="D338" s="88"/>
      <c r="E338" s="89" t="s">
        <v>241</v>
      </c>
      <c r="F338" s="90">
        <v>23.5</v>
      </c>
      <c r="G338" s="91">
        <v>24.5</v>
      </c>
      <c r="H338" s="89">
        <v>26.2</v>
      </c>
      <c r="I338" s="90">
        <v>26.9</v>
      </c>
      <c r="J338" s="91">
        <v>29.3</v>
      </c>
      <c r="K338" s="89">
        <v>28.8</v>
      </c>
      <c r="L338" s="90">
        <v>36.9</v>
      </c>
      <c r="M338" s="91">
        <v>45.9</v>
      </c>
      <c r="N338" s="89">
        <v>52</v>
      </c>
      <c r="O338" s="90">
        <v>56.3</v>
      </c>
      <c r="P338" s="91">
        <v>58.3</v>
      </c>
      <c r="Q338" s="89">
        <v>66.099999999999994</v>
      </c>
      <c r="R338" s="90">
        <v>66.5</v>
      </c>
      <c r="S338" s="91">
        <v>63.8</v>
      </c>
      <c r="T338" s="89">
        <v>75.599999999999994</v>
      </c>
      <c r="U338" s="90">
        <v>67.599999999999994</v>
      </c>
      <c r="V338" s="91">
        <v>58.6</v>
      </c>
      <c r="W338" s="89">
        <v>38.299999999999997</v>
      </c>
      <c r="X338" s="90">
        <v>47.6</v>
      </c>
      <c r="Y338" s="91">
        <v>45.8</v>
      </c>
      <c r="Z338" s="89">
        <v>78.5</v>
      </c>
      <c r="AA338" s="90">
        <v>73.8</v>
      </c>
      <c r="AB338" s="91">
        <v>67.8</v>
      </c>
      <c r="AC338" s="89">
        <v>67.400000000000006</v>
      </c>
      <c r="AD338" s="90">
        <v>54.3</v>
      </c>
      <c r="AE338" s="91">
        <v>48.4</v>
      </c>
      <c r="AF338" s="89">
        <v>43.7</v>
      </c>
      <c r="AG338" s="90">
        <v>49.7</v>
      </c>
      <c r="AH338" s="91">
        <v>54.3</v>
      </c>
      <c r="AI338" s="89">
        <v>55.7</v>
      </c>
      <c r="AJ338" s="90">
        <v>46</v>
      </c>
      <c r="AK338" s="91">
        <v>35.700000000000003</v>
      </c>
      <c r="AL338" s="89">
        <v>32.9</v>
      </c>
      <c r="AM338" s="91">
        <v>33.5</v>
      </c>
      <c r="AN338" s="91">
        <v>26.3</v>
      </c>
      <c r="AO338" s="89">
        <v>29.5</v>
      </c>
    </row>
    <row r="339" spans="1:41" x14ac:dyDescent="0.2">
      <c r="A339" s="330"/>
      <c r="B339" s="92">
        <v>5</v>
      </c>
      <c r="C339" s="102" t="str">
        <f>CONCATENATE(A335,B339)</f>
        <v>3125</v>
      </c>
      <c r="D339" s="93"/>
      <c r="E339" s="94" t="s">
        <v>242</v>
      </c>
      <c r="F339" s="95"/>
      <c r="G339" s="96"/>
      <c r="H339" s="94"/>
      <c r="I339" s="95"/>
      <c r="J339" s="96"/>
      <c r="K339" s="94"/>
      <c r="L339" s="95"/>
      <c r="M339" s="96"/>
      <c r="N339" s="94"/>
      <c r="O339" s="95"/>
      <c r="P339" s="96"/>
      <c r="Q339" s="94"/>
      <c r="R339" s="95"/>
      <c r="S339" s="96"/>
      <c r="T339" s="94"/>
      <c r="U339" s="95"/>
      <c r="V339" s="96"/>
      <c r="W339" s="94"/>
      <c r="X339" s="95"/>
      <c r="Y339" s="96"/>
      <c r="Z339" s="94"/>
      <c r="AA339" s="95"/>
      <c r="AB339" s="96"/>
      <c r="AC339" s="94"/>
      <c r="AD339" s="95"/>
      <c r="AE339" s="96"/>
      <c r="AF339" s="94"/>
      <c r="AG339" s="95"/>
      <c r="AH339" s="96"/>
      <c r="AI339" s="94"/>
      <c r="AJ339" s="95"/>
      <c r="AK339" s="96"/>
      <c r="AL339" s="94"/>
      <c r="AM339" s="96"/>
      <c r="AN339" s="96"/>
      <c r="AO339" s="94"/>
    </row>
    <row r="340" spans="1:41" x14ac:dyDescent="0.2">
      <c r="A340" s="328">
        <v>321</v>
      </c>
      <c r="B340" s="61">
        <v>1</v>
      </c>
      <c r="C340" s="100" t="str">
        <f>CONCATENATE(A340,B340)</f>
        <v>3211</v>
      </c>
      <c r="D340" s="88" t="s">
        <v>324</v>
      </c>
      <c r="E340" s="89" t="s">
        <v>238</v>
      </c>
      <c r="F340" s="90">
        <v>4.9000000000000004</v>
      </c>
      <c r="G340" s="91">
        <v>4.4000000000000004</v>
      </c>
      <c r="H340" s="89">
        <v>3.7</v>
      </c>
      <c r="I340" s="90">
        <v>4.0999999999999996</v>
      </c>
      <c r="J340" s="91">
        <v>4.8</v>
      </c>
      <c r="K340" s="89">
        <v>5.2</v>
      </c>
      <c r="L340" s="90">
        <v>6.1</v>
      </c>
      <c r="M340" s="91">
        <v>7.7</v>
      </c>
      <c r="N340" s="89">
        <v>8.9</v>
      </c>
      <c r="O340" s="90">
        <v>11.1</v>
      </c>
      <c r="P340" s="91">
        <v>12.9</v>
      </c>
      <c r="Q340" s="89">
        <v>14.8</v>
      </c>
      <c r="R340" s="90">
        <v>16.7</v>
      </c>
      <c r="S340" s="91">
        <v>17.100000000000001</v>
      </c>
      <c r="T340" s="89">
        <v>18.600000000000001</v>
      </c>
      <c r="U340" s="90">
        <v>20.2</v>
      </c>
      <c r="V340" s="91">
        <v>21.5</v>
      </c>
      <c r="W340" s="89">
        <v>22.3</v>
      </c>
      <c r="X340" s="90">
        <v>23.9</v>
      </c>
      <c r="Y340" s="91">
        <v>25.1</v>
      </c>
      <c r="Z340" s="89">
        <v>26.8</v>
      </c>
      <c r="AA340" s="90">
        <v>27.3</v>
      </c>
      <c r="AB340" s="91">
        <v>27</v>
      </c>
      <c r="AC340" s="89">
        <v>26.1</v>
      </c>
      <c r="AD340" s="90">
        <v>24.5</v>
      </c>
      <c r="AE340" s="91">
        <v>22.7</v>
      </c>
      <c r="AF340" s="89">
        <v>20.5</v>
      </c>
      <c r="AG340" s="90">
        <v>18.8</v>
      </c>
      <c r="AH340" s="91">
        <v>17.100000000000001</v>
      </c>
      <c r="AI340" s="89">
        <v>14.8</v>
      </c>
      <c r="AJ340" s="90">
        <v>13.5</v>
      </c>
      <c r="AK340" s="91">
        <v>11.5</v>
      </c>
      <c r="AL340" s="89">
        <v>9.8000000000000007</v>
      </c>
      <c r="AM340" s="91">
        <v>8.1</v>
      </c>
      <c r="AN340" s="91">
        <v>6.8</v>
      </c>
      <c r="AO340" s="89">
        <v>6</v>
      </c>
    </row>
    <row r="341" spans="1:41" x14ac:dyDescent="0.2">
      <c r="A341" s="329"/>
      <c r="B341" s="87">
        <v>2</v>
      </c>
      <c r="C341" s="101" t="str">
        <f>CONCATENATE(A340,B341)</f>
        <v>3212</v>
      </c>
      <c r="D341" s="88"/>
      <c r="E341" s="89" t="s">
        <v>239</v>
      </c>
      <c r="F341" s="90">
        <v>1.6</v>
      </c>
      <c r="G341" s="91">
        <v>1.2</v>
      </c>
      <c r="H341" s="89">
        <v>0.6</v>
      </c>
      <c r="I341" s="90">
        <v>0.6</v>
      </c>
      <c r="J341" s="91">
        <v>1.2</v>
      </c>
      <c r="K341" s="89">
        <v>1.4</v>
      </c>
      <c r="L341" s="90">
        <v>2.1</v>
      </c>
      <c r="M341" s="91">
        <v>3.1</v>
      </c>
      <c r="N341" s="89">
        <v>4.4000000000000004</v>
      </c>
      <c r="O341" s="90">
        <v>6.1</v>
      </c>
      <c r="P341" s="91">
        <v>8.1</v>
      </c>
      <c r="Q341" s="89">
        <v>9.6999999999999993</v>
      </c>
      <c r="R341" s="90">
        <v>11.9</v>
      </c>
      <c r="S341" s="91">
        <v>12.7</v>
      </c>
      <c r="T341" s="89">
        <v>14.2</v>
      </c>
      <c r="U341" s="90">
        <v>16.100000000000001</v>
      </c>
      <c r="V341" s="91">
        <v>17.8</v>
      </c>
      <c r="W341" s="89">
        <v>19.5</v>
      </c>
      <c r="X341" s="90">
        <v>21.1</v>
      </c>
      <c r="Y341" s="91">
        <v>22.2</v>
      </c>
      <c r="Z341" s="89">
        <v>23.5</v>
      </c>
      <c r="AA341" s="90">
        <v>23.9</v>
      </c>
      <c r="AB341" s="91">
        <v>23.7</v>
      </c>
      <c r="AC341" s="89">
        <v>22.8</v>
      </c>
      <c r="AD341" s="90">
        <v>21.3</v>
      </c>
      <c r="AE341" s="91">
        <v>19.3</v>
      </c>
      <c r="AF341" s="89">
        <v>17.100000000000001</v>
      </c>
      <c r="AG341" s="90">
        <v>14.9</v>
      </c>
      <c r="AH341" s="91">
        <v>12.9</v>
      </c>
      <c r="AI341" s="89">
        <v>10.6</v>
      </c>
      <c r="AJ341" s="90">
        <v>9.1999999999999993</v>
      </c>
      <c r="AK341" s="91">
        <v>7.6</v>
      </c>
      <c r="AL341" s="89">
        <v>5.9</v>
      </c>
      <c r="AM341" s="91">
        <v>4.3</v>
      </c>
      <c r="AN341" s="91">
        <v>3.4</v>
      </c>
      <c r="AO341" s="89">
        <v>2.5</v>
      </c>
    </row>
    <row r="342" spans="1:41" x14ac:dyDescent="0.2">
      <c r="A342" s="329"/>
      <c r="B342" s="87">
        <v>3</v>
      </c>
      <c r="C342" s="101" t="str">
        <f>CONCATENATE(A340,B342)</f>
        <v>3213</v>
      </c>
      <c r="D342" s="88"/>
      <c r="E342" s="89" t="s">
        <v>240</v>
      </c>
      <c r="F342" s="90">
        <v>8.6</v>
      </c>
      <c r="G342" s="91">
        <v>8.1</v>
      </c>
      <c r="H342" s="89">
        <v>7.5</v>
      </c>
      <c r="I342" s="90">
        <v>8.1</v>
      </c>
      <c r="J342" s="91">
        <v>9.1999999999999993</v>
      </c>
      <c r="K342" s="89">
        <v>9.6999999999999993</v>
      </c>
      <c r="L342" s="90">
        <v>10.8</v>
      </c>
      <c r="M342" s="91">
        <v>12.8</v>
      </c>
      <c r="N342" s="89">
        <v>14</v>
      </c>
      <c r="O342" s="90">
        <v>16.600000000000001</v>
      </c>
      <c r="P342" s="91">
        <v>18.399999999999999</v>
      </c>
      <c r="Q342" s="89">
        <v>20.5</v>
      </c>
      <c r="R342" s="90">
        <v>22.1</v>
      </c>
      <c r="S342" s="91">
        <v>22.2</v>
      </c>
      <c r="T342" s="89">
        <v>23.7</v>
      </c>
      <c r="U342" s="90">
        <v>25.3</v>
      </c>
      <c r="V342" s="91">
        <v>26.1</v>
      </c>
      <c r="W342" s="89">
        <v>26.2</v>
      </c>
      <c r="X342" s="90">
        <v>27.8</v>
      </c>
      <c r="Y342" s="91">
        <v>29</v>
      </c>
      <c r="Z342" s="89">
        <v>31</v>
      </c>
      <c r="AA342" s="90">
        <v>31.9</v>
      </c>
      <c r="AB342" s="91">
        <v>31.5</v>
      </c>
      <c r="AC342" s="89">
        <v>30.6</v>
      </c>
      <c r="AD342" s="90">
        <v>28.8</v>
      </c>
      <c r="AE342" s="91">
        <v>27</v>
      </c>
      <c r="AF342" s="89">
        <v>24.6</v>
      </c>
      <c r="AG342" s="90">
        <v>23.4</v>
      </c>
      <c r="AH342" s="91">
        <v>22</v>
      </c>
      <c r="AI342" s="89">
        <v>19.8</v>
      </c>
      <c r="AJ342" s="90">
        <v>18.399999999999999</v>
      </c>
      <c r="AK342" s="91">
        <v>15.9</v>
      </c>
      <c r="AL342" s="89">
        <v>14.3</v>
      </c>
      <c r="AM342" s="91">
        <v>12.6</v>
      </c>
      <c r="AN342" s="91">
        <v>10.6</v>
      </c>
      <c r="AO342" s="89">
        <v>9.9</v>
      </c>
    </row>
    <row r="343" spans="1:41" x14ac:dyDescent="0.2">
      <c r="A343" s="329"/>
      <c r="B343" s="87">
        <v>4</v>
      </c>
      <c r="C343" s="101" t="str">
        <f>CONCATENATE(A340,B343)</f>
        <v>3214</v>
      </c>
      <c r="D343" s="88"/>
      <c r="E343" s="89" t="s">
        <v>241</v>
      </c>
      <c r="F343" s="90">
        <v>22</v>
      </c>
      <c r="G343" s="91">
        <v>21.8</v>
      </c>
      <c r="H343" s="89">
        <v>24.5</v>
      </c>
      <c r="I343" s="90">
        <v>26.8</v>
      </c>
      <c r="J343" s="91">
        <v>29.7</v>
      </c>
      <c r="K343" s="89">
        <v>28.2</v>
      </c>
      <c r="L343" s="90">
        <v>36.6</v>
      </c>
      <c r="M343" s="91">
        <v>44.9</v>
      </c>
      <c r="N343" s="89">
        <v>51.4</v>
      </c>
      <c r="O343" s="90">
        <v>56.2</v>
      </c>
      <c r="P343" s="91">
        <v>58.9</v>
      </c>
      <c r="Q343" s="89">
        <v>65.599999999999994</v>
      </c>
      <c r="R343" s="90">
        <v>64.7</v>
      </c>
      <c r="S343" s="91">
        <v>63.7</v>
      </c>
      <c r="T343" s="89">
        <v>73.900000000000006</v>
      </c>
      <c r="U343" s="90">
        <v>67.2</v>
      </c>
      <c r="V343" s="91">
        <v>57.6</v>
      </c>
      <c r="W343" s="89">
        <v>37.200000000000003</v>
      </c>
      <c r="X343" s="90">
        <v>46.4</v>
      </c>
      <c r="Y343" s="91">
        <v>45.3</v>
      </c>
      <c r="Z343" s="89">
        <v>75.099999999999994</v>
      </c>
      <c r="AA343" s="90">
        <v>72.2</v>
      </c>
      <c r="AB343" s="91">
        <v>63.6</v>
      </c>
      <c r="AC343" s="89">
        <v>66.2</v>
      </c>
      <c r="AD343" s="90">
        <v>50.9</v>
      </c>
      <c r="AE343" s="91">
        <v>48.4</v>
      </c>
      <c r="AF343" s="89">
        <v>43.6</v>
      </c>
      <c r="AG343" s="90">
        <v>49.5</v>
      </c>
      <c r="AH343" s="91">
        <v>53.9</v>
      </c>
      <c r="AI343" s="89">
        <v>55.8</v>
      </c>
      <c r="AJ343" s="90">
        <v>45.6</v>
      </c>
      <c r="AK343" s="91">
        <v>34.799999999999997</v>
      </c>
      <c r="AL343" s="89">
        <v>32.299999999999997</v>
      </c>
      <c r="AM343" s="91">
        <v>32</v>
      </c>
      <c r="AN343" s="91">
        <v>24.9</v>
      </c>
      <c r="AO343" s="89">
        <v>27.3</v>
      </c>
    </row>
    <row r="344" spans="1:41" x14ac:dyDescent="0.2">
      <c r="A344" s="330"/>
      <c r="B344" s="92">
        <v>5</v>
      </c>
      <c r="C344" s="102" t="str">
        <f>CONCATENATE(A340,B344)</f>
        <v>3215</v>
      </c>
      <c r="D344" s="88"/>
      <c r="E344" s="89" t="s">
        <v>242</v>
      </c>
      <c r="F344" s="90"/>
      <c r="G344" s="91"/>
      <c r="H344" s="89"/>
      <c r="I344" s="90"/>
      <c r="J344" s="91"/>
      <c r="K344" s="89"/>
      <c r="L344" s="90"/>
      <c r="M344" s="91"/>
      <c r="N344" s="89"/>
      <c r="O344" s="90"/>
      <c r="P344" s="91"/>
      <c r="Q344" s="89"/>
      <c r="R344" s="90"/>
      <c r="S344" s="91"/>
      <c r="T344" s="89"/>
      <c r="U344" s="90"/>
      <c r="V344" s="91"/>
      <c r="W344" s="89"/>
      <c r="X344" s="90"/>
      <c r="Y344" s="91"/>
      <c r="Z344" s="89"/>
      <c r="AA344" s="90"/>
      <c r="AB344" s="91"/>
      <c r="AC344" s="89"/>
      <c r="AD344" s="90"/>
      <c r="AE344" s="91"/>
      <c r="AF344" s="89"/>
      <c r="AG344" s="90"/>
      <c r="AH344" s="91"/>
      <c r="AI344" s="89"/>
      <c r="AJ344" s="90"/>
      <c r="AK344" s="91"/>
      <c r="AL344" s="89"/>
      <c r="AM344" s="91"/>
      <c r="AN344" s="91"/>
      <c r="AO344" s="89"/>
    </row>
    <row r="345" spans="1:41" x14ac:dyDescent="0.2">
      <c r="A345" s="328">
        <v>322</v>
      </c>
      <c r="B345" s="61">
        <v>1</v>
      </c>
      <c r="C345" s="100" t="str">
        <f>CONCATENATE(A345,B345)</f>
        <v>3221</v>
      </c>
      <c r="D345" s="83" t="s">
        <v>64</v>
      </c>
      <c r="E345" s="84" t="s">
        <v>238</v>
      </c>
      <c r="F345" s="85">
        <v>6.7</v>
      </c>
      <c r="G345" s="86">
        <v>6</v>
      </c>
      <c r="H345" s="84">
        <v>5.3</v>
      </c>
      <c r="I345" s="85">
        <v>5.7</v>
      </c>
      <c r="J345" s="86">
        <v>6.4</v>
      </c>
      <c r="K345" s="84">
        <v>6.6</v>
      </c>
      <c r="L345" s="85">
        <v>7.4</v>
      </c>
      <c r="M345" s="86">
        <v>8.8000000000000007</v>
      </c>
      <c r="N345" s="84">
        <v>9.6999999999999993</v>
      </c>
      <c r="O345" s="85">
        <v>11.7</v>
      </c>
      <c r="P345" s="86">
        <v>13.3</v>
      </c>
      <c r="Q345" s="84">
        <v>15</v>
      </c>
      <c r="R345" s="85">
        <v>16.7</v>
      </c>
      <c r="S345" s="86">
        <v>17.100000000000001</v>
      </c>
      <c r="T345" s="84">
        <v>18.399999999999999</v>
      </c>
      <c r="U345" s="85">
        <v>19.899999999999999</v>
      </c>
      <c r="V345" s="86">
        <v>21.2</v>
      </c>
      <c r="W345" s="84">
        <v>22.3</v>
      </c>
      <c r="X345" s="85">
        <v>23.9</v>
      </c>
      <c r="Y345" s="86">
        <v>25.2</v>
      </c>
      <c r="Z345" s="84">
        <v>26.5</v>
      </c>
      <c r="AA345" s="85">
        <v>26.9</v>
      </c>
      <c r="AB345" s="86">
        <v>26.7</v>
      </c>
      <c r="AC345" s="84">
        <v>26</v>
      </c>
      <c r="AD345" s="85">
        <v>24.5</v>
      </c>
      <c r="AE345" s="86">
        <v>22.7</v>
      </c>
      <c r="AF345" s="84">
        <v>20.7</v>
      </c>
      <c r="AG345" s="85">
        <v>19.100000000000001</v>
      </c>
      <c r="AH345" s="86">
        <v>17.600000000000001</v>
      </c>
      <c r="AI345" s="84">
        <v>15.7</v>
      </c>
      <c r="AJ345" s="85">
        <v>14.5</v>
      </c>
      <c r="AK345" s="86">
        <v>12.8</v>
      </c>
      <c r="AL345" s="84">
        <v>11.2</v>
      </c>
      <c r="AM345" s="86">
        <v>9.6999999999999993</v>
      </c>
      <c r="AN345" s="86">
        <v>8.4</v>
      </c>
      <c r="AO345" s="84">
        <v>7.8</v>
      </c>
    </row>
    <row r="346" spans="1:41" x14ac:dyDescent="0.2">
      <c r="A346" s="329"/>
      <c r="B346" s="87">
        <v>2</v>
      </c>
      <c r="C346" s="101" t="str">
        <f>CONCATENATE(A345,B346)</f>
        <v>3222</v>
      </c>
      <c r="D346" s="88"/>
      <c r="E346" s="89" t="s">
        <v>239</v>
      </c>
      <c r="F346" s="90">
        <v>3.4</v>
      </c>
      <c r="G346" s="91">
        <v>2.9</v>
      </c>
      <c r="H346" s="89">
        <v>2.2999999999999998</v>
      </c>
      <c r="I346" s="90">
        <v>2.4</v>
      </c>
      <c r="J346" s="91">
        <v>2.8</v>
      </c>
      <c r="K346" s="89">
        <v>2.8</v>
      </c>
      <c r="L346" s="90">
        <v>3.3</v>
      </c>
      <c r="M346" s="91">
        <v>4.3</v>
      </c>
      <c r="N346" s="89">
        <v>5.3</v>
      </c>
      <c r="O346" s="90">
        <v>6.9</v>
      </c>
      <c r="P346" s="91">
        <v>8.8000000000000007</v>
      </c>
      <c r="Q346" s="89">
        <v>10.3</v>
      </c>
      <c r="R346" s="90">
        <v>12.3</v>
      </c>
      <c r="S346" s="91">
        <v>12.8</v>
      </c>
      <c r="T346" s="89">
        <v>14.1</v>
      </c>
      <c r="U346" s="90">
        <v>15.9</v>
      </c>
      <c r="V346" s="91">
        <v>17.600000000000001</v>
      </c>
      <c r="W346" s="89">
        <v>19.5</v>
      </c>
      <c r="X346" s="90">
        <v>21</v>
      </c>
      <c r="Y346" s="91">
        <v>22.3</v>
      </c>
      <c r="Z346" s="89">
        <v>23.4</v>
      </c>
      <c r="AA346" s="90">
        <v>23.6</v>
      </c>
      <c r="AB346" s="91">
        <v>23.5</v>
      </c>
      <c r="AC346" s="89">
        <v>22.6</v>
      </c>
      <c r="AD346" s="90">
        <v>21.1</v>
      </c>
      <c r="AE346" s="91">
        <v>19.2</v>
      </c>
      <c r="AF346" s="89">
        <v>17</v>
      </c>
      <c r="AG346" s="90">
        <v>15.1</v>
      </c>
      <c r="AH346" s="91">
        <v>13.5</v>
      </c>
      <c r="AI346" s="89">
        <v>11.5</v>
      </c>
      <c r="AJ346" s="90">
        <v>10.4</v>
      </c>
      <c r="AK346" s="91">
        <v>9</v>
      </c>
      <c r="AL346" s="89">
        <v>7.4</v>
      </c>
      <c r="AM346" s="91">
        <v>6.1</v>
      </c>
      <c r="AN346" s="91">
        <v>5.0999999999999996</v>
      </c>
      <c r="AO346" s="89">
        <v>4.5</v>
      </c>
    </row>
    <row r="347" spans="1:41" x14ac:dyDescent="0.2">
      <c r="A347" s="329"/>
      <c r="B347" s="87">
        <v>3</v>
      </c>
      <c r="C347" s="101" t="str">
        <f>CONCATENATE(A345,B347)</f>
        <v>3223</v>
      </c>
      <c r="D347" s="88"/>
      <c r="E347" s="89" t="s">
        <v>240</v>
      </c>
      <c r="F347" s="90">
        <v>9.9</v>
      </c>
      <c r="G347" s="91">
        <v>9.1999999999999993</v>
      </c>
      <c r="H347" s="89">
        <v>8.5</v>
      </c>
      <c r="I347" s="90">
        <v>9</v>
      </c>
      <c r="J347" s="91">
        <v>10.1</v>
      </c>
      <c r="K347" s="89">
        <v>10.6</v>
      </c>
      <c r="L347" s="90">
        <v>11.3</v>
      </c>
      <c r="M347" s="91">
        <v>13.2</v>
      </c>
      <c r="N347" s="89">
        <v>14.1</v>
      </c>
      <c r="O347" s="90">
        <v>16.2</v>
      </c>
      <c r="P347" s="91">
        <v>17.7</v>
      </c>
      <c r="Q347" s="89">
        <v>19.600000000000001</v>
      </c>
      <c r="R347" s="90">
        <v>21.2</v>
      </c>
      <c r="S347" s="91">
        <v>21.4</v>
      </c>
      <c r="T347" s="89">
        <v>22.6</v>
      </c>
      <c r="U347" s="90">
        <v>24</v>
      </c>
      <c r="V347" s="91">
        <v>25.2</v>
      </c>
      <c r="W347" s="89">
        <v>25.6</v>
      </c>
      <c r="X347" s="90">
        <v>27.1</v>
      </c>
      <c r="Y347" s="91">
        <v>28.5</v>
      </c>
      <c r="Z347" s="89">
        <v>29.9</v>
      </c>
      <c r="AA347" s="90">
        <v>30.8</v>
      </c>
      <c r="AB347" s="91">
        <v>30.6</v>
      </c>
      <c r="AC347" s="89">
        <v>29.8</v>
      </c>
      <c r="AD347" s="90">
        <v>28.3</v>
      </c>
      <c r="AE347" s="91">
        <v>26.8</v>
      </c>
      <c r="AF347" s="89">
        <v>24.8</v>
      </c>
      <c r="AG347" s="90">
        <v>23.5</v>
      </c>
      <c r="AH347" s="91">
        <v>22.2</v>
      </c>
      <c r="AI347" s="89">
        <v>20.3</v>
      </c>
      <c r="AJ347" s="90">
        <v>18.899999999999999</v>
      </c>
      <c r="AK347" s="91">
        <v>16.7</v>
      </c>
      <c r="AL347" s="89">
        <v>15.2</v>
      </c>
      <c r="AM347" s="91">
        <v>13.4</v>
      </c>
      <c r="AN347" s="91">
        <v>11.6</v>
      </c>
      <c r="AO347" s="89">
        <v>11.1</v>
      </c>
    </row>
    <row r="348" spans="1:41" x14ac:dyDescent="0.2">
      <c r="A348" s="329"/>
      <c r="B348" s="87">
        <v>4</v>
      </c>
      <c r="C348" s="101" t="str">
        <f>CONCATENATE(A345,B348)</f>
        <v>3224</v>
      </c>
      <c r="D348" s="88"/>
      <c r="E348" s="89" t="s">
        <v>241</v>
      </c>
      <c r="F348" s="90">
        <v>19.399999999999999</v>
      </c>
      <c r="G348" s="91">
        <v>21.6</v>
      </c>
      <c r="H348" s="89">
        <v>22.7</v>
      </c>
      <c r="I348" s="90">
        <v>25.6</v>
      </c>
      <c r="J348" s="91">
        <v>30.1</v>
      </c>
      <c r="K348" s="89">
        <v>29.2</v>
      </c>
      <c r="L348" s="90">
        <v>38.6</v>
      </c>
      <c r="M348" s="91">
        <v>46.9</v>
      </c>
      <c r="N348" s="89">
        <v>53.8</v>
      </c>
      <c r="O348" s="90">
        <v>56.8</v>
      </c>
      <c r="P348" s="91">
        <v>60.3</v>
      </c>
      <c r="Q348" s="89">
        <v>64.7</v>
      </c>
      <c r="R348" s="90">
        <v>63.5</v>
      </c>
      <c r="S348" s="91">
        <v>63.9</v>
      </c>
      <c r="T348" s="89">
        <v>74</v>
      </c>
      <c r="U348" s="90">
        <v>67.3</v>
      </c>
      <c r="V348" s="91">
        <v>57.6</v>
      </c>
      <c r="W348" s="89">
        <v>36.700000000000003</v>
      </c>
      <c r="X348" s="90">
        <v>48.6</v>
      </c>
      <c r="Y348" s="91">
        <v>50.3</v>
      </c>
      <c r="Z348" s="89">
        <v>78.5</v>
      </c>
      <c r="AA348" s="90">
        <v>76.5</v>
      </c>
      <c r="AB348" s="91">
        <v>68</v>
      </c>
      <c r="AC348" s="89">
        <v>71</v>
      </c>
      <c r="AD348" s="90">
        <v>57.8</v>
      </c>
      <c r="AE348" s="91">
        <v>52.6</v>
      </c>
      <c r="AF348" s="89">
        <v>48.7</v>
      </c>
      <c r="AG348" s="90">
        <v>52.7</v>
      </c>
      <c r="AH348" s="91">
        <v>57</v>
      </c>
      <c r="AI348" s="89">
        <v>58</v>
      </c>
      <c r="AJ348" s="90">
        <v>46.9</v>
      </c>
      <c r="AK348" s="91">
        <v>35.299999999999997</v>
      </c>
      <c r="AL348" s="89">
        <v>33.9</v>
      </c>
      <c r="AM348" s="91">
        <v>31.6</v>
      </c>
      <c r="AN348" s="91">
        <v>21.8</v>
      </c>
      <c r="AO348" s="89">
        <v>26.3</v>
      </c>
    </row>
    <row r="349" spans="1:41" x14ac:dyDescent="0.2">
      <c r="A349" s="330"/>
      <c r="B349" s="92">
        <v>5</v>
      </c>
      <c r="C349" s="102" t="str">
        <f>CONCATENATE(A345,B349)</f>
        <v>3225</v>
      </c>
      <c r="D349" s="93"/>
      <c r="E349" s="94" t="s">
        <v>242</v>
      </c>
      <c r="F349" s="95"/>
      <c r="G349" s="96"/>
      <c r="H349" s="94"/>
      <c r="I349" s="95"/>
      <c r="J349" s="96"/>
      <c r="K349" s="94"/>
      <c r="L349" s="95"/>
      <c r="M349" s="96"/>
      <c r="N349" s="94"/>
      <c r="O349" s="95"/>
      <c r="P349" s="96"/>
      <c r="Q349" s="94"/>
      <c r="R349" s="95"/>
      <c r="S349" s="96"/>
      <c r="T349" s="94"/>
      <c r="U349" s="95"/>
      <c r="V349" s="96"/>
      <c r="W349" s="94"/>
      <c r="X349" s="95"/>
      <c r="Y349" s="96"/>
      <c r="Z349" s="94"/>
      <c r="AA349" s="95"/>
      <c r="AB349" s="96"/>
      <c r="AC349" s="94"/>
      <c r="AD349" s="95"/>
      <c r="AE349" s="96"/>
      <c r="AF349" s="94"/>
      <c r="AG349" s="95"/>
      <c r="AH349" s="96"/>
      <c r="AI349" s="94"/>
      <c r="AJ349" s="95"/>
      <c r="AK349" s="96"/>
      <c r="AL349" s="94"/>
      <c r="AM349" s="96"/>
      <c r="AN349" s="96"/>
      <c r="AO349" s="94"/>
    </row>
    <row r="350" spans="1:41" x14ac:dyDescent="0.2">
      <c r="A350" s="328">
        <v>331</v>
      </c>
      <c r="B350" s="61">
        <v>1</v>
      </c>
      <c r="C350" s="100" t="str">
        <f>CONCATENATE(A350,B350)</f>
        <v>3311</v>
      </c>
      <c r="D350" s="83" t="s">
        <v>65</v>
      </c>
      <c r="E350" s="97" t="s">
        <v>238</v>
      </c>
      <c r="F350" s="85">
        <v>5.3</v>
      </c>
      <c r="G350" s="86">
        <v>5</v>
      </c>
      <c r="H350" s="84">
        <v>4.5</v>
      </c>
      <c r="I350" s="85">
        <v>4.7</v>
      </c>
      <c r="J350" s="86">
        <v>5.7</v>
      </c>
      <c r="K350" s="84">
        <v>6.1</v>
      </c>
      <c r="L350" s="85">
        <v>7.2</v>
      </c>
      <c r="M350" s="86">
        <v>8.9</v>
      </c>
      <c r="N350" s="84">
        <v>10.199999999999999</v>
      </c>
      <c r="O350" s="85">
        <v>12.6</v>
      </c>
      <c r="P350" s="86">
        <v>14.7</v>
      </c>
      <c r="Q350" s="84">
        <v>16.3</v>
      </c>
      <c r="R350" s="85">
        <v>18.399999999999999</v>
      </c>
      <c r="S350" s="86">
        <v>18.899999999999999</v>
      </c>
      <c r="T350" s="84">
        <v>20.5</v>
      </c>
      <c r="U350" s="85">
        <v>22.2</v>
      </c>
      <c r="V350" s="86">
        <v>23.3</v>
      </c>
      <c r="W350" s="86">
        <v>24.3</v>
      </c>
      <c r="X350" s="85">
        <v>25.8</v>
      </c>
      <c r="Y350" s="86">
        <v>27.1</v>
      </c>
      <c r="Z350" s="84">
        <v>28.4</v>
      </c>
      <c r="AA350" s="85">
        <v>28.8</v>
      </c>
      <c r="AB350" s="86">
        <v>28.5</v>
      </c>
      <c r="AC350" s="84">
        <v>27.8</v>
      </c>
      <c r="AD350" s="85">
        <v>26.5</v>
      </c>
      <c r="AE350" s="86">
        <v>24.5</v>
      </c>
      <c r="AF350" s="84">
        <v>22.1</v>
      </c>
      <c r="AG350" s="85">
        <v>20.2</v>
      </c>
      <c r="AH350" s="86">
        <v>18.399999999999999</v>
      </c>
      <c r="AI350" s="84">
        <v>15.9</v>
      </c>
      <c r="AJ350" s="85">
        <v>14.4</v>
      </c>
      <c r="AK350" s="86">
        <v>12.2</v>
      </c>
      <c r="AL350" s="84">
        <v>10.4</v>
      </c>
      <c r="AM350" s="85">
        <v>8.6</v>
      </c>
      <c r="AN350" s="86">
        <v>7</v>
      </c>
      <c r="AO350" s="84">
        <v>6.3</v>
      </c>
    </row>
    <row r="351" spans="1:41" x14ac:dyDescent="0.2">
      <c r="A351" s="329"/>
      <c r="B351" s="87">
        <v>2</v>
      </c>
      <c r="C351" s="101" t="str">
        <f>CONCATENATE(A350,B351)</f>
        <v>3312</v>
      </c>
      <c r="D351" s="88"/>
      <c r="E351" s="98" t="s">
        <v>239</v>
      </c>
      <c r="F351" s="90">
        <v>1.5</v>
      </c>
      <c r="G351" s="91">
        <v>1.3</v>
      </c>
      <c r="H351" s="89">
        <v>0.6</v>
      </c>
      <c r="I351" s="90">
        <v>0.8</v>
      </c>
      <c r="J351" s="91">
        <v>1.6</v>
      </c>
      <c r="K351" s="89">
        <v>1.9</v>
      </c>
      <c r="L351" s="90">
        <v>2.8</v>
      </c>
      <c r="M351" s="91">
        <v>4.2</v>
      </c>
      <c r="N351" s="89">
        <v>5.7</v>
      </c>
      <c r="O351" s="90">
        <v>7.7</v>
      </c>
      <c r="P351" s="91">
        <v>9.8000000000000007</v>
      </c>
      <c r="Q351" s="89">
        <v>11.2</v>
      </c>
      <c r="R351" s="90">
        <v>13.6</v>
      </c>
      <c r="S351" s="91">
        <v>14.3</v>
      </c>
      <c r="T351" s="89">
        <v>15.7</v>
      </c>
      <c r="U351" s="90">
        <v>17.8</v>
      </c>
      <c r="V351" s="91">
        <v>19.399999999999999</v>
      </c>
      <c r="W351" s="91">
        <v>21.1</v>
      </c>
      <c r="X351" s="90">
        <v>22.5</v>
      </c>
      <c r="Y351" s="91">
        <v>23.8</v>
      </c>
      <c r="Z351" s="89">
        <v>24.8</v>
      </c>
      <c r="AA351" s="90">
        <v>25.1</v>
      </c>
      <c r="AB351" s="91">
        <v>25</v>
      </c>
      <c r="AC351" s="89">
        <v>24.2</v>
      </c>
      <c r="AD351" s="90">
        <v>22.9</v>
      </c>
      <c r="AE351" s="91">
        <v>20.8</v>
      </c>
      <c r="AF351" s="89">
        <v>18.5</v>
      </c>
      <c r="AG351" s="90">
        <v>16.399999999999999</v>
      </c>
      <c r="AH351" s="91">
        <v>14.3</v>
      </c>
      <c r="AI351" s="89">
        <v>11.6</v>
      </c>
      <c r="AJ351" s="90">
        <v>10.199999999999999</v>
      </c>
      <c r="AK351" s="91">
        <v>8.1999999999999993</v>
      </c>
      <c r="AL351" s="89">
        <v>6.2</v>
      </c>
      <c r="AM351" s="90">
        <v>4.4000000000000004</v>
      </c>
      <c r="AN351" s="91">
        <v>3.1</v>
      </c>
      <c r="AO351" s="89">
        <v>2.4</v>
      </c>
    </row>
    <row r="352" spans="1:41" x14ac:dyDescent="0.2">
      <c r="A352" s="329"/>
      <c r="B352" s="87">
        <v>3</v>
      </c>
      <c r="C352" s="101" t="str">
        <f>CONCATENATE(A350,B352)</f>
        <v>3313</v>
      </c>
      <c r="D352" s="88"/>
      <c r="E352" s="98" t="s">
        <v>240</v>
      </c>
      <c r="F352" s="90">
        <v>9.3000000000000007</v>
      </c>
      <c r="G352" s="91">
        <v>9.1</v>
      </c>
      <c r="H352" s="89">
        <v>8.6999999999999993</v>
      </c>
      <c r="I352" s="90">
        <v>9.1</v>
      </c>
      <c r="J352" s="91">
        <v>10.1</v>
      </c>
      <c r="K352" s="89">
        <v>10.4</v>
      </c>
      <c r="L352" s="90">
        <v>11.8</v>
      </c>
      <c r="M352" s="91">
        <v>13.4</v>
      </c>
      <c r="N352" s="89">
        <v>14.7</v>
      </c>
      <c r="O352" s="90">
        <v>17.5</v>
      </c>
      <c r="P352" s="91">
        <v>19.7</v>
      </c>
      <c r="Q352" s="89">
        <v>21.6</v>
      </c>
      <c r="R352" s="90">
        <v>23.6</v>
      </c>
      <c r="S352" s="91">
        <v>23.9</v>
      </c>
      <c r="T352" s="89">
        <v>25.6</v>
      </c>
      <c r="U352" s="90">
        <v>27.2</v>
      </c>
      <c r="V352" s="91">
        <v>27.7</v>
      </c>
      <c r="W352" s="91">
        <v>28.2</v>
      </c>
      <c r="X352" s="90">
        <v>29.9</v>
      </c>
      <c r="Y352" s="91">
        <v>31.3</v>
      </c>
      <c r="Z352" s="89">
        <v>33</v>
      </c>
      <c r="AA352" s="90">
        <v>33.299999999999997</v>
      </c>
      <c r="AB352" s="91">
        <v>32.700000000000003</v>
      </c>
      <c r="AC352" s="89">
        <v>32.1</v>
      </c>
      <c r="AD352" s="90">
        <v>30.7</v>
      </c>
      <c r="AE352" s="91">
        <v>28.5</v>
      </c>
      <c r="AF352" s="89">
        <v>26.1</v>
      </c>
      <c r="AG352" s="90">
        <v>24.5</v>
      </c>
      <c r="AH352" s="91">
        <v>22.9</v>
      </c>
      <c r="AI352" s="89">
        <v>20.5</v>
      </c>
      <c r="AJ352" s="90">
        <v>19</v>
      </c>
      <c r="AK352" s="91">
        <v>16.600000000000001</v>
      </c>
      <c r="AL352" s="89">
        <v>14.8</v>
      </c>
      <c r="AM352" s="90">
        <v>13</v>
      </c>
      <c r="AN352" s="91">
        <v>11.3</v>
      </c>
      <c r="AO352" s="89">
        <v>10.6</v>
      </c>
    </row>
    <row r="353" spans="1:41" x14ac:dyDescent="0.2">
      <c r="A353" s="329"/>
      <c r="B353" s="87">
        <v>4</v>
      </c>
      <c r="C353" s="101" t="str">
        <f>CONCATENATE(A350,B353)</f>
        <v>3314</v>
      </c>
      <c r="D353" s="88"/>
      <c r="E353" s="98" t="s">
        <v>241</v>
      </c>
      <c r="F353" s="90">
        <v>49.1</v>
      </c>
      <c r="G353" s="91">
        <v>47.9</v>
      </c>
      <c r="H353" s="89">
        <v>54.4</v>
      </c>
      <c r="I353" s="90">
        <v>50.8</v>
      </c>
      <c r="J353" s="91">
        <v>49.9</v>
      </c>
      <c r="K353" s="89">
        <v>41.6</v>
      </c>
      <c r="L353" s="90">
        <v>53.8</v>
      </c>
      <c r="M353" s="91">
        <v>54.6</v>
      </c>
      <c r="N353" s="89">
        <v>60.8</v>
      </c>
      <c r="O353" s="90">
        <v>60.6</v>
      </c>
      <c r="P353" s="91">
        <v>61.8</v>
      </c>
      <c r="Q353" s="89">
        <v>67.900000000000006</v>
      </c>
      <c r="R353" s="90">
        <v>63.7</v>
      </c>
      <c r="S353" s="91">
        <v>62</v>
      </c>
      <c r="T353" s="89">
        <v>75</v>
      </c>
      <c r="U353" s="90">
        <v>66.3</v>
      </c>
      <c r="V353" s="91">
        <v>55.5</v>
      </c>
      <c r="W353" s="91">
        <v>38.4</v>
      </c>
      <c r="X353" s="90">
        <v>48</v>
      </c>
      <c r="Y353" s="91">
        <v>47.8</v>
      </c>
      <c r="Z353" s="89">
        <v>76</v>
      </c>
      <c r="AA353" s="90">
        <v>70.599999999999994</v>
      </c>
      <c r="AB353" s="91">
        <v>66.599999999999994</v>
      </c>
      <c r="AC353" s="89">
        <v>69.900000000000006</v>
      </c>
      <c r="AD353" s="90">
        <v>58.1</v>
      </c>
      <c r="AE353" s="91">
        <v>50.5</v>
      </c>
      <c r="AF353" s="89">
        <v>48.1</v>
      </c>
      <c r="AG353" s="90">
        <v>52.6</v>
      </c>
      <c r="AH353" s="91">
        <v>58.9</v>
      </c>
      <c r="AI353" s="89">
        <v>62</v>
      </c>
      <c r="AJ353" s="90">
        <v>53.9</v>
      </c>
      <c r="AK353" s="91">
        <v>47.8</v>
      </c>
      <c r="AL353" s="89">
        <v>50.3</v>
      </c>
      <c r="AM353" s="90">
        <v>52.6</v>
      </c>
      <c r="AN353" s="91">
        <v>48.9</v>
      </c>
      <c r="AO353" s="89">
        <v>55.1</v>
      </c>
    </row>
    <row r="354" spans="1:41" x14ac:dyDescent="0.2">
      <c r="A354" s="330"/>
      <c r="B354" s="92">
        <v>5</v>
      </c>
      <c r="C354" s="102" t="str">
        <f>CONCATENATE(A350,B354)</f>
        <v>3315</v>
      </c>
      <c r="D354" s="93"/>
      <c r="E354" s="99" t="s">
        <v>242</v>
      </c>
      <c r="F354" s="95"/>
      <c r="G354" s="96"/>
      <c r="H354" s="94"/>
      <c r="I354" s="95"/>
      <c r="J354" s="96"/>
      <c r="K354" s="94"/>
      <c r="L354" s="95"/>
      <c r="M354" s="96"/>
      <c r="N354" s="94"/>
      <c r="O354" s="95"/>
      <c r="P354" s="96"/>
      <c r="Q354" s="94"/>
      <c r="R354" s="95"/>
      <c r="S354" s="96"/>
      <c r="T354" s="94"/>
      <c r="U354" s="95"/>
      <c r="V354" s="96"/>
      <c r="W354" s="96"/>
      <c r="X354" s="95"/>
      <c r="Y354" s="96"/>
      <c r="Z354" s="94"/>
      <c r="AA354" s="95"/>
      <c r="AB354" s="96"/>
      <c r="AC354" s="94"/>
      <c r="AD354" s="95"/>
      <c r="AE354" s="96"/>
      <c r="AF354" s="94"/>
      <c r="AG354" s="95"/>
      <c r="AH354" s="96"/>
      <c r="AI354" s="94"/>
      <c r="AJ354" s="95"/>
      <c r="AK354" s="96"/>
      <c r="AL354" s="94"/>
      <c r="AM354" s="95"/>
      <c r="AN354" s="96"/>
      <c r="AO354" s="94"/>
    </row>
    <row r="355" spans="1:41" x14ac:dyDescent="0.2">
      <c r="A355" s="328">
        <v>332</v>
      </c>
      <c r="B355" s="61">
        <v>1</v>
      </c>
      <c r="C355" s="166" t="str">
        <f>CONCATENATE(A355,B355)</f>
        <v>3321</v>
      </c>
      <c r="D355" s="88" t="s">
        <v>325</v>
      </c>
      <c r="E355" s="98" t="s">
        <v>238</v>
      </c>
      <c r="F355" s="90">
        <v>2.5</v>
      </c>
      <c r="G355" s="91">
        <v>2.4</v>
      </c>
      <c r="H355" s="89">
        <v>1.8</v>
      </c>
      <c r="I355" s="90">
        <v>2.1</v>
      </c>
      <c r="J355" s="91">
        <v>3.3</v>
      </c>
      <c r="K355" s="89">
        <v>3.8</v>
      </c>
      <c r="L355" s="90">
        <v>4.7</v>
      </c>
      <c r="M355" s="91">
        <v>6.5</v>
      </c>
      <c r="N355" s="89">
        <v>7.8</v>
      </c>
      <c r="O355" s="90">
        <v>10.3</v>
      </c>
      <c r="P355" s="91">
        <v>12.4</v>
      </c>
      <c r="Q355" s="89">
        <v>14.1</v>
      </c>
      <c r="R355" s="90">
        <v>16.2</v>
      </c>
      <c r="S355" s="91">
        <v>16.7</v>
      </c>
      <c r="T355" s="89">
        <v>18.2</v>
      </c>
      <c r="U355" s="90">
        <v>20</v>
      </c>
      <c r="V355" s="91">
        <v>21.3</v>
      </c>
      <c r="W355" s="91">
        <v>22.4</v>
      </c>
      <c r="X355" s="90">
        <v>23.8</v>
      </c>
      <c r="Y355" s="91">
        <v>24.8</v>
      </c>
      <c r="Z355" s="89">
        <v>26.2</v>
      </c>
      <c r="AA355" s="90">
        <v>26.5</v>
      </c>
      <c r="AB355" s="91">
        <v>26.3</v>
      </c>
      <c r="AC355" s="89">
        <v>25.4</v>
      </c>
      <c r="AD355" s="90">
        <v>24</v>
      </c>
      <c r="AE355" s="91">
        <v>22.1</v>
      </c>
      <c r="AF355" s="89">
        <v>19.7</v>
      </c>
      <c r="AG355" s="90">
        <v>17.7</v>
      </c>
      <c r="AH355" s="91">
        <v>15.7</v>
      </c>
      <c r="AI355" s="89">
        <v>12.9</v>
      </c>
      <c r="AJ355" s="90">
        <v>11.5</v>
      </c>
      <c r="AK355" s="91">
        <v>9.1999999999999993</v>
      </c>
      <c r="AL355" s="89">
        <v>7.2</v>
      </c>
      <c r="AM355" s="91">
        <v>5.5</v>
      </c>
      <c r="AN355" s="91">
        <v>4.0999999999999996</v>
      </c>
      <c r="AO355" s="89">
        <v>3.2</v>
      </c>
    </row>
    <row r="356" spans="1:41" x14ac:dyDescent="0.2">
      <c r="A356" s="329"/>
      <c r="B356" s="87">
        <v>2</v>
      </c>
      <c r="C356" s="167" t="str">
        <f>CONCATENATE(A355,B356)</f>
        <v>3322</v>
      </c>
      <c r="D356" s="88"/>
      <c r="E356" s="98" t="s">
        <v>239</v>
      </c>
      <c r="F356" s="90">
        <v>-1.4</v>
      </c>
      <c r="G356" s="91">
        <v>-1.6</v>
      </c>
      <c r="H356" s="89">
        <v>-2.2000000000000002</v>
      </c>
      <c r="I356" s="90">
        <v>-2.1</v>
      </c>
      <c r="J356" s="91">
        <v>-1.3</v>
      </c>
      <c r="K356" s="89">
        <v>-0.8</v>
      </c>
      <c r="L356" s="90">
        <v>-0.2</v>
      </c>
      <c r="M356" s="91">
        <v>1</v>
      </c>
      <c r="N356" s="89">
        <v>2.2000000000000002</v>
      </c>
      <c r="O356" s="90">
        <v>4</v>
      </c>
      <c r="P356" s="91">
        <v>6.1</v>
      </c>
      <c r="Q356" s="89">
        <v>7.6</v>
      </c>
      <c r="R356" s="90">
        <v>10.1</v>
      </c>
      <c r="S356" s="91">
        <v>10.9</v>
      </c>
      <c r="T356" s="89">
        <v>12.5</v>
      </c>
      <c r="U356" s="90">
        <v>14.5</v>
      </c>
      <c r="V356" s="91">
        <v>16.7</v>
      </c>
      <c r="W356" s="91">
        <v>18.7</v>
      </c>
      <c r="X356" s="90">
        <v>20.100000000000001</v>
      </c>
      <c r="Y356" s="91">
        <v>21.3</v>
      </c>
      <c r="Z356" s="89">
        <v>22</v>
      </c>
      <c r="AA356" s="90">
        <v>22.3</v>
      </c>
      <c r="AB356" s="91">
        <v>22.2</v>
      </c>
      <c r="AC356" s="89">
        <v>21.3</v>
      </c>
      <c r="AD356" s="90">
        <v>19.899999999999999</v>
      </c>
      <c r="AE356" s="91">
        <v>17.899999999999999</v>
      </c>
      <c r="AF356" s="89">
        <v>15.4</v>
      </c>
      <c r="AG356" s="90">
        <v>13</v>
      </c>
      <c r="AH356" s="91">
        <v>10.8</v>
      </c>
      <c r="AI356" s="89">
        <v>8</v>
      </c>
      <c r="AJ356" s="90">
        <v>6.6</v>
      </c>
      <c r="AK356" s="91">
        <v>4.8</v>
      </c>
      <c r="AL356" s="89">
        <v>2.6</v>
      </c>
      <c r="AM356" s="91">
        <v>1</v>
      </c>
      <c r="AN356" s="91">
        <v>0</v>
      </c>
      <c r="AO356" s="89">
        <v>-0.6</v>
      </c>
    </row>
    <row r="357" spans="1:41" x14ac:dyDescent="0.2">
      <c r="A357" s="329"/>
      <c r="B357" s="87">
        <v>3</v>
      </c>
      <c r="C357" s="167" t="str">
        <f>CONCATENATE(A355,B357)</f>
        <v>3323</v>
      </c>
      <c r="D357" s="88"/>
      <c r="E357" s="98" t="s">
        <v>240</v>
      </c>
      <c r="F357" s="90">
        <v>7.7</v>
      </c>
      <c r="G357" s="91">
        <v>7.7</v>
      </c>
      <c r="H357" s="89">
        <v>7.3</v>
      </c>
      <c r="I357" s="90">
        <v>7.7</v>
      </c>
      <c r="J357" s="91">
        <v>9.1</v>
      </c>
      <c r="K357" s="89">
        <v>9.6999999999999993</v>
      </c>
      <c r="L357" s="90">
        <v>11.1</v>
      </c>
      <c r="M357" s="91">
        <v>13</v>
      </c>
      <c r="N357" s="89">
        <v>14.2</v>
      </c>
      <c r="O357" s="90">
        <v>17.399999999999999</v>
      </c>
      <c r="P357" s="91">
        <v>19.5</v>
      </c>
      <c r="Q357" s="89">
        <v>21.2</v>
      </c>
      <c r="R357" s="90">
        <v>23.1</v>
      </c>
      <c r="S357" s="91">
        <v>23.2</v>
      </c>
      <c r="T357" s="89">
        <v>24.8</v>
      </c>
      <c r="U357" s="90">
        <v>26.4</v>
      </c>
      <c r="V357" s="91">
        <v>26.8</v>
      </c>
      <c r="W357" s="91">
        <v>27.1</v>
      </c>
      <c r="X357" s="90">
        <v>28.7</v>
      </c>
      <c r="Y357" s="91">
        <v>29.6</v>
      </c>
      <c r="Z357" s="89">
        <v>31.7</v>
      </c>
      <c r="AA357" s="90">
        <v>32.299999999999997</v>
      </c>
      <c r="AB357" s="91">
        <v>31.9</v>
      </c>
      <c r="AC357" s="89">
        <v>31.2</v>
      </c>
      <c r="AD357" s="90">
        <v>29.7</v>
      </c>
      <c r="AE357" s="91">
        <v>27.5</v>
      </c>
      <c r="AF357" s="89">
        <v>25.1</v>
      </c>
      <c r="AG357" s="90">
        <v>23.6</v>
      </c>
      <c r="AH357" s="91">
        <v>22</v>
      </c>
      <c r="AI357" s="89">
        <v>19.399999999999999</v>
      </c>
      <c r="AJ357" s="90">
        <v>17.899999999999999</v>
      </c>
      <c r="AK357" s="91">
        <v>15.1</v>
      </c>
      <c r="AL357" s="89">
        <v>13.3</v>
      </c>
      <c r="AM357" s="91">
        <v>11.5</v>
      </c>
      <c r="AN357" s="91">
        <v>9.6</v>
      </c>
      <c r="AO357" s="89">
        <v>8.6999999999999993</v>
      </c>
    </row>
    <row r="358" spans="1:41" x14ac:dyDescent="0.2">
      <c r="A358" s="329"/>
      <c r="B358" s="87">
        <v>4</v>
      </c>
      <c r="C358" s="167" t="str">
        <f>CONCATENATE(A355,B358)</f>
        <v>3324</v>
      </c>
      <c r="D358" s="88"/>
      <c r="E358" s="98" t="s">
        <v>241</v>
      </c>
      <c r="F358" s="90">
        <v>35.9</v>
      </c>
      <c r="G358" s="91">
        <v>38</v>
      </c>
      <c r="H358" s="89">
        <v>42.6</v>
      </c>
      <c r="I358" s="90">
        <v>40.299999999999997</v>
      </c>
      <c r="J358" s="91">
        <v>41.8</v>
      </c>
      <c r="K358" s="89">
        <v>36.700000000000003</v>
      </c>
      <c r="L358" s="90">
        <v>47.9</v>
      </c>
      <c r="M358" s="91">
        <v>50.6</v>
      </c>
      <c r="N358" s="89">
        <v>54.4</v>
      </c>
      <c r="O358" s="90">
        <v>58.3</v>
      </c>
      <c r="P358" s="91">
        <v>61</v>
      </c>
      <c r="Q358" s="89">
        <v>64.3</v>
      </c>
      <c r="R358" s="90">
        <v>61.3</v>
      </c>
      <c r="S358" s="91">
        <v>60</v>
      </c>
      <c r="T358" s="89">
        <v>70.400000000000006</v>
      </c>
      <c r="U358" s="90">
        <v>64.8</v>
      </c>
      <c r="V358" s="91">
        <v>52.6</v>
      </c>
      <c r="W358" s="91">
        <v>35.799999999999997</v>
      </c>
      <c r="X358" s="90">
        <v>42.2</v>
      </c>
      <c r="Y358" s="91">
        <v>39.299999999999997</v>
      </c>
      <c r="Z358" s="89">
        <v>66.5</v>
      </c>
      <c r="AA358" s="90">
        <v>61.7</v>
      </c>
      <c r="AB358" s="91">
        <v>58.9</v>
      </c>
      <c r="AC358" s="89">
        <v>62.2</v>
      </c>
      <c r="AD358" s="90">
        <v>52.5</v>
      </c>
      <c r="AE358" s="91">
        <v>46.3</v>
      </c>
      <c r="AF358" s="89">
        <v>44.3</v>
      </c>
      <c r="AG358" s="90">
        <v>50</v>
      </c>
      <c r="AH358" s="91">
        <v>51.5</v>
      </c>
      <c r="AI358" s="89">
        <v>53</v>
      </c>
      <c r="AJ358" s="90">
        <v>44.7</v>
      </c>
      <c r="AK358" s="91">
        <v>36.6</v>
      </c>
      <c r="AL358" s="89">
        <v>36</v>
      </c>
      <c r="AM358" s="91">
        <v>39.9</v>
      </c>
      <c r="AN358" s="91">
        <v>35.299999999999997</v>
      </c>
      <c r="AO358" s="89">
        <v>38.299999999999997</v>
      </c>
    </row>
    <row r="359" spans="1:41" x14ac:dyDescent="0.2">
      <c r="A359" s="330"/>
      <c r="B359" s="92">
        <v>5</v>
      </c>
      <c r="C359" s="168" t="str">
        <f>CONCATENATE(A355,B359)</f>
        <v>3325</v>
      </c>
      <c r="D359" s="88"/>
      <c r="E359" s="98" t="s">
        <v>242</v>
      </c>
      <c r="F359" s="90"/>
      <c r="G359" s="91"/>
      <c r="H359" s="89"/>
      <c r="I359" s="90"/>
      <c r="J359" s="91"/>
      <c r="K359" s="89"/>
      <c r="L359" s="90"/>
      <c r="M359" s="91"/>
      <c r="N359" s="89"/>
      <c r="O359" s="90"/>
      <c r="P359" s="91"/>
      <c r="Q359" s="89"/>
      <c r="R359" s="90"/>
      <c r="S359" s="91"/>
      <c r="T359" s="89"/>
      <c r="U359" s="90"/>
      <c r="V359" s="91"/>
      <c r="W359" s="91"/>
      <c r="X359" s="90"/>
      <c r="Y359" s="91"/>
      <c r="Z359" s="89"/>
      <c r="AA359" s="90"/>
      <c r="AB359" s="91"/>
      <c r="AC359" s="89"/>
      <c r="AD359" s="90"/>
      <c r="AE359" s="91"/>
      <c r="AF359" s="89"/>
      <c r="AG359" s="90"/>
      <c r="AH359" s="91"/>
      <c r="AI359" s="89"/>
      <c r="AJ359" s="90"/>
      <c r="AK359" s="91"/>
      <c r="AL359" s="89"/>
      <c r="AM359" s="91"/>
      <c r="AN359" s="91"/>
      <c r="AO359" s="89"/>
    </row>
    <row r="360" spans="1:41" x14ac:dyDescent="0.2">
      <c r="A360" s="328">
        <v>341</v>
      </c>
      <c r="B360" s="61">
        <v>1</v>
      </c>
      <c r="C360" s="166" t="str">
        <f>CONCATENATE(A360,B360)</f>
        <v>3411</v>
      </c>
      <c r="D360" s="83" t="s">
        <v>66</v>
      </c>
      <c r="E360" s="84" t="s">
        <v>238</v>
      </c>
      <c r="F360" s="85">
        <v>5.6</v>
      </c>
      <c r="G360" s="86">
        <v>5.4</v>
      </c>
      <c r="H360" s="84">
        <v>4.7</v>
      </c>
      <c r="I360" s="85">
        <v>5.2</v>
      </c>
      <c r="J360" s="86">
        <v>6.2</v>
      </c>
      <c r="K360" s="84">
        <v>6.6</v>
      </c>
      <c r="L360" s="85">
        <v>7.5</v>
      </c>
      <c r="M360" s="86">
        <v>9.1999999999999993</v>
      </c>
      <c r="N360" s="84">
        <v>10.5</v>
      </c>
      <c r="O360" s="85">
        <v>12.8</v>
      </c>
      <c r="P360" s="86">
        <v>14.8</v>
      </c>
      <c r="Q360" s="84">
        <v>16.399999999999999</v>
      </c>
      <c r="R360" s="85">
        <v>18.3</v>
      </c>
      <c r="S360" s="86">
        <v>19</v>
      </c>
      <c r="T360" s="84">
        <v>20.399999999999999</v>
      </c>
      <c r="U360" s="85">
        <v>22</v>
      </c>
      <c r="V360" s="86">
        <v>23.1</v>
      </c>
      <c r="W360" s="84">
        <v>23.9</v>
      </c>
      <c r="X360" s="85">
        <v>25.7</v>
      </c>
      <c r="Y360" s="86">
        <v>27</v>
      </c>
      <c r="Z360" s="84">
        <v>28.4</v>
      </c>
      <c r="AA360" s="85">
        <v>28.7</v>
      </c>
      <c r="AB360" s="86">
        <v>28.4</v>
      </c>
      <c r="AC360" s="84">
        <v>27.6</v>
      </c>
      <c r="AD360" s="85">
        <v>26.4</v>
      </c>
      <c r="AE360" s="86">
        <v>24.5</v>
      </c>
      <c r="AF360" s="84">
        <v>22.3</v>
      </c>
      <c r="AG360" s="85">
        <v>20.3</v>
      </c>
      <c r="AH360" s="86">
        <v>18.600000000000001</v>
      </c>
      <c r="AI360" s="84">
        <v>16.2</v>
      </c>
      <c r="AJ360" s="85">
        <v>14.6</v>
      </c>
      <c r="AK360" s="86">
        <v>12.4</v>
      </c>
      <c r="AL360" s="84">
        <v>10.6</v>
      </c>
      <c r="AM360" s="86">
        <v>8.8000000000000007</v>
      </c>
      <c r="AN360" s="86">
        <v>7.3</v>
      </c>
      <c r="AO360" s="84">
        <v>6.6</v>
      </c>
    </row>
    <row r="361" spans="1:41" x14ac:dyDescent="0.2">
      <c r="A361" s="329"/>
      <c r="B361" s="87">
        <v>2</v>
      </c>
      <c r="C361" s="167" t="str">
        <f>CONCATENATE(A360,B361)</f>
        <v>3412</v>
      </c>
      <c r="D361" s="88"/>
      <c r="E361" s="89" t="s">
        <v>239</v>
      </c>
      <c r="F361" s="90">
        <v>2.1</v>
      </c>
      <c r="G361" s="91">
        <v>1.9</v>
      </c>
      <c r="H361" s="89">
        <v>1.2</v>
      </c>
      <c r="I361" s="90">
        <v>1.5</v>
      </c>
      <c r="J361" s="91">
        <v>2.2999999999999998</v>
      </c>
      <c r="K361" s="89">
        <v>2.8</v>
      </c>
      <c r="L361" s="90">
        <v>3.3</v>
      </c>
      <c r="M361" s="91">
        <v>4.7</v>
      </c>
      <c r="N361" s="89">
        <v>6.3</v>
      </c>
      <c r="O361" s="90">
        <v>8.1</v>
      </c>
      <c r="P361" s="91">
        <v>10.1</v>
      </c>
      <c r="Q361" s="89">
        <v>11.7</v>
      </c>
      <c r="R361" s="90">
        <v>13.6</v>
      </c>
      <c r="S361" s="91">
        <v>14.5</v>
      </c>
      <c r="T361" s="89">
        <v>15.9</v>
      </c>
      <c r="U361" s="90">
        <v>17.8</v>
      </c>
      <c r="V361" s="91">
        <v>19.399999999999999</v>
      </c>
      <c r="W361" s="89">
        <v>21.1</v>
      </c>
      <c r="X361" s="90">
        <v>22.6</v>
      </c>
      <c r="Y361" s="91">
        <v>23.9</v>
      </c>
      <c r="Z361" s="89">
        <v>24.9</v>
      </c>
      <c r="AA361" s="90">
        <v>25.2</v>
      </c>
      <c r="AB361" s="91">
        <v>25</v>
      </c>
      <c r="AC361" s="89">
        <v>24.1</v>
      </c>
      <c r="AD361" s="90">
        <v>22.9</v>
      </c>
      <c r="AE361" s="91">
        <v>20.9</v>
      </c>
      <c r="AF361" s="89">
        <v>18.7</v>
      </c>
      <c r="AG361" s="90">
        <v>16.399999999999999</v>
      </c>
      <c r="AH361" s="91">
        <v>14.5</v>
      </c>
      <c r="AI361" s="89">
        <v>11.9</v>
      </c>
      <c r="AJ361" s="90">
        <v>10.5</v>
      </c>
      <c r="AK361" s="91">
        <v>8.4</v>
      </c>
      <c r="AL361" s="89">
        <v>6.6</v>
      </c>
      <c r="AM361" s="91">
        <v>4.7</v>
      </c>
      <c r="AN361" s="91">
        <v>3.6</v>
      </c>
      <c r="AO361" s="89">
        <v>2.8</v>
      </c>
    </row>
    <row r="362" spans="1:41" x14ac:dyDescent="0.2">
      <c r="A362" s="329"/>
      <c r="B362" s="87">
        <v>3</v>
      </c>
      <c r="C362" s="167" t="str">
        <f>CONCATENATE(A360,B362)</f>
        <v>3413</v>
      </c>
      <c r="D362" s="88"/>
      <c r="E362" s="89" t="s">
        <v>240</v>
      </c>
      <c r="F362" s="90">
        <v>10</v>
      </c>
      <c r="G362" s="91">
        <v>9.6999999999999993</v>
      </c>
      <c r="H362" s="89">
        <v>9.3000000000000007</v>
      </c>
      <c r="I362" s="90">
        <v>9.8000000000000007</v>
      </c>
      <c r="J362" s="91">
        <v>10.9</v>
      </c>
      <c r="K362" s="89">
        <v>11.3</v>
      </c>
      <c r="L362" s="90">
        <v>12.4</v>
      </c>
      <c r="M362" s="91">
        <v>14.1</v>
      </c>
      <c r="N362" s="89">
        <v>15.2</v>
      </c>
      <c r="O362" s="90">
        <v>18</v>
      </c>
      <c r="P362" s="91">
        <v>19.8</v>
      </c>
      <c r="Q362" s="89">
        <v>21.4</v>
      </c>
      <c r="R362" s="90">
        <v>23.2</v>
      </c>
      <c r="S362" s="91">
        <v>23.7</v>
      </c>
      <c r="T362" s="89">
        <v>25.2</v>
      </c>
      <c r="U362" s="90">
        <v>26.7</v>
      </c>
      <c r="V362" s="91">
        <v>27.4</v>
      </c>
      <c r="W362" s="89">
        <v>27.5</v>
      </c>
      <c r="X362" s="90">
        <v>29.3</v>
      </c>
      <c r="Y362" s="91">
        <v>30.6</v>
      </c>
      <c r="Z362" s="89">
        <v>32.5</v>
      </c>
      <c r="AA362" s="90">
        <v>33.1</v>
      </c>
      <c r="AB362" s="91">
        <v>32.700000000000003</v>
      </c>
      <c r="AC362" s="89">
        <v>32</v>
      </c>
      <c r="AD362" s="90">
        <v>31</v>
      </c>
      <c r="AE362" s="91">
        <v>29</v>
      </c>
      <c r="AF362" s="89">
        <v>26.9</v>
      </c>
      <c r="AG362" s="90">
        <v>25.3</v>
      </c>
      <c r="AH362" s="91">
        <v>23.9</v>
      </c>
      <c r="AI362" s="89">
        <v>21.4</v>
      </c>
      <c r="AJ362" s="90">
        <v>19.600000000000001</v>
      </c>
      <c r="AK362" s="91">
        <v>17.2</v>
      </c>
      <c r="AL362" s="89">
        <v>15.4</v>
      </c>
      <c r="AM362" s="91">
        <v>13.7</v>
      </c>
      <c r="AN362" s="91">
        <v>11.9</v>
      </c>
      <c r="AO362" s="89">
        <v>11.2</v>
      </c>
    </row>
    <row r="363" spans="1:41" x14ac:dyDescent="0.2">
      <c r="A363" s="329"/>
      <c r="B363" s="87">
        <v>4</v>
      </c>
      <c r="C363" s="167" t="str">
        <f>CONCATENATE(A360,B363)</f>
        <v>3414</v>
      </c>
      <c r="D363" s="88"/>
      <c r="E363" s="89" t="s">
        <v>241</v>
      </c>
      <c r="F363" s="90">
        <v>44.7</v>
      </c>
      <c r="G363" s="91">
        <v>42.8</v>
      </c>
      <c r="H363" s="89">
        <v>49.8</v>
      </c>
      <c r="I363" s="90">
        <v>48.9</v>
      </c>
      <c r="J363" s="91">
        <v>50.1</v>
      </c>
      <c r="K363" s="89">
        <v>40.700000000000003</v>
      </c>
      <c r="L363" s="90">
        <v>54.3</v>
      </c>
      <c r="M363" s="91">
        <v>54.2</v>
      </c>
      <c r="N363" s="89">
        <v>60.5</v>
      </c>
      <c r="O363" s="90">
        <v>61.6</v>
      </c>
      <c r="P363" s="91">
        <v>63</v>
      </c>
      <c r="Q363" s="89">
        <v>65.5</v>
      </c>
      <c r="R363" s="90">
        <v>64.900000000000006</v>
      </c>
      <c r="S363" s="91">
        <v>65.2</v>
      </c>
      <c r="T363" s="89">
        <v>76</v>
      </c>
      <c r="U363" s="90">
        <v>67.599999999999994</v>
      </c>
      <c r="V363" s="91">
        <v>56.9</v>
      </c>
      <c r="W363" s="89">
        <v>37.200000000000003</v>
      </c>
      <c r="X363" s="90">
        <v>49.4</v>
      </c>
      <c r="Y363" s="91">
        <v>50.6</v>
      </c>
      <c r="Z363" s="89">
        <v>79.5</v>
      </c>
      <c r="AA363" s="90">
        <v>73.400000000000006</v>
      </c>
      <c r="AB363" s="91">
        <v>67.5</v>
      </c>
      <c r="AC363" s="89">
        <v>70.3</v>
      </c>
      <c r="AD363" s="90">
        <v>60.5</v>
      </c>
      <c r="AE363" s="91">
        <v>53.9</v>
      </c>
      <c r="AF363" s="89">
        <v>50.8</v>
      </c>
      <c r="AG363" s="90">
        <v>55.2</v>
      </c>
      <c r="AH363" s="91">
        <v>61.6</v>
      </c>
      <c r="AI363" s="89">
        <v>65</v>
      </c>
      <c r="AJ363" s="90">
        <v>55.7</v>
      </c>
      <c r="AK363" s="91">
        <v>48.2</v>
      </c>
      <c r="AL363" s="89">
        <v>47.7</v>
      </c>
      <c r="AM363" s="91">
        <v>51.9</v>
      </c>
      <c r="AN363" s="91">
        <v>45.7</v>
      </c>
      <c r="AO363" s="89">
        <v>51.9</v>
      </c>
    </row>
    <row r="364" spans="1:41" x14ac:dyDescent="0.2">
      <c r="A364" s="330"/>
      <c r="B364" s="92">
        <v>5</v>
      </c>
      <c r="C364" s="168" t="str">
        <f>CONCATENATE(A360,B364)</f>
        <v>3415</v>
      </c>
      <c r="D364" s="88"/>
      <c r="E364" s="89" t="s">
        <v>242</v>
      </c>
      <c r="F364" s="90">
        <v>8.1</v>
      </c>
      <c r="G364" s="91">
        <v>8.1999999999999993</v>
      </c>
      <c r="H364" s="89">
        <v>9.1</v>
      </c>
      <c r="I364" s="90">
        <v>10</v>
      </c>
      <c r="J364" s="91">
        <v>10.6</v>
      </c>
      <c r="K364" s="89">
        <v>11.4</v>
      </c>
      <c r="L364" s="90">
        <v>12.6</v>
      </c>
      <c r="M364" s="91">
        <v>13.3</v>
      </c>
      <c r="N364" s="89">
        <v>14</v>
      </c>
      <c r="O364" s="90">
        <v>15.8</v>
      </c>
      <c r="P364" s="91">
        <v>16.5</v>
      </c>
      <c r="Q364" s="89">
        <v>17.5</v>
      </c>
      <c r="R364" s="90">
        <v>17.7</v>
      </c>
      <c r="S364" s="91">
        <v>17.8</v>
      </c>
      <c r="T364" s="89">
        <v>19.100000000000001</v>
      </c>
      <c r="U364" s="90">
        <v>18.899999999999999</v>
      </c>
      <c r="V364" s="91">
        <v>17.399999999999999</v>
      </c>
      <c r="W364" s="89">
        <v>14.1</v>
      </c>
      <c r="X364" s="90">
        <v>15.9</v>
      </c>
      <c r="Y364" s="91">
        <v>16.2</v>
      </c>
      <c r="Z364" s="89">
        <v>19.2</v>
      </c>
      <c r="AA364" s="90">
        <v>19.399999999999999</v>
      </c>
      <c r="AB364" s="91">
        <v>18</v>
      </c>
      <c r="AC364" s="89">
        <v>17</v>
      </c>
      <c r="AD364" s="90">
        <v>15.9</v>
      </c>
      <c r="AE364" s="91">
        <v>14.3</v>
      </c>
      <c r="AF364" s="89">
        <v>13</v>
      </c>
      <c r="AG364" s="90">
        <v>12.9</v>
      </c>
      <c r="AH364" s="91">
        <v>12.9</v>
      </c>
      <c r="AI364" s="89">
        <v>11.6</v>
      </c>
      <c r="AJ364" s="90">
        <v>10.5</v>
      </c>
      <c r="AK364" s="91">
        <v>9</v>
      </c>
      <c r="AL364" s="89">
        <v>8.5</v>
      </c>
      <c r="AM364" s="91">
        <v>8.5</v>
      </c>
      <c r="AN364" s="91">
        <v>7.8</v>
      </c>
      <c r="AO364" s="89">
        <v>7.9</v>
      </c>
    </row>
    <row r="365" spans="1:41" x14ac:dyDescent="0.2">
      <c r="A365" s="328">
        <v>342</v>
      </c>
      <c r="B365" s="61">
        <v>1</v>
      </c>
      <c r="C365" s="166" t="str">
        <f>CONCATENATE(A365,B365)</f>
        <v>3421</v>
      </c>
      <c r="D365" s="83" t="s">
        <v>67</v>
      </c>
      <c r="E365" s="97" t="s">
        <v>238</v>
      </c>
      <c r="F365" s="85">
        <v>2</v>
      </c>
      <c r="G365" s="86">
        <v>1.9</v>
      </c>
      <c r="H365" s="84">
        <v>1.2</v>
      </c>
      <c r="I365" s="85">
        <v>1.7</v>
      </c>
      <c r="J365" s="86">
        <v>2.8</v>
      </c>
      <c r="K365" s="84">
        <v>3.3</v>
      </c>
      <c r="L365" s="85">
        <v>4.3</v>
      </c>
      <c r="M365" s="86">
        <v>6</v>
      </c>
      <c r="N365" s="84">
        <v>7.5</v>
      </c>
      <c r="O365" s="85">
        <v>9.8000000000000007</v>
      </c>
      <c r="P365" s="86">
        <v>11.9</v>
      </c>
      <c r="Q365" s="84">
        <v>13.7</v>
      </c>
      <c r="R365" s="85">
        <v>16</v>
      </c>
      <c r="S365" s="86">
        <v>16.399999999999999</v>
      </c>
      <c r="T365" s="84">
        <v>17.8</v>
      </c>
      <c r="U365" s="85">
        <v>19.600000000000001</v>
      </c>
      <c r="V365" s="86">
        <v>21.1</v>
      </c>
      <c r="W365" s="86">
        <v>22.2</v>
      </c>
      <c r="X365" s="85">
        <v>23.6</v>
      </c>
      <c r="Y365" s="86">
        <v>24.6</v>
      </c>
      <c r="Z365" s="84">
        <v>25.9</v>
      </c>
      <c r="AA365" s="85">
        <v>26.1</v>
      </c>
      <c r="AB365" s="86">
        <v>25.8</v>
      </c>
      <c r="AC365" s="84">
        <v>24.8</v>
      </c>
      <c r="AD365" s="85">
        <v>23.4</v>
      </c>
      <c r="AE365" s="86">
        <v>21.4</v>
      </c>
      <c r="AF365" s="84">
        <v>19</v>
      </c>
      <c r="AG365" s="85">
        <v>16.899999999999999</v>
      </c>
      <c r="AH365" s="86">
        <v>14.8</v>
      </c>
      <c r="AI365" s="84">
        <v>12.3</v>
      </c>
      <c r="AJ365" s="85">
        <v>10.8</v>
      </c>
      <c r="AK365" s="86">
        <v>8.6</v>
      </c>
      <c r="AL365" s="84">
        <v>6.7</v>
      </c>
      <c r="AM365" s="85">
        <v>4.9000000000000004</v>
      </c>
      <c r="AN365" s="86">
        <v>3.6</v>
      </c>
      <c r="AO365" s="84">
        <v>2.8</v>
      </c>
    </row>
    <row r="366" spans="1:41" x14ac:dyDescent="0.2">
      <c r="A366" s="329"/>
      <c r="B366" s="87">
        <v>2</v>
      </c>
      <c r="C366" s="167" t="str">
        <f>CONCATENATE(A365,B366)</f>
        <v>3422</v>
      </c>
      <c r="D366" s="88"/>
      <c r="E366" s="98" t="s">
        <v>239</v>
      </c>
      <c r="F366" s="90">
        <v>-1.4</v>
      </c>
      <c r="G366" s="91">
        <v>-1.5</v>
      </c>
      <c r="H366" s="89">
        <v>-2.2999999999999998</v>
      </c>
      <c r="I366" s="90">
        <v>-2.1</v>
      </c>
      <c r="J366" s="91">
        <v>-1.4</v>
      </c>
      <c r="K366" s="89">
        <v>-1.3</v>
      </c>
      <c r="L366" s="90">
        <v>-0.6</v>
      </c>
      <c r="M366" s="91">
        <v>0.4</v>
      </c>
      <c r="N366" s="89">
        <v>1.7</v>
      </c>
      <c r="O366" s="90">
        <v>3.3</v>
      </c>
      <c r="P366" s="91">
        <v>5.2</v>
      </c>
      <c r="Q366" s="89">
        <v>6.8</v>
      </c>
      <c r="R366" s="90">
        <v>9.4</v>
      </c>
      <c r="S366" s="91">
        <v>10.3</v>
      </c>
      <c r="T366" s="89">
        <v>11.7</v>
      </c>
      <c r="U366" s="90">
        <v>13.7</v>
      </c>
      <c r="V366" s="91">
        <v>16</v>
      </c>
      <c r="W366" s="91">
        <v>18.3</v>
      </c>
      <c r="X366" s="90">
        <v>19.600000000000001</v>
      </c>
      <c r="Y366" s="91">
        <v>20.7</v>
      </c>
      <c r="Z366" s="89">
        <v>21.6</v>
      </c>
      <c r="AA366" s="90">
        <v>21.7</v>
      </c>
      <c r="AB366" s="91">
        <v>21.6</v>
      </c>
      <c r="AC366" s="89">
        <v>20.5</v>
      </c>
      <c r="AD366" s="90">
        <v>19.2</v>
      </c>
      <c r="AE366" s="91">
        <v>17.100000000000001</v>
      </c>
      <c r="AF366" s="89">
        <v>14.7</v>
      </c>
      <c r="AG366" s="90">
        <v>12.4</v>
      </c>
      <c r="AH366" s="91">
        <v>10.1</v>
      </c>
      <c r="AI366" s="89">
        <v>7.6</v>
      </c>
      <c r="AJ366" s="90">
        <v>6.2</v>
      </c>
      <c r="AK366" s="91">
        <v>4.3</v>
      </c>
      <c r="AL366" s="89">
        <v>2.4</v>
      </c>
      <c r="AM366" s="90">
        <v>0.9</v>
      </c>
      <c r="AN366" s="91">
        <v>0.1</v>
      </c>
      <c r="AO366" s="89">
        <v>-0.6</v>
      </c>
    </row>
    <row r="367" spans="1:41" x14ac:dyDescent="0.2">
      <c r="A367" s="329"/>
      <c r="B367" s="87">
        <v>3</v>
      </c>
      <c r="C367" s="167" t="str">
        <f>CONCATENATE(A365,B367)</f>
        <v>3423</v>
      </c>
      <c r="D367" s="88"/>
      <c r="E367" s="98" t="s">
        <v>240</v>
      </c>
      <c r="F367" s="90">
        <v>6.9</v>
      </c>
      <c r="G367" s="91">
        <v>6.8</v>
      </c>
      <c r="H367" s="89">
        <v>6.1</v>
      </c>
      <c r="I367" s="90">
        <v>6.9</v>
      </c>
      <c r="J367" s="91">
        <v>8.4</v>
      </c>
      <c r="K367" s="89">
        <v>9</v>
      </c>
      <c r="L367" s="90">
        <v>10.3</v>
      </c>
      <c r="M367" s="91">
        <v>12.6</v>
      </c>
      <c r="N367" s="89">
        <v>14.1</v>
      </c>
      <c r="O367" s="90">
        <v>17.3</v>
      </c>
      <c r="P367" s="91">
        <v>19.2</v>
      </c>
      <c r="Q367" s="89">
        <v>21.2</v>
      </c>
      <c r="R367" s="90">
        <v>23.4</v>
      </c>
      <c r="S367" s="91">
        <v>23.4</v>
      </c>
      <c r="T367" s="89">
        <v>24.9</v>
      </c>
      <c r="U367" s="90">
        <v>26.7</v>
      </c>
      <c r="V367" s="91">
        <v>27.3</v>
      </c>
      <c r="W367" s="91">
        <v>27.3</v>
      </c>
      <c r="X367" s="90">
        <v>29</v>
      </c>
      <c r="Y367" s="91">
        <v>29.9</v>
      </c>
      <c r="Z367" s="89">
        <v>32</v>
      </c>
      <c r="AA367" s="90">
        <v>32.6</v>
      </c>
      <c r="AB367" s="91">
        <v>31.8</v>
      </c>
      <c r="AC367" s="89">
        <v>31</v>
      </c>
      <c r="AD367" s="90">
        <v>29.6</v>
      </c>
      <c r="AE367" s="91">
        <v>27.5</v>
      </c>
      <c r="AF367" s="89">
        <v>25</v>
      </c>
      <c r="AG367" s="90">
        <v>23.3</v>
      </c>
      <c r="AH367" s="91">
        <v>21.9</v>
      </c>
      <c r="AI367" s="89">
        <v>19.3</v>
      </c>
      <c r="AJ367" s="90">
        <v>17.8</v>
      </c>
      <c r="AK367" s="91">
        <v>15</v>
      </c>
      <c r="AL367" s="89">
        <v>13</v>
      </c>
      <c r="AM367" s="90">
        <v>11</v>
      </c>
      <c r="AN367" s="91">
        <v>9</v>
      </c>
      <c r="AO367" s="89">
        <v>8.1</v>
      </c>
    </row>
    <row r="368" spans="1:41" x14ac:dyDescent="0.2">
      <c r="A368" s="329"/>
      <c r="B368" s="87">
        <v>4</v>
      </c>
      <c r="C368" s="167" t="str">
        <f>CONCATENATE(A365,B368)</f>
        <v>3424</v>
      </c>
      <c r="D368" s="88"/>
      <c r="E368" s="98" t="s">
        <v>241</v>
      </c>
      <c r="F368" s="90">
        <v>24.5</v>
      </c>
      <c r="G368" s="91">
        <v>27.7</v>
      </c>
      <c r="H368" s="89">
        <v>28.2</v>
      </c>
      <c r="I368" s="90">
        <v>31.2</v>
      </c>
      <c r="J368" s="91">
        <v>35.9</v>
      </c>
      <c r="K368" s="89">
        <v>31</v>
      </c>
      <c r="L368" s="90">
        <v>41.8</v>
      </c>
      <c r="M368" s="91">
        <v>46.7</v>
      </c>
      <c r="N368" s="89">
        <v>49.3</v>
      </c>
      <c r="O368" s="90">
        <v>56.8</v>
      </c>
      <c r="P368" s="91">
        <v>58.1</v>
      </c>
      <c r="Q368" s="89">
        <v>58</v>
      </c>
      <c r="R368" s="90">
        <v>59.2</v>
      </c>
      <c r="S368" s="91">
        <v>57.6</v>
      </c>
      <c r="T368" s="89">
        <v>69</v>
      </c>
      <c r="U368" s="90">
        <v>59.2</v>
      </c>
      <c r="V368" s="91">
        <v>52.9</v>
      </c>
      <c r="W368" s="91">
        <v>35.5</v>
      </c>
      <c r="X368" s="90">
        <v>44.1</v>
      </c>
      <c r="Y368" s="91">
        <v>44.7</v>
      </c>
      <c r="Z368" s="89">
        <v>69.900000000000006</v>
      </c>
      <c r="AA368" s="90">
        <v>62.9</v>
      </c>
      <c r="AB368" s="91">
        <v>58.1</v>
      </c>
      <c r="AC368" s="89">
        <v>61.1</v>
      </c>
      <c r="AD368" s="90">
        <v>51.2</v>
      </c>
      <c r="AE368" s="91">
        <v>45.1</v>
      </c>
      <c r="AF368" s="89">
        <v>40.299999999999997</v>
      </c>
      <c r="AG368" s="90">
        <v>44.3</v>
      </c>
      <c r="AH368" s="91">
        <v>46.4</v>
      </c>
      <c r="AI368" s="89">
        <v>45.9</v>
      </c>
      <c r="AJ368" s="90">
        <v>39.299999999999997</v>
      </c>
      <c r="AK368" s="91">
        <v>31.9</v>
      </c>
      <c r="AL368" s="89">
        <v>30.5</v>
      </c>
      <c r="AM368" s="90">
        <v>29.7</v>
      </c>
      <c r="AN368" s="91">
        <v>23.8</v>
      </c>
      <c r="AO368" s="89">
        <v>28.4</v>
      </c>
    </row>
    <row r="369" spans="1:41" x14ac:dyDescent="0.2">
      <c r="A369" s="330"/>
      <c r="B369" s="92">
        <v>5</v>
      </c>
      <c r="C369" s="168" t="str">
        <f>CONCATENATE(A365,B369)</f>
        <v>3425</v>
      </c>
      <c r="D369" s="93"/>
      <c r="E369" s="99" t="s">
        <v>242</v>
      </c>
      <c r="F369" s="95"/>
      <c r="G369" s="96"/>
      <c r="H369" s="94"/>
      <c r="I369" s="95"/>
      <c r="J369" s="96"/>
      <c r="K369" s="94"/>
      <c r="L369" s="95"/>
      <c r="M369" s="96"/>
      <c r="N369" s="94"/>
      <c r="O369" s="95"/>
      <c r="P369" s="96"/>
      <c r="Q369" s="94"/>
      <c r="R369" s="95"/>
      <c r="S369" s="96"/>
      <c r="T369" s="94"/>
      <c r="U369" s="95"/>
      <c r="V369" s="96"/>
      <c r="W369" s="96"/>
      <c r="X369" s="95"/>
      <c r="Y369" s="96"/>
      <c r="Z369" s="94"/>
      <c r="AA369" s="95"/>
      <c r="AB369" s="96"/>
      <c r="AC369" s="94"/>
      <c r="AD369" s="95"/>
      <c r="AE369" s="96"/>
      <c r="AF369" s="94"/>
      <c r="AG369" s="95"/>
      <c r="AH369" s="96"/>
      <c r="AI369" s="94"/>
      <c r="AJ369" s="95"/>
      <c r="AK369" s="96"/>
      <c r="AL369" s="94"/>
      <c r="AM369" s="95"/>
      <c r="AN369" s="96"/>
      <c r="AO369" s="94"/>
    </row>
    <row r="370" spans="1:41" x14ac:dyDescent="0.2">
      <c r="A370" s="328">
        <v>352</v>
      </c>
      <c r="B370" s="61">
        <v>1</v>
      </c>
      <c r="C370" s="166" t="str">
        <f>CONCATENATE(A370,B370)</f>
        <v>3521</v>
      </c>
      <c r="D370" s="83" t="s">
        <v>68</v>
      </c>
      <c r="E370" s="84" t="s">
        <v>238</v>
      </c>
      <c r="F370" s="85">
        <v>7.5</v>
      </c>
      <c r="G370" s="86">
        <v>6.9</v>
      </c>
      <c r="H370" s="84">
        <v>6.3</v>
      </c>
      <c r="I370" s="85">
        <v>6.6</v>
      </c>
      <c r="J370" s="86">
        <v>7.5</v>
      </c>
      <c r="K370" s="84">
        <v>7.6</v>
      </c>
      <c r="L370" s="85">
        <v>8.5</v>
      </c>
      <c r="M370" s="86">
        <v>10</v>
      </c>
      <c r="N370" s="84">
        <v>11</v>
      </c>
      <c r="O370" s="85">
        <v>12.9</v>
      </c>
      <c r="P370" s="86">
        <v>14.5</v>
      </c>
      <c r="Q370" s="84">
        <v>16</v>
      </c>
      <c r="R370" s="85">
        <v>17.7</v>
      </c>
      <c r="S370" s="86">
        <v>18.399999999999999</v>
      </c>
      <c r="T370" s="84">
        <v>19.7</v>
      </c>
      <c r="U370" s="85">
        <v>21.3</v>
      </c>
      <c r="V370" s="86">
        <v>22.3</v>
      </c>
      <c r="W370" s="84">
        <v>23.3</v>
      </c>
      <c r="X370" s="85">
        <v>24.9</v>
      </c>
      <c r="Y370" s="86">
        <v>26.3</v>
      </c>
      <c r="Z370" s="84">
        <v>27.5</v>
      </c>
      <c r="AA370" s="85">
        <v>27.9</v>
      </c>
      <c r="AB370" s="86">
        <v>27.8</v>
      </c>
      <c r="AC370" s="84">
        <v>27.2</v>
      </c>
      <c r="AD370" s="85">
        <v>26.1</v>
      </c>
      <c r="AE370" s="86">
        <v>24.5</v>
      </c>
      <c r="AF370" s="84">
        <v>22.6</v>
      </c>
      <c r="AG370" s="85">
        <v>21.1</v>
      </c>
      <c r="AH370" s="86">
        <v>19.7</v>
      </c>
      <c r="AI370" s="84">
        <v>17.5</v>
      </c>
      <c r="AJ370" s="85">
        <v>16.100000000000001</v>
      </c>
      <c r="AK370" s="86">
        <v>14.1</v>
      </c>
      <c r="AL370" s="84">
        <v>12.4</v>
      </c>
      <c r="AM370" s="86">
        <v>10.7</v>
      </c>
      <c r="AN370" s="86">
        <v>9.1999999999999993</v>
      </c>
      <c r="AO370" s="84">
        <v>8.5</v>
      </c>
    </row>
    <row r="371" spans="1:41" x14ac:dyDescent="0.2">
      <c r="A371" s="329"/>
      <c r="B371" s="87">
        <v>2</v>
      </c>
      <c r="C371" s="167" t="str">
        <f>CONCATENATE(A370,B371)</f>
        <v>3522</v>
      </c>
      <c r="D371" s="88"/>
      <c r="E371" s="89" t="s">
        <v>239</v>
      </c>
      <c r="F371" s="90">
        <v>5.0999999999999996</v>
      </c>
      <c r="G371" s="91">
        <v>4.5999999999999996</v>
      </c>
      <c r="H371" s="89">
        <v>3.8</v>
      </c>
      <c r="I371" s="90">
        <v>4</v>
      </c>
      <c r="J371" s="91">
        <v>4.9000000000000004</v>
      </c>
      <c r="K371" s="89">
        <v>5</v>
      </c>
      <c r="L371" s="90">
        <v>5.6</v>
      </c>
      <c r="M371" s="91">
        <v>7</v>
      </c>
      <c r="N371" s="89">
        <v>8.3000000000000007</v>
      </c>
      <c r="O371" s="90">
        <v>9.9</v>
      </c>
      <c r="P371" s="91">
        <v>11.5</v>
      </c>
      <c r="Q371" s="89">
        <v>12.9</v>
      </c>
      <c r="R371" s="90">
        <v>14.8</v>
      </c>
      <c r="S371" s="91">
        <v>15.6</v>
      </c>
      <c r="T371" s="89">
        <v>17</v>
      </c>
      <c r="U371" s="90">
        <v>18.5</v>
      </c>
      <c r="V371" s="91">
        <v>19.899999999999999</v>
      </c>
      <c r="W371" s="89">
        <v>21.1</v>
      </c>
      <c r="X371" s="90">
        <v>22.6</v>
      </c>
      <c r="Y371" s="91">
        <v>24</v>
      </c>
      <c r="Z371" s="89">
        <v>25.2</v>
      </c>
      <c r="AA371" s="90">
        <v>25.6</v>
      </c>
      <c r="AB371" s="91">
        <v>25.6</v>
      </c>
      <c r="AC371" s="89">
        <v>24.9</v>
      </c>
      <c r="AD371" s="90">
        <v>23.7</v>
      </c>
      <c r="AE371" s="91">
        <v>22</v>
      </c>
      <c r="AF371" s="89">
        <v>20.2</v>
      </c>
      <c r="AG371" s="90">
        <v>18.3</v>
      </c>
      <c r="AH371" s="91">
        <v>16.899999999999999</v>
      </c>
      <c r="AI371" s="89">
        <v>14.7</v>
      </c>
      <c r="AJ371" s="90">
        <v>13.3</v>
      </c>
      <c r="AK371" s="91">
        <v>11.4</v>
      </c>
      <c r="AL371" s="89">
        <v>9.8000000000000007</v>
      </c>
      <c r="AM371" s="91">
        <v>8</v>
      </c>
      <c r="AN371" s="91">
        <v>6.7</v>
      </c>
      <c r="AO371" s="89">
        <v>6</v>
      </c>
    </row>
    <row r="372" spans="1:41" x14ac:dyDescent="0.2">
      <c r="A372" s="329"/>
      <c r="B372" s="87">
        <v>3</v>
      </c>
      <c r="C372" s="167" t="str">
        <f>CONCATENATE(A370,B372)</f>
        <v>3523</v>
      </c>
      <c r="D372" s="88"/>
      <c r="E372" s="89" t="s">
        <v>240</v>
      </c>
      <c r="F372" s="90">
        <v>10.1</v>
      </c>
      <c r="G372" s="91">
        <v>9.3000000000000007</v>
      </c>
      <c r="H372" s="89">
        <v>8.8000000000000007</v>
      </c>
      <c r="I372" s="90">
        <v>9.4</v>
      </c>
      <c r="J372" s="91">
        <v>10.4</v>
      </c>
      <c r="K372" s="89">
        <v>10.5</v>
      </c>
      <c r="L372" s="90">
        <v>11.6</v>
      </c>
      <c r="M372" s="91">
        <v>13.2</v>
      </c>
      <c r="N372" s="89">
        <v>14.2</v>
      </c>
      <c r="O372" s="90">
        <v>16.399999999999999</v>
      </c>
      <c r="P372" s="91">
        <v>18</v>
      </c>
      <c r="Q372" s="89">
        <v>19.7</v>
      </c>
      <c r="R372" s="90">
        <v>21.3</v>
      </c>
      <c r="S372" s="91">
        <v>21.9</v>
      </c>
      <c r="T372" s="89">
        <v>23.2</v>
      </c>
      <c r="U372" s="90">
        <v>24.8</v>
      </c>
      <c r="V372" s="91">
        <v>25.6</v>
      </c>
      <c r="W372" s="89">
        <v>26.2</v>
      </c>
      <c r="X372" s="90">
        <v>27.9</v>
      </c>
      <c r="Y372" s="91">
        <v>29.5</v>
      </c>
      <c r="Z372" s="89">
        <v>30.8</v>
      </c>
      <c r="AA372" s="90">
        <v>31.3</v>
      </c>
      <c r="AB372" s="91">
        <v>31</v>
      </c>
      <c r="AC372" s="89">
        <v>30.3</v>
      </c>
      <c r="AD372" s="90">
        <v>29.3</v>
      </c>
      <c r="AE372" s="91">
        <v>27.6</v>
      </c>
      <c r="AF372" s="89">
        <v>25.7</v>
      </c>
      <c r="AG372" s="90">
        <v>24.3</v>
      </c>
      <c r="AH372" s="91">
        <v>23</v>
      </c>
      <c r="AI372" s="89">
        <v>20.7</v>
      </c>
      <c r="AJ372" s="90">
        <v>19.2</v>
      </c>
      <c r="AK372" s="91">
        <v>17</v>
      </c>
      <c r="AL372" s="89">
        <v>15.3</v>
      </c>
      <c r="AM372" s="91">
        <v>13.6</v>
      </c>
      <c r="AN372" s="91">
        <v>11.8</v>
      </c>
      <c r="AO372" s="89">
        <v>11.3</v>
      </c>
    </row>
    <row r="373" spans="1:41" x14ac:dyDescent="0.2">
      <c r="A373" s="329"/>
      <c r="B373" s="87">
        <v>4</v>
      </c>
      <c r="C373" s="167" t="str">
        <f>CONCATENATE(A370,B373)</f>
        <v>3524</v>
      </c>
      <c r="D373" s="88"/>
      <c r="E373" s="89" t="s">
        <v>241</v>
      </c>
      <c r="F373" s="90">
        <v>31.9</v>
      </c>
      <c r="G373" s="91">
        <v>30.6</v>
      </c>
      <c r="H373" s="89">
        <v>34.1</v>
      </c>
      <c r="I373" s="90">
        <v>38.700000000000003</v>
      </c>
      <c r="J373" s="91">
        <v>41.7</v>
      </c>
      <c r="K373" s="89">
        <v>33.700000000000003</v>
      </c>
      <c r="L373" s="90">
        <v>48.4</v>
      </c>
      <c r="M373" s="91">
        <v>50</v>
      </c>
      <c r="N373" s="89">
        <v>56.5</v>
      </c>
      <c r="O373" s="90">
        <v>59.1</v>
      </c>
      <c r="P373" s="91">
        <v>62.2</v>
      </c>
      <c r="Q373" s="89">
        <v>64.599999999999994</v>
      </c>
      <c r="R373" s="90">
        <v>61.8</v>
      </c>
      <c r="S373" s="91">
        <v>63.8</v>
      </c>
      <c r="T373" s="89">
        <v>74.7</v>
      </c>
      <c r="U373" s="90">
        <v>65.8</v>
      </c>
      <c r="V373" s="91">
        <v>55.5</v>
      </c>
      <c r="W373" s="89">
        <v>34.5</v>
      </c>
      <c r="X373" s="90">
        <v>45.7</v>
      </c>
      <c r="Y373" s="91">
        <v>52.3</v>
      </c>
      <c r="Z373" s="89">
        <v>78.099999999999994</v>
      </c>
      <c r="AA373" s="90">
        <v>75.3</v>
      </c>
      <c r="AB373" s="91">
        <v>66.2</v>
      </c>
      <c r="AC373" s="89">
        <v>68</v>
      </c>
      <c r="AD373" s="90">
        <v>58.7</v>
      </c>
      <c r="AE373" s="91">
        <v>53.1</v>
      </c>
      <c r="AF373" s="89">
        <v>51.5</v>
      </c>
      <c r="AG373" s="90">
        <v>55.3</v>
      </c>
      <c r="AH373" s="91">
        <v>60.3</v>
      </c>
      <c r="AI373" s="89">
        <v>62.1</v>
      </c>
      <c r="AJ373" s="90">
        <v>50</v>
      </c>
      <c r="AK373" s="91">
        <v>43.2</v>
      </c>
      <c r="AL373" s="89">
        <v>41.6</v>
      </c>
      <c r="AM373" s="91">
        <v>39.1</v>
      </c>
      <c r="AN373" s="91">
        <v>32.9</v>
      </c>
      <c r="AO373" s="89">
        <v>38.1</v>
      </c>
    </row>
    <row r="374" spans="1:41" x14ac:dyDescent="0.2">
      <c r="A374" s="330"/>
      <c r="B374" s="92">
        <v>5</v>
      </c>
      <c r="C374" s="168" t="str">
        <f>CONCATENATE(A370,B374)</f>
        <v>3525</v>
      </c>
      <c r="D374" s="93"/>
      <c r="E374" s="94" t="s">
        <v>242</v>
      </c>
      <c r="F374" s="95">
        <v>6.5</v>
      </c>
      <c r="G374" s="96">
        <v>6.6</v>
      </c>
      <c r="H374" s="94">
        <v>7.4</v>
      </c>
      <c r="I374" s="95">
        <v>8.8000000000000007</v>
      </c>
      <c r="J374" s="96">
        <v>9.8000000000000007</v>
      </c>
      <c r="K374" s="94">
        <v>10.5</v>
      </c>
      <c r="L374" s="95">
        <v>12</v>
      </c>
      <c r="M374" s="96">
        <v>12.9</v>
      </c>
      <c r="N374" s="94">
        <v>13.8</v>
      </c>
      <c r="O374" s="95">
        <v>15.5</v>
      </c>
      <c r="P374" s="96">
        <v>16.7</v>
      </c>
      <c r="Q374" s="94">
        <v>17.5</v>
      </c>
      <c r="R374" s="95">
        <v>17.5</v>
      </c>
      <c r="S374" s="96">
        <v>18.100000000000001</v>
      </c>
      <c r="T374" s="94">
        <v>19.100000000000001</v>
      </c>
      <c r="U374" s="95">
        <v>19.100000000000001</v>
      </c>
      <c r="V374" s="96">
        <v>17.5</v>
      </c>
      <c r="W374" s="94">
        <v>13.4</v>
      </c>
      <c r="X374" s="95">
        <v>15.3</v>
      </c>
      <c r="Y374" s="96">
        <v>16.600000000000001</v>
      </c>
      <c r="Z374" s="94">
        <v>19.399999999999999</v>
      </c>
      <c r="AA374" s="95">
        <v>19.8</v>
      </c>
      <c r="AB374" s="96">
        <v>18.100000000000001</v>
      </c>
      <c r="AC374" s="94">
        <v>16.7</v>
      </c>
      <c r="AD374" s="95">
        <v>15.7</v>
      </c>
      <c r="AE374" s="96">
        <v>14.4</v>
      </c>
      <c r="AF374" s="94">
        <v>13.2</v>
      </c>
      <c r="AG374" s="95">
        <v>13.1</v>
      </c>
      <c r="AH374" s="96">
        <v>12.8</v>
      </c>
      <c r="AI374" s="94">
        <v>11.5</v>
      </c>
      <c r="AJ374" s="95">
        <v>9.9</v>
      </c>
      <c r="AK374" s="96">
        <v>8.5</v>
      </c>
      <c r="AL374" s="94">
        <v>7.7</v>
      </c>
      <c r="AM374" s="96">
        <v>7.1</v>
      </c>
      <c r="AN374" s="96">
        <v>6.4</v>
      </c>
      <c r="AO374" s="94">
        <v>6.5</v>
      </c>
    </row>
    <row r="375" spans="1:41" x14ac:dyDescent="0.2">
      <c r="A375" s="328">
        <v>353</v>
      </c>
      <c r="B375" s="61">
        <v>1</v>
      </c>
      <c r="C375" s="166" t="str">
        <f>CONCATENATE(A375,B375)</f>
        <v>3531</v>
      </c>
      <c r="D375" s="88" t="s">
        <v>326</v>
      </c>
      <c r="E375" s="98" t="s">
        <v>238</v>
      </c>
      <c r="F375" s="90">
        <v>4.4000000000000004</v>
      </c>
      <c r="G375" s="91">
        <v>4</v>
      </c>
      <c r="H375" s="89">
        <v>3.3</v>
      </c>
      <c r="I375" s="90">
        <v>3.8</v>
      </c>
      <c r="J375" s="91">
        <v>4.8</v>
      </c>
      <c r="K375" s="89">
        <v>5.2</v>
      </c>
      <c r="L375" s="90">
        <v>6.2</v>
      </c>
      <c r="M375" s="91">
        <v>7.7</v>
      </c>
      <c r="N375" s="89">
        <v>9.1</v>
      </c>
      <c r="O375" s="90">
        <v>11.2</v>
      </c>
      <c r="P375" s="91">
        <v>13.3</v>
      </c>
      <c r="Q375" s="89">
        <v>14.8</v>
      </c>
      <c r="R375" s="90">
        <v>16.8</v>
      </c>
      <c r="S375" s="91">
        <v>17.399999999999999</v>
      </c>
      <c r="T375" s="89">
        <v>18.7</v>
      </c>
      <c r="U375" s="90">
        <v>20.399999999999999</v>
      </c>
      <c r="V375" s="91">
        <v>21.6</v>
      </c>
      <c r="W375" s="91">
        <v>22.6</v>
      </c>
      <c r="X375" s="90">
        <v>24.3</v>
      </c>
      <c r="Y375" s="91">
        <v>25.6</v>
      </c>
      <c r="Z375" s="89">
        <v>26.8</v>
      </c>
      <c r="AA375" s="90">
        <v>27.1</v>
      </c>
      <c r="AB375" s="91">
        <v>26.7</v>
      </c>
      <c r="AC375" s="89">
        <v>25.9</v>
      </c>
      <c r="AD375" s="90">
        <v>24.7</v>
      </c>
      <c r="AE375" s="91">
        <v>22.8</v>
      </c>
      <c r="AF375" s="89">
        <v>20.6</v>
      </c>
      <c r="AG375" s="90">
        <v>18.7</v>
      </c>
      <c r="AH375" s="91">
        <v>17.100000000000001</v>
      </c>
      <c r="AI375" s="89">
        <v>14.6</v>
      </c>
      <c r="AJ375" s="90">
        <v>13.1</v>
      </c>
      <c r="AK375" s="91">
        <v>11</v>
      </c>
      <c r="AL375" s="89">
        <v>9.1</v>
      </c>
      <c r="AM375" s="91">
        <v>7.4</v>
      </c>
      <c r="AN375" s="91">
        <v>6</v>
      </c>
      <c r="AO375" s="89">
        <v>5.3</v>
      </c>
    </row>
    <row r="376" spans="1:41" x14ac:dyDescent="0.2">
      <c r="A376" s="329"/>
      <c r="B376" s="87">
        <v>2</v>
      </c>
      <c r="C376" s="167" t="str">
        <f>CONCATENATE(A375,B376)</f>
        <v>3532</v>
      </c>
      <c r="D376" s="88"/>
      <c r="E376" s="98" t="s">
        <v>239</v>
      </c>
      <c r="F376" s="90">
        <v>0.1</v>
      </c>
      <c r="G376" s="91">
        <v>-0.2</v>
      </c>
      <c r="H376" s="89">
        <v>-1</v>
      </c>
      <c r="I376" s="90">
        <v>-0.6</v>
      </c>
      <c r="J376" s="91">
        <v>0.1</v>
      </c>
      <c r="K376" s="89">
        <v>0.7</v>
      </c>
      <c r="L376" s="90">
        <v>1.2</v>
      </c>
      <c r="M376" s="91">
        <v>2.6</v>
      </c>
      <c r="N376" s="89">
        <v>4.0999999999999996</v>
      </c>
      <c r="O376" s="90">
        <v>5.8</v>
      </c>
      <c r="P376" s="91">
        <v>7.8</v>
      </c>
      <c r="Q376" s="89">
        <v>9.3000000000000007</v>
      </c>
      <c r="R376" s="90">
        <v>11.5</v>
      </c>
      <c r="S376" s="91">
        <v>12.3</v>
      </c>
      <c r="T376" s="89">
        <v>13.5</v>
      </c>
      <c r="U376" s="90">
        <v>15.6</v>
      </c>
      <c r="V376" s="91">
        <v>17.3</v>
      </c>
      <c r="W376" s="91">
        <v>19.3</v>
      </c>
      <c r="X376" s="90">
        <v>20.8</v>
      </c>
      <c r="Y376" s="91">
        <v>22.1</v>
      </c>
      <c r="Z376" s="89">
        <v>22.8</v>
      </c>
      <c r="AA376" s="90">
        <v>23</v>
      </c>
      <c r="AB376" s="91">
        <v>22.9</v>
      </c>
      <c r="AC376" s="89">
        <v>22</v>
      </c>
      <c r="AD376" s="90">
        <v>20.6</v>
      </c>
      <c r="AE376" s="91">
        <v>18.600000000000001</v>
      </c>
      <c r="AF376" s="89">
        <v>16.5</v>
      </c>
      <c r="AG376" s="90">
        <v>14.2</v>
      </c>
      <c r="AH376" s="91">
        <v>12.3</v>
      </c>
      <c r="AI376" s="89">
        <v>9.8000000000000007</v>
      </c>
      <c r="AJ376" s="90">
        <v>8.5</v>
      </c>
      <c r="AK376" s="91">
        <v>6.4</v>
      </c>
      <c r="AL376" s="89">
        <v>4.5</v>
      </c>
      <c r="AM376" s="91">
        <v>2.8</v>
      </c>
      <c r="AN376" s="91">
        <v>1.6</v>
      </c>
      <c r="AO376" s="89">
        <v>0.9</v>
      </c>
    </row>
    <row r="377" spans="1:41" x14ac:dyDescent="0.2">
      <c r="A377" s="329"/>
      <c r="B377" s="87">
        <v>3</v>
      </c>
      <c r="C377" s="167" t="str">
        <f>CONCATENATE(A375,B377)</f>
        <v>3533</v>
      </c>
      <c r="D377" s="88"/>
      <c r="E377" s="98" t="s">
        <v>240</v>
      </c>
      <c r="F377" s="90">
        <v>9.1999999999999993</v>
      </c>
      <c r="G377" s="91">
        <v>8.6999999999999993</v>
      </c>
      <c r="H377" s="89">
        <v>8.1999999999999993</v>
      </c>
      <c r="I377" s="90">
        <v>8.8000000000000007</v>
      </c>
      <c r="J377" s="91">
        <v>9.8000000000000007</v>
      </c>
      <c r="K377" s="89">
        <v>10</v>
      </c>
      <c r="L377" s="90">
        <v>11.3</v>
      </c>
      <c r="M377" s="91">
        <v>13.1</v>
      </c>
      <c r="N377" s="89">
        <v>14.1</v>
      </c>
      <c r="O377" s="90">
        <v>16.8</v>
      </c>
      <c r="P377" s="91">
        <v>18.8</v>
      </c>
      <c r="Q377" s="89">
        <v>20.5</v>
      </c>
      <c r="R377" s="90">
        <v>22.4</v>
      </c>
      <c r="S377" s="91">
        <v>22.7</v>
      </c>
      <c r="T377" s="89">
        <v>24.3</v>
      </c>
      <c r="U377" s="90">
        <v>25.7</v>
      </c>
      <c r="V377" s="91">
        <v>26.3</v>
      </c>
      <c r="W377" s="91">
        <v>26.7</v>
      </c>
      <c r="X377" s="90">
        <v>28.6</v>
      </c>
      <c r="Y377" s="91">
        <v>29.9</v>
      </c>
      <c r="Z377" s="89">
        <v>31.7</v>
      </c>
      <c r="AA377" s="90">
        <v>32.200000000000003</v>
      </c>
      <c r="AB377" s="91">
        <v>31.6</v>
      </c>
      <c r="AC377" s="89">
        <v>30.9</v>
      </c>
      <c r="AD377" s="90">
        <v>29.8</v>
      </c>
      <c r="AE377" s="91">
        <v>27.7</v>
      </c>
      <c r="AF377" s="89">
        <v>25.5</v>
      </c>
      <c r="AG377" s="90">
        <v>24</v>
      </c>
      <c r="AH377" s="91">
        <v>22.7</v>
      </c>
      <c r="AI377" s="89">
        <v>20.2</v>
      </c>
      <c r="AJ377" s="90">
        <v>18.600000000000001</v>
      </c>
      <c r="AK377" s="91">
        <v>16.399999999999999</v>
      </c>
      <c r="AL377" s="89">
        <v>14.6</v>
      </c>
      <c r="AM377" s="91">
        <v>12.9</v>
      </c>
      <c r="AN377" s="91">
        <v>11.2</v>
      </c>
      <c r="AO377" s="89">
        <v>10.5</v>
      </c>
    </row>
    <row r="378" spans="1:41" x14ac:dyDescent="0.2">
      <c r="A378" s="329"/>
      <c r="B378" s="87">
        <v>4</v>
      </c>
      <c r="C378" s="167" t="str">
        <f>CONCATENATE(A375,B378)</f>
        <v>3534</v>
      </c>
      <c r="D378" s="88"/>
      <c r="E378" s="98" t="s">
        <v>241</v>
      </c>
      <c r="F378" s="90">
        <v>44.6</v>
      </c>
      <c r="G378" s="91">
        <v>44.4</v>
      </c>
      <c r="H378" s="89">
        <v>50.6</v>
      </c>
      <c r="I378" s="90">
        <v>51.1</v>
      </c>
      <c r="J378" s="91">
        <v>52</v>
      </c>
      <c r="K378" s="89">
        <v>41.3</v>
      </c>
      <c r="L378" s="90">
        <v>53.1</v>
      </c>
      <c r="M378" s="91">
        <v>54.6</v>
      </c>
      <c r="N378" s="89">
        <v>57.1</v>
      </c>
      <c r="O378" s="90">
        <v>61.1</v>
      </c>
      <c r="P378" s="91">
        <v>63.1</v>
      </c>
      <c r="Q378" s="89">
        <v>63.1</v>
      </c>
      <c r="R378" s="90">
        <v>61.3</v>
      </c>
      <c r="S378" s="91">
        <v>60.4</v>
      </c>
      <c r="T378" s="89">
        <v>72.599999999999994</v>
      </c>
      <c r="U378" s="90">
        <v>63.2</v>
      </c>
      <c r="V378" s="91">
        <v>55.5</v>
      </c>
      <c r="W378" s="91">
        <v>38.1</v>
      </c>
      <c r="X378" s="90">
        <v>46.3</v>
      </c>
      <c r="Y378" s="91">
        <v>48.4</v>
      </c>
      <c r="Z378" s="89">
        <v>77.099999999999994</v>
      </c>
      <c r="AA378" s="90">
        <v>73.099999999999994</v>
      </c>
      <c r="AB378" s="91">
        <v>62.6</v>
      </c>
      <c r="AC378" s="89">
        <v>65.599999999999994</v>
      </c>
      <c r="AD378" s="90">
        <v>59.8</v>
      </c>
      <c r="AE378" s="91">
        <v>52.4</v>
      </c>
      <c r="AF378" s="89">
        <v>53.3</v>
      </c>
      <c r="AG378" s="90">
        <v>55.1</v>
      </c>
      <c r="AH378" s="91">
        <v>61.9</v>
      </c>
      <c r="AI378" s="89">
        <v>62.8</v>
      </c>
      <c r="AJ378" s="90">
        <v>55</v>
      </c>
      <c r="AK378" s="91">
        <v>48.9</v>
      </c>
      <c r="AL378" s="89">
        <v>49.9</v>
      </c>
      <c r="AM378" s="91">
        <v>50.9</v>
      </c>
      <c r="AN378" s="91">
        <v>47.6</v>
      </c>
      <c r="AO378" s="89">
        <v>54.8</v>
      </c>
    </row>
    <row r="379" spans="1:41" x14ac:dyDescent="0.2">
      <c r="A379" s="330"/>
      <c r="B379" s="92">
        <v>5</v>
      </c>
      <c r="C379" s="168" t="str">
        <f>CONCATENATE(A375,B379)</f>
        <v>3535</v>
      </c>
      <c r="D379" s="88"/>
      <c r="E379" s="98" t="s">
        <v>242</v>
      </c>
      <c r="F379" s="90"/>
      <c r="G379" s="91"/>
      <c r="H379" s="89"/>
      <c r="I379" s="90"/>
      <c r="J379" s="91"/>
      <c r="K379" s="89"/>
      <c r="L379" s="90"/>
      <c r="M379" s="91"/>
      <c r="N379" s="89"/>
      <c r="O379" s="90"/>
      <c r="P379" s="91"/>
      <c r="Q379" s="89"/>
      <c r="R379" s="90"/>
      <c r="S379" s="91"/>
      <c r="T379" s="89"/>
      <c r="U379" s="90"/>
      <c r="V379" s="91"/>
      <c r="W379" s="91"/>
      <c r="X379" s="90"/>
      <c r="Y379" s="91"/>
      <c r="Z379" s="89"/>
      <c r="AA379" s="90"/>
      <c r="AB379" s="91"/>
      <c r="AC379" s="89"/>
      <c r="AD379" s="90"/>
      <c r="AE379" s="91"/>
      <c r="AF379" s="89"/>
      <c r="AG379" s="90"/>
      <c r="AH379" s="91"/>
      <c r="AI379" s="89"/>
      <c r="AJ379" s="90"/>
      <c r="AK379" s="91"/>
      <c r="AL379" s="89"/>
      <c r="AM379" s="91"/>
      <c r="AN379" s="91"/>
      <c r="AO379" s="89"/>
    </row>
    <row r="380" spans="1:41" x14ac:dyDescent="0.2">
      <c r="A380" s="328">
        <v>361</v>
      </c>
      <c r="B380" s="61">
        <v>1</v>
      </c>
      <c r="C380" s="100" t="str">
        <f>CONCATENATE(A380,B380)</f>
        <v>3611</v>
      </c>
      <c r="D380" s="83" t="s">
        <v>69</v>
      </c>
      <c r="E380" s="97" t="s">
        <v>238</v>
      </c>
      <c r="F380" s="85">
        <v>6.7</v>
      </c>
      <c r="G380" s="86">
        <v>6.1</v>
      </c>
      <c r="H380" s="84">
        <v>5.5</v>
      </c>
      <c r="I380" s="85">
        <v>5.7</v>
      </c>
      <c r="J380" s="86">
        <v>6.7</v>
      </c>
      <c r="K380" s="84">
        <v>7</v>
      </c>
      <c r="L380" s="85">
        <v>8.1</v>
      </c>
      <c r="M380" s="86">
        <v>9.6999999999999993</v>
      </c>
      <c r="N380" s="84">
        <v>10.8</v>
      </c>
      <c r="O380" s="85">
        <v>13.1</v>
      </c>
      <c r="P380" s="86">
        <v>15</v>
      </c>
      <c r="Q380" s="84">
        <v>16.399999999999999</v>
      </c>
      <c r="R380" s="85">
        <v>18.2</v>
      </c>
      <c r="S380" s="86">
        <v>18.899999999999999</v>
      </c>
      <c r="T380" s="84">
        <v>20.3</v>
      </c>
      <c r="U380" s="85">
        <v>21.8</v>
      </c>
      <c r="V380" s="86">
        <v>22.7</v>
      </c>
      <c r="W380" s="86">
        <v>23.8</v>
      </c>
      <c r="X380" s="85">
        <v>25.3</v>
      </c>
      <c r="Y380" s="86">
        <v>26.6</v>
      </c>
      <c r="Z380" s="84">
        <v>27.8</v>
      </c>
      <c r="AA380" s="85">
        <v>28.1</v>
      </c>
      <c r="AB380" s="86">
        <v>28</v>
      </c>
      <c r="AC380" s="84">
        <v>27.4</v>
      </c>
      <c r="AD380" s="85">
        <v>26.4</v>
      </c>
      <c r="AE380" s="86">
        <v>24.7</v>
      </c>
      <c r="AF380" s="84">
        <v>22.6</v>
      </c>
      <c r="AG380" s="85">
        <v>20.8</v>
      </c>
      <c r="AH380" s="86">
        <v>19.2</v>
      </c>
      <c r="AI380" s="84">
        <v>16.899999999999999</v>
      </c>
      <c r="AJ380" s="85">
        <v>15.5</v>
      </c>
      <c r="AK380" s="86">
        <v>13.4</v>
      </c>
      <c r="AL380" s="84">
        <v>11.7</v>
      </c>
      <c r="AM380" s="85">
        <v>9.8000000000000007</v>
      </c>
      <c r="AN380" s="86">
        <v>8.3000000000000007</v>
      </c>
      <c r="AO380" s="84">
        <v>7.5</v>
      </c>
    </row>
    <row r="381" spans="1:41" x14ac:dyDescent="0.2">
      <c r="A381" s="329"/>
      <c r="B381" s="87">
        <v>2</v>
      </c>
      <c r="C381" s="101" t="str">
        <f>CONCATENATE(A380,B381)</f>
        <v>3612</v>
      </c>
      <c r="D381" s="88"/>
      <c r="E381" s="98" t="s">
        <v>239</v>
      </c>
      <c r="F381" s="90">
        <v>3.1</v>
      </c>
      <c r="G381" s="91">
        <v>2.8</v>
      </c>
      <c r="H381" s="89">
        <v>2.1</v>
      </c>
      <c r="I381" s="90">
        <v>2.2000000000000002</v>
      </c>
      <c r="J381" s="91">
        <v>3.1</v>
      </c>
      <c r="K381" s="89">
        <v>3.3</v>
      </c>
      <c r="L381" s="90">
        <v>4.0999999999999996</v>
      </c>
      <c r="M381" s="91">
        <v>5.6</v>
      </c>
      <c r="N381" s="89">
        <v>6.9</v>
      </c>
      <c r="O381" s="90">
        <v>8.8000000000000007</v>
      </c>
      <c r="P381" s="91">
        <v>10.7</v>
      </c>
      <c r="Q381" s="89">
        <v>12</v>
      </c>
      <c r="R381" s="90">
        <v>14</v>
      </c>
      <c r="S381" s="91">
        <v>15.1</v>
      </c>
      <c r="T381" s="89">
        <v>16.3</v>
      </c>
      <c r="U381" s="90">
        <v>18.100000000000001</v>
      </c>
      <c r="V381" s="91">
        <v>19.5</v>
      </c>
      <c r="W381" s="91">
        <v>21.1</v>
      </c>
      <c r="X381" s="90">
        <v>22.5</v>
      </c>
      <c r="Y381" s="91">
        <v>23.7</v>
      </c>
      <c r="Z381" s="89">
        <v>24.6</v>
      </c>
      <c r="AA381" s="90">
        <v>24.8</v>
      </c>
      <c r="AB381" s="91">
        <v>24.8</v>
      </c>
      <c r="AC381" s="89">
        <v>24.2</v>
      </c>
      <c r="AD381" s="90">
        <v>23.2</v>
      </c>
      <c r="AE381" s="91">
        <v>21.5</v>
      </c>
      <c r="AF381" s="89">
        <v>19.5</v>
      </c>
      <c r="AG381" s="90">
        <v>17.5</v>
      </c>
      <c r="AH381" s="91">
        <v>15.7</v>
      </c>
      <c r="AI381" s="89">
        <v>13.3</v>
      </c>
      <c r="AJ381" s="90">
        <v>11.7</v>
      </c>
      <c r="AK381" s="91">
        <v>9.8000000000000007</v>
      </c>
      <c r="AL381" s="89">
        <v>7.9</v>
      </c>
      <c r="AM381" s="90">
        <v>6</v>
      </c>
      <c r="AN381" s="91">
        <v>4.8</v>
      </c>
      <c r="AO381" s="89">
        <v>3.9</v>
      </c>
    </row>
    <row r="382" spans="1:41" x14ac:dyDescent="0.2">
      <c r="A382" s="329"/>
      <c r="B382" s="87">
        <v>3</v>
      </c>
      <c r="C382" s="101" t="str">
        <f>CONCATENATE(A380,B382)</f>
        <v>3613</v>
      </c>
      <c r="D382" s="88"/>
      <c r="E382" s="98" t="s">
        <v>240</v>
      </c>
      <c r="F382" s="90">
        <v>10.5</v>
      </c>
      <c r="G382" s="91">
        <v>9.6999999999999993</v>
      </c>
      <c r="H382" s="89">
        <v>9.3000000000000007</v>
      </c>
      <c r="I382" s="90">
        <v>9.6999999999999993</v>
      </c>
      <c r="J382" s="91">
        <v>10.7</v>
      </c>
      <c r="K382" s="89">
        <v>11.1</v>
      </c>
      <c r="L382" s="90">
        <v>12.4</v>
      </c>
      <c r="M382" s="91">
        <v>13.9</v>
      </c>
      <c r="N382" s="89">
        <v>14.9</v>
      </c>
      <c r="O382" s="90">
        <v>17.600000000000001</v>
      </c>
      <c r="P382" s="91">
        <v>19.600000000000001</v>
      </c>
      <c r="Q382" s="89">
        <v>21</v>
      </c>
      <c r="R382" s="90">
        <v>22.7</v>
      </c>
      <c r="S382" s="91">
        <v>23.2</v>
      </c>
      <c r="T382" s="89">
        <v>24.7</v>
      </c>
      <c r="U382" s="90">
        <v>25.9</v>
      </c>
      <c r="V382" s="91">
        <v>26.6</v>
      </c>
      <c r="W382" s="91">
        <v>27.2</v>
      </c>
      <c r="X382" s="90">
        <v>28.9</v>
      </c>
      <c r="Y382" s="91">
        <v>30.3</v>
      </c>
      <c r="Z382" s="89">
        <v>31.7</v>
      </c>
      <c r="AA382" s="90">
        <v>32.299999999999997</v>
      </c>
      <c r="AB382" s="91">
        <v>32.1</v>
      </c>
      <c r="AC382" s="89">
        <v>31.5</v>
      </c>
      <c r="AD382" s="90">
        <v>30.4</v>
      </c>
      <c r="AE382" s="91">
        <v>28.4</v>
      </c>
      <c r="AF382" s="89">
        <v>26.1</v>
      </c>
      <c r="AG382" s="90">
        <v>24.6</v>
      </c>
      <c r="AH382" s="91">
        <v>23.2</v>
      </c>
      <c r="AI382" s="89">
        <v>20.9</v>
      </c>
      <c r="AJ382" s="90">
        <v>19.5</v>
      </c>
      <c r="AK382" s="91">
        <v>17.3</v>
      </c>
      <c r="AL382" s="89">
        <v>15.7</v>
      </c>
      <c r="AM382" s="90">
        <v>13.9</v>
      </c>
      <c r="AN382" s="91">
        <v>12.1</v>
      </c>
      <c r="AO382" s="89">
        <v>11.4</v>
      </c>
    </row>
    <row r="383" spans="1:41" x14ac:dyDescent="0.2">
      <c r="A383" s="329"/>
      <c r="B383" s="87">
        <v>4</v>
      </c>
      <c r="C383" s="101" t="str">
        <f>CONCATENATE(A380,B383)</f>
        <v>3614</v>
      </c>
      <c r="D383" s="88"/>
      <c r="E383" s="98" t="s">
        <v>241</v>
      </c>
      <c r="F383" s="90">
        <v>52</v>
      </c>
      <c r="G383" s="91">
        <v>49.6</v>
      </c>
      <c r="H383" s="89">
        <v>55.9</v>
      </c>
      <c r="I383" s="90">
        <v>54.4</v>
      </c>
      <c r="J383" s="91">
        <v>52.8</v>
      </c>
      <c r="K383" s="89">
        <v>43</v>
      </c>
      <c r="L383" s="90">
        <v>56.2</v>
      </c>
      <c r="M383" s="91">
        <v>56.6</v>
      </c>
      <c r="N383" s="89">
        <v>58.5</v>
      </c>
      <c r="O383" s="90">
        <v>60.6</v>
      </c>
      <c r="P383" s="91">
        <v>64.099999999999994</v>
      </c>
      <c r="Q383" s="89">
        <v>68.3</v>
      </c>
      <c r="R383" s="90">
        <v>62.3</v>
      </c>
      <c r="S383" s="91">
        <v>59.9</v>
      </c>
      <c r="T383" s="89">
        <v>74.599999999999994</v>
      </c>
      <c r="U383" s="90">
        <v>65.2</v>
      </c>
      <c r="V383" s="91">
        <v>53</v>
      </c>
      <c r="W383" s="91">
        <v>39.799999999999997</v>
      </c>
      <c r="X383" s="90">
        <v>54.1</v>
      </c>
      <c r="Y383" s="91">
        <v>57.6</v>
      </c>
      <c r="Z383" s="89">
        <v>83.9</v>
      </c>
      <c r="AA383" s="90">
        <v>81.099999999999994</v>
      </c>
      <c r="AB383" s="91">
        <v>71.2</v>
      </c>
      <c r="AC383" s="89">
        <v>78.900000000000006</v>
      </c>
      <c r="AD383" s="90">
        <v>63.2</v>
      </c>
      <c r="AE383" s="91">
        <v>52.6</v>
      </c>
      <c r="AF383" s="89">
        <v>44.1</v>
      </c>
      <c r="AG383" s="90">
        <v>50</v>
      </c>
      <c r="AH383" s="91">
        <v>56.6</v>
      </c>
      <c r="AI383" s="89">
        <v>60</v>
      </c>
      <c r="AJ383" s="90">
        <v>53</v>
      </c>
      <c r="AK383" s="91">
        <v>47.1</v>
      </c>
      <c r="AL383" s="89">
        <v>50.8</v>
      </c>
      <c r="AM383" s="90">
        <v>53.6</v>
      </c>
      <c r="AN383" s="91">
        <v>51.2</v>
      </c>
      <c r="AO383" s="89">
        <v>58.5</v>
      </c>
    </row>
    <row r="384" spans="1:41" x14ac:dyDescent="0.2">
      <c r="A384" s="330"/>
      <c r="B384" s="92">
        <v>5</v>
      </c>
      <c r="C384" s="102" t="str">
        <f>CONCATENATE(A380,B384)</f>
        <v>3615</v>
      </c>
      <c r="D384" s="93"/>
      <c r="E384" s="99" t="s">
        <v>242</v>
      </c>
      <c r="F384" s="95"/>
      <c r="G384" s="96"/>
      <c r="H384" s="94"/>
      <c r="I384" s="95"/>
      <c r="J384" s="96"/>
      <c r="K384" s="94"/>
      <c r="L384" s="95"/>
      <c r="M384" s="96"/>
      <c r="N384" s="94"/>
      <c r="O384" s="95"/>
      <c r="P384" s="96"/>
      <c r="Q384" s="94"/>
      <c r="R384" s="95"/>
      <c r="S384" s="96"/>
      <c r="T384" s="94"/>
      <c r="U384" s="95"/>
      <c r="V384" s="96"/>
      <c r="W384" s="96"/>
      <c r="X384" s="95"/>
      <c r="Y384" s="96"/>
      <c r="Z384" s="94"/>
      <c r="AA384" s="95"/>
      <c r="AB384" s="96"/>
      <c r="AC384" s="94"/>
      <c r="AD384" s="95"/>
      <c r="AE384" s="96"/>
      <c r="AF384" s="94"/>
      <c r="AG384" s="95"/>
      <c r="AH384" s="96"/>
      <c r="AI384" s="94"/>
      <c r="AJ384" s="95"/>
      <c r="AK384" s="96"/>
      <c r="AL384" s="94"/>
      <c r="AM384" s="95"/>
      <c r="AN384" s="96"/>
      <c r="AO384" s="94"/>
    </row>
    <row r="385" spans="1:41" x14ac:dyDescent="0.2">
      <c r="A385" s="328">
        <v>362</v>
      </c>
      <c r="B385" s="61">
        <v>1</v>
      </c>
      <c r="C385" s="100" t="str">
        <f>CONCATENATE(A385,B385)</f>
        <v>3621</v>
      </c>
      <c r="D385" s="88" t="s">
        <v>327</v>
      </c>
      <c r="E385" s="98" t="s">
        <v>238</v>
      </c>
      <c r="F385" s="90">
        <v>3.9</v>
      </c>
      <c r="G385" s="91">
        <v>3.4</v>
      </c>
      <c r="H385" s="89">
        <v>2.8</v>
      </c>
      <c r="I385" s="90">
        <v>3.1</v>
      </c>
      <c r="J385" s="91">
        <v>4.2</v>
      </c>
      <c r="K385" s="89">
        <v>4.5999999999999996</v>
      </c>
      <c r="L385" s="90">
        <v>5.5</v>
      </c>
      <c r="M385" s="91">
        <v>7.2</v>
      </c>
      <c r="N385" s="89">
        <v>8.5</v>
      </c>
      <c r="O385" s="90">
        <v>11</v>
      </c>
      <c r="P385" s="91">
        <v>13</v>
      </c>
      <c r="Q385" s="89">
        <v>14.6</v>
      </c>
      <c r="R385" s="90">
        <v>16.600000000000001</v>
      </c>
      <c r="S385" s="91">
        <v>17</v>
      </c>
      <c r="T385" s="89">
        <v>18.3</v>
      </c>
      <c r="U385" s="90">
        <v>19.899999999999999</v>
      </c>
      <c r="V385" s="91">
        <v>21</v>
      </c>
      <c r="W385" s="91">
        <v>22.3</v>
      </c>
      <c r="X385" s="90">
        <v>23.8</v>
      </c>
      <c r="Y385" s="91">
        <v>25</v>
      </c>
      <c r="Z385" s="89">
        <v>25.7</v>
      </c>
      <c r="AA385" s="90">
        <v>25.7</v>
      </c>
      <c r="AB385" s="91">
        <v>25.5</v>
      </c>
      <c r="AC385" s="89">
        <v>24.9</v>
      </c>
      <c r="AD385" s="90">
        <v>23.7</v>
      </c>
      <c r="AE385" s="91">
        <v>21.7</v>
      </c>
      <c r="AF385" s="89">
        <v>19.5</v>
      </c>
      <c r="AG385" s="90">
        <v>17.600000000000001</v>
      </c>
      <c r="AH385" s="91">
        <v>15.8</v>
      </c>
      <c r="AI385" s="89">
        <v>13.5</v>
      </c>
      <c r="AJ385" s="90">
        <v>12.2</v>
      </c>
      <c r="AK385" s="91">
        <v>10.199999999999999</v>
      </c>
      <c r="AL385" s="89">
        <v>8.3000000000000007</v>
      </c>
      <c r="AM385" s="91">
        <v>6.6</v>
      </c>
      <c r="AN385" s="91">
        <v>5.4</v>
      </c>
      <c r="AO385" s="89">
        <v>4.5999999999999996</v>
      </c>
    </row>
    <row r="386" spans="1:41" x14ac:dyDescent="0.2">
      <c r="A386" s="329"/>
      <c r="B386" s="87">
        <v>2</v>
      </c>
      <c r="C386" s="101" t="str">
        <f>CONCATENATE(A385,B386)</f>
        <v>3622</v>
      </c>
      <c r="D386" s="88"/>
      <c r="E386" s="98" t="s">
        <v>239</v>
      </c>
      <c r="F386" s="90">
        <v>0</v>
      </c>
      <c r="G386" s="91">
        <v>-0.3</v>
      </c>
      <c r="H386" s="89">
        <v>-1</v>
      </c>
      <c r="I386" s="90">
        <v>-1</v>
      </c>
      <c r="J386" s="91">
        <v>-0.2</v>
      </c>
      <c r="K386" s="89">
        <v>0.1</v>
      </c>
      <c r="L386" s="90">
        <v>0.8</v>
      </c>
      <c r="M386" s="91">
        <v>2</v>
      </c>
      <c r="N386" s="89">
        <v>3.3</v>
      </c>
      <c r="O386" s="90">
        <v>5.2</v>
      </c>
      <c r="P386" s="91">
        <v>7.2</v>
      </c>
      <c r="Q386" s="89">
        <v>8.4</v>
      </c>
      <c r="R386" s="90">
        <v>10.7</v>
      </c>
      <c r="S386" s="91">
        <v>11.6</v>
      </c>
      <c r="T386" s="89">
        <v>12.8</v>
      </c>
      <c r="U386" s="90">
        <v>14.6</v>
      </c>
      <c r="V386" s="91">
        <v>16.399999999999999</v>
      </c>
      <c r="W386" s="91">
        <v>18.600000000000001</v>
      </c>
      <c r="X386" s="90">
        <v>19.899999999999999</v>
      </c>
      <c r="Y386" s="91">
        <v>21</v>
      </c>
      <c r="Z386" s="89">
        <v>21.5</v>
      </c>
      <c r="AA386" s="90">
        <v>21.4</v>
      </c>
      <c r="AB386" s="91">
        <v>21.4</v>
      </c>
      <c r="AC386" s="89">
        <v>20.6</v>
      </c>
      <c r="AD386" s="90">
        <v>19.5</v>
      </c>
      <c r="AE386" s="91">
        <v>17.8</v>
      </c>
      <c r="AF386" s="89">
        <v>15.5</v>
      </c>
      <c r="AG386" s="90">
        <v>13.6</v>
      </c>
      <c r="AH386" s="91">
        <v>11.4</v>
      </c>
      <c r="AI386" s="89">
        <v>9</v>
      </c>
      <c r="AJ386" s="90">
        <v>7.7</v>
      </c>
      <c r="AK386" s="91">
        <v>5.9</v>
      </c>
      <c r="AL386" s="89">
        <v>3.9</v>
      </c>
      <c r="AM386" s="91">
        <v>2.4</v>
      </c>
      <c r="AN386" s="91">
        <v>1.5</v>
      </c>
      <c r="AO386" s="89">
        <v>0.7</v>
      </c>
    </row>
    <row r="387" spans="1:41" x14ac:dyDescent="0.2">
      <c r="A387" s="329"/>
      <c r="B387" s="87">
        <v>3</v>
      </c>
      <c r="C387" s="101" t="str">
        <f>CONCATENATE(A385,B387)</f>
        <v>3623</v>
      </c>
      <c r="D387" s="88"/>
      <c r="E387" s="98" t="s">
        <v>240</v>
      </c>
      <c r="F387" s="90">
        <v>8.3000000000000007</v>
      </c>
      <c r="G387" s="91">
        <v>7.7</v>
      </c>
      <c r="H387" s="89">
        <v>7.2</v>
      </c>
      <c r="I387" s="90">
        <v>7.6</v>
      </c>
      <c r="J387" s="91">
        <v>9.1</v>
      </c>
      <c r="K387" s="89">
        <v>9.5</v>
      </c>
      <c r="L387" s="90">
        <v>10.8</v>
      </c>
      <c r="M387" s="91">
        <v>12.7</v>
      </c>
      <c r="N387" s="89">
        <v>14.1</v>
      </c>
      <c r="O387" s="90">
        <v>17</v>
      </c>
      <c r="P387" s="91">
        <v>19.100000000000001</v>
      </c>
      <c r="Q387" s="89">
        <v>20.9</v>
      </c>
      <c r="R387" s="90">
        <v>22.9</v>
      </c>
      <c r="S387" s="91">
        <v>23</v>
      </c>
      <c r="T387" s="89">
        <v>24.5</v>
      </c>
      <c r="U387" s="90">
        <v>26</v>
      </c>
      <c r="V387" s="91">
        <v>26.4</v>
      </c>
      <c r="W387" s="91">
        <v>27</v>
      </c>
      <c r="X387" s="90">
        <v>28.9</v>
      </c>
      <c r="Y387" s="91">
        <v>30.2</v>
      </c>
      <c r="Z387" s="89">
        <v>31.4</v>
      </c>
      <c r="AA387" s="90">
        <v>31.8</v>
      </c>
      <c r="AB387" s="91">
        <v>31.3</v>
      </c>
      <c r="AC387" s="89">
        <v>30.7</v>
      </c>
      <c r="AD387" s="90">
        <v>29.4</v>
      </c>
      <c r="AE387" s="91">
        <v>27.1</v>
      </c>
      <c r="AF387" s="89">
        <v>24.6</v>
      </c>
      <c r="AG387" s="90">
        <v>22.9</v>
      </c>
      <c r="AH387" s="91">
        <v>21.7</v>
      </c>
      <c r="AI387" s="89">
        <v>19.2</v>
      </c>
      <c r="AJ387" s="90">
        <v>17.899999999999999</v>
      </c>
      <c r="AK387" s="91">
        <v>15.4</v>
      </c>
      <c r="AL387" s="89">
        <v>13.7</v>
      </c>
      <c r="AM387" s="91">
        <v>12</v>
      </c>
      <c r="AN387" s="91">
        <v>10</v>
      </c>
      <c r="AO387" s="89">
        <v>9.5</v>
      </c>
    </row>
    <row r="388" spans="1:41" x14ac:dyDescent="0.2">
      <c r="A388" s="329"/>
      <c r="B388" s="87">
        <v>4</v>
      </c>
      <c r="C388" s="101" t="str">
        <f>CONCATENATE(A385,B388)</f>
        <v>3624</v>
      </c>
      <c r="D388" s="88"/>
      <c r="E388" s="98" t="s">
        <v>241</v>
      </c>
      <c r="F388" s="90">
        <v>27.3</v>
      </c>
      <c r="G388" s="91">
        <v>27.9</v>
      </c>
      <c r="H388" s="89">
        <v>32.9</v>
      </c>
      <c r="I388" s="90">
        <v>33.700000000000003</v>
      </c>
      <c r="J388" s="91">
        <v>40</v>
      </c>
      <c r="K388" s="89">
        <v>33.4</v>
      </c>
      <c r="L388" s="90">
        <v>44</v>
      </c>
      <c r="M388" s="91">
        <v>50</v>
      </c>
      <c r="N388" s="89">
        <v>52.1</v>
      </c>
      <c r="O388" s="90">
        <v>57.8</v>
      </c>
      <c r="P388" s="91">
        <v>61</v>
      </c>
      <c r="Q388" s="89">
        <v>64</v>
      </c>
      <c r="R388" s="90">
        <v>61.8</v>
      </c>
      <c r="S388" s="91">
        <v>56</v>
      </c>
      <c r="T388" s="89">
        <v>70.2</v>
      </c>
      <c r="U388" s="90">
        <v>60.9</v>
      </c>
      <c r="V388" s="91">
        <v>51.2</v>
      </c>
      <c r="W388" s="91">
        <v>35.799999999999997</v>
      </c>
      <c r="X388" s="90">
        <v>48.4</v>
      </c>
      <c r="Y388" s="91">
        <v>53.2</v>
      </c>
      <c r="Z388" s="89">
        <v>73.7</v>
      </c>
      <c r="AA388" s="90">
        <v>67.3</v>
      </c>
      <c r="AB388" s="91">
        <v>60.2</v>
      </c>
      <c r="AC388" s="89">
        <v>68</v>
      </c>
      <c r="AD388" s="90">
        <v>55.2</v>
      </c>
      <c r="AE388" s="91">
        <v>47.4</v>
      </c>
      <c r="AF388" s="89">
        <v>41.4</v>
      </c>
      <c r="AG388" s="90">
        <v>43</v>
      </c>
      <c r="AH388" s="91">
        <v>52.5</v>
      </c>
      <c r="AI388" s="89">
        <v>51.9</v>
      </c>
      <c r="AJ388" s="90">
        <v>45.6</v>
      </c>
      <c r="AK388" s="91">
        <v>37.200000000000003</v>
      </c>
      <c r="AL388" s="89">
        <v>34.700000000000003</v>
      </c>
      <c r="AM388" s="91">
        <v>34.6</v>
      </c>
      <c r="AN388" s="91">
        <v>28</v>
      </c>
      <c r="AO388" s="89">
        <v>34.799999999999997</v>
      </c>
    </row>
    <row r="389" spans="1:41" x14ac:dyDescent="0.2">
      <c r="A389" s="330"/>
      <c r="B389" s="92">
        <v>5</v>
      </c>
      <c r="C389" s="102" t="str">
        <f>CONCATENATE(A385,B389)</f>
        <v>3625</v>
      </c>
      <c r="D389" s="88"/>
      <c r="E389" s="98" t="s">
        <v>242</v>
      </c>
      <c r="F389" s="90"/>
      <c r="G389" s="91"/>
      <c r="H389" s="89"/>
      <c r="I389" s="90"/>
      <c r="J389" s="91"/>
      <c r="K389" s="89"/>
      <c r="L389" s="90"/>
      <c r="M389" s="91"/>
      <c r="N389" s="89"/>
      <c r="O389" s="90"/>
      <c r="P389" s="91"/>
      <c r="Q389" s="89"/>
      <c r="R389" s="90"/>
      <c r="S389" s="91"/>
      <c r="T389" s="89"/>
      <c r="U389" s="90"/>
      <c r="V389" s="91"/>
      <c r="W389" s="91"/>
      <c r="X389" s="90"/>
      <c r="Y389" s="91"/>
      <c r="Z389" s="89"/>
      <c r="AA389" s="90"/>
      <c r="AB389" s="91"/>
      <c r="AC389" s="89"/>
      <c r="AD389" s="90"/>
      <c r="AE389" s="91"/>
      <c r="AF389" s="89"/>
      <c r="AG389" s="90"/>
      <c r="AH389" s="91"/>
      <c r="AI389" s="89"/>
      <c r="AJ389" s="90"/>
      <c r="AK389" s="91"/>
      <c r="AL389" s="89"/>
      <c r="AM389" s="91"/>
      <c r="AN389" s="91"/>
      <c r="AO389" s="89"/>
    </row>
    <row r="390" spans="1:41" x14ac:dyDescent="0.2">
      <c r="A390" s="328">
        <v>371</v>
      </c>
      <c r="B390" s="61">
        <v>1</v>
      </c>
      <c r="C390" s="100" t="str">
        <f>CONCATENATE(A390,B390)</f>
        <v>3711</v>
      </c>
      <c r="D390" s="83" t="s">
        <v>70</v>
      </c>
      <c r="E390" s="84" t="s">
        <v>238</v>
      </c>
      <c r="F390" s="85">
        <v>6.1</v>
      </c>
      <c r="G390" s="86">
        <v>5.6</v>
      </c>
      <c r="H390" s="84">
        <v>5</v>
      </c>
      <c r="I390" s="85">
        <v>5.3</v>
      </c>
      <c r="J390" s="86">
        <v>6.1</v>
      </c>
      <c r="K390" s="84">
        <v>6.4</v>
      </c>
      <c r="L390" s="85">
        <v>7.5</v>
      </c>
      <c r="M390" s="86">
        <v>9</v>
      </c>
      <c r="N390" s="84">
        <v>10.199999999999999</v>
      </c>
      <c r="O390" s="85">
        <v>12.5</v>
      </c>
      <c r="P390" s="86">
        <v>14.7</v>
      </c>
      <c r="Q390" s="84">
        <v>16.100000000000001</v>
      </c>
      <c r="R390" s="85">
        <v>18.2</v>
      </c>
      <c r="S390" s="86">
        <v>18.8</v>
      </c>
      <c r="T390" s="84">
        <v>20.3</v>
      </c>
      <c r="U390" s="85">
        <v>22</v>
      </c>
      <c r="V390" s="86">
        <v>23</v>
      </c>
      <c r="W390" s="84">
        <v>24.2</v>
      </c>
      <c r="X390" s="85">
        <v>25.8</v>
      </c>
      <c r="Y390" s="86">
        <v>27</v>
      </c>
      <c r="Z390" s="84">
        <v>28.2</v>
      </c>
      <c r="AA390" s="85">
        <v>28.5</v>
      </c>
      <c r="AB390" s="86">
        <v>28.2</v>
      </c>
      <c r="AC390" s="84">
        <v>27.5</v>
      </c>
      <c r="AD390" s="85">
        <v>26.3</v>
      </c>
      <c r="AE390" s="86">
        <v>24.4</v>
      </c>
      <c r="AF390" s="84">
        <v>22.2</v>
      </c>
      <c r="AG390" s="85">
        <v>20.3</v>
      </c>
      <c r="AH390" s="86">
        <v>18.7</v>
      </c>
      <c r="AI390" s="84">
        <v>16.3</v>
      </c>
      <c r="AJ390" s="85">
        <v>14.8</v>
      </c>
      <c r="AK390" s="86">
        <v>12.8</v>
      </c>
      <c r="AL390" s="84">
        <v>10.9</v>
      </c>
      <c r="AM390" s="86">
        <v>9.1</v>
      </c>
      <c r="AN390" s="86">
        <v>7.8</v>
      </c>
      <c r="AO390" s="84">
        <v>6.9</v>
      </c>
    </row>
    <row r="391" spans="1:41" x14ac:dyDescent="0.2">
      <c r="A391" s="329"/>
      <c r="B391" s="87">
        <v>2</v>
      </c>
      <c r="C391" s="101" t="str">
        <f>CONCATENATE(A390,B391)</f>
        <v>3712</v>
      </c>
      <c r="D391" s="88"/>
      <c r="E391" s="89" t="s">
        <v>239</v>
      </c>
      <c r="F391" s="90">
        <v>2.1</v>
      </c>
      <c r="G391" s="91">
        <v>1.8</v>
      </c>
      <c r="H391" s="89">
        <v>1.1000000000000001</v>
      </c>
      <c r="I391" s="90">
        <v>1.2</v>
      </c>
      <c r="J391" s="91">
        <v>1.9</v>
      </c>
      <c r="K391" s="89">
        <v>2.2000000000000002</v>
      </c>
      <c r="L391" s="90">
        <v>3.1</v>
      </c>
      <c r="M391" s="91">
        <v>4.3</v>
      </c>
      <c r="N391" s="89">
        <v>5.7</v>
      </c>
      <c r="O391" s="90">
        <v>7.6</v>
      </c>
      <c r="P391" s="91">
        <v>9.8000000000000007</v>
      </c>
      <c r="Q391" s="89">
        <v>10.9</v>
      </c>
      <c r="R391" s="90">
        <v>13.2</v>
      </c>
      <c r="S391" s="91">
        <v>14.3</v>
      </c>
      <c r="T391" s="89">
        <v>15.7</v>
      </c>
      <c r="U391" s="90">
        <v>17.5</v>
      </c>
      <c r="V391" s="91">
        <v>19.3</v>
      </c>
      <c r="W391" s="89">
        <v>21.1</v>
      </c>
      <c r="X391" s="90">
        <v>22.5</v>
      </c>
      <c r="Y391" s="91">
        <v>23.7</v>
      </c>
      <c r="Z391" s="89">
        <v>24.6</v>
      </c>
      <c r="AA391" s="90">
        <v>24.8</v>
      </c>
      <c r="AB391" s="91">
        <v>24.7</v>
      </c>
      <c r="AC391" s="89">
        <v>23.8</v>
      </c>
      <c r="AD391" s="90">
        <v>22.7</v>
      </c>
      <c r="AE391" s="91">
        <v>20.9</v>
      </c>
      <c r="AF391" s="89">
        <v>18.600000000000001</v>
      </c>
      <c r="AG391" s="90">
        <v>16.399999999999999</v>
      </c>
      <c r="AH391" s="91">
        <v>14.4</v>
      </c>
      <c r="AI391" s="89">
        <v>11.9</v>
      </c>
      <c r="AJ391" s="90">
        <v>10.4</v>
      </c>
      <c r="AK391" s="91">
        <v>8.6</v>
      </c>
      <c r="AL391" s="89">
        <v>6.4</v>
      </c>
      <c r="AM391" s="91">
        <v>4.7</v>
      </c>
      <c r="AN391" s="91">
        <v>3.8</v>
      </c>
      <c r="AO391" s="89">
        <v>2.8</v>
      </c>
    </row>
    <row r="392" spans="1:41" x14ac:dyDescent="0.2">
      <c r="A392" s="329"/>
      <c r="B392" s="87">
        <v>3</v>
      </c>
      <c r="C392" s="101" t="str">
        <f>CONCATENATE(A390,B392)</f>
        <v>3713</v>
      </c>
      <c r="D392" s="88"/>
      <c r="E392" s="89" t="s">
        <v>240</v>
      </c>
      <c r="F392" s="90">
        <v>10.1</v>
      </c>
      <c r="G392" s="91">
        <v>9.3000000000000007</v>
      </c>
      <c r="H392" s="89">
        <v>9</v>
      </c>
      <c r="I392" s="90">
        <v>9.4</v>
      </c>
      <c r="J392" s="91">
        <v>10.3</v>
      </c>
      <c r="K392" s="89">
        <v>10.6</v>
      </c>
      <c r="L392" s="90">
        <v>12</v>
      </c>
      <c r="M392" s="91">
        <v>13.5</v>
      </c>
      <c r="N392" s="89">
        <v>14.7</v>
      </c>
      <c r="O392" s="90">
        <v>17.399999999999999</v>
      </c>
      <c r="P392" s="91">
        <v>19.8</v>
      </c>
      <c r="Q392" s="89">
        <v>21.4</v>
      </c>
      <c r="R392" s="90">
        <v>23.4</v>
      </c>
      <c r="S392" s="91">
        <v>23.6</v>
      </c>
      <c r="T392" s="89">
        <v>25.3</v>
      </c>
      <c r="U392" s="90">
        <v>26.7</v>
      </c>
      <c r="V392" s="91">
        <v>27.2</v>
      </c>
      <c r="W392" s="89">
        <v>28</v>
      </c>
      <c r="X392" s="90">
        <v>29.8</v>
      </c>
      <c r="Y392" s="91">
        <v>31.2</v>
      </c>
      <c r="Z392" s="89">
        <v>32.5</v>
      </c>
      <c r="AA392" s="90">
        <v>32.9</v>
      </c>
      <c r="AB392" s="91">
        <v>32.5</v>
      </c>
      <c r="AC392" s="89">
        <v>31.9</v>
      </c>
      <c r="AD392" s="90">
        <v>30.6</v>
      </c>
      <c r="AE392" s="91">
        <v>28.4</v>
      </c>
      <c r="AF392" s="89">
        <v>26</v>
      </c>
      <c r="AG392" s="90">
        <v>24.5</v>
      </c>
      <c r="AH392" s="91">
        <v>23.1</v>
      </c>
      <c r="AI392" s="89">
        <v>20.8</v>
      </c>
      <c r="AJ392" s="90">
        <v>19.3</v>
      </c>
      <c r="AK392" s="91">
        <v>17</v>
      </c>
      <c r="AL392" s="89">
        <v>15.3</v>
      </c>
      <c r="AM392" s="91">
        <v>13.5</v>
      </c>
      <c r="AN392" s="91">
        <v>11.8</v>
      </c>
      <c r="AO392" s="89">
        <v>11.2</v>
      </c>
    </row>
    <row r="393" spans="1:41" x14ac:dyDescent="0.2">
      <c r="A393" s="329"/>
      <c r="B393" s="87">
        <v>4</v>
      </c>
      <c r="C393" s="101" t="str">
        <f>CONCATENATE(A390,B393)</f>
        <v>3714</v>
      </c>
      <c r="D393" s="88"/>
      <c r="E393" s="89" t="s">
        <v>241</v>
      </c>
      <c r="F393" s="90">
        <v>45.9</v>
      </c>
      <c r="G393" s="91">
        <v>45</v>
      </c>
      <c r="H393" s="89">
        <v>50.3</v>
      </c>
      <c r="I393" s="90">
        <v>50.2</v>
      </c>
      <c r="J393" s="91">
        <v>50.1</v>
      </c>
      <c r="K393" s="89">
        <v>40.700000000000003</v>
      </c>
      <c r="L393" s="90">
        <v>52.8</v>
      </c>
      <c r="M393" s="91">
        <v>54.6</v>
      </c>
      <c r="N393" s="89">
        <v>60.7</v>
      </c>
      <c r="O393" s="90">
        <v>61.1</v>
      </c>
      <c r="P393" s="91">
        <v>62.5</v>
      </c>
      <c r="Q393" s="89">
        <v>69</v>
      </c>
      <c r="R393" s="90">
        <v>64.8</v>
      </c>
      <c r="S393" s="91">
        <v>61.8</v>
      </c>
      <c r="T393" s="89">
        <v>76.7</v>
      </c>
      <c r="U393" s="90">
        <v>68.5</v>
      </c>
      <c r="V393" s="91">
        <v>56.4</v>
      </c>
      <c r="W393" s="89">
        <v>41</v>
      </c>
      <c r="X393" s="90">
        <v>54.6</v>
      </c>
      <c r="Y393" s="91">
        <v>56.4</v>
      </c>
      <c r="Z393" s="89">
        <v>84.1</v>
      </c>
      <c r="AA393" s="90">
        <v>77.599999999999994</v>
      </c>
      <c r="AB393" s="91">
        <v>70.7</v>
      </c>
      <c r="AC393" s="89">
        <v>76.8</v>
      </c>
      <c r="AD393" s="90">
        <v>62</v>
      </c>
      <c r="AE393" s="91">
        <v>51.7</v>
      </c>
      <c r="AF393" s="89">
        <v>46</v>
      </c>
      <c r="AG393" s="90">
        <v>50.7</v>
      </c>
      <c r="AH393" s="91">
        <v>57</v>
      </c>
      <c r="AI393" s="89">
        <v>61.6</v>
      </c>
      <c r="AJ393" s="90">
        <v>51.4</v>
      </c>
      <c r="AK393" s="91">
        <v>45</v>
      </c>
      <c r="AL393" s="89">
        <v>48.7</v>
      </c>
      <c r="AM393" s="91">
        <v>50.7</v>
      </c>
      <c r="AN393" s="91">
        <v>46.1</v>
      </c>
      <c r="AO393" s="89">
        <v>51.8</v>
      </c>
    </row>
    <row r="394" spans="1:41" x14ac:dyDescent="0.2">
      <c r="A394" s="330"/>
      <c r="B394" s="92">
        <v>5</v>
      </c>
      <c r="C394" s="102" t="str">
        <f>CONCATENATE(A390,B394)</f>
        <v>3715</v>
      </c>
      <c r="D394" s="93"/>
      <c r="E394" s="94" t="s">
        <v>242</v>
      </c>
      <c r="F394" s="95">
        <v>7.7</v>
      </c>
      <c r="G394" s="96">
        <v>7.9</v>
      </c>
      <c r="H394" s="94">
        <v>8.6</v>
      </c>
      <c r="I394" s="95">
        <v>9.8000000000000007</v>
      </c>
      <c r="J394" s="96">
        <v>10.5</v>
      </c>
      <c r="K394" s="94">
        <v>11.3</v>
      </c>
      <c r="L394" s="95">
        <v>12.4</v>
      </c>
      <c r="M394" s="96">
        <v>13.2</v>
      </c>
      <c r="N394" s="94">
        <v>14</v>
      </c>
      <c r="O394" s="95">
        <v>15.6</v>
      </c>
      <c r="P394" s="96">
        <v>16.7</v>
      </c>
      <c r="Q394" s="94">
        <v>18</v>
      </c>
      <c r="R394" s="95">
        <v>18.100000000000001</v>
      </c>
      <c r="S394" s="96">
        <v>17.8</v>
      </c>
      <c r="T394" s="94">
        <v>19.5</v>
      </c>
      <c r="U394" s="95">
        <v>19.100000000000001</v>
      </c>
      <c r="V394" s="96">
        <v>17.5</v>
      </c>
      <c r="W394" s="94">
        <v>15.3</v>
      </c>
      <c r="X394" s="95">
        <v>17.2</v>
      </c>
      <c r="Y394" s="96">
        <v>17.5</v>
      </c>
      <c r="Z394" s="94">
        <v>19.899999999999999</v>
      </c>
      <c r="AA394" s="95">
        <v>19.8</v>
      </c>
      <c r="AB394" s="96">
        <v>18.600000000000001</v>
      </c>
      <c r="AC394" s="94">
        <v>17.5</v>
      </c>
      <c r="AD394" s="95">
        <v>15.8</v>
      </c>
      <c r="AE394" s="96">
        <v>13.8</v>
      </c>
      <c r="AF394" s="94">
        <v>12.1</v>
      </c>
      <c r="AG394" s="95">
        <v>12</v>
      </c>
      <c r="AH394" s="96">
        <v>12.1</v>
      </c>
      <c r="AI394" s="94">
        <v>10.9</v>
      </c>
      <c r="AJ394" s="95">
        <v>9.6999999999999993</v>
      </c>
      <c r="AK394" s="96">
        <v>8.4</v>
      </c>
      <c r="AL394" s="94">
        <v>8.1999999999999993</v>
      </c>
      <c r="AM394" s="96">
        <v>7.9</v>
      </c>
      <c r="AN394" s="96">
        <v>7.4</v>
      </c>
      <c r="AO394" s="94">
        <v>7.4</v>
      </c>
    </row>
    <row r="395" spans="1:41" x14ac:dyDescent="0.2">
      <c r="A395" s="328">
        <v>372</v>
      </c>
      <c r="B395" s="61">
        <v>1</v>
      </c>
      <c r="C395" s="100" t="str">
        <f>CONCATENATE(A395,B395)</f>
        <v>3721</v>
      </c>
      <c r="D395" s="88" t="s">
        <v>328</v>
      </c>
      <c r="E395" s="89" t="s">
        <v>238</v>
      </c>
      <c r="F395" s="90">
        <v>4.9000000000000004</v>
      </c>
      <c r="G395" s="91">
        <v>4.4000000000000004</v>
      </c>
      <c r="H395" s="89">
        <v>3.8</v>
      </c>
      <c r="I395" s="90">
        <v>4</v>
      </c>
      <c r="J395" s="91">
        <v>5</v>
      </c>
      <c r="K395" s="89">
        <v>5.4</v>
      </c>
      <c r="L395" s="90">
        <v>6.4</v>
      </c>
      <c r="M395" s="91">
        <v>7.9</v>
      </c>
      <c r="N395" s="89">
        <v>9.3000000000000007</v>
      </c>
      <c r="O395" s="90">
        <v>11.5</v>
      </c>
      <c r="P395" s="91">
        <v>13.6</v>
      </c>
      <c r="Q395" s="89">
        <v>15.1</v>
      </c>
      <c r="R395" s="90">
        <v>17.2</v>
      </c>
      <c r="S395" s="91">
        <v>17.8</v>
      </c>
      <c r="T395" s="89">
        <v>19.2</v>
      </c>
      <c r="U395" s="90">
        <v>20.9</v>
      </c>
      <c r="V395" s="91">
        <v>22</v>
      </c>
      <c r="W395" s="89">
        <v>23.3</v>
      </c>
      <c r="X395" s="90">
        <v>24.9</v>
      </c>
      <c r="Y395" s="91">
        <v>26.1</v>
      </c>
      <c r="Z395" s="89">
        <v>27</v>
      </c>
      <c r="AA395" s="90">
        <v>27.2</v>
      </c>
      <c r="AB395" s="91">
        <v>26.9</v>
      </c>
      <c r="AC395" s="89">
        <v>26.3</v>
      </c>
      <c r="AD395" s="90">
        <v>25</v>
      </c>
      <c r="AE395" s="91">
        <v>23.1</v>
      </c>
      <c r="AF395" s="89">
        <v>20.8</v>
      </c>
      <c r="AG395" s="90">
        <v>18.899999999999999</v>
      </c>
      <c r="AH395" s="91">
        <v>17.2</v>
      </c>
      <c r="AI395" s="89">
        <v>14.9</v>
      </c>
      <c r="AJ395" s="90">
        <v>13.5</v>
      </c>
      <c r="AK395" s="91">
        <v>11.5</v>
      </c>
      <c r="AL395" s="89">
        <v>9.5</v>
      </c>
      <c r="AM395" s="91">
        <v>7.8</v>
      </c>
      <c r="AN395" s="91">
        <v>6.6</v>
      </c>
      <c r="AO395" s="89">
        <v>5.6</v>
      </c>
    </row>
    <row r="396" spans="1:41" x14ac:dyDescent="0.2">
      <c r="A396" s="329"/>
      <c r="B396" s="87">
        <v>2</v>
      </c>
      <c r="C396" s="101" t="str">
        <f>CONCATENATE(A395,B396)</f>
        <v>3722</v>
      </c>
      <c r="D396" s="88"/>
      <c r="E396" s="89" t="s">
        <v>239</v>
      </c>
      <c r="F396" s="90">
        <v>0.3</v>
      </c>
      <c r="G396" s="91">
        <v>-0.1</v>
      </c>
      <c r="H396" s="89">
        <v>-0.8</v>
      </c>
      <c r="I396" s="90">
        <v>-0.9</v>
      </c>
      <c r="J396" s="91">
        <v>-0.2</v>
      </c>
      <c r="K396" s="89">
        <v>0.4</v>
      </c>
      <c r="L396" s="90">
        <v>1</v>
      </c>
      <c r="M396" s="91">
        <v>2.2000000000000002</v>
      </c>
      <c r="N396" s="89">
        <v>3.7</v>
      </c>
      <c r="O396" s="90">
        <v>5.4</v>
      </c>
      <c r="P396" s="91">
        <v>7.5</v>
      </c>
      <c r="Q396" s="89">
        <v>8.6999999999999993</v>
      </c>
      <c r="R396" s="90">
        <v>11.1</v>
      </c>
      <c r="S396" s="91">
        <v>12</v>
      </c>
      <c r="T396" s="89">
        <v>13.2</v>
      </c>
      <c r="U396" s="90">
        <v>15.3</v>
      </c>
      <c r="V396" s="91">
        <v>17.399999999999999</v>
      </c>
      <c r="W396" s="89">
        <v>19.5</v>
      </c>
      <c r="X396" s="90">
        <v>20.9</v>
      </c>
      <c r="Y396" s="91">
        <v>22.1</v>
      </c>
      <c r="Z396" s="89">
        <v>22.7</v>
      </c>
      <c r="AA396" s="90">
        <v>22.7</v>
      </c>
      <c r="AB396" s="91">
        <v>22.7</v>
      </c>
      <c r="AC396" s="89">
        <v>21.8</v>
      </c>
      <c r="AD396" s="90">
        <v>20.7</v>
      </c>
      <c r="AE396" s="91">
        <v>18.899999999999999</v>
      </c>
      <c r="AF396" s="89">
        <v>16.600000000000001</v>
      </c>
      <c r="AG396" s="90">
        <v>14.4</v>
      </c>
      <c r="AH396" s="91">
        <v>12.3</v>
      </c>
      <c r="AI396" s="89">
        <v>9.8000000000000007</v>
      </c>
      <c r="AJ396" s="90">
        <v>8.4</v>
      </c>
      <c r="AK396" s="91">
        <v>6.6</v>
      </c>
      <c r="AL396" s="89">
        <v>4.4000000000000004</v>
      </c>
      <c r="AM396" s="91">
        <v>2.8</v>
      </c>
      <c r="AN396" s="91">
        <v>1.8</v>
      </c>
      <c r="AO396" s="89">
        <v>0.8</v>
      </c>
    </row>
    <row r="397" spans="1:41" x14ac:dyDescent="0.2">
      <c r="A397" s="329"/>
      <c r="B397" s="87">
        <v>3</v>
      </c>
      <c r="C397" s="101" t="str">
        <f>CONCATENATE(A395,B397)</f>
        <v>3723</v>
      </c>
      <c r="D397" s="88"/>
      <c r="E397" s="89" t="s">
        <v>240</v>
      </c>
      <c r="F397" s="90">
        <v>10</v>
      </c>
      <c r="G397" s="91">
        <v>9.3000000000000007</v>
      </c>
      <c r="H397" s="89">
        <v>8.8000000000000007</v>
      </c>
      <c r="I397" s="90">
        <v>9.4</v>
      </c>
      <c r="J397" s="91">
        <v>10.6</v>
      </c>
      <c r="K397" s="89">
        <v>10.7</v>
      </c>
      <c r="L397" s="90">
        <v>12</v>
      </c>
      <c r="M397" s="91">
        <v>13.7</v>
      </c>
      <c r="N397" s="89">
        <v>15</v>
      </c>
      <c r="O397" s="90">
        <v>17.8</v>
      </c>
      <c r="P397" s="91">
        <v>20</v>
      </c>
      <c r="Q397" s="89">
        <v>21.7</v>
      </c>
      <c r="R397" s="90">
        <v>23.5</v>
      </c>
      <c r="S397" s="91">
        <v>23.8</v>
      </c>
      <c r="T397" s="89">
        <v>25.6</v>
      </c>
      <c r="U397" s="90">
        <v>26.9</v>
      </c>
      <c r="V397" s="91">
        <v>27.5</v>
      </c>
      <c r="W397" s="89">
        <v>27.9</v>
      </c>
      <c r="X397" s="90">
        <v>29.8</v>
      </c>
      <c r="Y397" s="91">
        <v>31.2</v>
      </c>
      <c r="Z397" s="89">
        <v>32.4</v>
      </c>
      <c r="AA397" s="90">
        <v>32.9</v>
      </c>
      <c r="AB397" s="91">
        <v>32.5</v>
      </c>
      <c r="AC397" s="89">
        <v>32</v>
      </c>
      <c r="AD397" s="90">
        <v>30.7</v>
      </c>
      <c r="AE397" s="91">
        <v>28.5</v>
      </c>
      <c r="AF397" s="89">
        <v>26.1</v>
      </c>
      <c r="AG397" s="90">
        <v>24.5</v>
      </c>
      <c r="AH397" s="91">
        <v>23.4</v>
      </c>
      <c r="AI397" s="89">
        <v>21</v>
      </c>
      <c r="AJ397" s="90">
        <v>19.600000000000001</v>
      </c>
      <c r="AK397" s="91">
        <v>17.100000000000001</v>
      </c>
      <c r="AL397" s="89">
        <v>15.4</v>
      </c>
      <c r="AM397" s="91">
        <v>13.6</v>
      </c>
      <c r="AN397" s="91">
        <v>11.8</v>
      </c>
      <c r="AO397" s="89">
        <v>11.2</v>
      </c>
    </row>
    <row r="398" spans="1:41" x14ac:dyDescent="0.2">
      <c r="A398" s="329"/>
      <c r="B398" s="87">
        <v>4</v>
      </c>
      <c r="C398" s="101" t="str">
        <f>CONCATENATE(A395,B398)</f>
        <v>3724</v>
      </c>
      <c r="D398" s="88"/>
      <c r="E398" s="89" t="s">
        <v>241</v>
      </c>
      <c r="F398" s="90">
        <v>33</v>
      </c>
      <c r="G398" s="91">
        <v>32.5</v>
      </c>
      <c r="H398" s="89">
        <v>37.299999999999997</v>
      </c>
      <c r="I398" s="90">
        <v>40.200000000000003</v>
      </c>
      <c r="J398" s="91">
        <v>44.3</v>
      </c>
      <c r="K398" s="89">
        <v>34.799999999999997</v>
      </c>
      <c r="L398" s="90">
        <v>47.9</v>
      </c>
      <c r="M398" s="91">
        <v>52</v>
      </c>
      <c r="N398" s="89">
        <v>53.9</v>
      </c>
      <c r="O398" s="90">
        <v>59.6</v>
      </c>
      <c r="P398" s="91">
        <v>63.1</v>
      </c>
      <c r="Q398" s="89">
        <v>63.9</v>
      </c>
      <c r="R398" s="90">
        <v>62.3</v>
      </c>
      <c r="S398" s="91">
        <v>56.3</v>
      </c>
      <c r="T398" s="89">
        <v>70.2</v>
      </c>
      <c r="U398" s="90">
        <v>61.1</v>
      </c>
      <c r="V398" s="91">
        <v>50.5</v>
      </c>
      <c r="W398" s="89">
        <v>35.700000000000003</v>
      </c>
      <c r="X398" s="90">
        <v>48.4</v>
      </c>
      <c r="Y398" s="91">
        <v>54.6</v>
      </c>
      <c r="Z398" s="89">
        <v>76.099999999999994</v>
      </c>
      <c r="AA398" s="90">
        <v>69.2</v>
      </c>
      <c r="AB398" s="91">
        <v>64.5</v>
      </c>
      <c r="AC398" s="89">
        <v>70.2</v>
      </c>
      <c r="AD398" s="90">
        <v>56.6</v>
      </c>
      <c r="AE398" s="91">
        <v>49.3</v>
      </c>
      <c r="AF398" s="89">
        <v>42.5</v>
      </c>
      <c r="AG398" s="90">
        <v>45.4</v>
      </c>
      <c r="AH398" s="91">
        <v>53.1</v>
      </c>
      <c r="AI398" s="89">
        <v>54.3</v>
      </c>
      <c r="AJ398" s="90">
        <v>47.8</v>
      </c>
      <c r="AK398" s="91">
        <v>39.6</v>
      </c>
      <c r="AL398" s="89">
        <v>39.200000000000003</v>
      </c>
      <c r="AM398" s="91">
        <v>39.5</v>
      </c>
      <c r="AN398" s="91">
        <v>33.200000000000003</v>
      </c>
      <c r="AO398" s="89">
        <v>40.200000000000003</v>
      </c>
    </row>
    <row r="399" spans="1:41" x14ac:dyDescent="0.2">
      <c r="A399" s="330"/>
      <c r="B399" s="92">
        <v>5</v>
      </c>
      <c r="C399" s="102" t="str">
        <f>CONCATENATE(A395,B399)</f>
        <v>3725</v>
      </c>
      <c r="D399" s="88"/>
      <c r="E399" s="89" t="s">
        <v>242</v>
      </c>
      <c r="F399" s="90"/>
      <c r="G399" s="91"/>
      <c r="H399" s="89"/>
      <c r="I399" s="90"/>
      <c r="J399" s="91"/>
      <c r="K399" s="89"/>
      <c r="L399" s="90"/>
      <c r="M399" s="91"/>
      <c r="N399" s="89"/>
      <c r="O399" s="90"/>
      <c r="P399" s="91"/>
      <c r="Q399" s="89"/>
      <c r="R399" s="90"/>
      <c r="S399" s="91"/>
      <c r="T399" s="89"/>
      <c r="U399" s="90"/>
      <c r="V399" s="91"/>
      <c r="W399" s="89"/>
      <c r="X399" s="90"/>
      <c r="Y399" s="91"/>
      <c r="Z399" s="89"/>
      <c r="AA399" s="90"/>
      <c r="AB399" s="91"/>
      <c r="AC399" s="89"/>
      <c r="AD399" s="90"/>
      <c r="AE399" s="91"/>
      <c r="AF399" s="89"/>
      <c r="AG399" s="90"/>
      <c r="AH399" s="91"/>
      <c r="AI399" s="89"/>
      <c r="AJ399" s="90"/>
      <c r="AK399" s="91"/>
      <c r="AL399" s="89"/>
      <c r="AM399" s="91"/>
      <c r="AN399" s="91"/>
      <c r="AO399" s="89"/>
    </row>
    <row r="400" spans="1:41" x14ac:dyDescent="0.2">
      <c r="A400" s="328">
        <v>381</v>
      </c>
      <c r="B400" s="61">
        <v>1</v>
      </c>
      <c r="C400" s="166" t="str">
        <f>CONCATENATE(A400,B400)</f>
        <v>3811</v>
      </c>
      <c r="D400" s="83" t="s">
        <v>71</v>
      </c>
      <c r="E400" s="84" t="s">
        <v>238</v>
      </c>
      <c r="F400" s="85">
        <v>6.5</v>
      </c>
      <c r="G400" s="86">
        <v>6.1</v>
      </c>
      <c r="H400" s="84">
        <v>5.4</v>
      </c>
      <c r="I400" s="85">
        <v>5.7</v>
      </c>
      <c r="J400" s="86">
        <v>6.7</v>
      </c>
      <c r="K400" s="84">
        <v>7.1</v>
      </c>
      <c r="L400" s="85">
        <v>7.9</v>
      </c>
      <c r="M400" s="86">
        <v>9.6</v>
      </c>
      <c r="N400" s="84">
        <v>10.8</v>
      </c>
      <c r="O400" s="85">
        <v>12.8</v>
      </c>
      <c r="P400" s="86">
        <v>14.7</v>
      </c>
      <c r="Q400" s="84">
        <v>16.2</v>
      </c>
      <c r="R400" s="85">
        <v>18.100000000000001</v>
      </c>
      <c r="S400" s="86">
        <v>18.7</v>
      </c>
      <c r="T400" s="84">
        <v>20</v>
      </c>
      <c r="U400" s="85">
        <v>21.6</v>
      </c>
      <c r="V400" s="86">
        <v>22.7</v>
      </c>
      <c r="W400" s="84">
        <v>23.8</v>
      </c>
      <c r="X400" s="85">
        <v>25.6</v>
      </c>
      <c r="Y400" s="86">
        <v>27</v>
      </c>
      <c r="Z400" s="84">
        <v>27.9</v>
      </c>
      <c r="AA400" s="85">
        <v>28.1</v>
      </c>
      <c r="AB400" s="86">
        <v>27.9</v>
      </c>
      <c r="AC400" s="84">
        <v>27.4</v>
      </c>
      <c r="AD400" s="85">
        <v>26.2</v>
      </c>
      <c r="AE400" s="86">
        <v>24.4</v>
      </c>
      <c r="AF400" s="84">
        <v>22.4</v>
      </c>
      <c r="AG400" s="85">
        <v>20.5</v>
      </c>
      <c r="AH400" s="86">
        <v>19</v>
      </c>
      <c r="AI400" s="84">
        <v>16.600000000000001</v>
      </c>
      <c r="AJ400" s="85">
        <v>15.3</v>
      </c>
      <c r="AK400" s="86">
        <v>13.3</v>
      </c>
      <c r="AL400" s="84">
        <v>11.3</v>
      </c>
      <c r="AM400" s="86">
        <v>9.6</v>
      </c>
      <c r="AN400" s="86">
        <v>8.1999999999999993</v>
      </c>
      <c r="AO400" s="84">
        <v>7.5</v>
      </c>
    </row>
    <row r="401" spans="1:41" x14ac:dyDescent="0.2">
      <c r="A401" s="329"/>
      <c r="B401" s="87">
        <v>2</v>
      </c>
      <c r="C401" s="167" t="str">
        <f>CONCATENATE(A400,B401)</f>
        <v>3812</v>
      </c>
      <c r="D401" s="88"/>
      <c r="E401" s="89" t="s">
        <v>239</v>
      </c>
      <c r="F401" s="90">
        <v>2.7</v>
      </c>
      <c r="G401" s="91">
        <v>2.4</v>
      </c>
      <c r="H401" s="89">
        <v>1.7</v>
      </c>
      <c r="I401" s="90">
        <v>1.8</v>
      </c>
      <c r="J401" s="91">
        <v>2.7</v>
      </c>
      <c r="K401" s="89">
        <v>3</v>
      </c>
      <c r="L401" s="90">
        <v>3.7</v>
      </c>
      <c r="M401" s="91">
        <v>5.0999999999999996</v>
      </c>
      <c r="N401" s="89">
        <v>6.6</v>
      </c>
      <c r="O401" s="90">
        <v>8.3000000000000007</v>
      </c>
      <c r="P401" s="91">
        <v>10.199999999999999</v>
      </c>
      <c r="Q401" s="89">
        <v>11.5</v>
      </c>
      <c r="R401" s="90">
        <v>13.7</v>
      </c>
      <c r="S401" s="91">
        <v>14.4</v>
      </c>
      <c r="T401" s="89">
        <v>15.8</v>
      </c>
      <c r="U401" s="90">
        <v>17.600000000000001</v>
      </c>
      <c r="V401" s="91">
        <v>19.100000000000001</v>
      </c>
      <c r="W401" s="89">
        <v>20.7</v>
      </c>
      <c r="X401" s="90">
        <v>22.4</v>
      </c>
      <c r="Y401" s="91">
        <v>23.7</v>
      </c>
      <c r="Z401" s="89">
        <v>24.4</v>
      </c>
      <c r="AA401" s="90">
        <v>24.5</v>
      </c>
      <c r="AB401" s="91">
        <v>24.5</v>
      </c>
      <c r="AC401" s="89">
        <v>23.8</v>
      </c>
      <c r="AD401" s="90">
        <v>22.7</v>
      </c>
      <c r="AE401" s="91">
        <v>20.8</v>
      </c>
      <c r="AF401" s="89">
        <v>18.8</v>
      </c>
      <c r="AG401" s="90">
        <v>16.600000000000001</v>
      </c>
      <c r="AH401" s="91">
        <v>14.8</v>
      </c>
      <c r="AI401" s="89">
        <v>12.4</v>
      </c>
      <c r="AJ401" s="90">
        <v>11.1</v>
      </c>
      <c r="AK401" s="91">
        <v>9.3000000000000007</v>
      </c>
      <c r="AL401" s="89">
        <v>7.3</v>
      </c>
      <c r="AM401" s="91">
        <v>5.5</v>
      </c>
      <c r="AN401" s="91">
        <v>4.4000000000000004</v>
      </c>
      <c r="AO401" s="89">
        <v>3.7</v>
      </c>
    </row>
    <row r="402" spans="1:41" x14ac:dyDescent="0.2">
      <c r="A402" s="329"/>
      <c r="B402" s="87">
        <v>3</v>
      </c>
      <c r="C402" s="167" t="str">
        <f>CONCATENATE(A400,B402)</f>
        <v>3813</v>
      </c>
      <c r="D402" s="88"/>
      <c r="E402" s="89" t="s">
        <v>240</v>
      </c>
      <c r="F402" s="90">
        <v>10.4</v>
      </c>
      <c r="G402" s="91">
        <v>9.9</v>
      </c>
      <c r="H402" s="89">
        <v>9.1999999999999993</v>
      </c>
      <c r="I402" s="90">
        <v>9.8000000000000007</v>
      </c>
      <c r="J402" s="91">
        <v>10.9</v>
      </c>
      <c r="K402" s="89">
        <v>11.3</v>
      </c>
      <c r="L402" s="90">
        <v>12.3</v>
      </c>
      <c r="M402" s="91">
        <v>14.1</v>
      </c>
      <c r="N402" s="89">
        <v>15.1</v>
      </c>
      <c r="O402" s="90">
        <v>17.600000000000001</v>
      </c>
      <c r="P402" s="91">
        <v>19.399999999999999</v>
      </c>
      <c r="Q402" s="89">
        <v>21.1</v>
      </c>
      <c r="R402" s="90">
        <v>22.9</v>
      </c>
      <c r="S402" s="91">
        <v>23.3</v>
      </c>
      <c r="T402" s="89">
        <v>24.7</v>
      </c>
      <c r="U402" s="90">
        <v>26.1</v>
      </c>
      <c r="V402" s="91">
        <v>26.8</v>
      </c>
      <c r="W402" s="89">
        <v>27.5</v>
      </c>
      <c r="X402" s="90">
        <v>29.5</v>
      </c>
      <c r="Y402" s="91">
        <v>30.9</v>
      </c>
      <c r="Z402" s="89">
        <v>32</v>
      </c>
      <c r="AA402" s="90">
        <v>32.4</v>
      </c>
      <c r="AB402" s="91">
        <v>32.299999999999997</v>
      </c>
      <c r="AC402" s="89">
        <v>31.7</v>
      </c>
      <c r="AD402" s="90">
        <v>30.6</v>
      </c>
      <c r="AE402" s="91">
        <v>28.8</v>
      </c>
      <c r="AF402" s="89">
        <v>26.5</v>
      </c>
      <c r="AG402" s="90">
        <v>25</v>
      </c>
      <c r="AH402" s="91">
        <v>23.8</v>
      </c>
      <c r="AI402" s="89">
        <v>21.3</v>
      </c>
      <c r="AJ402" s="90">
        <v>19.899999999999999</v>
      </c>
      <c r="AK402" s="91">
        <v>17.600000000000001</v>
      </c>
      <c r="AL402" s="89">
        <v>15.9</v>
      </c>
      <c r="AM402" s="91">
        <v>14.1</v>
      </c>
      <c r="AN402" s="91">
        <v>12.2</v>
      </c>
      <c r="AO402" s="89">
        <v>11.6</v>
      </c>
    </row>
    <row r="403" spans="1:41" x14ac:dyDescent="0.2">
      <c r="A403" s="329"/>
      <c r="B403" s="87">
        <v>4</v>
      </c>
      <c r="C403" s="167" t="str">
        <f>CONCATENATE(A400,B403)</f>
        <v>3814</v>
      </c>
      <c r="D403" s="88"/>
      <c r="E403" s="89" t="s">
        <v>241</v>
      </c>
      <c r="F403" s="90">
        <v>39.700000000000003</v>
      </c>
      <c r="G403" s="91">
        <v>40</v>
      </c>
      <c r="H403" s="89">
        <v>46.1</v>
      </c>
      <c r="I403" s="90">
        <v>47.5</v>
      </c>
      <c r="J403" s="91">
        <v>49.3</v>
      </c>
      <c r="K403" s="89">
        <v>42.1</v>
      </c>
      <c r="L403" s="90">
        <v>53.5</v>
      </c>
      <c r="M403" s="91">
        <v>53.3</v>
      </c>
      <c r="N403" s="89">
        <v>59.9</v>
      </c>
      <c r="O403" s="90">
        <v>59.1</v>
      </c>
      <c r="P403" s="91">
        <v>62.8</v>
      </c>
      <c r="Q403" s="89">
        <v>67.099999999999994</v>
      </c>
      <c r="R403" s="90">
        <v>62.6</v>
      </c>
      <c r="S403" s="91">
        <v>62.1</v>
      </c>
      <c r="T403" s="89">
        <v>73.900000000000006</v>
      </c>
      <c r="U403" s="90">
        <v>67.099999999999994</v>
      </c>
      <c r="V403" s="91">
        <v>54.5</v>
      </c>
      <c r="W403" s="89">
        <v>38.700000000000003</v>
      </c>
      <c r="X403" s="90">
        <v>53.7</v>
      </c>
      <c r="Y403" s="91">
        <v>56.7</v>
      </c>
      <c r="Z403" s="89">
        <v>82.6</v>
      </c>
      <c r="AA403" s="90">
        <v>77.3</v>
      </c>
      <c r="AB403" s="91">
        <v>68.7</v>
      </c>
      <c r="AC403" s="89">
        <v>75.900000000000006</v>
      </c>
      <c r="AD403" s="90">
        <v>62.9</v>
      </c>
      <c r="AE403" s="91">
        <v>52.9</v>
      </c>
      <c r="AF403" s="89">
        <v>49.2</v>
      </c>
      <c r="AG403" s="90">
        <v>53.6</v>
      </c>
      <c r="AH403" s="91">
        <v>61.8</v>
      </c>
      <c r="AI403" s="89">
        <v>61.9</v>
      </c>
      <c r="AJ403" s="90">
        <v>52.1</v>
      </c>
      <c r="AK403" s="91">
        <v>46.1</v>
      </c>
      <c r="AL403" s="89">
        <v>46.3</v>
      </c>
      <c r="AM403" s="91">
        <v>47.9</v>
      </c>
      <c r="AN403" s="91">
        <v>41</v>
      </c>
      <c r="AO403" s="89">
        <v>47.7</v>
      </c>
    </row>
    <row r="404" spans="1:41" x14ac:dyDescent="0.2">
      <c r="A404" s="330"/>
      <c r="B404" s="92">
        <v>5</v>
      </c>
      <c r="C404" s="168" t="str">
        <f>CONCATENATE(A400,B404)</f>
        <v>3815</v>
      </c>
      <c r="D404" s="93"/>
      <c r="E404" s="94" t="s">
        <v>242</v>
      </c>
      <c r="F404" s="95">
        <v>7.6</v>
      </c>
      <c r="G404" s="96">
        <v>8</v>
      </c>
      <c r="H404" s="94">
        <v>8.8000000000000007</v>
      </c>
      <c r="I404" s="95">
        <v>10</v>
      </c>
      <c r="J404" s="96">
        <v>10.9</v>
      </c>
      <c r="K404" s="94">
        <v>11.8</v>
      </c>
      <c r="L404" s="95">
        <v>12.8</v>
      </c>
      <c r="M404" s="96">
        <v>13.5</v>
      </c>
      <c r="N404" s="94">
        <v>14.2</v>
      </c>
      <c r="O404" s="95">
        <v>15.7</v>
      </c>
      <c r="P404" s="96">
        <v>16.899999999999999</v>
      </c>
      <c r="Q404" s="94">
        <v>18</v>
      </c>
      <c r="R404" s="95">
        <v>17.8</v>
      </c>
      <c r="S404" s="96">
        <v>17.8</v>
      </c>
      <c r="T404" s="94">
        <v>19.100000000000001</v>
      </c>
      <c r="U404" s="95">
        <v>18.8</v>
      </c>
      <c r="V404" s="96">
        <v>17</v>
      </c>
      <c r="W404" s="94">
        <v>14.3</v>
      </c>
      <c r="X404" s="95">
        <v>16.8</v>
      </c>
      <c r="Y404" s="96">
        <v>17.399999999999999</v>
      </c>
      <c r="Z404" s="94">
        <v>19.899999999999999</v>
      </c>
      <c r="AA404" s="95">
        <v>20</v>
      </c>
      <c r="AB404" s="96">
        <v>18.5</v>
      </c>
      <c r="AC404" s="94">
        <v>17.8</v>
      </c>
      <c r="AD404" s="95">
        <v>16.3</v>
      </c>
      <c r="AE404" s="96">
        <v>14.4</v>
      </c>
      <c r="AF404" s="94">
        <v>12.9</v>
      </c>
      <c r="AG404" s="95">
        <v>12.8</v>
      </c>
      <c r="AH404" s="96">
        <v>13.1</v>
      </c>
      <c r="AI404" s="94">
        <v>11.6</v>
      </c>
      <c r="AJ404" s="95">
        <v>10.5</v>
      </c>
      <c r="AK404" s="96">
        <v>9.1</v>
      </c>
      <c r="AL404" s="94">
        <v>8.6</v>
      </c>
      <c r="AM404" s="96">
        <v>8.1999999999999993</v>
      </c>
      <c r="AN404" s="96">
        <v>7.5</v>
      </c>
      <c r="AO404" s="94">
        <v>7.6</v>
      </c>
    </row>
    <row r="405" spans="1:41" x14ac:dyDescent="0.2">
      <c r="A405" s="328">
        <v>382</v>
      </c>
      <c r="B405" s="61">
        <v>1</v>
      </c>
      <c r="C405" s="166" t="str">
        <f>CONCATENATE(A405,B405)</f>
        <v>3821</v>
      </c>
      <c r="D405" s="88" t="s">
        <v>329</v>
      </c>
      <c r="E405" s="89" t="s">
        <v>238</v>
      </c>
      <c r="F405" s="90">
        <v>7.3</v>
      </c>
      <c r="G405" s="91">
        <v>6.8</v>
      </c>
      <c r="H405" s="89">
        <v>6.2</v>
      </c>
      <c r="I405" s="90">
        <v>6.4</v>
      </c>
      <c r="J405" s="91">
        <v>7.6</v>
      </c>
      <c r="K405" s="89">
        <v>8.1</v>
      </c>
      <c r="L405" s="90">
        <v>8.8000000000000007</v>
      </c>
      <c r="M405" s="91">
        <v>10.5</v>
      </c>
      <c r="N405" s="89">
        <v>11.6</v>
      </c>
      <c r="O405" s="90">
        <v>13.7</v>
      </c>
      <c r="P405" s="91">
        <v>15.2</v>
      </c>
      <c r="Q405" s="89">
        <v>16.7</v>
      </c>
      <c r="R405" s="90">
        <v>18.399999999999999</v>
      </c>
      <c r="S405" s="91">
        <v>19</v>
      </c>
      <c r="T405" s="89">
        <v>20</v>
      </c>
      <c r="U405" s="90">
        <v>21.5</v>
      </c>
      <c r="V405" s="91">
        <v>22.6</v>
      </c>
      <c r="W405" s="89">
        <v>23.9</v>
      </c>
      <c r="X405" s="90">
        <v>25.5</v>
      </c>
      <c r="Y405" s="91">
        <v>26.7</v>
      </c>
      <c r="Z405" s="89">
        <v>27.4</v>
      </c>
      <c r="AA405" s="90">
        <v>27.7</v>
      </c>
      <c r="AB405" s="91">
        <v>27.7</v>
      </c>
      <c r="AC405" s="89">
        <v>27.2</v>
      </c>
      <c r="AD405" s="90">
        <v>25.9</v>
      </c>
      <c r="AE405" s="91">
        <v>24.5</v>
      </c>
      <c r="AF405" s="89">
        <v>22.7</v>
      </c>
      <c r="AG405" s="90">
        <v>20.6</v>
      </c>
      <c r="AH405" s="91">
        <v>19.100000000000001</v>
      </c>
      <c r="AI405" s="89">
        <v>16.899999999999999</v>
      </c>
      <c r="AJ405" s="90">
        <v>15.8</v>
      </c>
      <c r="AK405" s="91">
        <v>13.9</v>
      </c>
      <c r="AL405" s="89">
        <v>12.1</v>
      </c>
      <c r="AM405" s="91">
        <v>10.199999999999999</v>
      </c>
      <c r="AN405" s="91">
        <v>8.6999999999999993</v>
      </c>
      <c r="AO405" s="89">
        <v>8</v>
      </c>
    </row>
    <row r="406" spans="1:41" x14ac:dyDescent="0.2">
      <c r="A406" s="329"/>
      <c r="B406" s="87">
        <v>2</v>
      </c>
      <c r="C406" s="167" t="str">
        <f>CONCATENATE(A405,B406)</f>
        <v>3822</v>
      </c>
      <c r="D406" s="88"/>
      <c r="E406" s="89" t="s">
        <v>239</v>
      </c>
      <c r="F406" s="90">
        <v>3.2</v>
      </c>
      <c r="G406" s="91">
        <v>2.8</v>
      </c>
      <c r="H406" s="89">
        <v>2.2000000000000002</v>
      </c>
      <c r="I406" s="90">
        <v>2.2000000000000002</v>
      </c>
      <c r="J406" s="91">
        <v>3.2</v>
      </c>
      <c r="K406" s="89">
        <v>3.8</v>
      </c>
      <c r="L406" s="90">
        <v>4.0999999999999996</v>
      </c>
      <c r="M406" s="91">
        <v>5.7</v>
      </c>
      <c r="N406" s="89">
        <v>7.1</v>
      </c>
      <c r="O406" s="90">
        <v>8.6</v>
      </c>
      <c r="P406" s="91">
        <v>10.3</v>
      </c>
      <c r="Q406" s="89">
        <v>11.7</v>
      </c>
      <c r="R406" s="90">
        <v>13.7</v>
      </c>
      <c r="S406" s="91">
        <v>14.5</v>
      </c>
      <c r="T406" s="89">
        <v>15.5</v>
      </c>
      <c r="U406" s="90">
        <v>17.3</v>
      </c>
      <c r="V406" s="91">
        <v>19.100000000000001</v>
      </c>
      <c r="W406" s="89">
        <v>20.9</v>
      </c>
      <c r="X406" s="90">
        <v>22.2</v>
      </c>
      <c r="Y406" s="91">
        <v>23.4</v>
      </c>
      <c r="Z406" s="89">
        <v>23.9</v>
      </c>
      <c r="AA406" s="90">
        <v>24.1</v>
      </c>
      <c r="AB406" s="91">
        <v>24.3</v>
      </c>
      <c r="AC406" s="89">
        <v>23.6</v>
      </c>
      <c r="AD406" s="90">
        <v>22.5</v>
      </c>
      <c r="AE406" s="91">
        <v>20.9</v>
      </c>
      <c r="AF406" s="89">
        <v>19.100000000000001</v>
      </c>
      <c r="AG406" s="90">
        <v>16.600000000000001</v>
      </c>
      <c r="AH406" s="91">
        <v>14.8</v>
      </c>
      <c r="AI406" s="89">
        <v>12.5</v>
      </c>
      <c r="AJ406" s="90">
        <v>11.5</v>
      </c>
      <c r="AK406" s="91">
        <v>9.6999999999999993</v>
      </c>
      <c r="AL406" s="89">
        <v>7.8</v>
      </c>
      <c r="AM406" s="91">
        <v>5.9</v>
      </c>
      <c r="AN406" s="91">
        <v>4.7</v>
      </c>
      <c r="AO406" s="89">
        <v>3.8</v>
      </c>
    </row>
    <row r="407" spans="1:41" x14ac:dyDescent="0.2">
      <c r="A407" s="329"/>
      <c r="B407" s="87">
        <v>3</v>
      </c>
      <c r="C407" s="167" t="str">
        <f>CONCATENATE(A405,B407)</f>
        <v>3823</v>
      </c>
      <c r="D407" s="88"/>
      <c r="E407" s="89" t="s">
        <v>240</v>
      </c>
      <c r="F407" s="90">
        <v>11.8</v>
      </c>
      <c r="G407" s="91">
        <v>11.2</v>
      </c>
      <c r="H407" s="89">
        <v>10.7</v>
      </c>
      <c r="I407" s="90">
        <v>11</v>
      </c>
      <c r="J407" s="91">
        <v>12.3</v>
      </c>
      <c r="K407" s="89">
        <v>12.9</v>
      </c>
      <c r="L407" s="90">
        <v>13.6</v>
      </c>
      <c r="M407" s="91">
        <v>15.2</v>
      </c>
      <c r="N407" s="89">
        <v>16.2</v>
      </c>
      <c r="O407" s="90">
        <v>18.8</v>
      </c>
      <c r="P407" s="91">
        <v>20.2</v>
      </c>
      <c r="Q407" s="89">
        <v>21.7</v>
      </c>
      <c r="R407" s="90">
        <v>23.2</v>
      </c>
      <c r="S407" s="91">
        <v>23.6</v>
      </c>
      <c r="T407" s="89">
        <v>24.7</v>
      </c>
      <c r="U407" s="90">
        <v>26</v>
      </c>
      <c r="V407" s="91">
        <v>26.6</v>
      </c>
      <c r="W407" s="89">
        <v>27.8</v>
      </c>
      <c r="X407" s="90">
        <v>29.4</v>
      </c>
      <c r="Y407" s="91">
        <v>30.9</v>
      </c>
      <c r="Z407" s="89">
        <v>31.6</v>
      </c>
      <c r="AA407" s="90">
        <v>32.200000000000003</v>
      </c>
      <c r="AB407" s="91">
        <v>32.200000000000003</v>
      </c>
      <c r="AC407" s="89">
        <v>31.8</v>
      </c>
      <c r="AD407" s="90">
        <v>30.5</v>
      </c>
      <c r="AE407" s="91">
        <v>29</v>
      </c>
      <c r="AF407" s="89">
        <v>27.2</v>
      </c>
      <c r="AG407" s="90">
        <v>25.5</v>
      </c>
      <c r="AH407" s="91">
        <v>24.4</v>
      </c>
      <c r="AI407" s="89">
        <v>22.1</v>
      </c>
      <c r="AJ407" s="90">
        <v>20.9</v>
      </c>
      <c r="AK407" s="91">
        <v>18.8</v>
      </c>
      <c r="AL407" s="89">
        <v>17</v>
      </c>
      <c r="AM407" s="91">
        <v>15.4</v>
      </c>
      <c r="AN407" s="91">
        <v>13.4</v>
      </c>
      <c r="AO407" s="89">
        <v>12.8</v>
      </c>
    </row>
    <row r="408" spans="1:41" x14ac:dyDescent="0.2">
      <c r="A408" s="329"/>
      <c r="B408" s="87">
        <v>4</v>
      </c>
      <c r="C408" s="167" t="str">
        <f>CONCATENATE(A405,B408)</f>
        <v>3824</v>
      </c>
      <c r="D408" s="88"/>
      <c r="E408" s="89" t="s">
        <v>241</v>
      </c>
      <c r="F408" s="90">
        <v>34.799999999999997</v>
      </c>
      <c r="G408" s="91">
        <v>35.1</v>
      </c>
      <c r="H408" s="89">
        <v>41.3</v>
      </c>
      <c r="I408" s="90">
        <v>44.2</v>
      </c>
      <c r="J408" s="91">
        <v>47.3</v>
      </c>
      <c r="K408" s="89">
        <v>39.6</v>
      </c>
      <c r="L408" s="90">
        <v>49.1</v>
      </c>
      <c r="M408" s="91">
        <v>50.6</v>
      </c>
      <c r="N408" s="89">
        <v>56</v>
      </c>
      <c r="O408" s="90">
        <v>57.6</v>
      </c>
      <c r="P408" s="91">
        <v>60.4</v>
      </c>
      <c r="Q408" s="89">
        <v>63.9</v>
      </c>
      <c r="R408" s="90">
        <v>60</v>
      </c>
      <c r="S408" s="91">
        <v>59.9</v>
      </c>
      <c r="T408" s="89">
        <v>70.599999999999994</v>
      </c>
      <c r="U408" s="90">
        <v>62.4</v>
      </c>
      <c r="V408" s="91">
        <v>50.2</v>
      </c>
      <c r="W408" s="89">
        <v>38</v>
      </c>
      <c r="X408" s="90">
        <v>57.6</v>
      </c>
      <c r="Y408" s="91">
        <v>62.6</v>
      </c>
      <c r="Z408" s="89">
        <v>80.599999999999994</v>
      </c>
      <c r="AA408" s="90">
        <v>77.5</v>
      </c>
      <c r="AB408" s="91">
        <v>68.7</v>
      </c>
      <c r="AC408" s="89">
        <v>78.400000000000006</v>
      </c>
      <c r="AD408" s="90">
        <v>63.6</v>
      </c>
      <c r="AE408" s="91">
        <v>55.3</v>
      </c>
      <c r="AF408" s="89">
        <v>50.7</v>
      </c>
      <c r="AG408" s="90">
        <v>53</v>
      </c>
      <c r="AH408" s="91">
        <v>62.3</v>
      </c>
      <c r="AI408" s="89">
        <v>58.6</v>
      </c>
      <c r="AJ408" s="90">
        <v>48</v>
      </c>
      <c r="AK408" s="91">
        <v>41.1</v>
      </c>
      <c r="AL408" s="89">
        <v>42.8</v>
      </c>
      <c r="AM408" s="91">
        <v>43</v>
      </c>
      <c r="AN408" s="91">
        <v>35</v>
      </c>
      <c r="AO408" s="89">
        <v>41.1</v>
      </c>
    </row>
    <row r="409" spans="1:41" x14ac:dyDescent="0.2">
      <c r="A409" s="330"/>
      <c r="B409" s="92">
        <v>5</v>
      </c>
      <c r="C409" s="168" t="str">
        <f>CONCATENATE(A405,B409)</f>
        <v>3825</v>
      </c>
      <c r="D409" s="88"/>
      <c r="E409" s="89" t="s">
        <v>242</v>
      </c>
      <c r="F409" s="90"/>
      <c r="G409" s="91"/>
      <c r="H409" s="89"/>
      <c r="I409" s="90"/>
      <c r="J409" s="91"/>
      <c r="K409" s="89"/>
      <c r="L409" s="90"/>
      <c r="M409" s="91"/>
      <c r="N409" s="89"/>
      <c r="O409" s="90"/>
      <c r="P409" s="91"/>
      <c r="Q409" s="89"/>
      <c r="R409" s="90"/>
      <c r="S409" s="91"/>
      <c r="T409" s="89"/>
      <c r="U409" s="90"/>
      <c r="V409" s="91"/>
      <c r="W409" s="89"/>
      <c r="X409" s="90"/>
      <c r="Y409" s="91"/>
      <c r="Z409" s="89"/>
      <c r="AA409" s="90"/>
      <c r="AB409" s="91"/>
      <c r="AC409" s="89"/>
      <c r="AD409" s="90"/>
      <c r="AE409" s="91"/>
      <c r="AF409" s="89"/>
      <c r="AG409" s="90"/>
      <c r="AH409" s="91"/>
      <c r="AI409" s="89"/>
      <c r="AJ409" s="90"/>
      <c r="AK409" s="91"/>
      <c r="AL409" s="89"/>
      <c r="AM409" s="91"/>
      <c r="AN409" s="91"/>
      <c r="AO409" s="89"/>
    </row>
    <row r="410" spans="1:41" x14ac:dyDescent="0.2">
      <c r="A410" s="328">
        <v>391</v>
      </c>
      <c r="B410" s="61">
        <v>1</v>
      </c>
      <c r="C410" s="166" t="str">
        <f>CONCATENATE(A410,B410)</f>
        <v>3911</v>
      </c>
      <c r="D410" s="83" t="s">
        <v>72</v>
      </c>
      <c r="E410" s="84" t="s">
        <v>238</v>
      </c>
      <c r="F410" s="85">
        <v>6.7</v>
      </c>
      <c r="G410" s="86">
        <v>6.5</v>
      </c>
      <c r="H410" s="84">
        <v>5.8</v>
      </c>
      <c r="I410" s="85">
        <v>6.4</v>
      </c>
      <c r="J410" s="86">
        <v>7.8</v>
      </c>
      <c r="K410" s="84">
        <v>8.4</v>
      </c>
      <c r="L410" s="85">
        <v>9.1999999999999993</v>
      </c>
      <c r="M410" s="86">
        <v>10.9</v>
      </c>
      <c r="N410" s="84">
        <v>12.1</v>
      </c>
      <c r="O410" s="85">
        <v>14.1</v>
      </c>
      <c r="P410" s="86">
        <v>15.7</v>
      </c>
      <c r="Q410" s="84">
        <v>17</v>
      </c>
      <c r="R410" s="85">
        <v>18.8</v>
      </c>
      <c r="S410" s="86">
        <v>19.5</v>
      </c>
      <c r="T410" s="84">
        <v>20.5</v>
      </c>
      <c r="U410" s="85">
        <v>21.8</v>
      </c>
      <c r="V410" s="86">
        <v>22.9</v>
      </c>
      <c r="W410" s="84">
        <v>24.1</v>
      </c>
      <c r="X410" s="85">
        <v>25.5</v>
      </c>
      <c r="Y410" s="86">
        <v>26.8</v>
      </c>
      <c r="Z410" s="84">
        <v>27.7</v>
      </c>
      <c r="AA410" s="85">
        <v>27.8</v>
      </c>
      <c r="AB410" s="86">
        <v>27.7</v>
      </c>
      <c r="AC410" s="84">
        <v>27.2</v>
      </c>
      <c r="AD410" s="85">
        <v>26.3</v>
      </c>
      <c r="AE410" s="86">
        <v>24.8</v>
      </c>
      <c r="AF410" s="84">
        <v>23</v>
      </c>
      <c r="AG410" s="85">
        <v>21.3</v>
      </c>
      <c r="AH410" s="86">
        <v>19.7</v>
      </c>
      <c r="AI410" s="84">
        <v>17.2</v>
      </c>
      <c r="AJ410" s="85">
        <v>15.8</v>
      </c>
      <c r="AK410" s="86">
        <v>13.8</v>
      </c>
      <c r="AL410" s="84">
        <v>11.8</v>
      </c>
      <c r="AM410" s="86">
        <v>9.9</v>
      </c>
      <c r="AN410" s="86">
        <v>8.3000000000000007</v>
      </c>
      <c r="AO410" s="84">
        <v>7.5</v>
      </c>
    </row>
    <row r="411" spans="1:41" x14ac:dyDescent="0.2">
      <c r="A411" s="329"/>
      <c r="B411" s="87">
        <v>2</v>
      </c>
      <c r="C411" s="167" t="str">
        <f>CONCATENATE(A410,B411)</f>
        <v>3912</v>
      </c>
      <c r="D411" s="88"/>
      <c r="E411" s="89" t="s">
        <v>239</v>
      </c>
      <c r="F411" s="90">
        <v>1.9</v>
      </c>
      <c r="G411" s="91">
        <v>1.9</v>
      </c>
      <c r="H411" s="89">
        <v>1.1000000000000001</v>
      </c>
      <c r="I411" s="90">
        <v>1.6</v>
      </c>
      <c r="J411" s="91">
        <v>2.9</v>
      </c>
      <c r="K411" s="89">
        <v>3.7</v>
      </c>
      <c r="L411" s="90">
        <v>4.2</v>
      </c>
      <c r="M411" s="91">
        <v>6</v>
      </c>
      <c r="N411" s="89">
        <v>7.5</v>
      </c>
      <c r="O411" s="90">
        <v>9.1</v>
      </c>
      <c r="P411" s="91">
        <v>10.8</v>
      </c>
      <c r="Q411" s="89">
        <v>12.1</v>
      </c>
      <c r="R411" s="90">
        <v>14.2</v>
      </c>
      <c r="S411" s="91">
        <v>15.1</v>
      </c>
      <c r="T411" s="89">
        <v>16</v>
      </c>
      <c r="U411" s="90">
        <v>17.600000000000001</v>
      </c>
      <c r="V411" s="91">
        <v>19.3</v>
      </c>
      <c r="W411" s="89">
        <v>21.2</v>
      </c>
      <c r="X411" s="90">
        <v>22.4</v>
      </c>
      <c r="Y411" s="91">
        <v>23.7</v>
      </c>
      <c r="Z411" s="89">
        <v>24.2</v>
      </c>
      <c r="AA411" s="90">
        <v>24.3</v>
      </c>
      <c r="AB411" s="91">
        <v>24.2</v>
      </c>
      <c r="AC411" s="89">
        <v>23.6</v>
      </c>
      <c r="AD411" s="90">
        <v>22.7</v>
      </c>
      <c r="AE411" s="91">
        <v>21.1</v>
      </c>
      <c r="AF411" s="89">
        <v>19.2</v>
      </c>
      <c r="AG411" s="90">
        <v>17.2</v>
      </c>
      <c r="AH411" s="91">
        <v>15.2</v>
      </c>
      <c r="AI411" s="89">
        <v>12.5</v>
      </c>
      <c r="AJ411" s="90">
        <v>11.2</v>
      </c>
      <c r="AK411" s="91">
        <v>9.3000000000000007</v>
      </c>
      <c r="AL411" s="89">
        <v>7.1</v>
      </c>
      <c r="AM411" s="91">
        <v>5.0999999999999996</v>
      </c>
      <c r="AN411" s="91">
        <v>3.7</v>
      </c>
      <c r="AO411" s="89">
        <v>2.8</v>
      </c>
    </row>
    <row r="412" spans="1:41" x14ac:dyDescent="0.2">
      <c r="A412" s="329"/>
      <c r="B412" s="87">
        <v>3</v>
      </c>
      <c r="C412" s="167" t="str">
        <f>CONCATENATE(A410,B412)</f>
        <v>3913</v>
      </c>
      <c r="D412" s="88"/>
      <c r="E412" s="89" t="s">
        <v>240</v>
      </c>
      <c r="F412" s="90">
        <v>12.3</v>
      </c>
      <c r="G412" s="91">
        <v>12</v>
      </c>
      <c r="H412" s="89">
        <v>11.4</v>
      </c>
      <c r="I412" s="90">
        <v>11.9</v>
      </c>
      <c r="J412" s="91">
        <v>13.2</v>
      </c>
      <c r="K412" s="89">
        <v>13.6</v>
      </c>
      <c r="L412" s="90">
        <v>14.7</v>
      </c>
      <c r="M412" s="91">
        <v>16</v>
      </c>
      <c r="N412" s="89">
        <v>16.899999999999999</v>
      </c>
      <c r="O412" s="90">
        <v>19.399999999999999</v>
      </c>
      <c r="P412" s="91">
        <v>20.9</v>
      </c>
      <c r="Q412" s="89">
        <v>22.1</v>
      </c>
      <c r="R412" s="90">
        <v>23.6</v>
      </c>
      <c r="S412" s="91">
        <v>24.2</v>
      </c>
      <c r="T412" s="89">
        <v>25.3</v>
      </c>
      <c r="U412" s="90">
        <v>26.4</v>
      </c>
      <c r="V412" s="91">
        <v>26.9</v>
      </c>
      <c r="W412" s="89">
        <v>27.7</v>
      </c>
      <c r="X412" s="90">
        <v>29.3</v>
      </c>
      <c r="Y412" s="91">
        <v>30.6</v>
      </c>
      <c r="Z412" s="89">
        <v>31.9</v>
      </c>
      <c r="AA412" s="90">
        <v>32.200000000000003</v>
      </c>
      <c r="AB412" s="91">
        <v>31.9</v>
      </c>
      <c r="AC412" s="89">
        <v>31.7</v>
      </c>
      <c r="AD412" s="90">
        <v>30.8</v>
      </c>
      <c r="AE412" s="91">
        <v>29.4</v>
      </c>
      <c r="AF412" s="89">
        <v>27.6</v>
      </c>
      <c r="AG412" s="90">
        <v>26.2</v>
      </c>
      <c r="AH412" s="91">
        <v>25</v>
      </c>
      <c r="AI412" s="89">
        <v>22.7</v>
      </c>
      <c r="AJ412" s="90">
        <v>21.3</v>
      </c>
      <c r="AK412" s="91">
        <v>19.3</v>
      </c>
      <c r="AL412" s="89">
        <v>17.5</v>
      </c>
      <c r="AM412" s="91">
        <v>15.8</v>
      </c>
      <c r="AN412" s="91">
        <v>14</v>
      </c>
      <c r="AO412" s="89">
        <v>13.4</v>
      </c>
    </row>
    <row r="413" spans="1:41" x14ac:dyDescent="0.2">
      <c r="A413" s="329"/>
      <c r="B413" s="87">
        <v>4</v>
      </c>
      <c r="C413" s="167" t="str">
        <f>CONCATENATE(A410,B413)</f>
        <v>3914</v>
      </c>
      <c r="D413" s="88"/>
      <c r="E413" s="89" t="s">
        <v>241</v>
      </c>
      <c r="F413" s="90">
        <v>62.5</v>
      </c>
      <c r="G413" s="91">
        <v>59.2</v>
      </c>
      <c r="H413" s="89">
        <v>66.7</v>
      </c>
      <c r="I413" s="90">
        <v>62.9</v>
      </c>
      <c r="J413" s="91">
        <v>60.5</v>
      </c>
      <c r="K413" s="89">
        <v>49.7</v>
      </c>
      <c r="L413" s="90">
        <v>63.2</v>
      </c>
      <c r="M413" s="91">
        <v>58.1</v>
      </c>
      <c r="N413" s="89">
        <v>62.8</v>
      </c>
      <c r="O413" s="90">
        <v>61.5</v>
      </c>
      <c r="P413" s="91">
        <v>64.2</v>
      </c>
      <c r="Q413" s="89">
        <v>65.900000000000006</v>
      </c>
      <c r="R413" s="90">
        <v>59.5</v>
      </c>
      <c r="S413" s="91">
        <v>57.6</v>
      </c>
      <c r="T413" s="89">
        <v>68.599999999999994</v>
      </c>
      <c r="U413" s="90">
        <v>58.9</v>
      </c>
      <c r="V413" s="91">
        <v>47.6</v>
      </c>
      <c r="W413" s="89">
        <v>36</v>
      </c>
      <c r="X413" s="90">
        <v>49.5</v>
      </c>
      <c r="Y413" s="91">
        <v>53.2</v>
      </c>
      <c r="Z413" s="89">
        <v>73.099999999999994</v>
      </c>
      <c r="AA413" s="90">
        <v>71.2</v>
      </c>
      <c r="AB413" s="91">
        <v>63</v>
      </c>
      <c r="AC413" s="89">
        <v>71.5</v>
      </c>
      <c r="AD413" s="90">
        <v>60.1</v>
      </c>
      <c r="AE413" s="91">
        <v>52.8</v>
      </c>
      <c r="AF413" s="89">
        <v>49.2</v>
      </c>
      <c r="AG413" s="90">
        <v>53.2</v>
      </c>
      <c r="AH413" s="91">
        <v>63.1</v>
      </c>
      <c r="AI413" s="89">
        <v>66.099999999999994</v>
      </c>
      <c r="AJ413" s="90">
        <v>56.5</v>
      </c>
      <c r="AK413" s="91">
        <v>54.9</v>
      </c>
      <c r="AL413" s="89">
        <v>58.9</v>
      </c>
      <c r="AM413" s="91">
        <v>61.8</v>
      </c>
      <c r="AN413" s="91">
        <v>61.2</v>
      </c>
      <c r="AO413" s="89">
        <v>69.7</v>
      </c>
    </row>
    <row r="414" spans="1:41" x14ac:dyDescent="0.2">
      <c r="A414" s="330"/>
      <c r="B414" s="92">
        <v>5</v>
      </c>
      <c r="C414" s="168" t="str">
        <f>CONCATENATE(A410,B414)</f>
        <v>3915</v>
      </c>
      <c r="D414" s="93"/>
      <c r="E414" s="94" t="s">
        <v>242</v>
      </c>
      <c r="F414" s="95">
        <v>9.6999999999999993</v>
      </c>
      <c r="G414" s="96">
        <v>9.8000000000000007</v>
      </c>
      <c r="H414" s="94">
        <v>10.7</v>
      </c>
      <c r="I414" s="95">
        <v>11.7</v>
      </c>
      <c r="J414" s="96">
        <v>12.3</v>
      </c>
      <c r="K414" s="94">
        <v>13</v>
      </c>
      <c r="L414" s="95">
        <v>14.2</v>
      </c>
      <c r="M414" s="96">
        <v>14</v>
      </c>
      <c r="N414" s="94">
        <v>14.6</v>
      </c>
      <c r="O414" s="95">
        <v>16.100000000000001</v>
      </c>
      <c r="P414" s="96">
        <v>17</v>
      </c>
      <c r="Q414" s="94">
        <v>17.7</v>
      </c>
      <c r="R414" s="95">
        <v>17.3</v>
      </c>
      <c r="S414" s="96">
        <v>17.3</v>
      </c>
      <c r="T414" s="94">
        <v>18.3</v>
      </c>
      <c r="U414" s="95">
        <v>17.899999999999999</v>
      </c>
      <c r="V414" s="96">
        <v>16.2</v>
      </c>
      <c r="W414" s="94">
        <v>13.9</v>
      </c>
      <c r="X414" s="95">
        <v>16.399999999999999</v>
      </c>
      <c r="Y414" s="96">
        <v>17.100000000000001</v>
      </c>
      <c r="Z414" s="94">
        <v>19.100000000000001</v>
      </c>
      <c r="AA414" s="95">
        <v>19.399999999999999</v>
      </c>
      <c r="AB414" s="96">
        <v>17.899999999999999</v>
      </c>
      <c r="AC414" s="94">
        <v>17.600000000000001</v>
      </c>
      <c r="AD414" s="95">
        <v>15.9</v>
      </c>
      <c r="AE414" s="96">
        <v>14.4</v>
      </c>
      <c r="AF414" s="94">
        <v>13.1</v>
      </c>
      <c r="AG414" s="95">
        <v>12.8</v>
      </c>
      <c r="AH414" s="96">
        <v>13.1</v>
      </c>
      <c r="AI414" s="94">
        <v>11.9</v>
      </c>
      <c r="AJ414" s="95">
        <v>10.8</v>
      </c>
      <c r="AK414" s="96">
        <v>10</v>
      </c>
      <c r="AL414" s="94">
        <v>9.6999999999999993</v>
      </c>
      <c r="AM414" s="96">
        <v>9.6</v>
      </c>
      <c r="AN414" s="96">
        <v>9.4</v>
      </c>
      <c r="AO414" s="94">
        <v>9.4</v>
      </c>
    </row>
    <row r="415" spans="1:41" x14ac:dyDescent="0.2">
      <c r="A415" s="328">
        <v>392</v>
      </c>
      <c r="B415" s="61">
        <v>1</v>
      </c>
      <c r="C415" s="166" t="str">
        <f>CONCATENATE(A415,B415)</f>
        <v>3921</v>
      </c>
      <c r="D415" s="83" t="s">
        <v>73</v>
      </c>
      <c r="E415" s="84" t="s">
        <v>238</v>
      </c>
      <c r="F415" s="85">
        <v>9.3000000000000007</v>
      </c>
      <c r="G415" s="86">
        <v>9</v>
      </c>
      <c r="H415" s="84">
        <v>8</v>
      </c>
      <c r="I415" s="85">
        <v>8.5</v>
      </c>
      <c r="J415" s="86">
        <v>9.9</v>
      </c>
      <c r="K415" s="84">
        <v>10.3</v>
      </c>
      <c r="L415" s="85">
        <v>11</v>
      </c>
      <c r="M415" s="86">
        <v>12.7</v>
      </c>
      <c r="N415" s="84">
        <v>13.6</v>
      </c>
      <c r="O415" s="85">
        <v>15.4</v>
      </c>
      <c r="P415" s="86">
        <v>16.7</v>
      </c>
      <c r="Q415" s="84">
        <v>17.899999999999999</v>
      </c>
      <c r="R415" s="85">
        <v>19.5</v>
      </c>
      <c r="S415" s="86">
        <v>20.100000000000001</v>
      </c>
      <c r="T415" s="84">
        <v>20.9</v>
      </c>
      <c r="U415" s="85">
        <v>22.1</v>
      </c>
      <c r="V415" s="86">
        <v>22.8</v>
      </c>
      <c r="W415" s="84">
        <v>24</v>
      </c>
      <c r="X415" s="85">
        <v>25.4</v>
      </c>
      <c r="Y415" s="86">
        <v>26.6</v>
      </c>
      <c r="Z415" s="84">
        <v>27.3</v>
      </c>
      <c r="AA415" s="85">
        <v>27.5</v>
      </c>
      <c r="AB415" s="86">
        <v>27.6</v>
      </c>
      <c r="AC415" s="84">
        <v>27.4</v>
      </c>
      <c r="AD415" s="85">
        <v>26.7</v>
      </c>
      <c r="AE415" s="86">
        <v>25.5</v>
      </c>
      <c r="AF415" s="84">
        <v>24</v>
      </c>
      <c r="AG415" s="85">
        <v>22.6</v>
      </c>
      <c r="AH415" s="86">
        <v>21.3</v>
      </c>
      <c r="AI415" s="84">
        <v>19.2</v>
      </c>
      <c r="AJ415" s="85">
        <v>18</v>
      </c>
      <c r="AK415" s="86">
        <v>16.2</v>
      </c>
      <c r="AL415" s="84">
        <v>14.5</v>
      </c>
      <c r="AM415" s="86">
        <v>12.6</v>
      </c>
      <c r="AN415" s="86">
        <v>10.9</v>
      </c>
      <c r="AO415" s="84">
        <v>10.3</v>
      </c>
    </row>
    <row r="416" spans="1:41" x14ac:dyDescent="0.2">
      <c r="A416" s="329"/>
      <c r="B416" s="87">
        <v>2</v>
      </c>
      <c r="C416" s="167" t="str">
        <f>CONCATENATE(A415,B416)</f>
        <v>3922</v>
      </c>
      <c r="D416" s="88"/>
      <c r="E416" s="89" t="s">
        <v>239</v>
      </c>
      <c r="F416" s="90">
        <v>5.8</v>
      </c>
      <c r="G416" s="91">
        <v>5.6</v>
      </c>
      <c r="H416" s="89">
        <v>4.5999999999999996</v>
      </c>
      <c r="I416" s="90">
        <v>4.9000000000000004</v>
      </c>
      <c r="J416" s="91">
        <v>6.3</v>
      </c>
      <c r="K416" s="89">
        <v>6.9</v>
      </c>
      <c r="L416" s="90">
        <v>7.2</v>
      </c>
      <c r="M416" s="91">
        <v>9.1</v>
      </c>
      <c r="N416" s="89">
        <v>10.4</v>
      </c>
      <c r="O416" s="90">
        <v>12</v>
      </c>
      <c r="P416" s="91">
        <v>13.5</v>
      </c>
      <c r="Q416" s="89">
        <v>14.9</v>
      </c>
      <c r="R416" s="90">
        <v>16.8</v>
      </c>
      <c r="S416" s="91">
        <v>17.3</v>
      </c>
      <c r="T416" s="89">
        <v>18.100000000000001</v>
      </c>
      <c r="U416" s="90">
        <v>19.7</v>
      </c>
      <c r="V416" s="91">
        <v>20.6</v>
      </c>
      <c r="W416" s="89">
        <v>22.1</v>
      </c>
      <c r="X416" s="90">
        <v>23.6</v>
      </c>
      <c r="Y416" s="91">
        <v>24.7</v>
      </c>
      <c r="Z416" s="89">
        <v>25.3</v>
      </c>
      <c r="AA416" s="90">
        <v>25.5</v>
      </c>
      <c r="AB416" s="91">
        <v>25.5</v>
      </c>
      <c r="AC416" s="89">
        <v>25.2</v>
      </c>
      <c r="AD416" s="90">
        <v>24.4</v>
      </c>
      <c r="AE416" s="91">
        <v>23.1</v>
      </c>
      <c r="AF416" s="89">
        <v>21.7</v>
      </c>
      <c r="AG416" s="90">
        <v>20</v>
      </c>
      <c r="AH416" s="91">
        <v>18.600000000000001</v>
      </c>
      <c r="AI416" s="89">
        <v>16.3</v>
      </c>
      <c r="AJ416" s="90">
        <v>15.1</v>
      </c>
      <c r="AK416" s="91">
        <v>13.1</v>
      </c>
      <c r="AL416" s="89">
        <v>11.3</v>
      </c>
      <c r="AM416" s="91">
        <v>9.1999999999999993</v>
      </c>
      <c r="AN416" s="91">
        <v>7.6</v>
      </c>
      <c r="AO416" s="89">
        <v>6.9</v>
      </c>
    </row>
    <row r="417" spans="1:41" x14ac:dyDescent="0.2">
      <c r="A417" s="329"/>
      <c r="B417" s="87">
        <v>3</v>
      </c>
      <c r="C417" s="167" t="str">
        <f>CONCATENATE(A415,B417)</f>
        <v>3923</v>
      </c>
      <c r="D417" s="88"/>
      <c r="E417" s="89" t="s">
        <v>240</v>
      </c>
      <c r="F417" s="90">
        <v>12.8</v>
      </c>
      <c r="G417" s="91">
        <v>12.3</v>
      </c>
      <c r="H417" s="89">
        <v>11.5</v>
      </c>
      <c r="I417" s="90">
        <v>12</v>
      </c>
      <c r="J417" s="91">
        <v>13.4</v>
      </c>
      <c r="K417" s="89">
        <v>13.7</v>
      </c>
      <c r="L417" s="90">
        <v>14.5</v>
      </c>
      <c r="M417" s="91">
        <v>15.9</v>
      </c>
      <c r="N417" s="89">
        <v>16.7</v>
      </c>
      <c r="O417" s="90">
        <v>18.5</v>
      </c>
      <c r="P417" s="91">
        <v>19.7</v>
      </c>
      <c r="Q417" s="89">
        <v>20.9</v>
      </c>
      <c r="R417" s="90">
        <v>22.2</v>
      </c>
      <c r="S417" s="91">
        <v>22.8</v>
      </c>
      <c r="T417" s="89">
        <v>23.7</v>
      </c>
      <c r="U417" s="90">
        <v>24.6</v>
      </c>
      <c r="V417" s="91">
        <v>25</v>
      </c>
      <c r="W417" s="89">
        <v>26.1</v>
      </c>
      <c r="X417" s="90">
        <v>27.5</v>
      </c>
      <c r="Y417" s="91">
        <v>28.9</v>
      </c>
      <c r="Z417" s="89">
        <v>29.7</v>
      </c>
      <c r="AA417" s="90">
        <v>30</v>
      </c>
      <c r="AB417" s="91">
        <v>30</v>
      </c>
      <c r="AC417" s="89">
        <v>29.8</v>
      </c>
      <c r="AD417" s="90">
        <v>29.2</v>
      </c>
      <c r="AE417" s="91">
        <v>28.1</v>
      </c>
      <c r="AF417" s="89">
        <v>26.6</v>
      </c>
      <c r="AG417" s="90">
        <v>25.3</v>
      </c>
      <c r="AH417" s="91">
        <v>24.2</v>
      </c>
      <c r="AI417" s="89">
        <v>22.2</v>
      </c>
      <c r="AJ417" s="90">
        <v>21.1</v>
      </c>
      <c r="AK417" s="91">
        <v>19.3</v>
      </c>
      <c r="AL417" s="89">
        <v>17.7</v>
      </c>
      <c r="AM417" s="91">
        <v>16</v>
      </c>
      <c r="AN417" s="91">
        <v>14.2</v>
      </c>
      <c r="AO417" s="89">
        <v>13.7</v>
      </c>
    </row>
    <row r="418" spans="1:41" x14ac:dyDescent="0.2">
      <c r="A418" s="329"/>
      <c r="B418" s="87">
        <v>4</v>
      </c>
      <c r="C418" s="167" t="str">
        <f>CONCATENATE(A415,B418)</f>
        <v>3924</v>
      </c>
      <c r="D418" s="88"/>
      <c r="E418" s="89" t="s">
        <v>241</v>
      </c>
      <c r="F418" s="90">
        <v>57.9</v>
      </c>
      <c r="G418" s="91">
        <v>57.3</v>
      </c>
      <c r="H418" s="89">
        <v>65.5</v>
      </c>
      <c r="I418" s="90">
        <v>62.6</v>
      </c>
      <c r="J418" s="91">
        <v>60.8</v>
      </c>
      <c r="K418" s="89">
        <v>47.8</v>
      </c>
      <c r="L418" s="90">
        <v>63.2</v>
      </c>
      <c r="M418" s="91">
        <v>57</v>
      </c>
      <c r="N418" s="89">
        <v>61.1</v>
      </c>
      <c r="O418" s="90">
        <v>62.2</v>
      </c>
      <c r="P418" s="91">
        <v>63.4</v>
      </c>
      <c r="Q418" s="89">
        <v>65.599999999999994</v>
      </c>
      <c r="R418" s="90">
        <v>59.1</v>
      </c>
      <c r="S418" s="91">
        <v>59</v>
      </c>
      <c r="T418" s="89">
        <v>68.599999999999994</v>
      </c>
      <c r="U418" s="90">
        <v>58.8</v>
      </c>
      <c r="V418" s="91">
        <v>44.7</v>
      </c>
      <c r="W418" s="89">
        <v>41</v>
      </c>
      <c r="X418" s="90">
        <v>57.1</v>
      </c>
      <c r="Y418" s="91">
        <v>66.099999999999994</v>
      </c>
      <c r="Z418" s="89">
        <v>83.8</v>
      </c>
      <c r="AA418" s="90">
        <v>80</v>
      </c>
      <c r="AB418" s="91">
        <v>73.8</v>
      </c>
      <c r="AC418" s="89">
        <v>83.7</v>
      </c>
      <c r="AD418" s="90">
        <v>67.900000000000006</v>
      </c>
      <c r="AE418" s="91">
        <v>58.7</v>
      </c>
      <c r="AF418" s="89">
        <v>51.2</v>
      </c>
      <c r="AG418" s="90">
        <v>56.7</v>
      </c>
      <c r="AH418" s="91">
        <v>63.7</v>
      </c>
      <c r="AI418" s="89">
        <v>63.6</v>
      </c>
      <c r="AJ418" s="90">
        <v>57.2</v>
      </c>
      <c r="AK418" s="91">
        <v>53.4</v>
      </c>
      <c r="AL418" s="89">
        <v>56.1</v>
      </c>
      <c r="AM418" s="91">
        <v>60.3</v>
      </c>
      <c r="AN418" s="91">
        <v>56.9</v>
      </c>
      <c r="AO418" s="89">
        <v>65.900000000000006</v>
      </c>
    </row>
    <row r="419" spans="1:41" x14ac:dyDescent="0.2">
      <c r="A419" s="330"/>
      <c r="B419" s="92">
        <v>5</v>
      </c>
      <c r="C419" s="168" t="str">
        <f>CONCATENATE(A415,B419)</f>
        <v>3925</v>
      </c>
      <c r="D419" s="93"/>
      <c r="E419" s="94" t="s">
        <v>242</v>
      </c>
      <c r="F419" s="95"/>
      <c r="G419" s="96"/>
      <c r="H419" s="94"/>
      <c r="I419" s="95"/>
      <c r="J419" s="96"/>
      <c r="K419" s="94"/>
      <c r="L419" s="95"/>
      <c r="M419" s="96"/>
      <c r="N419" s="94"/>
      <c r="O419" s="95"/>
      <c r="P419" s="96"/>
      <c r="Q419" s="94"/>
      <c r="R419" s="95"/>
      <c r="S419" s="96"/>
      <c r="T419" s="94"/>
      <c r="U419" s="95"/>
      <c r="V419" s="96"/>
      <c r="W419" s="94"/>
      <c r="X419" s="95"/>
      <c r="Y419" s="96"/>
      <c r="Z419" s="94"/>
      <c r="AA419" s="95"/>
      <c r="AB419" s="96"/>
      <c r="AC419" s="94"/>
      <c r="AD419" s="95"/>
      <c r="AE419" s="96"/>
      <c r="AF419" s="94"/>
      <c r="AG419" s="95"/>
      <c r="AH419" s="96"/>
      <c r="AI419" s="94"/>
      <c r="AJ419" s="95"/>
      <c r="AK419" s="96"/>
      <c r="AL419" s="94"/>
      <c r="AM419" s="96"/>
      <c r="AN419" s="96"/>
      <c r="AO419" s="94"/>
    </row>
    <row r="420" spans="1:41" x14ac:dyDescent="0.2">
      <c r="A420" s="328">
        <v>401</v>
      </c>
      <c r="B420" s="61">
        <v>1</v>
      </c>
      <c r="C420" s="166" t="str">
        <f>CONCATENATE(A420,B420)</f>
        <v>4011</v>
      </c>
      <c r="D420" s="83" t="s">
        <v>74</v>
      </c>
      <c r="E420" s="84" t="s">
        <v>238</v>
      </c>
      <c r="F420" s="85">
        <v>7.2</v>
      </c>
      <c r="G420" s="86">
        <v>6.7</v>
      </c>
      <c r="H420" s="84">
        <v>6</v>
      </c>
      <c r="I420" s="85">
        <v>6.6</v>
      </c>
      <c r="J420" s="86">
        <v>7.7</v>
      </c>
      <c r="K420" s="84">
        <v>8.1</v>
      </c>
      <c r="L420" s="85">
        <v>8.8000000000000007</v>
      </c>
      <c r="M420" s="86">
        <v>10.5</v>
      </c>
      <c r="N420" s="84">
        <v>11.6</v>
      </c>
      <c r="O420" s="85">
        <v>13.6</v>
      </c>
      <c r="P420" s="86">
        <v>15.1</v>
      </c>
      <c r="Q420" s="84">
        <v>16.8</v>
      </c>
      <c r="R420" s="85">
        <v>18.600000000000001</v>
      </c>
      <c r="S420" s="86">
        <v>19.100000000000001</v>
      </c>
      <c r="T420" s="84">
        <v>20.5</v>
      </c>
      <c r="U420" s="85">
        <v>21.9</v>
      </c>
      <c r="V420" s="86">
        <v>23.1</v>
      </c>
      <c r="W420" s="84">
        <v>24.2</v>
      </c>
      <c r="X420" s="85">
        <v>25.9</v>
      </c>
      <c r="Y420" s="86">
        <v>27.3</v>
      </c>
      <c r="Z420" s="84">
        <v>28.2</v>
      </c>
      <c r="AA420" s="85">
        <v>28.6</v>
      </c>
      <c r="AB420" s="86">
        <v>28.2</v>
      </c>
      <c r="AC420" s="84">
        <v>27.5</v>
      </c>
      <c r="AD420" s="85">
        <v>26.2</v>
      </c>
      <c r="AE420" s="86">
        <v>24.6</v>
      </c>
      <c r="AF420" s="84">
        <v>22.6</v>
      </c>
      <c r="AG420" s="85">
        <v>21</v>
      </c>
      <c r="AH420" s="86">
        <v>19.5</v>
      </c>
      <c r="AI420" s="84">
        <v>17.3</v>
      </c>
      <c r="AJ420" s="85">
        <v>15.7</v>
      </c>
      <c r="AK420" s="86">
        <v>13.7</v>
      </c>
      <c r="AL420" s="84">
        <v>11.9</v>
      </c>
      <c r="AM420" s="86">
        <v>10.1</v>
      </c>
      <c r="AN420" s="86">
        <v>8.6999999999999993</v>
      </c>
      <c r="AO420" s="84">
        <v>8</v>
      </c>
    </row>
    <row r="421" spans="1:41" x14ac:dyDescent="0.2">
      <c r="A421" s="329"/>
      <c r="B421" s="87">
        <v>2</v>
      </c>
      <c r="C421" s="167" t="str">
        <f>CONCATENATE(A420,B421)</f>
        <v>4012</v>
      </c>
      <c r="D421" s="88"/>
      <c r="E421" s="89" t="s">
        <v>239</v>
      </c>
      <c r="F421" s="90">
        <v>4</v>
      </c>
      <c r="G421" s="91">
        <v>3.7</v>
      </c>
      <c r="H421" s="89">
        <v>3</v>
      </c>
      <c r="I421" s="90">
        <v>3.4</v>
      </c>
      <c r="J421" s="91">
        <v>4.4000000000000004</v>
      </c>
      <c r="K421" s="89">
        <v>4.7</v>
      </c>
      <c r="L421" s="90">
        <v>5.0999999999999996</v>
      </c>
      <c r="M421" s="91">
        <v>6.7</v>
      </c>
      <c r="N421" s="89">
        <v>8.1</v>
      </c>
      <c r="O421" s="90">
        <v>9.6</v>
      </c>
      <c r="P421" s="91">
        <v>11.2</v>
      </c>
      <c r="Q421" s="89">
        <v>12.8</v>
      </c>
      <c r="R421" s="90">
        <v>14.7</v>
      </c>
      <c r="S421" s="91">
        <v>15.4</v>
      </c>
      <c r="T421" s="89">
        <v>16.7</v>
      </c>
      <c r="U421" s="90">
        <v>18.3</v>
      </c>
      <c r="V421" s="91">
        <v>19.899999999999999</v>
      </c>
      <c r="W421" s="89">
        <v>21.5</v>
      </c>
      <c r="X421" s="90">
        <v>23.1</v>
      </c>
      <c r="Y421" s="91">
        <v>24.4</v>
      </c>
      <c r="Z421" s="89">
        <v>25.2</v>
      </c>
      <c r="AA421" s="90">
        <v>25.4</v>
      </c>
      <c r="AB421" s="91">
        <v>25.3</v>
      </c>
      <c r="AC421" s="89">
        <v>24.4</v>
      </c>
      <c r="AD421" s="90">
        <v>23.1</v>
      </c>
      <c r="AE421" s="91">
        <v>21.3</v>
      </c>
      <c r="AF421" s="89">
        <v>19.399999999999999</v>
      </c>
      <c r="AG421" s="90">
        <v>17.399999999999999</v>
      </c>
      <c r="AH421" s="91">
        <v>15.7</v>
      </c>
      <c r="AI421" s="89">
        <v>13.3</v>
      </c>
      <c r="AJ421" s="90">
        <v>12</v>
      </c>
      <c r="AK421" s="91">
        <v>10.199999999999999</v>
      </c>
      <c r="AL421" s="89">
        <v>8.4</v>
      </c>
      <c r="AM421" s="91">
        <v>6.6</v>
      </c>
      <c r="AN421" s="91">
        <v>5.5</v>
      </c>
      <c r="AO421" s="89">
        <v>4.7</v>
      </c>
    </row>
    <row r="422" spans="1:41" x14ac:dyDescent="0.2">
      <c r="A422" s="329"/>
      <c r="B422" s="87">
        <v>3</v>
      </c>
      <c r="C422" s="167" t="str">
        <f>CONCATENATE(A420,B422)</f>
        <v>4013</v>
      </c>
      <c r="D422" s="88"/>
      <c r="E422" s="89" t="s">
        <v>240</v>
      </c>
      <c r="F422" s="90">
        <v>10.5</v>
      </c>
      <c r="G422" s="91">
        <v>9.9</v>
      </c>
      <c r="H422" s="89">
        <v>9.4</v>
      </c>
      <c r="I422" s="90">
        <v>10.1</v>
      </c>
      <c r="J422" s="91">
        <v>11.4</v>
      </c>
      <c r="K422" s="89">
        <v>11.8</v>
      </c>
      <c r="L422" s="90">
        <v>12.8</v>
      </c>
      <c r="M422" s="91">
        <v>14.6</v>
      </c>
      <c r="N422" s="89">
        <v>15.6</v>
      </c>
      <c r="O422" s="90">
        <v>17.899999999999999</v>
      </c>
      <c r="P422" s="91">
        <v>19.399999999999999</v>
      </c>
      <c r="Q422" s="89">
        <v>21.3</v>
      </c>
      <c r="R422" s="90">
        <v>23</v>
      </c>
      <c r="S422" s="91">
        <v>23.4</v>
      </c>
      <c r="T422" s="89">
        <v>24.8</v>
      </c>
      <c r="U422" s="90">
        <v>26.1</v>
      </c>
      <c r="V422" s="91">
        <v>27</v>
      </c>
      <c r="W422" s="89">
        <v>27.6</v>
      </c>
      <c r="X422" s="90">
        <v>29.4</v>
      </c>
      <c r="Y422" s="91">
        <v>31.1</v>
      </c>
      <c r="Z422" s="89">
        <v>32.1</v>
      </c>
      <c r="AA422" s="90">
        <v>32.700000000000003</v>
      </c>
      <c r="AB422" s="91">
        <v>32.299999999999997</v>
      </c>
      <c r="AC422" s="89">
        <v>31.5</v>
      </c>
      <c r="AD422" s="90">
        <v>30</v>
      </c>
      <c r="AE422" s="91">
        <v>28.5</v>
      </c>
      <c r="AF422" s="89">
        <v>26.4</v>
      </c>
      <c r="AG422" s="90">
        <v>25</v>
      </c>
      <c r="AH422" s="91">
        <v>23.8</v>
      </c>
      <c r="AI422" s="89">
        <v>21.6</v>
      </c>
      <c r="AJ422" s="90">
        <v>20</v>
      </c>
      <c r="AK422" s="91">
        <v>17.600000000000001</v>
      </c>
      <c r="AL422" s="89">
        <v>15.9</v>
      </c>
      <c r="AM422" s="91">
        <v>14.1</v>
      </c>
      <c r="AN422" s="91">
        <v>12.1</v>
      </c>
      <c r="AO422" s="89">
        <v>11.6</v>
      </c>
    </row>
    <row r="423" spans="1:41" x14ac:dyDescent="0.2">
      <c r="A423" s="329"/>
      <c r="B423" s="87">
        <v>4</v>
      </c>
      <c r="C423" s="167" t="str">
        <f>CONCATENATE(A420,B423)</f>
        <v>4014</v>
      </c>
      <c r="D423" s="88"/>
      <c r="E423" s="89" t="s">
        <v>241</v>
      </c>
      <c r="F423" s="90">
        <v>35</v>
      </c>
      <c r="G423" s="91">
        <v>31.1</v>
      </c>
      <c r="H423" s="89">
        <v>36</v>
      </c>
      <c r="I423" s="90">
        <v>43.4</v>
      </c>
      <c r="J423" s="91">
        <v>43.1</v>
      </c>
      <c r="K423" s="89">
        <v>34.9</v>
      </c>
      <c r="L423" s="90">
        <v>47.5</v>
      </c>
      <c r="M423" s="91">
        <v>47.7</v>
      </c>
      <c r="N423" s="89">
        <v>54.6</v>
      </c>
      <c r="O423" s="90">
        <v>56.8</v>
      </c>
      <c r="P423" s="91">
        <v>60.5</v>
      </c>
      <c r="Q423" s="89">
        <v>64.3</v>
      </c>
      <c r="R423" s="90">
        <v>59.9</v>
      </c>
      <c r="S423" s="91">
        <v>62.4</v>
      </c>
      <c r="T423" s="89">
        <v>72.400000000000006</v>
      </c>
      <c r="U423" s="90">
        <v>63.3</v>
      </c>
      <c r="V423" s="91">
        <v>52.9</v>
      </c>
      <c r="W423" s="89">
        <v>33.5</v>
      </c>
      <c r="X423" s="90">
        <v>44.8</v>
      </c>
      <c r="Y423" s="91">
        <v>52.5</v>
      </c>
      <c r="Z423" s="89">
        <v>76.3</v>
      </c>
      <c r="AA423" s="90">
        <v>71.900000000000006</v>
      </c>
      <c r="AB423" s="91">
        <v>63.2</v>
      </c>
      <c r="AC423" s="89">
        <v>67</v>
      </c>
      <c r="AD423" s="90">
        <v>58.6</v>
      </c>
      <c r="AE423" s="91">
        <v>53</v>
      </c>
      <c r="AF423" s="89">
        <v>51.2</v>
      </c>
      <c r="AG423" s="90">
        <v>54.3</v>
      </c>
      <c r="AH423" s="91">
        <v>61</v>
      </c>
      <c r="AI423" s="89">
        <v>61.8</v>
      </c>
      <c r="AJ423" s="90">
        <v>49.4</v>
      </c>
      <c r="AK423" s="91">
        <v>43.6</v>
      </c>
      <c r="AL423" s="89">
        <v>43.3</v>
      </c>
      <c r="AM423" s="91">
        <v>40.700000000000003</v>
      </c>
      <c r="AN423" s="91">
        <v>34.6</v>
      </c>
      <c r="AO423" s="89">
        <v>41.6</v>
      </c>
    </row>
    <row r="424" spans="1:41" x14ac:dyDescent="0.2">
      <c r="A424" s="330"/>
      <c r="B424" s="92">
        <v>5</v>
      </c>
      <c r="C424" s="168" t="str">
        <f>CONCATENATE(A420,B424)</f>
        <v>4015</v>
      </c>
      <c r="D424" s="93"/>
      <c r="E424" s="94" t="s">
        <v>242</v>
      </c>
      <c r="F424" s="95">
        <v>7.2</v>
      </c>
      <c r="G424" s="96">
        <v>7</v>
      </c>
      <c r="H424" s="94">
        <v>7.9</v>
      </c>
      <c r="I424" s="95">
        <v>9.6999999999999993</v>
      </c>
      <c r="J424" s="96">
        <v>10.199999999999999</v>
      </c>
      <c r="K424" s="94">
        <v>10.8</v>
      </c>
      <c r="L424" s="95">
        <v>12.1</v>
      </c>
      <c r="M424" s="96">
        <v>12.9</v>
      </c>
      <c r="N424" s="94">
        <v>13.7</v>
      </c>
      <c r="O424" s="95">
        <v>15.3</v>
      </c>
      <c r="P424" s="96">
        <v>16.5</v>
      </c>
      <c r="Q424" s="94">
        <v>17.600000000000001</v>
      </c>
      <c r="R424" s="95">
        <v>17.100000000000001</v>
      </c>
      <c r="S424" s="96">
        <v>17.899999999999999</v>
      </c>
      <c r="T424" s="94">
        <v>18.8</v>
      </c>
      <c r="U424" s="95">
        <v>18.5</v>
      </c>
      <c r="V424" s="96">
        <v>16.899999999999999</v>
      </c>
      <c r="W424" s="94">
        <v>13.4</v>
      </c>
      <c r="X424" s="95">
        <v>15.1</v>
      </c>
      <c r="Y424" s="96">
        <v>16.600000000000001</v>
      </c>
      <c r="Z424" s="94">
        <v>18.7</v>
      </c>
      <c r="AA424" s="95">
        <v>18.899999999999999</v>
      </c>
      <c r="AB424" s="96">
        <v>17.399999999999999</v>
      </c>
      <c r="AC424" s="94">
        <v>16.399999999999999</v>
      </c>
      <c r="AD424" s="95">
        <v>15.6</v>
      </c>
      <c r="AE424" s="96">
        <v>14.3</v>
      </c>
      <c r="AF424" s="94">
        <v>13.3</v>
      </c>
      <c r="AG424" s="95">
        <v>12.9</v>
      </c>
      <c r="AH424" s="96">
        <v>13.1</v>
      </c>
      <c r="AI424" s="94">
        <v>11.7</v>
      </c>
      <c r="AJ424" s="95">
        <v>10.1</v>
      </c>
      <c r="AK424" s="96">
        <v>8.8000000000000007</v>
      </c>
      <c r="AL424" s="94">
        <v>8.1</v>
      </c>
      <c r="AM424" s="96">
        <v>7.5</v>
      </c>
      <c r="AN424" s="96">
        <v>6.8</v>
      </c>
      <c r="AO424" s="94">
        <v>7</v>
      </c>
    </row>
    <row r="425" spans="1:41" x14ac:dyDescent="0.2">
      <c r="A425" s="328">
        <v>402</v>
      </c>
      <c r="B425" s="61">
        <v>1</v>
      </c>
      <c r="C425" s="100" t="str">
        <f>CONCATENATE(A425,B425)</f>
        <v>4021</v>
      </c>
      <c r="D425" s="83" t="s">
        <v>75</v>
      </c>
      <c r="E425" s="97" t="s">
        <v>238</v>
      </c>
      <c r="F425" s="85">
        <v>4.4000000000000004</v>
      </c>
      <c r="G425" s="86">
        <v>4.0999999999999996</v>
      </c>
      <c r="H425" s="84">
        <v>3.4</v>
      </c>
      <c r="I425" s="85">
        <v>4.2</v>
      </c>
      <c r="J425" s="86">
        <v>5.5</v>
      </c>
      <c r="K425" s="84">
        <v>6.3</v>
      </c>
      <c r="L425" s="85">
        <v>6.8</v>
      </c>
      <c r="M425" s="86">
        <v>8.9</v>
      </c>
      <c r="N425" s="84">
        <v>10.1</v>
      </c>
      <c r="O425" s="85">
        <v>12.3</v>
      </c>
      <c r="P425" s="86">
        <v>13.7</v>
      </c>
      <c r="Q425" s="84">
        <v>15.5</v>
      </c>
      <c r="R425" s="85">
        <v>17.600000000000001</v>
      </c>
      <c r="S425" s="86">
        <v>18.100000000000001</v>
      </c>
      <c r="T425" s="84">
        <v>19.399999999999999</v>
      </c>
      <c r="U425" s="85">
        <v>21.1</v>
      </c>
      <c r="V425" s="86">
        <v>22.2</v>
      </c>
      <c r="W425" s="86">
        <v>23.2</v>
      </c>
      <c r="X425" s="85">
        <v>24.8</v>
      </c>
      <c r="Y425" s="86">
        <v>26</v>
      </c>
      <c r="Z425" s="84">
        <v>26.9</v>
      </c>
      <c r="AA425" s="85">
        <v>26.9</v>
      </c>
      <c r="AB425" s="86">
        <v>26.6</v>
      </c>
      <c r="AC425" s="84">
        <v>25.9</v>
      </c>
      <c r="AD425" s="85">
        <v>24.7</v>
      </c>
      <c r="AE425" s="86">
        <v>23.1</v>
      </c>
      <c r="AF425" s="84">
        <v>21.1</v>
      </c>
      <c r="AG425" s="85">
        <v>19</v>
      </c>
      <c r="AH425" s="86">
        <v>17.5</v>
      </c>
      <c r="AI425" s="84">
        <v>15</v>
      </c>
      <c r="AJ425" s="85">
        <v>13.5</v>
      </c>
      <c r="AK425" s="86">
        <v>11.3</v>
      </c>
      <c r="AL425" s="84">
        <v>9.4</v>
      </c>
      <c r="AM425" s="85">
        <v>7.4</v>
      </c>
      <c r="AN425" s="86">
        <v>5.8</v>
      </c>
      <c r="AO425" s="84">
        <v>5.2</v>
      </c>
    </row>
    <row r="426" spans="1:41" x14ac:dyDescent="0.2">
      <c r="A426" s="329"/>
      <c r="B426" s="87">
        <v>2</v>
      </c>
      <c r="C426" s="101" t="str">
        <f>CONCATENATE(A425,B426)</f>
        <v>4022</v>
      </c>
      <c r="D426" s="88"/>
      <c r="E426" s="98" t="s">
        <v>239</v>
      </c>
      <c r="F426" s="90">
        <v>-0.2</v>
      </c>
      <c r="G426" s="91">
        <v>-0.5</v>
      </c>
      <c r="H426" s="89">
        <v>-1.2</v>
      </c>
      <c r="I426" s="90">
        <v>-0.8</v>
      </c>
      <c r="J426" s="91">
        <v>0.2</v>
      </c>
      <c r="K426" s="89">
        <v>1.1000000000000001</v>
      </c>
      <c r="L426" s="90">
        <v>1.4</v>
      </c>
      <c r="M426" s="91">
        <v>3.2</v>
      </c>
      <c r="N426" s="89">
        <v>4.5999999999999996</v>
      </c>
      <c r="O426" s="90">
        <v>6.2</v>
      </c>
      <c r="P426" s="91">
        <v>7.7</v>
      </c>
      <c r="Q426" s="89">
        <v>9.3000000000000007</v>
      </c>
      <c r="R426" s="90">
        <v>11.8</v>
      </c>
      <c r="S426" s="91">
        <v>12.1</v>
      </c>
      <c r="T426" s="89">
        <v>13.6</v>
      </c>
      <c r="U426" s="90">
        <v>15.4</v>
      </c>
      <c r="V426" s="91">
        <v>17.600000000000001</v>
      </c>
      <c r="W426" s="91">
        <v>19.8</v>
      </c>
      <c r="X426" s="90">
        <v>21.3</v>
      </c>
      <c r="Y426" s="91">
        <v>22.3</v>
      </c>
      <c r="Z426" s="89">
        <v>22.6</v>
      </c>
      <c r="AA426" s="90">
        <v>22.4</v>
      </c>
      <c r="AB426" s="91">
        <v>22.5</v>
      </c>
      <c r="AC426" s="89">
        <v>21.5</v>
      </c>
      <c r="AD426" s="90">
        <v>20.3</v>
      </c>
      <c r="AE426" s="91">
        <v>18.600000000000001</v>
      </c>
      <c r="AF426" s="89">
        <v>16.5</v>
      </c>
      <c r="AG426" s="90">
        <v>14</v>
      </c>
      <c r="AH426" s="91">
        <v>12.2</v>
      </c>
      <c r="AI426" s="89">
        <v>9.6</v>
      </c>
      <c r="AJ426" s="90">
        <v>8.4</v>
      </c>
      <c r="AK426" s="91">
        <v>6.3</v>
      </c>
      <c r="AL426" s="89">
        <v>4.3</v>
      </c>
      <c r="AM426" s="90">
        <v>2.4</v>
      </c>
      <c r="AN426" s="91">
        <v>1.2</v>
      </c>
      <c r="AO426" s="89">
        <v>0.4</v>
      </c>
    </row>
    <row r="427" spans="1:41" x14ac:dyDescent="0.2">
      <c r="A427" s="329"/>
      <c r="B427" s="87">
        <v>3</v>
      </c>
      <c r="C427" s="101" t="str">
        <f>CONCATENATE(A425,B427)</f>
        <v>4023</v>
      </c>
      <c r="D427" s="88"/>
      <c r="E427" s="98" t="s">
        <v>240</v>
      </c>
      <c r="F427" s="90">
        <v>10</v>
      </c>
      <c r="G427" s="91">
        <v>9.3000000000000007</v>
      </c>
      <c r="H427" s="89">
        <v>8.9</v>
      </c>
      <c r="I427" s="90">
        <v>9.9</v>
      </c>
      <c r="J427" s="91">
        <v>11.3</v>
      </c>
      <c r="K427" s="89">
        <v>12.1</v>
      </c>
      <c r="L427" s="90">
        <v>12.9</v>
      </c>
      <c r="M427" s="91">
        <v>15</v>
      </c>
      <c r="N427" s="89">
        <v>16</v>
      </c>
      <c r="O427" s="90">
        <v>18.8</v>
      </c>
      <c r="P427" s="91">
        <v>20.3</v>
      </c>
      <c r="Q427" s="89">
        <v>22.3</v>
      </c>
      <c r="R427" s="90">
        <v>24</v>
      </c>
      <c r="S427" s="91">
        <v>24.8</v>
      </c>
      <c r="T427" s="89">
        <v>26.2</v>
      </c>
      <c r="U427" s="90">
        <v>27.6</v>
      </c>
      <c r="V427" s="91">
        <v>27.8</v>
      </c>
      <c r="W427" s="91">
        <v>27.6</v>
      </c>
      <c r="X427" s="90">
        <v>29.4</v>
      </c>
      <c r="Y427" s="91">
        <v>30.9</v>
      </c>
      <c r="Z427" s="89">
        <v>32.5</v>
      </c>
      <c r="AA427" s="90">
        <v>33.1</v>
      </c>
      <c r="AB427" s="91">
        <v>32.5</v>
      </c>
      <c r="AC427" s="89">
        <v>31.7</v>
      </c>
      <c r="AD427" s="90">
        <v>30.6</v>
      </c>
      <c r="AE427" s="91">
        <v>29</v>
      </c>
      <c r="AF427" s="89">
        <v>27</v>
      </c>
      <c r="AG427" s="90">
        <v>25.4</v>
      </c>
      <c r="AH427" s="91">
        <v>24.1</v>
      </c>
      <c r="AI427" s="89">
        <v>21.7</v>
      </c>
      <c r="AJ427" s="90">
        <v>19.899999999999999</v>
      </c>
      <c r="AK427" s="91">
        <v>17.399999999999999</v>
      </c>
      <c r="AL427" s="89">
        <v>15.6</v>
      </c>
      <c r="AM427" s="90">
        <v>13.6</v>
      </c>
      <c r="AN427" s="91">
        <v>11.5</v>
      </c>
      <c r="AO427" s="89">
        <v>10.9</v>
      </c>
    </row>
    <row r="428" spans="1:41" x14ac:dyDescent="0.2">
      <c r="A428" s="329"/>
      <c r="B428" s="87">
        <v>4</v>
      </c>
      <c r="C428" s="101" t="str">
        <f>CONCATENATE(A425,B428)</f>
        <v>4024</v>
      </c>
      <c r="D428" s="88"/>
      <c r="E428" s="98" t="s">
        <v>241</v>
      </c>
      <c r="F428" s="90">
        <v>40</v>
      </c>
      <c r="G428" s="91">
        <v>34.299999999999997</v>
      </c>
      <c r="H428" s="89">
        <v>40.4</v>
      </c>
      <c r="I428" s="90">
        <v>45.7</v>
      </c>
      <c r="J428" s="91">
        <v>46</v>
      </c>
      <c r="K428" s="89">
        <v>37.6</v>
      </c>
      <c r="L428" s="90">
        <v>47</v>
      </c>
      <c r="M428" s="91">
        <v>50.1</v>
      </c>
      <c r="N428" s="89">
        <v>51.6</v>
      </c>
      <c r="O428" s="90">
        <v>56.4</v>
      </c>
      <c r="P428" s="91">
        <v>59.4</v>
      </c>
      <c r="Q428" s="89">
        <v>59.9</v>
      </c>
      <c r="R428" s="90">
        <v>57.8</v>
      </c>
      <c r="S428" s="91">
        <v>57.1</v>
      </c>
      <c r="T428" s="89">
        <v>65.400000000000006</v>
      </c>
      <c r="U428" s="90">
        <v>57.4</v>
      </c>
      <c r="V428" s="91">
        <v>47.1</v>
      </c>
      <c r="W428" s="91">
        <v>27.8</v>
      </c>
      <c r="X428" s="90">
        <v>41.1</v>
      </c>
      <c r="Y428" s="91">
        <v>47.4</v>
      </c>
      <c r="Z428" s="89">
        <v>74.900000000000006</v>
      </c>
      <c r="AA428" s="90">
        <v>67.099999999999994</v>
      </c>
      <c r="AB428" s="91">
        <v>59.1</v>
      </c>
      <c r="AC428" s="89">
        <v>66.599999999999994</v>
      </c>
      <c r="AD428" s="90">
        <v>60.6</v>
      </c>
      <c r="AE428" s="91">
        <v>56.5</v>
      </c>
      <c r="AF428" s="89">
        <v>52.7</v>
      </c>
      <c r="AG428" s="90">
        <v>55.4</v>
      </c>
      <c r="AH428" s="91">
        <v>63</v>
      </c>
      <c r="AI428" s="89">
        <v>61.4</v>
      </c>
      <c r="AJ428" s="90">
        <v>53</v>
      </c>
      <c r="AK428" s="91">
        <v>46.3</v>
      </c>
      <c r="AL428" s="89">
        <v>46.4</v>
      </c>
      <c r="AM428" s="90">
        <v>44.5</v>
      </c>
      <c r="AN428" s="91">
        <v>39.6</v>
      </c>
      <c r="AO428" s="89">
        <v>45.8</v>
      </c>
    </row>
    <row r="429" spans="1:41" x14ac:dyDescent="0.2">
      <c r="A429" s="330"/>
      <c r="B429" s="92">
        <v>5</v>
      </c>
      <c r="C429" s="102" t="str">
        <f>CONCATENATE(A425,B429)</f>
        <v>4025</v>
      </c>
      <c r="D429" s="93"/>
      <c r="E429" s="99" t="s">
        <v>242</v>
      </c>
      <c r="F429" s="95"/>
      <c r="G429" s="96"/>
      <c r="H429" s="94"/>
      <c r="I429" s="95"/>
      <c r="J429" s="96"/>
      <c r="K429" s="94"/>
      <c r="L429" s="95"/>
      <c r="M429" s="96"/>
      <c r="N429" s="94"/>
      <c r="O429" s="95"/>
      <c r="P429" s="96"/>
      <c r="Q429" s="94"/>
      <c r="R429" s="95"/>
      <c r="S429" s="96"/>
      <c r="T429" s="94"/>
      <c r="U429" s="95"/>
      <c r="V429" s="96"/>
      <c r="W429" s="96"/>
      <c r="X429" s="95"/>
      <c r="Y429" s="96"/>
      <c r="Z429" s="94"/>
      <c r="AA429" s="95"/>
      <c r="AB429" s="96"/>
      <c r="AC429" s="94"/>
      <c r="AD429" s="95"/>
      <c r="AE429" s="96"/>
      <c r="AF429" s="94"/>
      <c r="AG429" s="95"/>
      <c r="AH429" s="96"/>
      <c r="AI429" s="94"/>
      <c r="AJ429" s="95"/>
      <c r="AK429" s="96"/>
      <c r="AL429" s="94"/>
      <c r="AM429" s="95"/>
      <c r="AN429" s="96"/>
      <c r="AO429" s="94"/>
    </row>
    <row r="430" spans="1:41" x14ac:dyDescent="0.2">
      <c r="A430" s="328">
        <v>411</v>
      </c>
      <c r="B430" s="61">
        <v>1</v>
      </c>
      <c r="C430" s="100" t="str">
        <f>CONCATENATE(A430,B430)</f>
        <v>4111</v>
      </c>
      <c r="D430" s="83" t="s">
        <v>76</v>
      </c>
      <c r="E430" s="84" t="s">
        <v>238</v>
      </c>
      <c r="F430" s="85">
        <v>5.8</v>
      </c>
      <c r="G430" s="86">
        <v>5.5</v>
      </c>
      <c r="H430" s="84">
        <v>4.9000000000000004</v>
      </c>
      <c r="I430" s="85">
        <v>5.7</v>
      </c>
      <c r="J430" s="86">
        <v>7</v>
      </c>
      <c r="K430" s="84">
        <v>7.6</v>
      </c>
      <c r="L430" s="85">
        <v>8.1999999999999993</v>
      </c>
      <c r="M430" s="86">
        <v>10.1</v>
      </c>
      <c r="N430" s="84">
        <v>11.3</v>
      </c>
      <c r="O430" s="85">
        <v>13.4</v>
      </c>
      <c r="P430" s="86">
        <v>14.9</v>
      </c>
      <c r="Q430" s="84">
        <v>16.600000000000001</v>
      </c>
      <c r="R430" s="85">
        <v>18.5</v>
      </c>
      <c r="S430" s="86">
        <v>19.2</v>
      </c>
      <c r="T430" s="84">
        <v>20.7</v>
      </c>
      <c r="U430" s="85">
        <v>22.4</v>
      </c>
      <c r="V430" s="86">
        <v>23.3</v>
      </c>
      <c r="W430" s="84">
        <v>24.2</v>
      </c>
      <c r="X430" s="85">
        <v>25.5</v>
      </c>
      <c r="Y430" s="86">
        <v>26.9</v>
      </c>
      <c r="Z430" s="84">
        <v>28</v>
      </c>
      <c r="AA430" s="85">
        <v>28.3</v>
      </c>
      <c r="AB430" s="86">
        <v>28</v>
      </c>
      <c r="AC430" s="84">
        <v>27.1</v>
      </c>
      <c r="AD430" s="85">
        <v>25.9</v>
      </c>
      <c r="AE430" s="86">
        <v>24.3</v>
      </c>
      <c r="AF430" s="84">
        <v>22.3</v>
      </c>
      <c r="AG430" s="85">
        <v>20.5</v>
      </c>
      <c r="AH430" s="86">
        <v>19</v>
      </c>
      <c r="AI430" s="84">
        <v>16.5</v>
      </c>
      <c r="AJ430" s="85">
        <v>14.9</v>
      </c>
      <c r="AK430" s="86">
        <v>12.8</v>
      </c>
      <c r="AL430" s="84">
        <v>10.9</v>
      </c>
      <c r="AM430" s="86">
        <v>8.8000000000000007</v>
      </c>
      <c r="AN430" s="86">
        <v>7.4</v>
      </c>
      <c r="AO430" s="84">
        <v>6.6</v>
      </c>
    </row>
    <row r="431" spans="1:41" x14ac:dyDescent="0.2">
      <c r="A431" s="329"/>
      <c r="B431" s="87">
        <v>2</v>
      </c>
      <c r="C431" s="101" t="str">
        <f>CONCATENATE(A430,B431)</f>
        <v>4112</v>
      </c>
      <c r="D431" s="88"/>
      <c r="E431" s="89" t="s">
        <v>239</v>
      </c>
      <c r="F431" s="90">
        <v>1.6</v>
      </c>
      <c r="G431" s="91">
        <v>1.4</v>
      </c>
      <c r="H431" s="89">
        <v>0.9</v>
      </c>
      <c r="I431" s="90">
        <v>1.4</v>
      </c>
      <c r="J431" s="91">
        <v>2.5</v>
      </c>
      <c r="K431" s="89">
        <v>3.2</v>
      </c>
      <c r="L431" s="90">
        <v>3.6</v>
      </c>
      <c r="M431" s="91">
        <v>5.4</v>
      </c>
      <c r="N431" s="89">
        <v>6.8</v>
      </c>
      <c r="O431" s="90">
        <v>8.3000000000000007</v>
      </c>
      <c r="P431" s="91">
        <v>9.6999999999999993</v>
      </c>
      <c r="Q431" s="89">
        <v>11.3</v>
      </c>
      <c r="R431" s="90">
        <v>13.8</v>
      </c>
      <c r="S431" s="91">
        <v>14.4</v>
      </c>
      <c r="T431" s="89">
        <v>15.8</v>
      </c>
      <c r="U431" s="90">
        <v>17.8</v>
      </c>
      <c r="V431" s="91">
        <v>19.600000000000001</v>
      </c>
      <c r="W431" s="89">
        <v>21.4</v>
      </c>
      <c r="X431" s="90">
        <v>22.6</v>
      </c>
      <c r="Y431" s="91">
        <v>23.7</v>
      </c>
      <c r="Z431" s="89">
        <v>24.4</v>
      </c>
      <c r="AA431" s="90">
        <v>24.4</v>
      </c>
      <c r="AB431" s="91">
        <v>24.5</v>
      </c>
      <c r="AC431" s="89">
        <v>23.4</v>
      </c>
      <c r="AD431" s="90">
        <v>22.1</v>
      </c>
      <c r="AE431" s="91">
        <v>20.3</v>
      </c>
      <c r="AF431" s="89">
        <v>18.399999999999999</v>
      </c>
      <c r="AG431" s="90">
        <v>16</v>
      </c>
      <c r="AH431" s="91">
        <v>14.2</v>
      </c>
      <c r="AI431" s="89">
        <v>11.6</v>
      </c>
      <c r="AJ431" s="90">
        <v>10.3</v>
      </c>
      <c r="AK431" s="91">
        <v>8.1999999999999993</v>
      </c>
      <c r="AL431" s="89">
        <v>6.3</v>
      </c>
      <c r="AM431" s="91">
        <v>4.2</v>
      </c>
      <c r="AN431" s="91">
        <v>3.1</v>
      </c>
      <c r="AO431" s="89">
        <v>2.1</v>
      </c>
    </row>
    <row r="432" spans="1:41" x14ac:dyDescent="0.2">
      <c r="A432" s="329"/>
      <c r="B432" s="87">
        <v>3</v>
      </c>
      <c r="C432" s="101" t="str">
        <f>CONCATENATE(A430,B432)</f>
        <v>4113</v>
      </c>
      <c r="D432" s="88"/>
      <c r="E432" s="89" t="s">
        <v>240</v>
      </c>
      <c r="F432" s="90">
        <v>10.3</v>
      </c>
      <c r="G432" s="91">
        <v>9.6999999999999993</v>
      </c>
      <c r="H432" s="89">
        <v>9.3000000000000007</v>
      </c>
      <c r="I432" s="90">
        <v>10.4</v>
      </c>
      <c r="J432" s="91">
        <v>11.7</v>
      </c>
      <c r="K432" s="89">
        <v>12.2</v>
      </c>
      <c r="L432" s="90">
        <v>12.9</v>
      </c>
      <c r="M432" s="91">
        <v>14.8</v>
      </c>
      <c r="N432" s="89">
        <v>16</v>
      </c>
      <c r="O432" s="90">
        <v>18.7</v>
      </c>
      <c r="P432" s="91">
        <v>20.3</v>
      </c>
      <c r="Q432" s="89">
        <v>22.1</v>
      </c>
      <c r="R432" s="90">
        <v>23.9</v>
      </c>
      <c r="S432" s="91">
        <v>24.8</v>
      </c>
      <c r="T432" s="89">
        <v>26.4</v>
      </c>
      <c r="U432" s="90">
        <v>28</v>
      </c>
      <c r="V432" s="91">
        <v>28.1</v>
      </c>
      <c r="W432" s="89">
        <v>28</v>
      </c>
      <c r="X432" s="90">
        <v>29.8</v>
      </c>
      <c r="Y432" s="91">
        <v>31.4</v>
      </c>
      <c r="Z432" s="89">
        <v>33.1</v>
      </c>
      <c r="AA432" s="90">
        <v>33.200000000000003</v>
      </c>
      <c r="AB432" s="91">
        <v>32.700000000000003</v>
      </c>
      <c r="AC432" s="89">
        <v>31.7</v>
      </c>
      <c r="AD432" s="90">
        <v>30.8</v>
      </c>
      <c r="AE432" s="91">
        <v>29.3</v>
      </c>
      <c r="AF432" s="89">
        <v>27.2</v>
      </c>
      <c r="AG432" s="90">
        <v>25.5</v>
      </c>
      <c r="AH432" s="91">
        <v>24.4</v>
      </c>
      <c r="AI432" s="89">
        <v>21.9</v>
      </c>
      <c r="AJ432" s="90">
        <v>20.100000000000001</v>
      </c>
      <c r="AK432" s="91">
        <v>17.600000000000001</v>
      </c>
      <c r="AL432" s="89">
        <v>15.7</v>
      </c>
      <c r="AM432" s="91">
        <v>13.8</v>
      </c>
      <c r="AN432" s="91">
        <v>11.8</v>
      </c>
      <c r="AO432" s="89">
        <v>11.3</v>
      </c>
    </row>
    <row r="433" spans="1:41" x14ac:dyDescent="0.2">
      <c r="A433" s="329"/>
      <c r="B433" s="87">
        <v>4</v>
      </c>
      <c r="C433" s="101" t="str">
        <f>CONCATENATE(A430,B433)</f>
        <v>4114</v>
      </c>
      <c r="D433" s="88"/>
      <c r="E433" s="89" t="s">
        <v>241</v>
      </c>
      <c r="F433" s="90">
        <v>42.1</v>
      </c>
      <c r="G433" s="91">
        <v>37.1</v>
      </c>
      <c r="H433" s="89">
        <v>45.2</v>
      </c>
      <c r="I433" s="90">
        <v>50.4</v>
      </c>
      <c r="J433" s="91">
        <v>48.5</v>
      </c>
      <c r="K433" s="89">
        <v>39.1</v>
      </c>
      <c r="L433" s="90">
        <v>51.2</v>
      </c>
      <c r="M433" s="91">
        <v>50.3</v>
      </c>
      <c r="N433" s="89">
        <v>54.7</v>
      </c>
      <c r="O433" s="90">
        <v>58</v>
      </c>
      <c r="P433" s="91">
        <v>62</v>
      </c>
      <c r="Q433" s="89">
        <v>63.2</v>
      </c>
      <c r="R433" s="90">
        <v>58.1</v>
      </c>
      <c r="S433" s="91">
        <v>62.2</v>
      </c>
      <c r="T433" s="89">
        <v>70.8</v>
      </c>
      <c r="U433" s="90">
        <v>60.7</v>
      </c>
      <c r="V433" s="91">
        <v>48.5</v>
      </c>
      <c r="W433" s="89">
        <v>31.1</v>
      </c>
      <c r="X433" s="90">
        <v>42.7</v>
      </c>
      <c r="Y433" s="91">
        <v>50.5</v>
      </c>
      <c r="Z433" s="89">
        <v>77.099999999999994</v>
      </c>
      <c r="AA433" s="90">
        <v>73.099999999999994</v>
      </c>
      <c r="AB433" s="91">
        <v>65.3</v>
      </c>
      <c r="AC433" s="89">
        <v>68.3</v>
      </c>
      <c r="AD433" s="90">
        <v>63.2</v>
      </c>
      <c r="AE433" s="91">
        <v>57.5</v>
      </c>
      <c r="AF433" s="89">
        <v>55.6</v>
      </c>
      <c r="AG433" s="90">
        <v>58.6</v>
      </c>
      <c r="AH433" s="91">
        <v>65.5</v>
      </c>
      <c r="AI433" s="89">
        <v>65.5</v>
      </c>
      <c r="AJ433" s="90">
        <v>52.7</v>
      </c>
      <c r="AK433" s="91">
        <v>48.1</v>
      </c>
      <c r="AL433" s="89">
        <v>49.5</v>
      </c>
      <c r="AM433" s="91">
        <v>48.3</v>
      </c>
      <c r="AN433" s="91">
        <v>43.4</v>
      </c>
      <c r="AO433" s="89">
        <v>50.9</v>
      </c>
    </row>
    <row r="434" spans="1:41" x14ac:dyDescent="0.2">
      <c r="A434" s="330"/>
      <c r="B434" s="92">
        <v>5</v>
      </c>
      <c r="C434" s="102" t="str">
        <f>CONCATENATE(A430,B434)</f>
        <v>4115</v>
      </c>
      <c r="D434" s="93"/>
      <c r="E434" s="94" t="s">
        <v>242</v>
      </c>
      <c r="F434" s="95">
        <v>7.8</v>
      </c>
      <c r="G434" s="96">
        <v>7.5</v>
      </c>
      <c r="H434" s="94">
        <v>8.5</v>
      </c>
      <c r="I434" s="95">
        <v>10</v>
      </c>
      <c r="J434" s="96">
        <v>10.4</v>
      </c>
      <c r="K434" s="94">
        <v>11.1</v>
      </c>
      <c r="L434" s="95">
        <v>12.4</v>
      </c>
      <c r="M434" s="96">
        <v>12.7</v>
      </c>
      <c r="N434" s="94">
        <v>13.4</v>
      </c>
      <c r="O434" s="95">
        <v>15.1</v>
      </c>
      <c r="P434" s="96">
        <v>16.3</v>
      </c>
      <c r="Q434" s="94">
        <v>16.899999999999999</v>
      </c>
      <c r="R434" s="95">
        <v>16.3</v>
      </c>
      <c r="S434" s="96">
        <v>17.100000000000001</v>
      </c>
      <c r="T434" s="94">
        <v>17.7</v>
      </c>
      <c r="U434" s="95">
        <v>17.3</v>
      </c>
      <c r="V434" s="96">
        <v>15.6</v>
      </c>
      <c r="W434" s="94">
        <v>12.4</v>
      </c>
      <c r="X434" s="95">
        <v>14.5</v>
      </c>
      <c r="Y434" s="96">
        <v>16.100000000000001</v>
      </c>
      <c r="Z434" s="94">
        <v>18.8</v>
      </c>
      <c r="AA434" s="95">
        <v>18.899999999999999</v>
      </c>
      <c r="AB434" s="96">
        <v>17.7</v>
      </c>
      <c r="AC434" s="94">
        <v>16.5</v>
      </c>
      <c r="AD434" s="95">
        <v>15.7</v>
      </c>
      <c r="AE434" s="96">
        <v>14.6</v>
      </c>
      <c r="AF434" s="94">
        <v>13.5</v>
      </c>
      <c r="AG434" s="95">
        <v>13</v>
      </c>
      <c r="AH434" s="96">
        <v>13.2</v>
      </c>
      <c r="AI434" s="94">
        <v>11.7</v>
      </c>
      <c r="AJ434" s="95">
        <v>10.199999999999999</v>
      </c>
      <c r="AK434" s="96">
        <v>9</v>
      </c>
      <c r="AL434" s="94">
        <v>8.5</v>
      </c>
      <c r="AM434" s="96">
        <v>8.1</v>
      </c>
      <c r="AN434" s="96">
        <v>7.5</v>
      </c>
      <c r="AO434" s="94">
        <v>7.6</v>
      </c>
    </row>
    <row r="435" spans="1:41" x14ac:dyDescent="0.2">
      <c r="A435" s="328">
        <v>412</v>
      </c>
      <c r="B435" s="61">
        <v>1</v>
      </c>
      <c r="C435" s="100" t="str">
        <f>CONCATENATE(A435,B435)</f>
        <v>4121</v>
      </c>
      <c r="D435" s="88" t="s">
        <v>330</v>
      </c>
      <c r="E435" s="89" t="s">
        <v>238</v>
      </c>
      <c r="F435" s="90">
        <v>5.6</v>
      </c>
      <c r="G435" s="91">
        <v>5.3</v>
      </c>
      <c r="H435" s="89">
        <v>4.5</v>
      </c>
      <c r="I435" s="90">
        <v>5.3</v>
      </c>
      <c r="J435" s="91">
        <v>6.3</v>
      </c>
      <c r="K435" s="89">
        <v>6.9</v>
      </c>
      <c r="L435" s="90">
        <v>7.6</v>
      </c>
      <c r="M435" s="91">
        <v>9.3000000000000007</v>
      </c>
      <c r="N435" s="89">
        <v>10.5</v>
      </c>
      <c r="O435" s="90">
        <v>12.4</v>
      </c>
      <c r="P435" s="91">
        <v>13.9</v>
      </c>
      <c r="Q435" s="89">
        <v>15.7</v>
      </c>
      <c r="R435" s="90">
        <v>17.399999999999999</v>
      </c>
      <c r="S435" s="91">
        <v>18</v>
      </c>
      <c r="T435" s="89">
        <v>19.3</v>
      </c>
      <c r="U435" s="90">
        <v>20.8</v>
      </c>
      <c r="V435" s="91">
        <v>22.1</v>
      </c>
      <c r="W435" s="89">
        <v>23.4</v>
      </c>
      <c r="X435" s="90">
        <v>25</v>
      </c>
      <c r="Y435" s="91">
        <v>26.4</v>
      </c>
      <c r="Z435" s="89">
        <v>27.3</v>
      </c>
      <c r="AA435" s="90">
        <v>27.4</v>
      </c>
      <c r="AB435" s="91">
        <v>27.2</v>
      </c>
      <c r="AC435" s="89">
        <v>26.4</v>
      </c>
      <c r="AD435" s="90">
        <v>25</v>
      </c>
      <c r="AE435" s="91">
        <v>23.3</v>
      </c>
      <c r="AF435" s="89">
        <v>21.3</v>
      </c>
      <c r="AG435" s="90">
        <v>19.5</v>
      </c>
      <c r="AH435" s="91">
        <v>17.899999999999999</v>
      </c>
      <c r="AI435" s="89">
        <v>15.5</v>
      </c>
      <c r="AJ435" s="90">
        <v>14.1</v>
      </c>
      <c r="AK435" s="91">
        <v>12.1</v>
      </c>
      <c r="AL435" s="89">
        <v>10.199999999999999</v>
      </c>
      <c r="AM435" s="91">
        <v>8.4</v>
      </c>
      <c r="AN435" s="91">
        <v>7.1</v>
      </c>
      <c r="AO435" s="89">
        <v>6.4</v>
      </c>
    </row>
    <row r="436" spans="1:41" x14ac:dyDescent="0.2">
      <c r="A436" s="329"/>
      <c r="B436" s="87">
        <v>2</v>
      </c>
      <c r="C436" s="101" t="str">
        <f>CONCATENATE(A435,B436)</f>
        <v>4122</v>
      </c>
      <c r="D436" s="88"/>
      <c r="E436" s="89" t="s">
        <v>239</v>
      </c>
      <c r="F436" s="90">
        <v>1.3</v>
      </c>
      <c r="G436" s="91">
        <v>1.2</v>
      </c>
      <c r="H436" s="89">
        <v>0.3</v>
      </c>
      <c r="I436" s="90">
        <v>0.8</v>
      </c>
      <c r="J436" s="91">
        <v>1.6</v>
      </c>
      <c r="K436" s="89">
        <v>2.2000000000000002</v>
      </c>
      <c r="L436" s="90">
        <v>2.7</v>
      </c>
      <c r="M436" s="91">
        <v>4.3</v>
      </c>
      <c r="N436" s="89">
        <v>5.7</v>
      </c>
      <c r="O436" s="90">
        <v>7.1</v>
      </c>
      <c r="P436" s="91">
        <v>8.6</v>
      </c>
      <c r="Q436" s="89">
        <v>10.3</v>
      </c>
      <c r="R436" s="90">
        <v>12.5</v>
      </c>
      <c r="S436" s="91">
        <v>13</v>
      </c>
      <c r="T436" s="89">
        <v>14.4</v>
      </c>
      <c r="U436" s="90">
        <v>16.2</v>
      </c>
      <c r="V436" s="91">
        <v>18.2</v>
      </c>
      <c r="W436" s="89">
        <v>20.399999999999999</v>
      </c>
      <c r="X436" s="90">
        <v>22.1</v>
      </c>
      <c r="Y436" s="91">
        <v>23.3</v>
      </c>
      <c r="Z436" s="89">
        <v>23.8</v>
      </c>
      <c r="AA436" s="90">
        <v>23.7</v>
      </c>
      <c r="AB436" s="91">
        <v>23.8</v>
      </c>
      <c r="AC436" s="89">
        <v>22.6</v>
      </c>
      <c r="AD436" s="90">
        <v>21.4</v>
      </c>
      <c r="AE436" s="91">
        <v>19.399999999999999</v>
      </c>
      <c r="AF436" s="89">
        <v>17.3</v>
      </c>
      <c r="AG436" s="90">
        <v>15</v>
      </c>
      <c r="AH436" s="91">
        <v>13</v>
      </c>
      <c r="AI436" s="89">
        <v>10.5</v>
      </c>
      <c r="AJ436" s="90">
        <v>9.3000000000000007</v>
      </c>
      <c r="AK436" s="91">
        <v>7.4</v>
      </c>
      <c r="AL436" s="89">
        <v>5.4</v>
      </c>
      <c r="AM436" s="91">
        <v>3.8</v>
      </c>
      <c r="AN436" s="91">
        <v>2.7</v>
      </c>
      <c r="AO436" s="89">
        <v>1.9</v>
      </c>
    </row>
    <row r="437" spans="1:41" x14ac:dyDescent="0.2">
      <c r="A437" s="329"/>
      <c r="B437" s="87">
        <v>3</v>
      </c>
      <c r="C437" s="101" t="str">
        <f>CONCATENATE(A435,B437)</f>
        <v>4123</v>
      </c>
      <c r="D437" s="88"/>
      <c r="E437" s="89" t="s">
        <v>240</v>
      </c>
      <c r="F437" s="90">
        <v>10.199999999999999</v>
      </c>
      <c r="G437" s="91">
        <v>9.5</v>
      </c>
      <c r="H437" s="89">
        <v>8.9</v>
      </c>
      <c r="I437" s="90">
        <v>9.9</v>
      </c>
      <c r="J437" s="91">
        <v>11.2</v>
      </c>
      <c r="K437" s="89">
        <v>11.6</v>
      </c>
      <c r="L437" s="90">
        <v>12.6</v>
      </c>
      <c r="M437" s="91">
        <v>14.5</v>
      </c>
      <c r="N437" s="89">
        <v>15.4</v>
      </c>
      <c r="O437" s="90">
        <v>17.899999999999999</v>
      </c>
      <c r="P437" s="91">
        <v>19.3</v>
      </c>
      <c r="Q437" s="89">
        <v>21.3</v>
      </c>
      <c r="R437" s="90">
        <v>22.9</v>
      </c>
      <c r="S437" s="91">
        <v>23.4</v>
      </c>
      <c r="T437" s="89">
        <v>24.9</v>
      </c>
      <c r="U437" s="90">
        <v>26.2</v>
      </c>
      <c r="V437" s="91">
        <v>26.8</v>
      </c>
      <c r="W437" s="89">
        <v>27.2</v>
      </c>
      <c r="X437" s="90">
        <v>28.9</v>
      </c>
      <c r="Y437" s="91">
        <v>30.5</v>
      </c>
      <c r="Z437" s="89">
        <v>31.9</v>
      </c>
      <c r="AA437" s="90">
        <v>32.4</v>
      </c>
      <c r="AB437" s="91">
        <v>31.8</v>
      </c>
      <c r="AC437" s="89">
        <v>31.1</v>
      </c>
      <c r="AD437" s="90">
        <v>29.7</v>
      </c>
      <c r="AE437" s="91">
        <v>28.2</v>
      </c>
      <c r="AF437" s="89">
        <v>26.2</v>
      </c>
      <c r="AG437" s="90">
        <v>24.8</v>
      </c>
      <c r="AH437" s="91">
        <v>23.6</v>
      </c>
      <c r="AI437" s="89">
        <v>21.3</v>
      </c>
      <c r="AJ437" s="90">
        <v>19.8</v>
      </c>
      <c r="AK437" s="91">
        <v>17.399999999999999</v>
      </c>
      <c r="AL437" s="89">
        <v>15.6</v>
      </c>
      <c r="AM437" s="91">
        <v>13.8</v>
      </c>
      <c r="AN437" s="91">
        <v>11.9</v>
      </c>
      <c r="AO437" s="89">
        <v>11.4</v>
      </c>
    </row>
    <row r="438" spans="1:41" x14ac:dyDescent="0.2">
      <c r="A438" s="329"/>
      <c r="B438" s="87">
        <v>4</v>
      </c>
      <c r="C438" s="101" t="str">
        <f>CONCATENATE(A435,B438)</f>
        <v>4124</v>
      </c>
      <c r="D438" s="88"/>
      <c r="E438" s="89" t="s">
        <v>241</v>
      </c>
      <c r="F438" s="90">
        <v>34.4</v>
      </c>
      <c r="G438" s="91">
        <v>28.2</v>
      </c>
      <c r="H438" s="89">
        <v>36.1</v>
      </c>
      <c r="I438" s="90">
        <v>42.6</v>
      </c>
      <c r="J438" s="91">
        <v>44.3</v>
      </c>
      <c r="K438" s="89">
        <v>34.799999999999997</v>
      </c>
      <c r="L438" s="90">
        <v>47</v>
      </c>
      <c r="M438" s="91">
        <v>48.7</v>
      </c>
      <c r="N438" s="89">
        <v>51.9</v>
      </c>
      <c r="O438" s="90">
        <v>57.4</v>
      </c>
      <c r="P438" s="91">
        <v>61.8</v>
      </c>
      <c r="Q438" s="89">
        <v>60.6</v>
      </c>
      <c r="R438" s="90">
        <v>58.4</v>
      </c>
      <c r="S438" s="91">
        <v>59.9</v>
      </c>
      <c r="T438" s="89">
        <v>69.2</v>
      </c>
      <c r="U438" s="90">
        <v>56.2</v>
      </c>
      <c r="V438" s="91">
        <v>47.5</v>
      </c>
      <c r="W438" s="89">
        <v>28.4</v>
      </c>
      <c r="X438" s="90">
        <v>41.4</v>
      </c>
      <c r="Y438" s="91">
        <v>49.7</v>
      </c>
      <c r="Z438" s="89">
        <v>77.099999999999994</v>
      </c>
      <c r="AA438" s="90">
        <v>68.3</v>
      </c>
      <c r="AB438" s="91">
        <v>58</v>
      </c>
      <c r="AC438" s="89">
        <v>63.4</v>
      </c>
      <c r="AD438" s="90">
        <v>56.4</v>
      </c>
      <c r="AE438" s="91">
        <v>52.7</v>
      </c>
      <c r="AF438" s="89">
        <v>51.8</v>
      </c>
      <c r="AG438" s="90">
        <v>54.2</v>
      </c>
      <c r="AH438" s="91">
        <v>63</v>
      </c>
      <c r="AI438" s="89">
        <v>60.6</v>
      </c>
      <c r="AJ438" s="90">
        <v>50.4</v>
      </c>
      <c r="AK438" s="91">
        <v>43.7</v>
      </c>
      <c r="AL438" s="89">
        <v>44.1</v>
      </c>
      <c r="AM438" s="91">
        <v>39</v>
      </c>
      <c r="AN438" s="91">
        <v>37</v>
      </c>
      <c r="AO438" s="89">
        <v>43.3</v>
      </c>
    </row>
    <row r="439" spans="1:41" x14ac:dyDescent="0.2">
      <c r="A439" s="330"/>
      <c r="B439" s="92">
        <v>5</v>
      </c>
      <c r="C439" s="102" t="str">
        <f>CONCATENATE(A435,B439)</f>
        <v>4125</v>
      </c>
      <c r="D439" s="88"/>
      <c r="E439" s="89" t="s">
        <v>242</v>
      </c>
      <c r="F439" s="90"/>
      <c r="G439" s="91"/>
      <c r="H439" s="89"/>
      <c r="I439" s="90"/>
      <c r="J439" s="91"/>
      <c r="K439" s="89"/>
      <c r="L439" s="90"/>
      <c r="M439" s="91"/>
      <c r="N439" s="89"/>
      <c r="O439" s="90"/>
      <c r="P439" s="91"/>
      <c r="Q439" s="89"/>
      <c r="R439" s="90"/>
      <c r="S439" s="91"/>
      <c r="T439" s="89"/>
      <c r="U439" s="90"/>
      <c r="V439" s="91"/>
      <c r="W439" s="89"/>
      <c r="X439" s="90"/>
      <c r="Y439" s="91"/>
      <c r="Z439" s="89"/>
      <c r="AA439" s="90"/>
      <c r="AB439" s="91"/>
      <c r="AC439" s="89"/>
      <c r="AD439" s="90"/>
      <c r="AE439" s="91"/>
      <c r="AF439" s="89"/>
      <c r="AG439" s="90"/>
      <c r="AH439" s="91"/>
      <c r="AI439" s="89"/>
      <c r="AJ439" s="90"/>
      <c r="AK439" s="91"/>
      <c r="AL439" s="89"/>
      <c r="AM439" s="91"/>
      <c r="AN439" s="91"/>
      <c r="AO439" s="89"/>
    </row>
    <row r="440" spans="1:41" x14ac:dyDescent="0.2">
      <c r="A440" s="328">
        <v>421</v>
      </c>
      <c r="B440" s="61">
        <v>1</v>
      </c>
      <c r="C440" s="100" t="str">
        <f>CONCATENATE(A440,B440)</f>
        <v>4211</v>
      </c>
      <c r="D440" s="83" t="s">
        <v>77</v>
      </c>
      <c r="E440" s="84" t="s">
        <v>238</v>
      </c>
      <c r="F440" s="85">
        <v>7.6</v>
      </c>
      <c r="G440" s="86">
        <v>7.1</v>
      </c>
      <c r="H440" s="84">
        <v>6.4</v>
      </c>
      <c r="I440" s="85">
        <v>7</v>
      </c>
      <c r="J440" s="86">
        <v>8.1999999999999993</v>
      </c>
      <c r="K440" s="84">
        <v>8.6999999999999993</v>
      </c>
      <c r="L440" s="85">
        <v>9.3000000000000007</v>
      </c>
      <c r="M440" s="86">
        <v>11</v>
      </c>
      <c r="N440" s="84">
        <v>12.1</v>
      </c>
      <c r="O440" s="85">
        <v>14</v>
      </c>
      <c r="P440" s="86">
        <v>15.3</v>
      </c>
      <c r="Q440" s="84">
        <v>16.899999999999999</v>
      </c>
      <c r="R440" s="85">
        <v>18.5</v>
      </c>
      <c r="S440" s="86">
        <v>19.2</v>
      </c>
      <c r="T440" s="84">
        <v>20.399999999999999</v>
      </c>
      <c r="U440" s="85">
        <v>21.8</v>
      </c>
      <c r="V440" s="86">
        <v>22.8</v>
      </c>
      <c r="W440" s="84">
        <v>23.9</v>
      </c>
      <c r="X440" s="85">
        <v>25.5</v>
      </c>
      <c r="Y440" s="86">
        <v>26.9</v>
      </c>
      <c r="Z440" s="84">
        <v>27.9</v>
      </c>
      <c r="AA440" s="85">
        <v>28.2</v>
      </c>
      <c r="AB440" s="86">
        <v>28</v>
      </c>
      <c r="AC440" s="84">
        <v>27.4</v>
      </c>
      <c r="AD440" s="85">
        <v>26.3</v>
      </c>
      <c r="AE440" s="86">
        <v>25</v>
      </c>
      <c r="AF440" s="84">
        <v>23.2</v>
      </c>
      <c r="AG440" s="85">
        <v>21.5</v>
      </c>
      <c r="AH440" s="86">
        <v>20</v>
      </c>
      <c r="AI440" s="84">
        <v>17.7</v>
      </c>
      <c r="AJ440" s="85">
        <v>16.2</v>
      </c>
      <c r="AK440" s="86">
        <v>14.2</v>
      </c>
      <c r="AL440" s="84">
        <v>12.4</v>
      </c>
      <c r="AM440" s="86">
        <v>10.6</v>
      </c>
      <c r="AN440" s="86">
        <v>9.1</v>
      </c>
      <c r="AO440" s="84">
        <v>8.5</v>
      </c>
    </row>
    <row r="441" spans="1:41" x14ac:dyDescent="0.2">
      <c r="A441" s="329"/>
      <c r="B441" s="87">
        <v>2</v>
      </c>
      <c r="C441" s="101" t="str">
        <f>CONCATENATE(A440,B441)</f>
        <v>4212</v>
      </c>
      <c r="D441" s="88"/>
      <c r="E441" s="89" t="s">
        <v>239</v>
      </c>
      <c r="F441" s="90">
        <v>4.2</v>
      </c>
      <c r="G441" s="91">
        <v>3.9</v>
      </c>
      <c r="H441" s="89">
        <v>3.2</v>
      </c>
      <c r="I441" s="90">
        <v>3.6</v>
      </c>
      <c r="J441" s="91">
        <v>4.5999999999999996</v>
      </c>
      <c r="K441" s="89">
        <v>5.0999999999999996</v>
      </c>
      <c r="L441" s="90">
        <v>5.6</v>
      </c>
      <c r="M441" s="91">
        <v>7.3</v>
      </c>
      <c r="N441" s="89">
        <v>8.6999999999999993</v>
      </c>
      <c r="O441" s="90">
        <v>10.199999999999999</v>
      </c>
      <c r="P441" s="91">
        <v>11.5</v>
      </c>
      <c r="Q441" s="89">
        <v>13.1</v>
      </c>
      <c r="R441" s="90">
        <v>14.9</v>
      </c>
      <c r="S441" s="91">
        <v>15.6</v>
      </c>
      <c r="T441" s="89">
        <v>16.899999999999999</v>
      </c>
      <c r="U441" s="90">
        <v>18.5</v>
      </c>
      <c r="V441" s="91">
        <v>19.899999999999999</v>
      </c>
      <c r="W441" s="89">
        <v>21.6</v>
      </c>
      <c r="X441" s="90">
        <v>23.2</v>
      </c>
      <c r="Y441" s="91">
        <v>24.5</v>
      </c>
      <c r="Z441" s="89">
        <v>25.3</v>
      </c>
      <c r="AA441" s="90">
        <v>25.5</v>
      </c>
      <c r="AB441" s="91">
        <v>25.4</v>
      </c>
      <c r="AC441" s="89">
        <v>24.6</v>
      </c>
      <c r="AD441" s="90">
        <v>23.4</v>
      </c>
      <c r="AE441" s="91">
        <v>21.8</v>
      </c>
      <c r="AF441" s="89">
        <v>20.100000000000001</v>
      </c>
      <c r="AG441" s="90">
        <v>18.100000000000001</v>
      </c>
      <c r="AH441" s="91">
        <v>16.399999999999999</v>
      </c>
      <c r="AI441" s="89">
        <v>14.1</v>
      </c>
      <c r="AJ441" s="90">
        <v>12.7</v>
      </c>
      <c r="AK441" s="91">
        <v>10.8</v>
      </c>
      <c r="AL441" s="89">
        <v>8.8000000000000007</v>
      </c>
      <c r="AM441" s="91">
        <v>7</v>
      </c>
      <c r="AN441" s="91">
        <v>5.8</v>
      </c>
      <c r="AO441" s="89">
        <v>5</v>
      </c>
    </row>
    <row r="442" spans="1:41" x14ac:dyDescent="0.2">
      <c r="A442" s="329"/>
      <c r="B442" s="87">
        <v>3</v>
      </c>
      <c r="C442" s="101" t="str">
        <f>CONCATENATE(A440,B442)</f>
        <v>4213</v>
      </c>
      <c r="D442" s="88"/>
      <c r="E442" s="89" t="s">
        <v>240</v>
      </c>
      <c r="F442" s="90">
        <v>11</v>
      </c>
      <c r="G442" s="91">
        <v>10.4</v>
      </c>
      <c r="H442" s="89">
        <v>9.8000000000000007</v>
      </c>
      <c r="I442" s="90">
        <v>10.6</v>
      </c>
      <c r="J442" s="91">
        <v>12</v>
      </c>
      <c r="K442" s="89">
        <v>12.5</v>
      </c>
      <c r="L442" s="90">
        <v>13.2</v>
      </c>
      <c r="M442" s="91">
        <v>15.1</v>
      </c>
      <c r="N442" s="89">
        <v>16.100000000000001</v>
      </c>
      <c r="O442" s="90">
        <v>18.3</v>
      </c>
      <c r="P442" s="91">
        <v>19.5</v>
      </c>
      <c r="Q442" s="89">
        <v>21.3</v>
      </c>
      <c r="R442" s="90">
        <v>22.6</v>
      </c>
      <c r="S442" s="91">
        <v>23.4</v>
      </c>
      <c r="T442" s="89">
        <v>24.6</v>
      </c>
      <c r="U442" s="90">
        <v>25.9</v>
      </c>
      <c r="V442" s="91">
        <v>26.4</v>
      </c>
      <c r="W442" s="89">
        <v>27</v>
      </c>
      <c r="X442" s="90">
        <v>28.4</v>
      </c>
      <c r="Y442" s="91">
        <v>30</v>
      </c>
      <c r="Z442" s="89">
        <v>31.6</v>
      </c>
      <c r="AA442" s="90">
        <v>32.1</v>
      </c>
      <c r="AB442" s="91">
        <v>31.7</v>
      </c>
      <c r="AC442" s="89">
        <v>31.2</v>
      </c>
      <c r="AD442" s="90">
        <v>30.1</v>
      </c>
      <c r="AE442" s="91">
        <v>28.8</v>
      </c>
      <c r="AF442" s="89">
        <v>27</v>
      </c>
      <c r="AG442" s="90">
        <v>25.5</v>
      </c>
      <c r="AH442" s="91">
        <v>24.2</v>
      </c>
      <c r="AI442" s="89">
        <v>21.9</v>
      </c>
      <c r="AJ442" s="90">
        <v>20.399999999999999</v>
      </c>
      <c r="AK442" s="91">
        <v>18.100000000000001</v>
      </c>
      <c r="AL442" s="89">
        <v>16.399999999999999</v>
      </c>
      <c r="AM442" s="91">
        <v>14.5</v>
      </c>
      <c r="AN442" s="91">
        <v>12.6</v>
      </c>
      <c r="AO442" s="89">
        <v>12.2</v>
      </c>
    </row>
    <row r="443" spans="1:41" x14ac:dyDescent="0.2">
      <c r="A443" s="329"/>
      <c r="B443" s="87">
        <v>4</v>
      </c>
      <c r="C443" s="101" t="str">
        <f>CONCATENATE(A440,B443)</f>
        <v>4214</v>
      </c>
      <c r="D443" s="88"/>
      <c r="E443" s="89" t="s">
        <v>241</v>
      </c>
      <c r="F443" s="90">
        <v>33.5</v>
      </c>
      <c r="G443" s="91">
        <v>31.5</v>
      </c>
      <c r="H443" s="89">
        <v>37.799999999999997</v>
      </c>
      <c r="I443" s="90">
        <v>40.6</v>
      </c>
      <c r="J443" s="91">
        <v>44</v>
      </c>
      <c r="K443" s="89">
        <v>35.200000000000003</v>
      </c>
      <c r="L443" s="90">
        <v>47.8</v>
      </c>
      <c r="M443" s="91">
        <v>48</v>
      </c>
      <c r="N443" s="89">
        <v>52.7</v>
      </c>
      <c r="O443" s="90">
        <v>54.6</v>
      </c>
      <c r="P443" s="91">
        <v>60.1</v>
      </c>
      <c r="Q443" s="89">
        <v>60</v>
      </c>
      <c r="R443" s="90">
        <v>55.2</v>
      </c>
      <c r="S443" s="91">
        <v>60</v>
      </c>
      <c r="T443" s="89">
        <v>69.3</v>
      </c>
      <c r="U443" s="90">
        <v>60.9</v>
      </c>
      <c r="V443" s="91">
        <v>46.8</v>
      </c>
      <c r="W443" s="89">
        <v>28.6</v>
      </c>
      <c r="X443" s="90">
        <v>43.8</v>
      </c>
      <c r="Y443" s="91">
        <v>53.9</v>
      </c>
      <c r="Z443" s="89">
        <v>81.2</v>
      </c>
      <c r="AA443" s="90">
        <v>75.2</v>
      </c>
      <c r="AB443" s="91">
        <v>64.900000000000006</v>
      </c>
      <c r="AC443" s="89">
        <v>70.599999999999994</v>
      </c>
      <c r="AD443" s="90">
        <v>61.7</v>
      </c>
      <c r="AE443" s="91">
        <v>56.7</v>
      </c>
      <c r="AF443" s="89">
        <v>54.4</v>
      </c>
      <c r="AG443" s="90">
        <v>57.8</v>
      </c>
      <c r="AH443" s="91">
        <v>62.1</v>
      </c>
      <c r="AI443" s="89">
        <v>61.5</v>
      </c>
      <c r="AJ443" s="90">
        <v>49</v>
      </c>
      <c r="AK443" s="91">
        <v>43.9</v>
      </c>
      <c r="AL443" s="89">
        <v>45.1</v>
      </c>
      <c r="AM443" s="91">
        <v>42.5</v>
      </c>
      <c r="AN443" s="91">
        <v>35.200000000000003</v>
      </c>
      <c r="AO443" s="89">
        <v>41.5</v>
      </c>
    </row>
    <row r="444" spans="1:41" x14ac:dyDescent="0.2">
      <c r="A444" s="330"/>
      <c r="B444" s="92">
        <v>5</v>
      </c>
      <c r="C444" s="102" t="str">
        <f>CONCATENATE(A440,B444)</f>
        <v>4215</v>
      </c>
      <c r="D444" s="93"/>
      <c r="E444" s="94" t="s">
        <v>242</v>
      </c>
      <c r="F444" s="95">
        <v>7.1</v>
      </c>
      <c r="G444" s="96">
        <v>7.2</v>
      </c>
      <c r="H444" s="94">
        <v>8</v>
      </c>
      <c r="I444" s="95">
        <v>9.4</v>
      </c>
      <c r="J444" s="96">
        <v>10.3</v>
      </c>
      <c r="K444" s="94">
        <v>11.1</v>
      </c>
      <c r="L444" s="95">
        <v>12.4</v>
      </c>
      <c r="M444" s="96">
        <v>12.8</v>
      </c>
      <c r="N444" s="94">
        <v>13.6</v>
      </c>
      <c r="O444" s="95">
        <v>15.3</v>
      </c>
      <c r="P444" s="96">
        <v>16.7</v>
      </c>
      <c r="Q444" s="94">
        <v>17.3</v>
      </c>
      <c r="R444" s="95">
        <v>16.600000000000001</v>
      </c>
      <c r="S444" s="96">
        <v>17.600000000000001</v>
      </c>
      <c r="T444" s="94">
        <v>18.600000000000001</v>
      </c>
      <c r="U444" s="95">
        <v>18.100000000000001</v>
      </c>
      <c r="V444" s="96">
        <v>15.8</v>
      </c>
      <c r="W444" s="94">
        <v>12.4</v>
      </c>
      <c r="X444" s="95">
        <v>15.2</v>
      </c>
      <c r="Y444" s="96">
        <v>17.2</v>
      </c>
      <c r="Z444" s="94">
        <v>20.100000000000001</v>
      </c>
      <c r="AA444" s="95">
        <v>19.899999999999999</v>
      </c>
      <c r="AB444" s="96">
        <v>18.100000000000001</v>
      </c>
      <c r="AC444" s="94">
        <v>17.3</v>
      </c>
      <c r="AD444" s="95">
        <v>16.2</v>
      </c>
      <c r="AE444" s="96">
        <v>15.2</v>
      </c>
      <c r="AF444" s="94">
        <v>14</v>
      </c>
      <c r="AG444" s="95">
        <v>13.8</v>
      </c>
      <c r="AH444" s="96">
        <v>13.6</v>
      </c>
      <c r="AI444" s="94">
        <v>11.9</v>
      </c>
      <c r="AJ444" s="95">
        <v>10.199999999999999</v>
      </c>
      <c r="AK444" s="96">
        <v>9.1</v>
      </c>
      <c r="AL444" s="94">
        <v>8.5</v>
      </c>
      <c r="AM444" s="96">
        <v>8</v>
      </c>
      <c r="AN444" s="96">
        <v>7.1</v>
      </c>
      <c r="AO444" s="94">
        <v>7.4</v>
      </c>
    </row>
    <row r="445" spans="1:41" x14ac:dyDescent="0.2">
      <c r="A445" s="328">
        <v>422</v>
      </c>
      <c r="B445" s="61">
        <v>1</v>
      </c>
      <c r="C445" s="166" t="str">
        <f>CONCATENATE(A445,B445)</f>
        <v>4221</v>
      </c>
      <c r="D445" s="88" t="s">
        <v>331</v>
      </c>
      <c r="E445" s="89" t="s">
        <v>238</v>
      </c>
      <c r="F445" s="90">
        <v>2.8</v>
      </c>
      <c r="G445" s="91">
        <v>2.4</v>
      </c>
      <c r="H445" s="89">
        <v>1.6</v>
      </c>
      <c r="I445" s="90">
        <v>2.1</v>
      </c>
      <c r="J445" s="91">
        <v>3.8</v>
      </c>
      <c r="K445" s="89">
        <v>4.3</v>
      </c>
      <c r="L445" s="90">
        <v>4.8</v>
      </c>
      <c r="M445" s="91">
        <v>6.9</v>
      </c>
      <c r="N445" s="89">
        <v>8.1</v>
      </c>
      <c r="O445" s="90">
        <v>10.1</v>
      </c>
      <c r="P445" s="91">
        <v>11.2</v>
      </c>
      <c r="Q445" s="89">
        <v>13.1</v>
      </c>
      <c r="R445" s="90">
        <v>14.8</v>
      </c>
      <c r="S445" s="91">
        <v>15.5</v>
      </c>
      <c r="T445" s="89">
        <v>16.600000000000001</v>
      </c>
      <c r="U445" s="90">
        <v>18.100000000000001</v>
      </c>
      <c r="V445" s="91">
        <v>19</v>
      </c>
      <c r="W445" s="89">
        <v>20.100000000000001</v>
      </c>
      <c r="X445" s="90">
        <v>21.4</v>
      </c>
      <c r="Y445" s="91">
        <v>22.5</v>
      </c>
      <c r="Z445" s="89">
        <v>23.4</v>
      </c>
      <c r="AA445" s="90">
        <v>23.6</v>
      </c>
      <c r="AB445" s="91">
        <v>23.3</v>
      </c>
      <c r="AC445" s="89">
        <v>22.6</v>
      </c>
      <c r="AD445" s="90">
        <v>21.7</v>
      </c>
      <c r="AE445" s="91">
        <v>20.3</v>
      </c>
      <c r="AF445" s="89">
        <v>18.600000000000001</v>
      </c>
      <c r="AG445" s="90">
        <v>16.8</v>
      </c>
      <c r="AH445" s="91">
        <v>15.3</v>
      </c>
      <c r="AI445" s="89">
        <v>13.1</v>
      </c>
      <c r="AJ445" s="90">
        <v>11.7</v>
      </c>
      <c r="AK445" s="91">
        <v>9.6</v>
      </c>
      <c r="AL445" s="89">
        <v>7.9</v>
      </c>
      <c r="AM445" s="91">
        <v>5.9</v>
      </c>
      <c r="AN445" s="91">
        <v>4.3</v>
      </c>
      <c r="AO445" s="89">
        <v>3.7</v>
      </c>
    </row>
    <row r="446" spans="1:41" x14ac:dyDescent="0.2">
      <c r="A446" s="329"/>
      <c r="B446" s="87">
        <v>2</v>
      </c>
      <c r="C446" s="167" t="str">
        <f>CONCATENATE(A445,B446)</f>
        <v>4222</v>
      </c>
      <c r="D446" s="88"/>
      <c r="E446" s="89" t="s">
        <v>239</v>
      </c>
      <c r="F446" s="90">
        <v>-0.4</v>
      </c>
      <c r="G446" s="91">
        <v>-0.9</v>
      </c>
      <c r="H446" s="89">
        <v>-1.5</v>
      </c>
      <c r="I446" s="90">
        <v>-1.2</v>
      </c>
      <c r="J446" s="91">
        <v>0.1</v>
      </c>
      <c r="K446" s="89">
        <v>0.6</v>
      </c>
      <c r="L446" s="90">
        <v>1</v>
      </c>
      <c r="M446" s="91">
        <v>2.7</v>
      </c>
      <c r="N446" s="89">
        <v>4.2</v>
      </c>
      <c r="O446" s="90">
        <v>5.9</v>
      </c>
      <c r="P446" s="91">
        <v>7</v>
      </c>
      <c r="Q446" s="89">
        <v>8.6999999999999993</v>
      </c>
      <c r="R446" s="90">
        <v>10.7</v>
      </c>
      <c r="S446" s="91">
        <v>11.3</v>
      </c>
      <c r="T446" s="89">
        <v>12.5</v>
      </c>
      <c r="U446" s="90">
        <v>14.1</v>
      </c>
      <c r="V446" s="91">
        <v>15.7</v>
      </c>
      <c r="W446" s="89">
        <v>17.8</v>
      </c>
      <c r="X446" s="90">
        <v>19</v>
      </c>
      <c r="Y446" s="91">
        <v>20</v>
      </c>
      <c r="Z446" s="89">
        <v>20.5</v>
      </c>
      <c r="AA446" s="90">
        <v>20.5</v>
      </c>
      <c r="AB446" s="91">
        <v>20.7</v>
      </c>
      <c r="AC446" s="89">
        <v>19.7</v>
      </c>
      <c r="AD446" s="90">
        <v>18.5</v>
      </c>
      <c r="AE446" s="91">
        <v>17.100000000000001</v>
      </c>
      <c r="AF446" s="89">
        <v>15.2</v>
      </c>
      <c r="AG446" s="90">
        <v>13.2</v>
      </c>
      <c r="AH446" s="91">
        <v>11.3</v>
      </c>
      <c r="AI446" s="89">
        <v>9.1999999999999993</v>
      </c>
      <c r="AJ446" s="90">
        <v>8.1</v>
      </c>
      <c r="AK446" s="91">
        <v>6</v>
      </c>
      <c r="AL446" s="89">
        <v>4.0999999999999996</v>
      </c>
      <c r="AM446" s="91">
        <v>2.2000000000000002</v>
      </c>
      <c r="AN446" s="91">
        <v>0.8</v>
      </c>
      <c r="AO446" s="89">
        <v>0.3</v>
      </c>
    </row>
    <row r="447" spans="1:41" x14ac:dyDescent="0.2">
      <c r="A447" s="329"/>
      <c r="B447" s="87">
        <v>3</v>
      </c>
      <c r="C447" s="167" t="str">
        <f>CONCATENATE(A445,B447)</f>
        <v>4223</v>
      </c>
      <c r="D447" s="88"/>
      <c r="E447" s="89" t="s">
        <v>240</v>
      </c>
      <c r="F447" s="90">
        <v>6.4</v>
      </c>
      <c r="G447" s="91">
        <v>5.9</v>
      </c>
      <c r="H447" s="89">
        <v>5.2</v>
      </c>
      <c r="I447" s="90">
        <v>6</v>
      </c>
      <c r="J447" s="91">
        <v>8</v>
      </c>
      <c r="K447" s="89">
        <v>8.5</v>
      </c>
      <c r="L447" s="90">
        <v>9.1</v>
      </c>
      <c r="M447" s="91">
        <v>11.3</v>
      </c>
      <c r="N447" s="89">
        <v>12.3</v>
      </c>
      <c r="O447" s="90">
        <v>14.7</v>
      </c>
      <c r="P447" s="91">
        <v>15.9</v>
      </c>
      <c r="Q447" s="89">
        <v>17.7</v>
      </c>
      <c r="R447" s="90">
        <v>19.3</v>
      </c>
      <c r="S447" s="91">
        <v>20</v>
      </c>
      <c r="T447" s="89">
        <v>21.2</v>
      </c>
      <c r="U447" s="90">
        <v>22.6</v>
      </c>
      <c r="V447" s="91">
        <v>22.8</v>
      </c>
      <c r="W447" s="89">
        <v>22.9</v>
      </c>
      <c r="X447" s="90">
        <v>24.3</v>
      </c>
      <c r="Y447" s="91">
        <v>25.6</v>
      </c>
      <c r="Z447" s="89">
        <v>27.2</v>
      </c>
      <c r="AA447" s="90">
        <v>27.7</v>
      </c>
      <c r="AB447" s="91">
        <v>27</v>
      </c>
      <c r="AC447" s="89">
        <v>26.5</v>
      </c>
      <c r="AD447" s="90">
        <v>25.7</v>
      </c>
      <c r="AE447" s="91">
        <v>24.4</v>
      </c>
      <c r="AF447" s="89">
        <v>22.7</v>
      </c>
      <c r="AG447" s="90">
        <v>21.1</v>
      </c>
      <c r="AH447" s="91">
        <v>19.899999999999999</v>
      </c>
      <c r="AI447" s="89">
        <v>17.600000000000001</v>
      </c>
      <c r="AJ447" s="90">
        <v>16</v>
      </c>
      <c r="AK447" s="91">
        <v>13.7</v>
      </c>
      <c r="AL447" s="89">
        <v>12.1</v>
      </c>
      <c r="AM447" s="91">
        <v>10.1</v>
      </c>
      <c r="AN447" s="91">
        <v>8</v>
      </c>
      <c r="AO447" s="89">
        <v>7.5</v>
      </c>
    </row>
    <row r="448" spans="1:41" x14ac:dyDescent="0.2">
      <c r="A448" s="329"/>
      <c r="B448" s="87">
        <v>4</v>
      </c>
      <c r="C448" s="167" t="str">
        <f>CONCATENATE(A445,B448)</f>
        <v>4224</v>
      </c>
      <c r="D448" s="88"/>
      <c r="E448" s="89" t="s">
        <v>241</v>
      </c>
      <c r="F448" s="90">
        <v>28.4</v>
      </c>
      <c r="G448" s="91">
        <v>26.4</v>
      </c>
      <c r="H448" s="89">
        <v>32.6</v>
      </c>
      <c r="I448" s="90">
        <v>35.1</v>
      </c>
      <c r="J448" s="91">
        <v>36.6</v>
      </c>
      <c r="K448" s="89">
        <v>29.6</v>
      </c>
      <c r="L448" s="90">
        <v>40.1</v>
      </c>
      <c r="M448" s="91">
        <v>40.9</v>
      </c>
      <c r="N448" s="89">
        <v>44.3</v>
      </c>
      <c r="O448" s="90">
        <v>47.7</v>
      </c>
      <c r="P448" s="91">
        <v>50.6</v>
      </c>
      <c r="Q448" s="89">
        <v>51.3</v>
      </c>
      <c r="R448" s="90">
        <v>46.7</v>
      </c>
      <c r="S448" s="91">
        <v>49.4</v>
      </c>
      <c r="T448" s="89">
        <v>57.3</v>
      </c>
      <c r="U448" s="90">
        <v>49.5</v>
      </c>
      <c r="V448" s="91">
        <v>35.5</v>
      </c>
      <c r="W448" s="89">
        <v>20.3</v>
      </c>
      <c r="X448" s="90">
        <v>26.4</v>
      </c>
      <c r="Y448" s="91">
        <v>31.2</v>
      </c>
      <c r="Z448" s="89">
        <v>53.5</v>
      </c>
      <c r="AA448" s="90">
        <v>49.5</v>
      </c>
      <c r="AB448" s="91">
        <v>40.5</v>
      </c>
      <c r="AC448" s="89">
        <v>48.6</v>
      </c>
      <c r="AD448" s="90">
        <v>45</v>
      </c>
      <c r="AE448" s="91">
        <v>39.6</v>
      </c>
      <c r="AF448" s="89">
        <v>40.1</v>
      </c>
      <c r="AG448" s="90">
        <v>44.5</v>
      </c>
      <c r="AH448" s="91">
        <v>48.9</v>
      </c>
      <c r="AI448" s="89">
        <v>50.1</v>
      </c>
      <c r="AJ448" s="90">
        <v>39.5</v>
      </c>
      <c r="AK448" s="91">
        <v>35</v>
      </c>
      <c r="AL448" s="89">
        <v>35</v>
      </c>
      <c r="AM448" s="91">
        <v>34.700000000000003</v>
      </c>
      <c r="AN448" s="91">
        <v>28.4</v>
      </c>
      <c r="AO448" s="89">
        <v>34.299999999999997</v>
      </c>
    </row>
    <row r="449" spans="1:41" x14ac:dyDescent="0.2">
      <c r="A449" s="330"/>
      <c r="B449" s="92">
        <v>5</v>
      </c>
      <c r="C449" s="168" t="str">
        <f>CONCATENATE(A445,B449)</f>
        <v>4225</v>
      </c>
      <c r="D449" s="88"/>
      <c r="E449" s="89" t="s">
        <v>242</v>
      </c>
      <c r="F449" s="90"/>
      <c r="G449" s="91"/>
      <c r="H449" s="89"/>
      <c r="I449" s="90"/>
      <c r="J449" s="91"/>
      <c r="K449" s="89"/>
      <c r="L449" s="90"/>
      <c r="M449" s="91"/>
      <c r="N449" s="89"/>
      <c r="O449" s="90"/>
      <c r="P449" s="91"/>
      <c r="Q449" s="89"/>
      <c r="R449" s="90"/>
      <c r="S449" s="91"/>
      <c r="T449" s="89"/>
      <c r="U449" s="90"/>
      <c r="V449" s="91"/>
      <c r="W449" s="89"/>
      <c r="X449" s="90"/>
      <c r="Y449" s="91"/>
      <c r="Z449" s="89"/>
      <c r="AA449" s="90"/>
      <c r="AB449" s="91"/>
      <c r="AC449" s="89"/>
      <c r="AD449" s="90"/>
      <c r="AE449" s="91"/>
      <c r="AF449" s="89"/>
      <c r="AG449" s="90"/>
      <c r="AH449" s="91"/>
      <c r="AI449" s="89"/>
      <c r="AJ449" s="90"/>
      <c r="AK449" s="91"/>
      <c r="AL449" s="89"/>
      <c r="AM449" s="91"/>
      <c r="AN449" s="91"/>
      <c r="AO449" s="89"/>
    </row>
    <row r="450" spans="1:41" x14ac:dyDescent="0.2">
      <c r="A450" s="328">
        <v>431</v>
      </c>
      <c r="B450" s="61">
        <v>1</v>
      </c>
      <c r="C450" s="166" t="str">
        <f>CONCATENATE(A450,B450)</f>
        <v>4311</v>
      </c>
      <c r="D450" s="83" t="s">
        <v>78</v>
      </c>
      <c r="E450" s="84" t="s">
        <v>238</v>
      </c>
      <c r="F450" s="85">
        <v>6.1</v>
      </c>
      <c r="G450" s="86">
        <v>5.8</v>
      </c>
      <c r="H450" s="84">
        <v>5.2</v>
      </c>
      <c r="I450" s="85">
        <v>5.9</v>
      </c>
      <c r="J450" s="86">
        <v>7.4</v>
      </c>
      <c r="K450" s="84">
        <v>8.1</v>
      </c>
      <c r="L450" s="85">
        <v>8.6999999999999993</v>
      </c>
      <c r="M450" s="86">
        <v>10.8</v>
      </c>
      <c r="N450" s="84">
        <v>12</v>
      </c>
      <c r="O450" s="85">
        <v>14.2</v>
      </c>
      <c r="P450" s="86">
        <v>15.6</v>
      </c>
      <c r="Q450" s="84">
        <v>17.399999999999999</v>
      </c>
      <c r="R450" s="85">
        <v>19.2</v>
      </c>
      <c r="S450" s="86">
        <v>19.899999999999999</v>
      </c>
      <c r="T450" s="84">
        <v>21.3</v>
      </c>
      <c r="U450" s="85">
        <v>22.8</v>
      </c>
      <c r="V450" s="86">
        <v>23.6</v>
      </c>
      <c r="W450" s="84">
        <v>24.5</v>
      </c>
      <c r="X450" s="85">
        <v>26.1</v>
      </c>
      <c r="Y450" s="86">
        <v>27.3</v>
      </c>
      <c r="Z450" s="84">
        <v>28.4</v>
      </c>
      <c r="AA450" s="85">
        <v>28.6</v>
      </c>
      <c r="AB450" s="86">
        <v>28.3</v>
      </c>
      <c r="AC450" s="84">
        <v>27.7</v>
      </c>
      <c r="AD450" s="85">
        <v>26.6</v>
      </c>
      <c r="AE450" s="86">
        <v>25</v>
      </c>
      <c r="AF450" s="84">
        <v>23.1</v>
      </c>
      <c r="AG450" s="85">
        <v>21.1</v>
      </c>
      <c r="AH450" s="86">
        <v>19.5</v>
      </c>
      <c r="AI450" s="84">
        <v>16.899999999999999</v>
      </c>
      <c r="AJ450" s="85">
        <v>15.3</v>
      </c>
      <c r="AK450" s="86">
        <v>13.1</v>
      </c>
      <c r="AL450" s="84">
        <v>11.1</v>
      </c>
      <c r="AM450" s="86">
        <v>9.1</v>
      </c>
      <c r="AN450" s="86">
        <v>7.5</v>
      </c>
      <c r="AO450" s="84">
        <v>6.9</v>
      </c>
    </row>
    <row r="451" spans="1:41" x14ac:dyDescent="0.2">
      <c r="A451" s="329"/>
      <c r="B451" s="87">
        <v>2</v>
      </c>
      <c r="C451" s="167" t="str">
        <f>CONCATENATE(A450,B451)</f>
        <v>4312</v>
      </c>
      <c r="D451" s="88"/>
      <c r="E451" s="89" t="s">
        <v>239</v>
      </c>
      <c r="F451" s="90">
        <v>1.6</v>
      </c>
      <c r="G451" s="91">
        <v>1.4</v>
      </c>
      <c r="H451" s="89">
        <v>0.8</v>
      </c>
      <c r="I451" s="90">
        <v>1.3</v>
      </c>
      <c r="J451" s="91">
        <v>2.5</v>
      </c>
      <c r="K451" s="89">
        <v>3.4</v>
      </c>
      <c r="L451" s="90">
        <v>3.7</v>
      </c>
      <c r="M451" s="91">
        <v>5.6</v>
      </c>
      <c r="N451" s="89">
        <v>7.3</v>
      </c>
      <c r="O451" s="90">
        <v>8.8000000000000007</v>
      </c>
      <c r="P451" s="91">
        <v>10.3</v>
      </c>
      <c r="Q451" s="89">
        <v>11.9</v>
      </c>
      <c r="R451" s="90">
        <v>14.3</v>
      </c>
      <c r="S451" s="91">
        <v>14.9</v>
      </c>
      <c r="T451" s="89">
        <v>16.399999999999999</v>
      </c>
      <c r="U451" s="90">
        <v>18.100000000000001</v>
      </c>
      <c r="V451" s="91">
        <v>19.8</v>
      </c>
      <c r="W451" s="89">
        <v>21.6</v>
      </c>
      <c r="X451" s="90">
        <v>23</v>
      </c>
      <c r="Y451" s="91">
        <v>24.1</v>
      </c>
      <c r="Z451" s="89">
        <v>24.8</v>
      </c>
      <c r="AA451" s="90">
        <v>24.7</v>
      </c>
      <c r="AB451" s="91">
        <v>24.7</v>
      </c>
      <c r="AC451" s="89">
        <v>23.9</v>
      </c>
      <c r="AD451" s="90">
        <v>22.7</v>
      </c>
      <c r="AE451" s="91">
        <v>20.9</v>
      </c>
      <c r="AF451" s="89">
        <v>18.899999999999999</v>
      </c>
      <c r="AG451" s="90">
        <v>16.5</v>
      </c>
      <c r="AH451" s="91">
        <v>14.6</v>
      </c>
      <c r="AI451" s="89">
        <v>11.9</v>
      </c>
      <c r="AJ451" s="90">
        <v>10.4</v>
      </c>
      <c r="AK451" s="91">
        <v>8.3000000000000007</v>
      </c>
      <c r="AL451" s="89">
        <v>6.2</v>
      </c>
      <c r="AM451" s="91">
        <v>4.0999999999999996</v>
      </c>
      <c r="AN451" s="91">
        <v>3</v>
      </c>
      <c r="AO451" s="89">
        <v>2.2999999999999998</v>
      </c>
    </row>
    <row r="452" spans="1:41" x14ac:dyDescent="0.2">
      <c r="A452" s="329"/>
      <c r="B452" s="87">
        <v>3</v>
      </c>
      <c r="C452" s="167" t="str">
        <f>CONCATENATE(A450,B452)</f>
        <v>4313</v>
      </c>
      <c r="D452" s="88"/>
      <c r="E452" s="89" t="s">
        <v>240</v>
      </c>
      <c r="F452" s="90">
        <v>11</v>
      </c>
      <c r="G452" s="91">
        <v>10.5</v>
      </c>
      <c r="H452" s="89">
        <v>10</v>
      </c>
      <c r="I452" s="90">
        <v>10.9</v>
      </c>
      <c r="J452" s="91">
        <v>12.5</v>
      </c>
      <c r="K452" s="89">
        <v>13.2</v>
      </c>
      <c r="L452" s="90">
        <v>14</v>
      </c>
      <c r="M452" s="91">
        <v>16</v>
      </c>
      <c r="N452" s="89">
        <v>17.100000000000001</v>
      </c>
      <c r="O452" s="90">
        <v>19.7</v>
      </c>
      <c r="P452" s="91">
        <v>21.1</v>
      </c>
      <c r="Q452" s="89">
        <v>23.1</v>
      </c>
      <c r="R452" s="90">
        <v>24.6</v>
      </c>
      <c r="S452" s="91">
        <v>25.4</v>
      </c>
      <c r="T452" s="89">
        <v>26.7</v>
      </c>
      <c r="U452" s="90">
        <v>28.1</v>
      </c>
      <c r="V452" s="91">
        <v>28.2</v>
      </c>
      <c r="W452" s="89">
        <v>28.2</v>
      </c>
      <c r="X452" s="90">
        <v>30.1</v>
      </c>
      <c r="Y452" s="91">
        <v>31.6</v>
      </c>
      <c r="Z452" s="89">
        <v>33.200000000000003</v>
      </c>
      <c r="AA452" s="90">
        <v>33.700000000000003</v>
      </c>
      <c r="AB452" s="91">
        <v>33.299999999999997</v>
      </c>
      <c r="AC452" s="89">
        <v>32.6</v>
      </c>
      <c r="AD452" s="90">
        <v>31.5</v>
      </c>
      <c r="AE452" s="91">
        <v>30</v>
      </c>
      <c r="AF452" s="89">
        <v>28</v>
      </c>
      <c r="AG452" s="90">
        <v>26.3</v>
      </c>
      <c r="AH452" s="91">
        <v>25.1</v>
      </c>
      <c r="AI452" s="89">
        <v>22.5</v>
      </c>
      <c r="AJ452" s="90">
        <v>20.8</v>
      </c>
      <c r="AK452" s="91">
        <v>18.3</v>
      </c>
      <c r="AL452" s="89">
        <v>16.5</v>
      </c>
      <c r="AM452" s="91">
        <v>14.6</v>
      </c>
      <c r="AN452" s="91">
        <v>12.5</v>
      </c>
      <c r="AO452" s="89">
        <v>12</v>
      </c>
    </row>
    <row r="453" spans="1:41" x14ac:dyDescent="0.2">
      <c r="A453" s="329"/>
      <c r="B453" s="87">
        <v>4</v>
      </c>
      <c r="C453" s="167" t="str">
        <f>CONCATENATE(A450,B453)</f>
        <v>4314</v>
      </c>
      <c r="D453" s="88"/>
      <c r="E453" s="89" t="s">
        <v>241</v>
      </c>
      <c r="F453" s="90">
        <v>43.8</v>
      </c>
      <c r="G453" s="91">
        <v>40.5</v>
      </c>
      <c r="H453" s="89">
        <v>48.3</v>
      </c>
      <c r="I453" s="90">
        <v>50.5</v>
      </c>
      <c r="J453" s="91">
        <v>49.5</v>
      </c>
      <c r="K453" s="89">
        <v>39.6</v>
      </c>
      <c r="L453" s="90">
        <v>52.1</v>
      </c>
      <c r="M453" s="91">
        <v>51.1</v>
      </c>
      <c r="N453" s="89">
        <v>55</v>
      </c>
      <c r="O453" s="90">
        <v>58</v>
      </c>
      <c r="P453" s="91">
        <v>60.7</v>
      </c>
      <c r="Q453" s="89">
        <v>62.7</v>
      </c>
      <c r="R453" s="90">
        <v>57.3</v>
      </c>
      <c r="S453" s="91">
        <v>60.9</v>
      </c>
      <c r="T453" s="89">
        <v>68.900000000000006</v>
      </c>
      <c r="U453" s="90">
        <v>60.9</v>
      </c>
      <c r="V453" s="91">
        <v>47.6</v>
      </c>
      <c r="W453" s="89">
        <v>32.6</v>
      </c>
      <c r="X453" s="90">
        <v>48.7</v>
      </c>
      <c r="Y453" s="91">
        <v>55.5</v>
      </c>
      <c r="Z453" s="89">
        <v>80.400000000000006</v>
      </c>
      <c r="AA453" s="90">
        <v>73.2</v>
      </c>
      <c r="AB453" s="91">
        <v>65.2</v>
      </c>
      <c r="AC453" s="89">
        <v>73</v>
      </c>
      <c r="AD453" s="90">
        <v>62.8</v>
      </c>
      <c r="AE453" s="91">
        <v>58.7</v>
      </c>
      <c r="AF453" s="89">
        <v>54.4</v>
      </c>
      <c r="AG453" s="90">
        <v>58.7</v>
      </c>
      <c r="AH453" s="91">
        <v>66</v>
      </c>
      <c r="AI453" s="89">
        <v>65</v>
      </c>
      <c r="AJ453" s="90">
        <v>53.7</v>
      </c>
      <c r="AK453" s="91">
        <v>48.8</v>
      </c>
      <c r="AL453" s="89">
        <v>50.5</v>
      </c>
      <c r="AM453" s="91">
        <v>50.3</v>
      </c>
      <c r="AN453" s="91">
        <v>45.6</v>
      </c>
      <c r="AO453" s="89">
        <v>51.7</v>
      </c>
    </row>
    <row r="454" spans="1:41" x14ac:dyDescent="0.2">
      <c r="A454" s="330"/>
      <c r="B454" s="92">
        <v>5</v>
      </c>
      <c r="C454" s="168" t="str">
        <f>CONCATENATE(A450,B454)</f>
        <v>4315</v>
      </c>
      <c r="D454" s="93"/>
      <c r="E454" s="94" t="s">
        <v>242</v>
      </c>
      <c r="F454" s="95">
        <v>8</v>
      </c>
      <c r="G454" s="96">
        <v>8</v>
      </c>
      <c r="H454" s="94">
        <v>8.9</v>
      </c>
      <c r="I454" s="95">
        <v>10.3</v>
      </c>
      <c r="J454" s="96">
        <v>10.8</v>
      </c>
      <c r="K454" s="94">
        <v>11.4</v>
      </c>
      <c r="L454" s="95">
        <v>12.6</v>
      </c>
      <c r="M454" s="96">
        <v>13.1</v>
      </c>
      <c r="N454" s="94">
        <v>13.6</v>
      </c>
      <c r="O454" s="95">
        <v>15.6</v>
      </c>
      <c r="P454" s="96">
        <v>16.5</v>
      </c>
      <c r="Q454" s="94">
        <v>17.5</v>
      </c>
      <c r="R454" s="95">
        <v>16.899999999999999</v>
      </c>
      <c r="S454" s="96">
        <v>17.600000000000001</v>
      </c>
      <c r="T454" s="94">
        <v>18.3</v>
      </c>
      <c r="U454" s="95">
        <v>17.899999999999999</v>
      </c>
      <c r="V454" s="96">
        <v>15.9</v>
      </c>
      <c r="W454" s="94">
        <v>13</v>
      </c>
      <c r="X454" s="95">
        <v>15.7</v>
      </c>
      <c r="Y454" s="96">
        <v>17.100000000000001</v>
      </c>
      <c r="Z454" s="94">
        <v>19.5</v>
      </c>
      <c r="AA454" s="95">
        <v>19.399999999999999</v>
      </c>
      <c r="AB454" s="96">
        <v>17.899999999999999</v>
      </c>
      <c r="AC454" s="94">
        <v>17.3</v>
      </c>
      <c r="AD454" s="95">
        <v>16.100000000000001</v>
      </c>
      <c r="AE454" s="96">
        <v>15.3</v>
      </c>
      <c r="AF454" s="94">
        <v>13.8</v>
      </c>
      <c r="AG454" s="95">
        <v>13.5</v>
      </c>
      <c r="AH454" s="96">
        <v>13.6</v>
      </c>
      <c r="AI454" s="94">
        <v>11.9</v>
      </c>
      <c r="AJ454" s="95">
        <v>10.5</v>
      </c>
      <c r="AK454" s="96">
        <v>9.4</v>
      </c>
      <c r="AL454" s="94">
        <v>8.8000000000000007</v>
      </c>
      <c r="AM454" s="96">
        <v>8.5</v>
      </c>
      <c r="AN454" s="96">
        <v>7.9</v>
      </c>
      <c r="AO454" s="94">
        <v>7.9</v>
      </c>
    </row>
    <row r="455" spans="1:41" x14ac:dyDescent="0.2">
      <c r="A455" s="328">
        <v>432</v>
      </c>
      <c r="B455" s="61">
        <v>1</v>
      </c>
      <c r="C455" s="166" t="str">
        <f>CONCATENATE(A455,B455)</f>
        <v>4321</v>
      </c>
      <c r="D455" s="83" t="s">
        <v>79</v>
      </c>
      <c r="E455" s="97" t="s">
        <v>238</v>
      </c>
      <c r="F455" s="85">
        <v>2.5</v>
      </c>
      <c r="G455" s="86">
        <v>2.1</v>
      </c>
      <c r="H455" s="84">
        <v>1.4</v>
      </c>
      <c r="I455" s="85">
        <v>2.1</v>
      </c>
      <c r="J455" s="86">
        <v>3.7</v>
      </c>
      <c r="K455" s="84">
        <v>4.4000000000000004</v>
      </c>
      <c r="L455" s="85">
        <v>5</v>
      </c>
      <c r="M455" s="86">
        <v>7.1</v>
      </c>
      <c r="N455" s="84">
        <v>8.3000000000000007</v>
      </c>
      <c r="O455" s="85">
        <v>10.6</v>
      </c>
      <c r="P455" s="86">
        <v>12</v>
      </c>
      <c r="Q455" s="84">
        <v>13.8</v>
      </c>
      <c r="R455" s="85">
        <v>15.8</v>
      </c>
      <c r="S455" s="86">
        <v>16.399999999999999</v>
      </c>
      <c r="T455" s="84">
        <v>17.5</v>
      </c>
      <c r="U455" s="85">
        <v>19</v>
      </c>
      <c r="V455" s="86">
        <v>20</v>
      </c>
      <c r="W455" s="86">
        <v>21.4</v>
      </c>
      <c r="X455" s="85">
        <v>22.9</v>
      </c>
      <c r="Y455" s="86">
        <v>23.8</v>
      </c>
      <c r="Z455" s="84">
        <v>24.4</v>
      </c>
      <c r="AA455" s="85">
        <v>24.5</v>
      </c>
      <c r="AB455" s="86">
        <v>24.2</v>
      </c>
      <c r="AC455" s="84">
        <v>23.6</v>
      </c>
      <c r="AD455" s="85">
        <v>22.7</v>
      </c>
      <c r="AE455" s="86">
        <v>21</v>
      </c>
      <c r="AF455" s="84">
        <v>19</v>
      </c>
      <c r="AG455" s="85">
        <v>17</v>
      </c>
      <c r="AH455" s="86">
        <v>15.5</v>
      </c>
      <c r="AI455" s="84">
        <v>13</v>
      </c>
      <c r="AJ455" s="85">
        <v>11.6</v>
      </c>
      <c r="AK455" s="86">
        <v>9.5</v>
      </c>
      <c r="AL455" s="84">
        <v>7.6</v>
      </c>
      <c r="AM455" s="85">
        <v>5.5</v>
      </c>
      <c r="AN455" s="86">
        <v>3.8</v>
      </c>
      <c r="AO455" s="84">
        <v>3.2</v>
      </c>
    </row>
    <row r="456" spans="1:41" x14ac:dyDescent="0.2">
      <c r="A456" s="329"/>
      <c r="B456" s="87">
        <v>2</v>
      </c>
      <c r="C456" s="167" t="str">
        <f>CONCATENATE(A455,B456)</f>
        <v>4322</v>
      </c>
      <c r="D456" s="88"/>
      <c r="E456" s="98" t="s">
        <v>239</v>
      </c>
      <c r="F456" s="90">
        <v>-1.9</v>
      </c>
      <c r="G456" s="91">
        <v>-2.2000000000000002</v>
      </c>
      <c r="H456" s="89">
        <v>-2.8</v>
      </c>
      <c r="I456" s="90">
        <v>-2.4</v>
      </c>
      <c r="J456" s="91">
        <v>-1.1000000000000001</v>
      </c>
      <c r="K456" s="89">
        <v>-0.4</v>
      </c>
      <c r="L456" s="90">
        <v>-0.1</v>
      </c>
      <c r="M456" s="91">
        <v>1.9</v>
      </c>
      <c r="N456" s="89">
        <v>3.3</v>
      </c>
      <c r="O456" s="90">
        <v>5.0999999999999996</v>
      </c>
      <c r="P456" s="91">
        <v>6.4</v>
      </c>
      <c r="Q456" s="89">
        <v>8</v>
      </c>
      <c r="R456" s="90">
        <v>10.7</v>
      </c>
      <c r="S456" s="91">
        <v>11.2</v>
      </c>
      <c r="T456" s="89">
        <v>12.5</v>
      </c>
      <c r="U456" s="90">
        <v>14.1</v>
      </c>
      <c r="V456" s="91">
        <v>16.100000000000001</v>
      </c>
      <c r="W456" s="91">
        <v>18.2</v>
      </c>
      <c r="X456" s="90">
        <v>19.5</v>
      </c>
      <c r="Y456" s="91">
        <v>20.399999999999999</v>
      </c>
      <c r="Z456" s="89">
        <v>20.7</v>
      </c>
      <c r="AA456" s="90">
        <v>20.6</v>
      </c>
      <c r="AB456" s="91">
        <v>20.7</v>
      </c>
      <c r="AC456" s="89">
        <v>19.8</v>
      </c>
      <c r="AD456" s="90">
        <v>18.7</v>
      </c>
      <c r="AE456" s="91">
        <v>16.899999999999999</v>
      </c>
      <c r="AF456" s="89">
        <v>14.9</v>
      </c>
      <c r="AG456" s="90">
        <v>12.5</v>
      </c>
      <c r="AH456" s="91">
        <v>10.6</v>
      </c>
      <c r="AI456" s="89">
        <v>7.9</v>
      </c>
      <c r="AJ456" s="90">
        <v>6.7</v>
      </c>
      <c r="AK456" s="91">
        <v>4.5</v>
      </c>
      <c r="AL456" s="89">
        <v>2.6</v>
      </c>
      <c r="AM456" s="90">
        <v>0.4</v>
      </c>
      <c r="AN456" s="91">
        <v>-0.7</v>
      </c>
      <c r="AO456" s="89">
        <v>-1.3</v>
      </c>
    </row>
    <row r="457" spans="1:41" x14ac:dyDescent="0.2">
      <c r="A457" s="329"/>
      <c r="B457" s="87">
        <v>3</v>
      </c>
      <c r="C457" s="167" t="str">
        <f>CONCATENATE(A455,B457)</f>
        <v>4323</v>
      </c>
      <c r="D457" s="88"/>
      <c r="E457" s="98" t="s">
        <v>240</v>
      </c>
      <c r="F457" s="90">
        <v>7.3</v>
      </c>
      <c r="G457" s="91">
        <v>6.7</v>
      </c>
      <c r="H457" s="89">
        <v>6.1</v>
      </c>
      <c r="I457" s="90">
        <v>7.1</v>
      </c>
      <c r="J457" s="91">
        <v>9.1</v>
      </c>
      <c r="K457" s="89">
        <v>9.6999999999999993</v>
      </c>
      <c r="L457" s="90">
        <v>10.5</v>
      </c>
      <c r="M457" s="91">
        <v>12.7</v>
      </c>
      <c r="N457" s="89">
        <v>13.7</v>
      </c>
      <c r="O457" s="90">
        <v>16.3</v>
      </c>
      <c r="P457" s="91">
        <v>17.8</v>
      </c>
      <c r="Q457" s="89">
        <v>19.7</v>
      </c>
      <c r="R457" s="90">
        <v>21.5</v>
      </c>
      <c r="S457" s="91">
        <v>22.1</v>
      </c>
      <c r="T457" s="89">
        <v>23.2</v>
      </c>
      <c r="U457" s="90">
        <v>24.5</v>
      </c>
      <c r="V457" s="91">
        <v>24.7</v>
      </c>
      <c r="W457" s="91">
        <v>25.4</v>
      </c>
      <c r="X457" s="90">
        <v>27.4</v>
      </c>
      <c r="Y457" s="91">
        <v>28.6</v>
      </c>
      <c r="Z457" s="89">
        <v>29.4</v>
      </c>
      <c r="AA457" s="90">
        <v>29.8</v>
      </c>
      <c r="AB457" s="91">
        <v>29</v>
      </c>
      <c r="AC457" s="89">
        <v>28.7</v>
      </c>
      <c r="AD457" s="90">
        <v>27.8</v>
      </c>
      <c r="AE457" s="91">
        <v>26</v>
      </c>
      <c r="AF457" s="89">
        <v>24</v>
      </c>
      <c r="AG457" s="90">
        <v>22.4</v>
      </c>
      <c r="AH457" s="91">
        <v>21.3</v>
      </c>
      <c r="AI457" s="89">
        <v>18.8</v>
      </c>
      <c r="AJ457" s="90">
        <v>17.399999999999999</v>
      </c>
      <c r="AK457" s="91">
        <v>14.9</v>
      </c>
      <c r="AL457" s="89">
        <v>13.2</v>
      </c>
      <c r="AM457" s="90">
        <v>11.1</v>
      </c>
      <c r="AN457" s="91">
        <v>9</v>
      </c>
      <c r="AO457" s="89">
        <v>8.4</v>
      </c>
    </row>
    <row r="458" spans="1:41" x14ac:dyDescent="0.2">
      <c r="A458" s="329"/>
      <c r="B458" s="87">
        <v>4</v>
      </c>
      <c r="C458" s="167" t="str">
        <f>CONCATENATE(A455,B458)</f>
        <v>4324</v>
      </c>
      <c r="D458" s="88"/>
      <c r="E458" s="98" t="s">
        <v>241</v>
      </c>
      <c r="F458" s="90">
        <v>39.5</v>
      </c>
      <c r="G458" s="91">
        <v>34.9</v>
      </c>
      <c r="H458" s="89">
        <v>39.5</v>
      </c>
      <c r="I458" s="90">
        <v>45.1</v>
      </c>
      <c r="J458" s="91">
        <v>44.3</v>
      </c>
      <c r="K458" s="89">
        <v>36.700000000000003</v>
      </c>
      <c r="L458" s="90">
        <v>46.7</v>
      </c>
      <c r="M458" s="91">
        <v>49.3</v>
      </c>
      <c r="N458" s="89">
        <v>50.5</v>
      </c>
      <c r="O458" s="90">
        <v>55.6</v>
      </c>
      <c r="P458" s="91">
        <v>58.7</v>
      </c>
      <c r="Q458" s="89">
        <v>59.4</v>
      </c>
      <c r="R458" s="90">
        <v>56.5</v>
      </c>
      <c r="S458" s="91">
        <v>54.8</v>
      </c>
      <c r="T458" s="89">
        <v>63.8</v>
      </c>
      <c r="U458" s="90">
        <v>55.5</v>
      </c>
      <c r="V458" s="91">
        <v>45.7</v>
      </c>
      <c r="W458" s="91">
        <v>30.2</v>
      </c>
      <c r="X458" s="90">
        <v>44.1</v>
      </c>
      <c r="Y458" s="91">
        <v>48.4</v>
      </c>
      <c r="Z458" s="89">
        <v>70.099999999999994</v>
      </c>
      <c r="AA458" s="90">
        <v>61.9</v>
      </c>
      <c r="AB458" s="91">
        <v>53</v>
      </c>
      <c r="AC458" s="89">
        <v>63</v>
      </c>
      <c r="AD458" s="90">
        <v>54</v>
      </c>
      <c r="AE458" s="91">
        <v>49.7</v>
      </c>
      <c r="AF458" s="89">
        <v>46.6</v>
      </c>
      <c r="AG458" s="90">
        <v>48.3</v>
      </c>
      <c r="AH458" s="91">
        <v>57.1</v>
      </c>
      <c r="AI458" s="89">
        <v>54.1</v>
      </c>
      <c r="AJ458" s="90">
        <v>49.4</v>
      </c>
      <c r="AK458" s="91">
        <v>44.4</v>
      </c>
      <c r="AL458" s="89">
        <v>44.3</v>
      </c>
      <c r="AM458" s="90">
        <v>44.3</v>
      </c>
      <c r="AN458" s="91">
        <v>40.6</v>
      </c>
      <c r="AO458" s="89">
        <v>45.1</v>
      </c>
    </row>
    <row r="459" spans="1:41" x14ac:dyDescent="0.2">
      <c r="A459" s="330"/>
      <c r="B459" s="92">
        <v>5</v>
      </c>
      <c r="C459" s="168" t="str">
        <f>CONCATENATE(A455,B459)</f>
        <v>4325</v>
      </c>
      <c r="D459" s="93"/>
      <c r="E459" s="99" t="s">
        <v>242</v>
      </c>
      <c r="F459" s="95"/>
      <c r="G459" s="96"/>
      <c r="H459" s="94"/>
      <c r="I459" s="95"/>
      <c r="J459" s="96"/>
      <c r="K459" s="94"/>
      <c r="L459" s="95"/>
      <c r="M459" s="96"/>
      <c r="N459" s="94"/>
      <c r="O459" s="95"/>
      <c r="P459" s="96"/>
      <c r="Q459" s="94"/>
      <c r="R459" s="95"/>
      <c r="S459" s="96"/>
      <c r="T459" s="94"/>
      <c r="U459" s="95"/>
      <c r="V459" s="96"/>
      <c r="W459" s="96"/>
      <c r="X459" s="95"/>
      <c r="Y459" s="96"/>
      <c r="Z459" s="94"/>
      <c r="AA459" s="95"/>
      <c r="AB459" s="96"/>
      <c r="AC459" s="94"/>
      <c r="AD459" s="95"/>
      <c r="AE459" s="96"/>
      <c r="AF459" s="94"/>
      <c r="AG459" s="95"/>
      <c r="AH459" s="96"/>
      <c r="AI459" s="94"/>
      <c r="AJ459" s="95"/>
      <c r="AK459" s="96"/>
      <c r="AL459" s="94"/>
      <c r="AM459" s="95"/>
      <c r="AN459" s="96"/>
      <c r="AO459" s="94"/>
    </row>
    <row r="460" spans="1:41" x14ac:dyDescent="0.2">
      <c r="A460" s="328">
        <v>441</v>
      </c>
      <c r="B460" s="61">
        <v>1</v>
      </c>
      <c r="C460" s="166" t="str">
        <f>CONCATENATE(A460,B460)</f>
        <v>4411</v>
      </c>
      <c r="D460" s="83" t="s">
        <v>80</v>
      </c>
      <c r="E460" s="84" t="s">
        <v>238</v>
      </c>
      <c r="F460" s="85">
        <v>6.8</v>
      </c>
      <c r="G460" s="86">
        <v>6.3</v>
      </c>
      <c r="H460" s="84">
        <v>5.7</v>
      </c>
      <c r="I460" s="85">
        <v>6.2</v>
      </c>
      <c r="J460" s="86">
        <v>7.1</v>
      </c>
      <c r="K460" s="84">
        <v>7.5</v>
      </c>
      <c r="L460" s="85">
        <v>8.3000000000000007</v>
      </c>
      <c r="M460" s="86">
        <v>9.8000000000000007</v>
      </c>
      <c r="N460" s="84">
        <v>10.9</v>
      </c>
      <c r="O460" s="85">
        <v>12.8</v>
      </c>
      <c r="P460" s="86">
        <v>14.7</v>
      </c>
      <c r="Q460" s="84">
        <v>16.100000000000001</v>
      </c>
      <c r="R460" s="85">
        <v>17.899999999999999</v>
      </c>
      <c r="S460" s="86">
        <v>18.7</v>
      </c>
      <c r="T460" s="84">
        <v>19.8</v>
      </c>
      <c r="U460" s="85">
        <v>21.3</v>
      </c>
      <c r="V460" s="86">
        <v>22.4</v>
      </c>
      <c r="W460" s="84">
        <v>23.6</v>
      </c>
      <c r="X460" s="85">
        <v>25.3</v>
      </c>
      <c r="Y460" s="86">
        <v>26.6</v>
      </c>
      <c r="Z460" s="84">
        <v>27.5</v>
      </c>
      <c r="AA460" s="85">
        <v>27.7</v>
      </c>
      <c r="AB460" s="86">
        <v>27.4</v>
      </c>
      <c r="AC460" s="84">
        <v>26.8</v>
      </c>
      <c r="AD460" s="85">
        <v>25.7</v>
      </c>
      <c r="AE460" s="86">
        <v>24</v>
      </c>
      <c r="AF460" s="84">
        <v>22.2</v>
      </c>
      <c r="AG460" s="85">
        <v>20.399999999999999</v>
      </c>
      <c r="AH460" s="86">
        <v>19</v>
      </c>
      <c r="AI460" s="84">
        <v>16.7</v>
      </c>
      <c r="AJ460" s="85">
        <v>15.3</v>
      </c>
      <c r="AK460" s="86">
        <v>13.4</v>
      </c>
      <c r="AL460" s="84">
        <v>11.5</v>
      </c>
      <c r="AM460" s="86">
        <v>9.6</v>
      </c>
      <c r="AN460" s="86">
        <v>8.3000000000000007</v>
      </c>
      <c r="AO460" s="84">
        <v>7.6</v>
      </c>
    </row>
    <row r="461" spans="1:41" x14ac:dyDescent="0.2">
      <c r="A461" s="329"/>
      <c r="B461" s="87">
        <v>2</v>
      </c>
      <c r="C461" s="167" t="str">
        <f>CONCATENATE(A460,B461)</f>
        <v>4412</v>
      </c>
      <c r="D461" s="88"/>
      <c r="E461" s="89" t="s">
        <v>239</v>
      </c>
      <c r="F461" s="90">
        <v>2.6</v>
      </c>
      <c r="G461" s="91">
        <v>2.4</v>
      </c>
      <c r="H461" s="89">
        <v>1.6</v>
      </c>
      <c r="I461" s="90">
        <v>2</v>
      </c>
      <c r="J461" s="91">
        <v>2.8</v>
      </c>
      <c r="K461" s="89">
        <v>3.5</v>
      </c>
      <c r="L461" s="90">
        <v>3.9</v>
      </c>
      <c r="M461" s="91">
        <v>5.4</v>
      </c>
      <c r="N461" s="89">
        <v>6.8</v>
      </c>
      <c r="O461" s="90">
        <v>8.1999999999999993</v>
      </c>
      <c r="P461" s="91">
        <v>10.1</v>
      </c>
      <c r="Q461" s="89">
        <v>11.4</v>
      </c>
      <c r="R461" s="90">
        <v>13.5</v>
      </c>
      <c r="S461" s="91">
        <v>14.4</v>
      </c>
      <c r="T461" s="89">
        <v>15.5</v>
      </c>
      <c r="U461" s="90">
        <v>17.2</v>
      </c>
      <c r="V461" s="91">
        <v>18.899999999999999</v>
      </c>
      <c r="W461" s="89">
        <v>20.7</v>
      </c>
      <c r="X461" s="90">
        <v>22.1</v>
      </c>
      <c r="Y461" s="91">
        <v>23.3</v>
      </c>
      <c r="Z461" s="89">
        <v>24</v>
      </c>
      <c r="AA461" s="90">
        <v>24</v>
      </c>
      <c r="AB461" s="91">
        <v>24.1</v>
      </c>
      <c r="AC461" s="89">
        <v>23.3</v>
      </c>
      <c r="AD461" s="90">
        <v>22.2</v>
      </c>
      <c r="AE461" s="91">
        <v>20.6</v>
      </c>
      <c r="AF461" s="89">
        <v>18.8</v>
      </c>
      <c r="AG461" s="90">
        <v>16.5</v>
      </c>
      <c r="AH461" s="91">
        <v>14.8</v>
      </c>
      <c r="AI461" s="89">
        <v>12.4</v>
      </c>
      <c r="AJ461" s="90">
        <v>10.9</v>
      </c>
      <c r="AK461" s="91">
        <v>9.1</v>
      </c>
      <c r="AL461" s="89">
        <v>7.2</v>
      </c>
      <c r="AM461" s="91">
        <v>5.0999999999999996</v>
      </c>
      <c r="AN461" s="91">
        <v>4.0999999999999996</v>
      </c>
      <c r="AO461" s="89">
        <v>3.3</v>
      </c>
    </row>
    <row r="462" spans="1:41" x14ac:dyDescent="0.2">
      <c r="A462" s="329"/>
      <c r="B462" s="87">
        <v>3</v>
      </c>
      <c r="C462" s="167" t="str">
        <f>CONCATENATE(A460,B462)</f>
        <v>4413</v>
      </c>
      <c r="D462" s="88"/>
      <c r="E462" s="89" t="s">
        <v>240</v>
      </c>
      <c r="F462" s="90">
        <v>11.1</v>
      </c>
      <c r="G462" s="91">
        <v>10.5</v>
      </c>
      <c r="H462" s="89">
        <v>9.9</v>
      </c>
      <c r="I462" s="90">
        <v>10.5</v>
      </c>
      <c r="J462" s="91">
        <v>11.4</v>
      </c>
      <c r="K462" s="89">
        <v>11.6</v>
      </c>
      <c r="L462" s="90">
        <v>12.8</v>
      </c>
      <c r="M462" s="91">
        <v>14.2</v>
      </c>
      <c r="N462" s="89">
        <v>15</v>
      </c>
      <c r="O462" s="90">
        <v>17.600000000000001</v>
      </c>
      <c r="P462" s="91">
        <v>19.5</v>
      </c>
      <c r="Q462" s="89">
        <v>20.9</v>
      </c>
      <c r="R462" s="90">
        <v>22.6</v>
      </c>
      <c r="S462" s="91">
        <v>23.3</v>
      </c>
      <c r="T462" s="89">
        <v>24.5</v>
      </c>
      <c r="U462" s="90">
        <v>25.8</v>
      </c>
      <c r="V462" s="91">
        <v>26.5</v>
      </c>
      <c r="W462" s="89">
        <v>27.3</v>
      </c>
      <c r="X462" s="90">
        <v>29.2</v>
      </c>
      <c r="Y462" s="91">
        <v>30.7</v>
      </c>
      <c r="Z462" s="89">
        <v>31.8</v>
      </c>
      <c r="AA462" s="90">
        <v>32.299999999999997</v>
      </c>
      <c r="AB462" s="91">
        <v>31.8</v>
      </c>
      <c r="AC462" s="89">
        <v>31.2</v>
      </c>
      <c r="AD462" s="90">
        <v>30</v>
      </c>
      <c r="AE462" s="91">
        <v>28</v>
      </c>
      <c r="AF462" s="89">
        <v>25.9</v>
      </c>
      <c r="AG462" s="90">
        <v>24.5</v>
      </c>
      <c r="AH462" s="91">
        <v>23.4</v>
      </c>
      <c r="AI462" s="89">
        <v>21.1</v>
      </c>
      <c r="AJ462" s="90">
        <v>19.8</v>
      </c>
      <c r="AK462" s="91">
        <v>17.8</v>
      </c>
      <c r="AL462" s="89">
        <v>16</v>
      </c>
      <c r="AM462" s="91">
        <v>14.4</v>
      </c>
      <c r="AN462" s="91">
        <v>12.7</v>
      </c>
      <c r="AO462" s="89">
        <v>12.1</v>
      </c>
    </row>
    <row r="463" spans="1:41" x14ac:dyDescent="0.2">
      <c r="A463" s="329"/>
      <c r="B463" s="87">
        <v>4</v>
      </c>
      <c r="C463" s="167" t="str">
        <f>CONCATENATE(A460,B463)</f>
        <v>4414</v>
      </c>
      <c r="D463" s="88"/>
      <c r="E463" s="89" t="s">
        <v>241</v>
      </c>
      <c r="F463" s="90">
        <v>51.9</v>
      </c>
      <c r="G463" s="91">
        <v>45.3</v>
      </c>
      <c r="H463" s="89">
        <v>52.9</v>
      </c>
      <c r="I463" s="90">
        <v>56.5</v>
      </c>
      <c r="J463" s="91">
        <v>50.2</v>
      </c>
      <c r="K463" s="89">
        <v>42.2</v>
      </c>
      <c r="L463" s="90">
        <v>56.1</v>
      </c>
      <c r="M463" s="91">
        <v>52.1</v>
      </c>
      <c r="N463" s="89">
        <v>56.6</v>
      </c>
      <c r="O463" s="90">
        <v>59.7</v>
      </c>
      <c r="P463" s="91">
        <v>62.2</v>
      </c>
      <c r="Q463" s="89">
        <v>64</v>
      </c>
      <c r="R463" s="90">
        <v>59.2</v>
      </c>
      <c r="S463" s="91">
        <v>60.2</v>
      </c>
      <c r="T463" s="89">
        <v>67.900000000000006</v>
      </c>
      <c r="U463" s="90">
        <v>60.7</v>
      </c>
      <c r="V463" s="91">
        <v>50.1</v>
      </c>
      <c r="W463" s="89">
        <v>35.5</v>
      </c>
      <c r="X463" s="90">
        <v>52.4</v>
      </c>
      <c r="Y463" s="91">
        <v>54.8</v>
      </c>
      <c r="Z463" s="89">
        <v>76.599999999999994</v>
      </c>
      <c r="AA463" s="90">
        <v>73.3</v>
      </c>
      <c r="AB463" s="91">
        <v>63.9</v>
      </c>
      <c r="AC463" s="89">
        <v>70.099999999999994</v>
      </c>
      <c r="AD463" s="90">
        <v>58.1</v>
      </c>
      <c r="AE463" s="91">
        <v>50.8</v>
      </c>
      <c r="AF463" s="89">
        <v>45.2</v>
      </c>
      <c r="AG463" s="90">
        <v>51.5</v>
      </c>
      <c r="AH463" s="91">
        <v>57.2</v>
      </c>
      <c r="AI463" s="89">
        <v>59.2</v>
      </c>
      <c r="AJ463" s="90">
        <v>51.1</v>
      </c>
      <c r="AK463" s="91">
        <v>49.1</v>
      </c>
      <c r="AL463" s="89">
        <v>48.8</v>
      </c>
      <c r="AM463" s="91">
        <v>52.7</v>
      </c>
      <c r="AN463" s="91">
        <v>47.4</v>
      </c>
      <c r="AO463" s="89">
        <v>56.5</v>
      </c>
    </row>
    <row r="464" spans="1:41" x14ac:dyDescent="0.2">
      <c r="A464" s="330"/>
      <c r="B464" s="92">
        <v>5</v>
      </c>
      <c r="C464" s="168" t="str">
        <f>CONCATENATE(A460,B464)</f>
        <v>4415</v>
      </c>
      <c r="D464" s="93"/>
      <c r="E464" s="94" t="s">
        <v>242</v>
      </c>
      <c r="F464" s="95">
        <v>8.4</v>
      </c>
      <c r="G464" s="96">
        <v>8.1999999999999993</v>
      </c>
      <c r="H464" s="94">
        <v>9</v>
      </c>
      <c r="I464" s="95">
        <v>10.6</v>
      </c>
      <c r="J464" s="96">
        <v>10.4</v>
      </c>
      <c r="K464" s="94">
        <v>11.4</v>
      </c>
      <c r="L464" s="95">
        <v>12.6</v>
      </c>
      <c r="M464" s="96">
        <v>12.7</v>
      </c>
      <c r="N464" s="94">
        <v>13.1</v>
      </c>
      <c r="O464" s="95">
        <v>15.1</v>
      </c>
      <c r="P464" s="96">
        <v>16</v>
      </c>
      <c r="Q464" s="94">
        <v>16.7</v>
      </c>
      <c r="R464" s="95">
        <v>16.5</v>
      </c>
      <c r="S464" s="96">
        <v>16.8</v>
      </c>
      <c r="T464" s="94">
        <v>17.3</v>
      </c>
      <c r="U464" s="95">
        <v>17</v>
      </c>
      <c r="V464" s="96">
        <v>15.5</v>
      </c>
      <c r="W464" s="94">
        <v>13</v>
      </c>
      <c r="X464" s="95">
        <v>15.6</v>
      </c>
      <c r="Y464" s="96">
        <v>16.2</v>
      </c>
      <c r="Z464" s="94">
        <v>18.2</v>
      </c>
      <c r="AA464" s="95">
        <v>18.5</v>
      </c>
      <c r="AB464" s="96">
        <v>17</v>
      </c>
      <c r="AC464" s="94">
        <v>16.399999999999999</v>
      </c>
      <c r="AD464" s="95">
        <v>15</v>
      </c>
      <c r="AE464" s="96">
        <v>13.4</v>
      </c>
      <c r="AF464" s="94">
        <v>11.6</v>
      </c>
      <c r="AG464" s="95">
        <v>12</v>
      </c>
      <c r="AH464" s="96">
        <v>12</v>
      </c>
      <c r="AI464" s="94">
        <v>10.8</v>
      </c>
      <c r="AJ464" s="95">
        <v>9.8000000000000007</v>
      </c>
      <c r="AK464" s="96">
        <v>8.9</v>
      </c>
      <c r="AL464" s="94">
        <v>8.3000000000000007</v>
      </c>
      <c r="AM464" s="96">
        <v>8.3000000000000007</v>
      </c>
      <c r="AN464" s="96">
        <v>7.8</v>
      </c>
      <c r="AO464" s="94">
        <v>8.1</v>
      </c>
    </row>
    <row r="465" spans="1:41" x14ac:dyDescent="0.2">
      <c r="A465" s="328">
        <v>442</v>
      </c>
      <c r="B465" s="61">
        <v>1</v>
      </c>
      <c r="C465" s="166" t="str">
        <f>CONCATENATE(A465,B465)</f>
        <v>4421</v>
      </c>
      <c r="D465" s="88" t="s">
        <v>332</v>
      </c>
      <c r="E465" s="89" t="s">
        <v>238</v>
      </c>
      <c r="F465" s="90">
        <v>2.8</v>
      </c>
      <c r="G465" s="91">
        <v>2.6</v>
      </c>
      <c r="H465" s="89">
        <v>2</v>
      </c>
      <c r="I465" s="90">
        <v>2.7</v>
      </c>
      <c r="J465" s="91">
        <v>4</v>
      </c>
      <c r="K465" s="89">
        <v>4.5999999999999996</v>
      </c>
      <c r="L465" s="90">
        <v>5.4</v>
      </c>
      <c r="M465" s="91">
        <v>7.4</v>
      </c>
      <c r="N465" s="89">
        <v>8.6999999999999993</v>
      </c>
      <c r="O465" s="90">
        <v>11.1</v>
      </c>
      <c r="P465" s="91">
        <v>12.7</v>
      </c>
      <c r="Q465" s="89">
        <v>14.5</v>
      </c>
      <c r="R465" s="90">
        <v>16.7</v>
      </c>
      <c r="S465" s="91">
        <v>17.3</v>
      </c>
      <c r="T465" s="89">
        <v>18.600000000000001</v>
      </c>
      <c r="U465" s="90">
        <v>20.399999999999999</v>
      </c>
      <c r="V465" s="91">
        <v>21.5</v>
      </c>
      <c r="W465" s="89">
        <v>22.7</v>
      </c>
      <c r="X465" s="90">
        <v>24.3</v>
      </c>
      <c r="Y465" s="91">
        <v>25.3</v>
      </c>
      <c r="Z465" s="89">
        <v>26</v>
      </c>
      <c r="AA465" s="90">
        <v>26.1</v>
      </c>
      <c r="AB465" s="91">
        <v>25.8</v>
      </c>
      <c r="AC465" s="89">
        <v>24.9</v>
      </c>
      <c r="AD465" s="90">
        <v>23.6</v>
      </c>
      <c r="AE465" s="91">
        <v>21.7</v>
      </c>
      <c r="AF465" s="89">
        <v>19.600000000000001</v>
      </c>
      <c r="AG465" s="90">
        <v>17.399999999999999</v>
      </c>
      <c r="AH465" s="91">
        <v>15.8</v>
      </c>
      <c r="AI465" s="89">
        <v>13.2</v>
      </c>
      <c r="AJ465" s="90">
        <v>11.7</v>
      </c>
      <c r="AK465" s="91">
        <v>9.6</v>
      </c>
      <c r="AL465" s="89">
        <v>7.5</v>
      </c>
      <c r="AM465" s="91">
        <v>5.6</v>
      </c>
      <c r="AN465" s="91">
        <v>4.0999999999999996</v>
      </c>
      <c r="AO465" s="89">
        <v>3.5</v>
      </c>
    </row>
    <row r="466" spans="1:41" x14ac:dyDescent="0.2">
      <c r="A466" s="329"/>
      <c r="B466" s="87">
        <v>2</v>
      </c>
      <c r="C466" s="167" t="str">
        <f>CONCATENATE(A465,B466)</f>
        <v>4422</v>
      </c>
      <c r="D466" s="88"/>
      <c r="E466" s="89" t="s">
        <v>239</v>
      </c>
      <c r="F466" s="90">
        <v>-1.9</v>
      </c>
      <c r="G466" s="91">
        <v>-2</v>
      </c>
      <c r="H466" s="89">
        <v>-2.7</v>
      </c>
      <c r="I466" s="90">
        <v>-2.1</v>
      </c>
      <c r="J466" s="91">
        <v>-1.1000000000000001</v>
      </c>
      <c r="K466" s="89">
        <v>-0.5</v>
      </c>
      <c r="L466" s="90">
        <v>0</v>
      </c>
      <c r="M466" s="91">
        <v>1.5</v>
      </c>
      <c r="N466" s="89">
        <v>3.3</v>
      </c>
      <c r="O466" s="90">
        <v>4.7</v>
      </c>
      <c r="P466" s="91">
        <v>6.4</v>
      </c>
      <c r="Q466" s="89">
        <v>7.8</v>
      </c>
      <c r="R466" s="90">
        <v>10.5</v>
      </c>
      <c r="S466" s="91">
        <v>11</v>
      </c>
      <c r="T466" s="89">
        <v>12.7</v>
      </c>
      <c r="U466" s="90">
        <v>14.8</v>
      </c>
      <c r="V466" s="91">
        <v>16.8</v>
      </c>
      <c r="W466" s="89">
        <v>19.100000000000001</v>
      </c>
      <c r="X466" s="90">
        <v>20.399999999999999</v>
      </c>
      <c r="Y466" s="91">
        <v>21.2</v>
      </c>
      <c r="Z466" s="89">
        <v>21.5</v>
      </c>
      <c r="AA466" s="90">
        <v>21.3</v>
      </c>
      <c r="AB466" s="91">
        <v>21.5</v>
      </c>
      <c r="AC466" s="89">
        <v>20.5</v>
      </c>
      <c r="AD466" s="90">
        <v>19.2</v>
      </c>
      <c r="AE466" s="91">
        <v>17.3</v>
      </c>
      <c r="AF466" s="89">
        <v>15.2</v>
      </c>
      <c r="AG466" s="90">
        <v>12.5</v>
      </c>
      <c r="AH466" s="91">
        <v>10.4</v>
      </c>
      <c r="AI466" s="89">
        <v>7.8</v>
      </c>
      <c r="AJ466" s="90">
        <v>6.4</v>
      </c>
      <c r="AK466" s="91">
        <v>4.3</v>
      </c>
      <c r="AL466" s="89">
        <v>2.2999999999999998</v>
      </c>
      <c r="AM466" s="91">
        <v>0.5</v>
      </c>
      <c r="AN466" s="91">
        <v>-0.6</v>
      </c>
      <c r="AO466" s="89">
        <v>-1.4</v>
      </c>
    </row>
    <row r="467" spans="1:41" x14ac:dyDescent="0.2">
      <c r="A467" s="329"/>
      <c r="B467" s="87">
        <v>3</v>
      </c>
      <c r="C467" s="167" t="str">
        <f>CONCATENATE(A465,B467)</f>
        <v>4423</v>
      </c>
      <c r="D467" s="88"/>
      <c r="E467" s="89" t="s">
        <v>240</v>
      </c>
      <c r="F467" s="90">
        <v>8.1999999999999993</v>
      </c>
      <c r="G467" s="91">
        <v>7.7</v>
      </c>
      <c r="H467" s="89">
        <v>7.1</v>
      </c>
      <c r="I467" s="90">
        <v>8.1</v>
      </c>
      <c r="J467" s="91">
        <v>9.6999999999999993</v>
      </c>
      <c r="K467" s="89">
        <v>10.4</v>
      </c>
      <c r="L467" s="90">
        <v>11.4</v>
      </c>
      <c r="M467" s="91">
        <v>13.6</v>
      </c>
      <c r="N467" s="89">
        <v>14.8</v>
      </c>
      <c r="O467" s="90">
        <v>17.899999999999999</v>
      </c>
      <c r="P467" s="91">
        <v>19.399999999999999</v>
      </c>
      <c r="Q467" s="89">
        <v>21.5</v>
      </c>
      <c r="R467" s="90">
        <v>23.6</v>
      </c>
      <c r="S467" s="91">
        <v>24.2</v>
      </c>
      <c r="T467" s="89">
        <v>25.3</v>
      </c>
      <c r="U467" s="90">
        <v>27</v>
      </c>
      <c r="V467" s="91">
        <v>27.2</v>
      </c>
      <c r="W467" s="89">
        <v>27.4</v>
      </c>
      <c r="X467" s="90">
        <v>29.3</v>
      </c>
      <c r="Y467" s="91">
        <v>30.6</v>
      </c>
      <c r="Z467" s="89">
        <v>32</v>
      </c>
      <c r="AA467" s="90">
        <v>32.6</v>
      </c>
      <c r="AB467" s="91">
        <v>31.7</v>
      </c>
      <c r="AC467" s="89">
        <v>30.9</v>
      </c>
      <c r="AD467" s="90">
        <v>29.7</v>
      </c>
      <c r="AE467" s="91">
        <v>27.5</v>
      </c>
      <c r="AF467" s="89">
        <v>25.2</v>
      </c>
      <c r="AG467" s="90">
        <v>23.6</v>
      </c>
      <c r="AH467" s="91">
        <v>22.3</v>
      </c>
      <c r="AI467" s="89">
        <v>19.8</v>
      </c>
      <c r="AJ467" s="90">
        <v>18.2</v>
      </c>
      <c r="AK467" s="91">
        <v>15.6</v>
      </c>
      <c r="AL467" s="89">
        <v>13.7</v>
      </c>
      <c r="AM467" s="91">
        <v>11.8</v>
      </c>
      <c r="AN467" s="91">
        <v>9.6999999999999993</v>
      </c>
      <c r="AO467" s="89">
        <v>9.1999999999999993</v>
      </c>
    </row>
    <row r="468" spans="1:41" x14ac:dyDescent="0.2">
      <c r="A468" s="329"/>
      <c r="B468" s="87">
        <v>4</v>
      </c>
      <c r="C468" s="167" t="str">
        <f>CONCATENATE(A465,B468)</f>
        <v>4424</v>
      </c>
      <c r="D468" s="88"/>
      <c r="E468" s="89" t="s">
        <v>241</v>
      </c>
      <c r="F468" s="90">
        <v>38.5</v>
      </c>
      <c r="G468" s="91">
        <v>33.299999999999997</v>
      </c>
      <c r="H468" s="89">
        <v>38.6</v>
      </c>
      <c r="I468" s="90">
        <v>46.5</v>
      </c>
      <c r="J468" s="91">
        <v>44.9</v>
      </c>
      <c r="K468" s="89">
        <v>34.9</v>
      </c>
      <c r="L468" s="90">
        <v>45.4</v>
      </c>
      <c r="M468" s="91">
        <v>46.7</v>
      </c>
      <c r="N468" s="89">
        <v>50.7</v>
      </c>
      <c r="O468" s="90">
        <v>55.7</v>
      </c>
      <c r="P468" s="91">
        <v>58</v>
      </c>
      <c r="Q468" s="89">
        <v>60.2</v>
      </c>
      <c r="R468" s="90">
        <v>57.8</v>
      </c>
      <c r="S468" s="91">
        <v>55.9</v>
      </c>
      <c r="T468" s="89">
        <v>63.1</v>
      </c>
      <c r="U468" s="90">
        <v>56.9</v>
      </c>
      <c r="V468" s="91">
        <v>46.8</v>
      </c>
      <c r="W468" s="89">
        <v>29.1</v>
      </c>
      <c r="X468" s="90">
        <v>41.4</v>
      </c>
      <c r="Y468" s="91">
        <v>44.1</v>
      </c>
      <c r="Z468" s="89">
        <v>68.5</v>
      </c>
      <c r="AA468" s="90">
        <v>62.4</v>
      </c>
      <c r="AB468" s="91">
        <v>55.3</v>
      </c>
      <c r="AC468" s="89">
        <v>58.8</v>
      </c>
      <c r="AD468" s="90">
        <v>50.7</v>
      </c>
      <c r="AE468" s="91">
        <v>45.2</v>
      </c>
      <c r="AF468" s="89">
        <v>43.7</v>
      </c>
      <c r="AG468" s="90">
        <v>45</v>
      </c>
      <c r="AH468" s="91">
        <v>55.1</v>
      </c>
      <c r="AI468" s="89">
        <v>54</v>
      </c>
      <c r="AJ468" s="90">
        <v>48.1</v>
      </c>
      <c r="AK468" s="91">
        <v>41.9</v>
      </c>
      <c r="AL468" s="89">
        <v>41.7</v>
      </c>
      <c r="AM468" s="91">
        <v>41</v>
      </c>
      <c r="AN468" s="91">
        <v>38.4</v>
      </c>
      <c r="AO468" s="89">
        <v>44.1</v>
      </c>
    </row>
    <row r="469" spans="1:41" x14ac:dyDescent="0.2">
      <c r="A469" s="330"/>
      <c r="B469" s="92">
        <v>5</v>
      </c>
      <c r="C469" s="168" t="str">
        <f>CONCATENATE(A465,B469)</f>
        <v>4425</v>
      </c>
      <c r="D469" s="88"/>
      <c r="E469" s="89" t="s">
        <v>242</v>
      </c>
      <c r="F469" s="90"/>
      <c r="G469" s="91"/>
      <c r="H469" s="89"/>
      <c r="I469" s="90"/>
      <c r="J469" s="91"/>
      <c r="K469" s="89"/>
      <c r="L469" s="90"/>
      <c r="M469" s="91"/>
      <c r="N469" s="89"/>
      <c r="O469" s="90"/>
      <c r="P469" s="91"/>
      <c r="Q469" s="89"/>
      <c r="R469" s="90"/>
      <c r="S469" s="91"/>
      <c r="T469" s="89"/>
      <c r="U469" s="90"/>
      <c r="V469" s="91"/>
      <c r="W469" s="89"/>
      <c r="X469" s="90"/>
      <c r="Y469" s="91"/>
      <c r="Z469" s="89"/>
      <c r="AA469" s="90"/>
      <c r="AB469" s="91"/>
      <c r="AC469" s="89"/>
      <c r="AD469" s="90"/>
      <c r="AE469" s="91"/>
      <c r="AF469" s="89"/>
      <c r="AG469" s="90"/>
      <c r="AH469" s="91"/>
      <c r="AI469" s="89"/>
      <c r="AJ469" s="90"/>
      <c r="AK469" s="91"/>
      <c r="AL469" s="89"/>
      <c r="AM469" s="91"/>
      <c r="AN469" s="91"/>
      <c r="AO469" s="89"/>
    </row>
    <row r="470" spans="1:41" x14ac:dyDescent="0.2">
      <c r="A470" s="328">
        <v>451</v>
      </c>
      <c r="B470" s="61">
        <v>1</v>
      </c>
      <c r="C470" s="100" t="str">
        <f>CONCATENATE(A470,B470)</f>
        <v>4511</v>
      </c>
      <c r="D470" s="83" t="s">
        <v>81</v>
      </c>
      <c r="E470" s="84" t="s">
        <v>238</v>
      </c>
      <c r="F470" s="85">
        <v>7.9</v>
      </c>
      <c r="G470" s="86">
        <v>7.6</v>
      </c>
      <c r="H470" s="84">
        <v>7.1</v>
      </c>
      <c r="I470" s="85">
        <v>7.6</v>
      </c>
      <c r="J470" s="86">
        <v>8.9</v>
      </c>
      <c r="K470" s="84">
        <v>9.4</v>
      </c>
      <c r="L470" s="85">
        <v>10.4</v>
      </c>
      <c r="M470" s="86">
        <v>12</v>
      </c>
      <c r="N470" s="84">
        <v>13.1</v>
      </c>
      <c r="O470" s="85">
        <v>14.9</v>
      </c>
      <c r="P470" s="86">
        <v>16</v>
      </c>
      <c r="Q470" s="84">
        <v>17.5</v>
      </c>
      <c r="R470" s="85">
        <v>19.2</v>
      </c>
      <c r="S470" s="86">
        <v>19.899999999999999</v>
      </c>
      <c r="T470" s="84">
        <v>20.7</v>
      </c>
      <c r="U470" s="85">
        <v>21.8</v>
      </c>
      <c r="V470" s="86">
        <v>22.7</v>
      </c>
      <c r="W470" s="84">
        <v>24.7</v>
      </c>
      <c r="X470" s="85">
        <v>26.5</v>
      </c>
      <c r="Y470" s="86">
        <v>27.6</v>
      </c>
      <c r="Z470" s="84">
        <v>27.7</v>
      </c>
      <c r="AA470" s="85">
        <v>27.3</v>
      </c>
      <c r="AB470" s="86">
        <v>27.3</v>
      </c>
      <c r="AC470" s="84">
        <v>26.9</v>
      </c>
      <c r="AD470" s="85">
        <v>25.9</v>
      </c>
      <c r="AE470" s="86">
        <v>24.5</v>
      </c>
      <c r="AF470" s="84">
        <v>22.8</v>
      </c>
      <c r="AG470" s="85">
        <v>21.2</v>
      </c>
      <c r="AH470" s="86">
        <v>19.8</v>
      </c>
      <c r="AI470" s="84">
        <v>17.399999999999999</v>
      </c>
      <c r="AJ470" s="85">
        <v>16.3</v>
      </c>
      <c r="AK470" s="86">
        <v>14.3</v>
      </c>
      <c r="AL470" s="84">
        <v>12.4</v>
      </c>
      <c r="AM470" s="86">
        <v>10.7</v>
      </c>
      <c r="AN470" s="86">
        <v>9.3000000000000007</v>
      </c>
      <c r="AO470" s="84">
        <v>8.8000000000000007</v>
      </c>
    </row>
    <row r="471" spans="1:41" x14ac:dyDescent="0.2">
      <c r="A471" s="329"/>
      <c r="B471" s="87">
        <v>2</v>
      </c>
      <c r="C471" s="101" t="str">
        <f>CONCATENATE(A470,B471)</f>
        <v>4512</v>
      </c>
      <c r="D471" s="88"/>
      <c r="E471" s="89" t="s">
        <v>239</v>
      </c>
      <c r="F471" s="90">
        <v>2.8</v>
      </c>
      <c r="G471" s="91">
        <v>2.8</v>
      </c>
      <c r="H471" s="89">
        <v>2.2999999999999998</v>
      </c>
      <c r="I471" s="90">
        <v>2.4</v>
      </c>
      <c r="J471" s="91">
        <v>3.7</v>
      </c>
      <c r="K471" s="89">
        <v>4.4000000000000004</v>
      </c>
      <c r="L471" s="90">
        <v>5.4</v>
      </c>
      <c r="M471" s="91">
        <v>7.3</v>
      </c>
      <c r="N471" s="89">
        <v>8.8000000000000007</v>
      </c>
      <c r="O471" s="90">
        <v>10.199999999999999</v>
      </c>
      <c r="P471" s="91">
        <v>11.5</v>
      </c>
      <c r="Q471" s="89">
        <v>12.9</v>
      </c>
      <c r="R471" s="90">
        <v>15.1</v>
      </c>
      <c r="S471" s="91">
        <v>15.8</v>
      </c>
      <c r="T471" s="89">
        <v>16.7</v>
      </c>
      <c r="U471" s="90">
        <v>18</v>
      </c>
      <c r="V471" s="91">
        <v>19.600000000000001</v>
      </c>
      <c r="W471" s="89">
        <v>21.6</v>
      </c>
      <c r="X471" s="90">
        <v>23.1</v>
      </c>
      <c r="Y471" s="91">
        <v>24.2</v>
      </c>
      <c r="Z471" s="89">
        <v>24.3</v>
      </c>
      <c r="AA471" s="90">
        <v>24.2</v>
      </c>
      <c r="AB471" s="91">
        <v>24.3</v>
      </c>
      <c r="AC471" s="89">
        <v>23.7</v>
      </c>
      <c r="AD471" s="90">
        <v>22.7</v>
      </c>
      <c r="AE471" s="91">
        <v>21.1</v>
      </c>
      <c r="AF471" s="89">
        <v>19.399999999999999</v>
      </c>
      <c r="AG471" s="90">
        <v>17.2</v>
      </c>
      <c r="AH471" s="91">
        <v>15.4</v>
      </c>
      <c r="AI471" s="89">
        <v>13</v>
      </c>
      <c r="AJ471" s="90">
        <v>11.6</v>
      </c>
      <c r="AK471" s="91">
        <v>9.6999999999999993</v>
      </c>
      <c r="AL471" s="89">
        <v>7.6</v>
      </c>
      <c r="AM471" s="91">
        <v>5.8</v>
      </c>
      <c r="AN471" s="91">
        <v>4.5</v>
      </c>
      <c r="AO471" s="89">
        <v>3.8</v>
      </c>
    </row>
    <row r="472" spans="1:41" x14ac:dyDescent="0.2">
      <c r="A472" s="329"/>
      <c r="B472" s="87">
        <v>3</v>
      </c>
      <c r="C472" s="101" t="str">
        <f>CONCATENATE(A470,B472)</f>
        <v>4513</v>
      </c>
      <c r="D472" s="88"/>
      <c r="E472" s="89" t="s">
        <v>240</v>
      </c>
      <c r="F472" s="90">
        <v>13.2</v>
      </c>
      <c r="G472" s="91">
        <v>12.7</v>
      </c>
      <c r="H472" s="89">
        <v>12.2</v>
      </c>
      <c r="I472" s="90">
        <v>13</v>
      </c>
      <c r="J472" s="91">
        <v>14.2</v>
      </c>
      <c r="K472" s="89">
        <v>14.5</v>
      </c>
      <c r="L472" s="90">
        <v>15.5</v>
      </c>
      <c r="M472" s="91">
        <v>16.8</v>
      </c>
      <c r="N472" s="89">
        <v>17.5</v>
      </c>
      <c r="O472" s="90">
        <v>19.600000000000001</v>
      </c>
      <c r="P472" s="91">
        <v>20.6</v>
      </c>
      <c r="Q472" s="89">
        <v>22</v>
      </c>
      <c r="R472" s="90">
        <v>23.4</v>
      </c>
      <c r="S472" s="91">
        <v>24</v>
      </c>
      <c r="T472" s="89">
        <v>24.8</v>
      </c>
      <c r="U472" s="90">
        <v>25.7</v>
      </c>
      <c r="V472" s="91">
        <v>26.3</v>
      </c>
      <c r="W472" s="89">
        <v>28.3</v>
      </c>
      <c r="X472" s="90">
        <v>30.5</v>
      </c>
      <c r="Y472" s="91">
        <v>32</v>
      </c>
      <c r="Z472" s="89">
        <v>31.8</v>
      </c>
      <c r="AA472" s="90">
        <v>31.2</v>
      </c>
      <c r="AB472" s="91">
        <v>31.1</v>
      </c>
      <c r="AC472" s="89">
        <v>30.9</v>
      </c>
      <c r="AD472" s="90">
        <v>29.6</v>
      </c>
      <c r="AE472" s="91">
        <v>28.2</v>
      </c>
      <c r="AF472" s="89">
        <v>26.5</v>
      </c>
      <c r="AG472" s="90">
        <v>25.8</v>
      </c>
      <c r="AH472" s="91">
        <v>24.8</v>
      </c>
      <c r="AI472" s="89">
        <v>22.5</v>
      </c>
      <c r="AJ472" s="90">
        <v>21.4</v>
      </c>
      <c r="AK472" s="91">
        <v>19.399999999999999</v>
      </c>
      <c r="AL472" s="89">
        <v>17.7</v>
      </c>
      <c r="AM472" s="91">
        <v>16.3</v>
      </c>
      <c r="AN472" s="91">
        <v>14.7</v>
      </c>
      <c r="AO472" s="89">
        <v>14.3</v>
      </c>
    </row>
    <row r="473" spans="1:41" x14ac:dyDescent="0.2">
      <c r="A473" s="329"/>
      <c r="B473" s="87">
        <v>4</v>
      </c>
      <c r="C473" s="101" t="str">
        <f>CONCATENATE(A470,B473)</f>
        <v>4514</v>
      </c>
      <c r="D473" s="88"/>
      <c r="E473" s="89" t="s">
        <v>241</v>
      </c>
      <c r="F473" s="90">
        <v>60.7</v>
      </c>
      <c r="G473" s="91">
        <v>57.4</v>
      </c>
      <c r="H473" s="89">
        <v>64.599999999999994</v>
      </c>
      <c r="I473" s="90">
        <v>64.8</v>
      </c>
      <c r="J473" s="91">
        <v>57.3</v>
      </c>
      <c r="K473" s="89">
        <v>45.2</v>
      </c>
      <c r="L473" s="90">
        <v>64.900000000000006</v>
      </c>
      <c r="M473" s="91">
        <v>54.1</v>
      </c>
      <c r="N473" s="89">
        <v>56.9</v>
      </c>
      <c r="O473" s="90">
        <v>58.4</v>
      </c>
      <c r="P473" s="91">
        <v>59.8</v>
      </c>
      <c r="Q473" s="89">
        <v>60.8</v>
      </c>
      <c r="R473" s="90">
        <v>55.6</v>
      </c>
      <c r="S473" s="91">
        <v>55.1</v>
      </c>
      <c r="T473" s="89">
        <v>62.5</v>
      </c>
      <c r="U473" s="90">
        <v>52.4</v>
      </c>
      <c r="V473" s="91">
        <v>39.299999999999997</v>
      </c>
      <c r="W473" s="89">
        <v>42.1</v>
      </c>
      <c r="X473" s="90">
        <v>57.9</v>
      </c>
      <c r="Y473" s="91">
        <v>66.5</v>
      </c>
      <c r="Z473" s="89">
        <v>81.2</v>
      </c>
      <c r="AA473" s="90">
        <v>71.599999999999994</v>
      </c>
      <c r="AB473" s="91">
        <v>62.1</v>
      </c>
      <c r="AC473" s="89">
        <v>74.900000000000006</v>
      </c>
      <c r="AD473" s="90">
        <v>56.9</v>
      </c>
      <c r="AE473" s="91">
        <v>51.3</v>
      </c>
      <c r="AF473" s="89">
        <v>47.3</v>
      </c>
      <c r="AG473" s="90">
        <v>53.5</v>
      </c>
      <c r="AH473" s="91">
        <v>62.4</v>
      </c>
      <c r="AI473" s="89">
        <v>61</v>
      </c>
      <c r="AJ473" s="90">
        <v>55.9</v>
      </c>
      <c r="AK473" s="91">
        <v>54.8</v>
      </c>
      <c r="AL473" s="89">
        <v>57.5</v>
      </c>
      <c r="AM473" s="91">
        <v>62</v>
      </c>
      <c r="AN473" s="91">
        <v>59.2</v>
      </c>
      <c r="AO473" s="89">
        <v>69.2</v>
      </c>
    </row>
    <row r="474" spans="1:41" x14ac:dyDescent="0.2">
      <c r="A474" s="330"/>
      <c r="B474" s="92">
        <v>5</v>
      </c>
      <c r="C474" s="102" t="str">
        <f>CONCATENATE(A470,B474)</f>
        <v>4515</v>
      </c>
      <c r="D474" s="93"/>
      <c r="E474" s="94" t="s">
        <v>242</v>
      </c>
      <c r="F474" s="95">
        <v>10.199999999999999</v>
      </c>
      <c r="G474" s="96">
        <v>10.199999999999999</v>
      </c>
      <c r="H474" s="94">
        <v>11.1</v>
      </c>
      <c r="I474" s="95">
        <v>12.3</v>
      </c>
      <c r="J474" s="96">
        <v>12</v>
      </c>
      <c r="K474" s="94">
        <v>12.8</v>
      </c>
      <c r="L474" s="95">
        <v>14.2</v>
      </c>
      <c r="M474" s="96">
        <v>13.4</v>
      </c>
      <c r="N474" s="94">
        <v>13.6</v>
      </c>
      <c r="O474" s="95">
        <v>15.9</v>
      </c>
      <c r="P474" s="96">
        <v>16.3</v>
      </c>
      <c r="Q474" s="94">
        <v>17</v>
      </c>
      <c r="R474" s="95">
        <v>17</v>
      </c>
      <c r="S474" s="96">
        <v>17.3</v>
      </c>
      <c r="T474" s="94">
        <v>17.8</v>
      </c>
      <c r="U474" s="95">
        <v>16.8</v>
      </c>
      <c r="V474" s="96">
        <v>14.4</v>
      </c>
      <c r="W474" s="94">
        <v>14.6</v>
      </c>
      <c r="X474" s="95">
        <v>17.399999999999999</v>
      </c>
      <c r="Y474" s="96">
        <v>19</v>
      </c>
      <c r="Z474" s="94">
        <v>19.7</v>
      </c>
      <c r="AA474" s="95">
        <v>19.600000000000001</v>
      </c>
      <c r="AB474" s="96">
        <v>17.8</v>
      </c>
      <c r="AC474" s="94">
        <v>18</v>
      </c>
      <c r="AD474" s="95">
        <v>16</v>
      </c>
      <c r="AE474" s="96">
        <v>14.6</v>
      </c>
      <c r="AF474" s="94">
        <v>13.3</v>
      </c>
      <c r="AG474" s="95">
        <v>13</v>
      </c>
      <c r="AH474" s="96">
        <v>13.4</v>
      </c>
      <c r="AI474" s="94">
        <v>11.7</v>
      </c>
      <c r="AJ474" s="95">
        <v>10.9</v>
      </c>
      <c r="AK474" s="96">
        <v>10.199999999999999</v>
      </c>
      <c r="AL474" s="94">
        <v>9.8000000000000007</v>
      </c>
      <c r="AM474" s="96">
        <v>10.199999999999999</v>
      </c>
      <c r="AN474" s="96">
        <v>9.6</v>
      </c>
      <c r="AO474" s="94">
        <v>10</v>
      </c>
    </row>
    <row r="475" spans="1:41" x14ac:dyDescent="0.2">
      <c r="A475" s="328">
        <v>452</v>
      </c>
      <c r="B475" s="61">
        <v>1</v>
      </c>
      <c r="C475" s="100" t="str">
        <f>CONCATENATE(A475,B475)</f>
        <v>4521</v>
      </c>
      <c r="D475" s="83" t="s">
        <v>82</v>
      </c>
      <c r="E475" s="97" t="s">
        <v>238</v>
      </c>
      <c r="F475" s="85">
        <v>6.2</v>
      </c>
      <c r="G475" s="86">
        <v>5.9</v>
      </c>
      <c r="H475" s="84">
        <v>5.5</v>
      </c>
      <c r="I475" s="85">
        <v>6.2</v>
      </c>
      <c r="J475" s="86">
        <v>7.7</v>
      </c>
      <c r="K475" s="84">
        <v>8.5</v>
      </c>
      <c r="L475" s="85">
        <v>8.9</v>
      </c>
      <c r="M475" s="86">
        <v>10.9</v>
      </c>
      <c r="N475" s="84">
        <v>12</v>
      </c>
      <c r="O475" s="85">
        <v>14.1</v>
      </c>
      <c r="P475" s="86">
        <v>15.2</v>
      </c>
      <c r="Q475" s="84">
        <v>16.8</v>
      </c>
      <c r="R475" s="85">
        <v>18.600000000000001</v>
      </c>
      <c r="S475" s="86">
        <v>19.3</v>
      </c>
      <c r="T475" s="84">
        <v>20.2</v>
      </c>
      <c r="U475" s="85">
        <v>21.4</v>
      </c>
      <c r="V475" s="86">
        <v>22.3</v>
      </c>
      <c r="W475" s="86">
        <v>24.1</v>
      </c>
      <c r="X475" s="85">
        <v>25.7</v>
      </c>
      <c r="Y475" s="86">
        <v>26.8</v>
      </c>
      <c r="Z475" s="84">
        <v>27</v>
      </c>
      <c r="AA475" s="85">
        <v>26.9</v>
      </c>
      <c r="AB475" s="86">
        <v>26.7</v>
      </c>
      <c r="AC475" s="84">
        <v>26.4</v>
      </c>
      <c r="AD475" s="85">
        <v>25.4</v>
      </c>
      <c r="AE475" s="86">
        <v>24</v>
      </c>
      <c r="AF475" s="84">
        <v>22.3</v>
      </c>
      <c r="AG475" s="85">
        <v>20.5</v>
      </c>
      <c r="AH475" s="86">
        <v>19</v>
      </c>
      <c r="AI475" s="84">
        <v>16.5</v>
      </c>
      <c r="AJ475" s="85">
        <v>15.1</v>
      </c>
      <c r="AK475" s="86">
        <v>13</v>
      </c>
      <c r="AL475" s="84">
        <v>11.1</v>
      </c>
      <c r="AM475" s="85">
        <v>9.1</v>
      </c>
      <c r="AN475" s="86">
        <v>7.6</v>
      </c>
      <c r="AO475" s="84">
        <v>6.9</v>
      </c>
    </row>
    <row r="476" spans="1:41" x14ac:dyDescent="0.2">
      <c r="A476" s="329"/>
      <c r="B476" s="87">
        <v>2</v>
      </c>
      <c r="C476" s="101" t="str">
        <f>CONCATENATE(A475,B476)</f>
        <v>4522</v>
      </c>
      <c r="D476" s="88"/>
      <c r="E476" s="98" t="s">
        <v>239</v>
      </c>
      <c r="F476" s="90">
        <v>0.8</v>
      </c>
      <c r="G476" s="91">
        <v>0.7</v>
      </c>
      <c r="H476" s="89">
        <v>0.4</v>
      </c>
      <c r="I476" s="90">
        <v>0.9</v>
      </c>
      <c r="J476" s="91">
        <v>2.2999999999999998</v>
      </c>
      <c r="K476" s="89">
        <v>3.4</v>
      </c>
      <c r="L476" s="90">
        <v>3.5</v>
      </c>
      <c r="M476" s="91">
        <v>5.6</v>
      </c>
      <c r="N476" s="89">
        <v>7.2</v>
      </c>
      <c r="O476" s="90">
        <v>8.6999999999999993</v>
      </c>
      <c r="P476" s="91">
        <v>9.9</v>
      </c>
      <c r="Q476" s="89">
        <v>11.5</v>
      </c>
      <c r="R476" s="90">
        <v>13.7</v>
      </c>
      <c r="S476" s="91">
        <v>14.5</v>
      </c>
      <c r="T476" s="89">
        <v>15.5</v>
      </c>
      <c r="U476" s="90">
        <v>17.100000000000001</v>
      </c>
      <c r="V476" s="91">
        <v>18.8</v>
      </c>
      <c r="W476" s="91">
        <v>21.1</v>
      </c>
      <c r="X476" s="90">
        <v>22.4</v>
      </c>
      <c r="Y476" s="91">
        <v>23.3</v>
      </c>
      <c r="Z476" s="89">
        <v>23.3</v>
      </c>
      <c r="AA476" s="90">
        <v>23.2</v>
      </c>
      <c r="AB476" s="91">
        <v>23.3</v>
      </c>
      <c r="AC476" s="89">
        <v>22.6</v>
      </c>
      <c r="AD476" s="90">
        <v>21.7</v>
      </c>
      <c r="AE476" s="91">
        <v>20.100000000000001</v>
      </c>
      <c r="AF476" s="89">
        <v>18.399999999999999</v>
      </c>
      <c r="AG476" s="90">
        <v>16.100000000000001</v>
      </c>
      <c r="AH476" s="91">
        <v>14.1</v>
      </c>
      <c r="AI476" s="89">
        <v>11.6</v>
      </c>
      <c r="AJ476" s="90">
        <v>9.9</v>
      </c>
      <c r="AK476" s="91">
        <v>7.9</v>
      </c>
      <c r="AL476" s="89">
        <v>5.7</v>
      </c>
      <c r="AM476" s="90">
        <v>3.4</v>
      </c>
      <c r="AN476" s="91">
        <v>2.2000000000000002</v>
      </c>
      <c r="AO476" s="89">
        <v>1.4</v>
      </c>
    </row>
    <row r="477" spans="1:41" x14ac:dyDescent="0.2">
      <c r="A477" s="329"/>
      <c r="B477" s="87">
        <v>3</v>
      </c>
      <c r="C477" s="101" t="str">
        <f>CONCATENATE(A475,B477)</f>
        <v>4523</v>
      </c>
      <c r="D477" s="88"/>
      <c r="E477" s="98" t="s">
        <v>240</v>
      </c>
      <c r="F477" s="90">
        <v>12.3</v>
      </c>
      <c r="G477" s="91">
        <v>11.9</v>
      </c>
      <c r="H477" s="89">
        <v>11.3</v>
      </c>
      <c r="I477" s="90">
        <v>12.1</v>
      </c>
      <c r="J477" s="91">
        <v>13.7</v>
      </c>
      <c r="K477" s="89">
        <v>14.1</v>
      </c>
      <c r="L477" s="90">
        <v>15</v>
      </c>
      <c r="M477" s="91">
        <v>16.600000000000001</v>
      </c>
      <c r="N477" s="89">
        <v>17.399999999999999</v>
      </c>
      <c r="O477" s="90">
        <v>20</v>
      </c>
      <c r="P477" s="91">
        <v>21.1</v>
      </c>
      <c r="Q477" s="89">
        <v>22.8</v>
      </c>
      <c r="R477" s="90">
        <v>24.3</v>
      </c>
      <c r="S477" s="91">
        <v>24.9</v>
      </c>
      <c r="T477" s="89">
        <v>25.8</v>
      </c>
      <c r="U477" s="90">
        <v>26.6</v>
      </c>
      <c r="V477" s="91">
        <v>26.7</v>
      </c>
      <c r="W477" s="91">
        <v>28.1</v>
      </c>
      <c r="X477" s="90">
        <v>30.1</v>
      </c>
      <c r="Y477" s="91">
        <v>31.6</v>
      </c>
      <c r="Z477" s="89">
        <v>32</v>
      </c>
      <c r="AA477" s="90">
        <v>32.1</v>
      </c>
      <c r="AB477" s="91">
        <v>31.5</v>
      </c>
      <c r="AC477" s="89">
        <v>31.6</v>
      </c>
      <c r="AD477" s="90">
        <v>30.6</v>
      </c>
      <c r="AE477" s="91">
        <v>29.1</v>
      </c>
      <c r="AF477" s="89">
        <v>27.4</v>
      </c>
      <c r="AG477" s="90">
        <v>25.9</v>
      </c>
      <c r="AH477" s="91">
        <v>24.9</v>
      </c>
      <c r="AI477" s="89">
        <v>22.4</v>
      </c>
      <c r="AJ477" s="90">
        <v>21.2</v>
      </c>
      <c r="AK477" s="91">
        <v>18.899999999999999</v>
      </c>
      <c r="AL477" s="89">
        <v>17.2</v>
      </c>
      <c r="AM477" s="90">
        <v>15.5</v>
      </c>
      <c r="AN477" s="91">
        <v>13.8</v>
      </c>
      <c r="AO477" s="89">
        <v>13.2</v>
      </c>
    </row>
    <row r="478" spans="1:41" x14ac:dyDescent="0.2">
      <c r="A478" s="329"/>
      <c r="B478" s="87">
        <v>4</v>
      </c>
      <c r="C478" s="101" t="str">
        <f>CONCATENATE(A475,B478)</f>
        <v>4524</v>
      </c>
      <c r="D478" s="88"/>
      <c r="E478" s="98" t="s">
        <v>241</v>
      </c>
      <c r="F478" s="90">
        <v>55.3</v>
      </c>
      <c r="G478" s="91">
        <v>52.6</v>
      </c>
      <c r="H478" s="89">
        <v>60</v>
      </c>
      <c r="I478" s="90">
        <v>58.1</v>
      </c>
      <c r="J478" s="91">
        <v>52.3</v>
      </c>
      <c r="K478" s="89">
        <v>41.6</v>
      </c>
      <c r="L478" s="90">
        <v>56</v>
      </c>
      <c r="M478" s="91">
        <v>48.7</v>
      </c>
      <c r="N478" s="89">
        <v>50.8</v>
      </c>
      <c r="O478" s="90">
        <v>53</v>
      </c>
      <c r="P478" s="91">
        <v>55.5</v>
      </c>
      <c r="Q478" s="89">
        <v>56</v>
      </c>
      <c r="R478" s="90">
        <v>53.4</v>
      </c>
      <c r="S478" s="91">
        <v>53.1</v>
      </c>
      <c r="T478" s="89">
        <v>57.9</v>
      </c>
      <c r="U478" s="90">
        <v>48.2</v>
      </c>
      <c r="V478" s="91">
        <v>33.700000000000003</v>
      </c>
      <c r="W478" s="91">
        <v>34</v>
      </c>
      <c r="X478" s="90">
        <v>50.5</v>
      </c>
      <c r="Y478" s="91">
        <v>57.3</v>
      </c>
      <c r="Z478" s="89">
        <v>71.400000000000006</v>
      </c>
      <c r="AA478" s="90">
        <v>63.2</v>
      </c>
      <c r="AB478" s="91">
        <v>54.6</v>
      </c>
      <c r="AC478" s="89">
        <v>67.3</v>
      </c>
      <c r="AD478" s="90">
        <v>53.5</v>
      </c>
      <c r="AE478" s="91">
        <v>51.3</v>
      </c>
      <c r="AF478" s="89">
        <v>47.9</v>
      </c>
      <c r="AG478" s="90">
        <v>51.6</v>
      </c>
      <c r="AH478" s="91">
        <v>63.3</v>
      </c>
      <c r="AI478" s="89">
        <v>60.6</v>
      </c>
      <c r="AJ478" s="90">
        <v>52.9</v>
      </c>
      <c r="AK478" s="91">
        <v>50.6</v>
      </c>
      <c r="AL478" s="89">
        <v>54</v>
      </c>
      <c r="AM478" s="90">
        <v>58.8</v>
      </c>
      <c r="AN478" s="91">
        <v>53.4</v>
      </c>
      <c r="AO478" s="89">
        <v>60.1</v>
      </c>
    </row>
    <row r="479" spans="1:41" x14ac:dyDescent="0.2">
      <c r="A479" s="330"/>
      <c r="B479" s="92">
        <v>5</v>
      </c>
      <c r="C479" s="102" t="str">
        <f>CONCATENATE(A475,B479)</f>
        <v>4525</v>
      </c>
      <c r="D479" s="93"/>
      <c r="E479" s="99" t="s">
        <v>242</v>
      </c>
      <c r="F479" s="95"/>
      <c r="G479" s="96"/>
      <c r="H479" s="94"/>
      <c r="I479" s="95"/>
      <c r="J479" s="96"/>
      <c r="K479" s="94"/>
      <c r="L479" s="95"/>
      <c r="M479" s="96"/>
      <c r="N479" s="94"/>
      <c r="O479" s="95"/>
      <c r="P479" s="96"/>
      <c r="Q479" s="94"/>
      <c r="R479" s="95"/>
      <c r="S479" s="96"/>
      <c r="T479" s="94"/>
      <c r="U479" s="95"/>
      <c r="V479" s="96"/>
      <c r="W479" s="96"/>
      <c r="X479" s="95"/>
      <c r="Y479" s="96"/>
      <c r="Z479" s="94"/>
      <c r="AA479" s="95"/>
      <c r="AB479" s="96"/>
      <c r="AC479" s="94"/>
      <c r="AD479" s="95"/>
      <c r="AE479" s="96"/>
      <c r="AF479" s="94"/>
      <c r="AG479" s="95"/>
      <c r="AH479" s="96"/>
      <c r="AI479" s="94"/>
      <c r="AJ479" s="95"/>
      <c r="AK479" s="96"/>
      <c r="AL479" s="94"/>
      <c r="AM479" s="95"/>
      <c r="AN479" s="96"/>
      <c r="AO479" s="94"/>
    </row>
    <row r="480" spans="1:41" x14ac:dyDescent="0.2">
      <c r="A480" s="328">
        <v>461</v>
      </c>
      <c r="B480" s="61">
        <v>1</v>
      </c>
      <c r="C480" s="100" t="str">
        <f>CONCATENATE(A480,B480)</f>
        <v>4611</v>
      </c>
      <c r="D480" s="83" t="s">
        <v>83</v>
      </c>
      <c r="E480" s="84" t="s">
        <v>238</v>
      </c>
      <c r="F480" s="85">
        <v>8.9</v>
      </c>
      <c r="G480" s="86">
        <v>8.5</v>
      </c>
      <c r="H480" s="84">
        <v>8</v>
      </c>
      <c r="I480" s="85">
        <v>8.6</v>
      </c>
      <c r="J480" s="86">
        <v>10.1</v>
      </c>
      <c r="K480" s="84">
        <v>10.8</v>
      </c>
      <c r="L480" s="85">
        <v>10.8</v>
      </c>
      <c r="M480" s="86">
        <v>12.7</v>
      </c>
      <c r="N480" s="84">
        <v>13.8</v>
      </c>
      <c r="O480" s="85">
        <v>15.7</v>
      </c>
      <c r="P480" s="86">
        <v>16.600000000000001</v>
      </c>
      <c r="Q480" s="84">
        <v>18.399999999999999</v>
      </c>
      <c r="R480" s="85">
        <v>19.899999999999999</v>
      </c>
      <c r="S480" s="86">
        <v>20.7</v>
      </c>
      <c r="T480" s="84">
        <v>21.7</v>
      </c>
      <c r="U480" s="85">
        <v>22.8</v>
      </c>
      <c r="V480" s="86">
        <v>23.7</v>
      </c>
      <c r="W480" s="84">
        <v>25.5</v>
      </c>
      <c r="X480" s="85">
        <v>27.1</v>
      </c>
      <c r="Y480" s="86">
        <v>28.3</v>
      </c>
      <c r="Z480" s="84">
        <v>28.8</v>
      </c>
      <c r="AA480" s="85">
        <v>28.8</v>
      </c>
      <c r="AB480" s="86">
        <v>28.5</v>
      </c>
      <c r="AC480" s="84">
        <v>28.2</v>
      </c>
      <c r="AD480" s="85">
        <v>27.4</v>
      </c>
      <c r="AE480" s="86">
        <v>26.2</v>
      </c>
      <c r="AF480" s="84">
        <v>24.6</v>
      </c>
      <c r="AG480" s="85">
        <v>23.1</v>
      </c>
      <c r="AH480" s="86">
        <v>21.6</v>
      </c>
      <c r="AI480" s="84">
        <v>19.3</v>
      </c>
      <c r="AJ480" s="85">
        <v>17.8</v>
      </c>
      <c r="AK480" s="86">
        <v>15.7</v>
      </c>
      <c r="AL480" s="84">
        <v>14</v>
      </c>
      <c r="AM480" s="86">
        <v>11.9</v>
      </c>
      <c r="AN480" s="86">
        <v>10.4</v>
      </c>
      <c r="AO480" s="84">
        <v>9.6999999999999993</v>
      </c>
    </row>
    <row r="481" spans="1:41" x14ac:dyDescent="0.2">
      <c r="A481" s="329"/>
      <c r="B481" s="87">
        <v>2</v>
      </c>
      <c r="C481" s="101" t="str">
        <f>CONCATENATE(A480,B481)</f>
        <v>4612</v>
      </c>
      <c r="D481" s="88"/>
      <c r="E481" s="89" t="s">
        <v>239</v>
      </c>
      <c r="F481" s="90">
        <v>5</v>
      </c>
      <c r="G481" s="91">
        <v>4.5999999999999996</v>
      </c>
      <c r="H481" s="89">
        <v>4.0999999999999996</v>
      </c>
      <c r="I481" s="90">
        <v>4.7</v>
      </c>
      <c r="J481" s="91">
        <v>5.9</v>
      </c>
      <c r="K481" s="89">
        <v>6.9</v>
      </c>
      <c r="L481" s="90">
        <v>6.5</v>
      </c>
      <c r="M481" s="91">
        <v>8.5</v>
      </c>
      <c r="N481" s="89">
        <v>10</v>
      </c>
      <c r="O481" s="90">
        <v>11.5</v>
      </c>
      <c r="P481" s="91">
        <v>12.4</v>
      </c>
      <c r="Q481" s="89">
        <v>14.3</v>
      </c>
      <c r="R481" s="90">
        <v>16.3</v>
      </c>
      <c r="S481" s="91">
        <v>17</v>
      </c>
      <c r="T481" s="89">
        <v>18</v>
      </c>
      <c r="U481" s="90">
        <v>19.3</v>
      </c>
      <c r="V481" s="91">
        <v>20.9</v>
      </c>
      <c r="W481" s="89">
        <v>22.9</v>
      </c>
      <c r="X481" s="90">
        <v>24.4</v>
      </c>
      <c r="Y481" s="91">
        <v>25.5</v>
      </c>
      <c r="Z481" s="89">
        <v>25.9</v>
      </c>
      <c r="AA481" s="90">
        <v>25.9</v>
      </c>
      <c r="AB481" s="91">
        <v>25.8</v>
      </c>
      <c r="AC481" s="89">
        <v>25.1</v>
      </c>
      <c r="AD481" s="90">
        <v>24.3</v>
      </c>
      <c r="AE481" s="91">
        <v>23</v>
      </c>
      <c r="AF481" s="89">
        <v>21.2</v>
      </c>
      <c r="AG481" s="90">
        <v>19.600000000000001</v>
      </c>
      <c r="AH481" s="91">
        <v>17.7</v>
      </c>
      <c r="AI481" s="89">
        <v>15.4</v>
      </c>
      <c r="AJ481" s="90">
        <v>13.8</v>
      </c>
      <c r="AK481" s="91">
        <v>11.8</v>
      </c>
      <c r="AL481" s="89">
        <v>10</v>
      </c>
      <c r="AM481" s="91">
        <v>7.8</v>
      </c>
      <c r="AN481" s="91">
        <v>6.5</v>
      </c>
      <c r="AO481" s="89">
        <v>5.8</v>
      </c>
    </row>
    <row r="482" spans="1:41" x14ac:dyDescent="0.2">
      <c r="A482" s="329"/>
      <c r="B482" s="87">
        <v>3</v>
      </c>
      <c r="C482" s="101" t="str">
        <f>CONCATENATE(A480,B482)</f>
        <v>4613</v>
      </c>
      <c r="D482" s="88"/>
      <c r="E482" s="89" t="s">
        <v>240</v>
      </c>
      <c r="F482" s="90">
        <v>13.3</v>
      </c>
      <c r="G482" s="91">
        <v>12.8</v>
      </c>
      <c r="H482" s="89">
        <v>12.3</v>
      </c>
      <c r="I482" s="90">
        <v>13.2</v>
      </c>
      <c r="J482" s="91">
        <v>14.7</v>
      </c>
      <c r="K482" s="89">
        <v>15.1</v>
      </c>
      <c r="L482" s="90">
        <v>15.6</v>
      </c>
      <c r="M482" s="91">
        <v>17.3</v>
      </c>
      <c r="N482" s="89">
        <v>18.100000000000001</v>
      </c>
      <c r="O482" s="90">
        <v>20.399999999999999</v>
      </c>
      <c r="P482" s="91">
        <v>21.4</v>
      </c>
      <c r="Q482" s="89">
        <v>23.2</v>
      </c>
      <c r="R482" s="90">
        <v>24.3</v>
      </c>
      <c r="S482" s="91">
        <v>25.1</v>
      </c>
      <c r="T482" s="89">
        <v>26</v>
      </c>
      <c r="U482" s="90">
        <v>26.8</v>
      </c>
      <c r="V482" s="91">
        <v>27.2</v>
      </c>
      <c r="W482" s="89">
        <v>28.8</v>
      </c>
      <c r="X482" s="90">
        <v>30.7</v>
      </c>
      <c r="Y482" s="91">
        <v>32.200000000000003</v>
      </c>
      <c r="Z482" s="89">
        <v>32.799999999999997</v>
      </c>
      <c r="AA482" s="90">
        <v>32.9</v>
      </c>
      <c r="AB482" s="91">
        <v>32.4</v>
      </c>
      <c r="AC482" s="89">
        <v>32.200000000000003</v>
      </c>
      <c r="AD482" s="90">
        <v>31.5</v>
      </c>
      <c r="AE482" s="91">
        <v>30.3</v>
      </c>
      <c r="AF482" s="89">
        <v>28.6</v>
      </c>
      <c r="AG482" s="90">
        <v>27</v>
      </c>
      <c r="AH482" s="91">
        <v>26</v>
      </c>
      <c r="AI482" s="89">
        <v>23.5</v>
      </c>
      <c r="AJ482" s="90">
        <v>22.3</v>
      </c>
      <c r="AK482" s="91">
        <v>20.100000000000001</v>
      </c>
      <c r="AL482" s="89">
        <v>18.5</v>
      </c>
      <c r="AM482" s="91">
        <v>16.7</v>
      </c>
      <c r="AN482" s="91">
        <v>14.9</v>
      </c>
      <c r="AO482" s="89">
        <v>14.3</v>
      </c>
    </row>
    <row r="483" spans="1:41" x14ac:dyDescent="0.2">
      <c r="A483" s="329"/>
      <c r="B483" s="87">
        <v>4</v>
      </c>
      <c r="C483" s="101" t="str">
        <f>CONCATENATE(A480,B483)</f>
        <v>4614</v>
      </c>
      <c r="D483" s="88"/>
      <c r="E483" s="89" t="s">
        <v>241</v>
      </c>
      <c r="F483" s="90">
        <v>41.9</v>
      </c>
      <c r="G483" s="91">
        <v>41.7</v>
      </c>
      <c r="H483" s="89">
        <v>49.1</v>
      </c>
      <c r="I483" s="90">
        <v>49.4</v>
      </c>
      <c r="J483" s="91">
        <v>48.2</v>
      </c>
      <c r="K483" s="89">
        <v>37.6</v>
      </c>
      <c r="L483" s="90">
        <v>51.3</v>
      </c>
      <c r="M483" s="91">
        <v>47.1</v>
      </c>
      <c r="N483" s="89">
        <v>50.4</v>
      </c>
      <c r="O483" s="90">
        <v>52.4</v>
      </c>
      <c r="P483" s="91">
        <v>56.3</v>
      </c>
      <c r="Q483" s="89">
        <v>58.7</v>
      </c>
      <c r="R483" s="90">
        <v>53.9</v>
      </c>
      <c r="S483" s="91">
        <v>57.1</v>
      </c>
      <c r="T483" s="89">
        <v>63.3</v>
      </c>
      <c r="U483" s="90">
        <v>51.6</v>
      </c>
      <c r="V483" s="91">
        <v>36.299999999999997</v>
      </c>
      <c r="W483" s="89">
        <v>34</v>
      </c>
      <c r="X483" s="90">
        <v>50.8</v>
      </c>
      <c r="Y483" s="91">
        <v>61.1</v>
      </c>
      <c r="Z483" s="89">
        <v>79</v>
      </c>
      <c r="AA483" s="90">
        <v>72.5</v>
      </c>
      <c r="AB483" s="91">
        <v>60.2</v>
      </c>
      <c r="AC483" s="89">
        <v>73.8</v>
      </c>
      <c r="AD483" s="90">
        <v>64.2</v>
      </c>
      <c r="AE483" s="91">
        <v>59.7</v>
      </c>
      <c r="AF483" s="89">
        <v>53.2</v>
      </c>
      <c r="AG483" s="90">
        <v>56.5</v>
      </c>
      <c r="AH483" s="91">
        <v>67.400000000000006</v>
      </c>
      <c r="AI483" s="89">
        <v>62.9</v>
      </c>
      <c r="AJ483" s="90">
        <v>54.3</v>
      </c>
      <c r="AK483" s="91">
        <v>49.3</v>
      </c>
      <c r="AL483" s="89">
        <v>51.7</v>
      </c>
      <c r="AM483" s="91">
        <v>52.4</v>
      </c>
      <c r="AN483" s="91">
        <v>44.9</v>
      </c>
      <c r="AO483" s="89">
        <v>52.4</v>
      </c>
    </row>
    <row r="484" spans="1:41" x14ac:dyDescent="0.2">
      <c r="A484" s="330"/>
      <c r="B484" s="92">
        <v>5</v>
      </c>
      <c r="C484" s="102" t="str">
        <f>CONCATENATE(A480,B484)</f>
        <v>4615</v>
      </c>
      <c r="D484" s="93"/>
      <c r="E484" s="94" t="s">
        <v>242</v>
      </c>
      <c r="F484" s="95">
        <v>8.5</v>
      </c>
      <c r="G484" s="96">
        <v>8.8000000000000007</v>
      </c>
      <c r="H484" s="94">
        <v>9.6999999999999993</v>
      </c>
      <c r="I484" s="95">
        <v>10.9</v>
      </c>
      <c r="J484" s="96">
        <v>11.2</v>
      </c>
      <c r="K484" s="94">
        <v>11.9</v>
      </c>
      <c r="L484" s="95">
        <v>13.1</v>
      </c>
      <c r="M484" s="96">
        <v>13</v>
      </c>
      <c r="N484" s="94">
        <v>13.4</v>
      </c>
      <c r="O484" s="95">
        <v>15.2</v>
      </c>
      <c r="P484" s="96">
        <v>16.3</v>
      </c>
      <c r="Q484" s="94">
        <v>17.100000000000001</v>
      </c>
      <c r="R484" s="95">
        <v>16.899999999999999</v>
      </c>
      <c r="S484" s="96">
        <v>17.5</v>
      </c>
      <c r="T484" s="94">
        <v>17.8</v>
      </c>
      <c r="U484" s="95">
        <v>16.8</v>
      </c>
      <c r="V484" s="96">
        <v>14.1</v>
      </c>
      <c r="W484" s="94">
        <v>13.8</v>
      </c>
      <c r="X484" s="95">
        <v>16.600000000000001</v>
      </c>
      <c r="Y484" s="96">
        <v>18.7</v>
      </c>
      <c r="Z484" s="94">
        <v>19.5</v>
      </c>
      <c r="AA484" s="95">
        <v>19.899999999999999</v>
      </c>
      <c r="AB484" s="96">
        <v>17.7</v>
      </c>
      <c r="AC484" s="94">
        <v>17.899999999999999</v>
      </c>
      <c r="AD484" s="95">
        <v>16.8</v>
      </c>
      <c r="AE484" s="96">
        <v>15.9</v>
      </c>
      <c r="AF484" s="94">
        <v>14.2</v>
      </c>
      <c r="AG484" s="95">
        <v>14.1</v>
      </c>
      <c r="AH484" s="96">
        <v>14.5</v>
      </c>
      <c r="AI484" s="94">
        <v>12.4</v>
      </c>
      <c r="AJ484" s="95">
        <v>11.2</v>
      </c>
      <c r="AK484" s="96">
        <v>10</v>
      </c>
      <c r="AL484" s="94">
        <v>9.6</v>
      </c>
      <c r="AM484" s="96">
        <v>9.5</v>
      </c>
      <c r="AN484" s="96">
        <v>8.6</v>
      </c>
      <c r="AO484" s="94">
        <v>8.8000000000000007</v>
      </c>
    </row>
    <row r="485" spans="1:41" x14ac:dyDescent="0.2">
      <c r="A485" s="328">
        <v>462</v>
      </c>
      <c r="B485" s="61">
        <v>1</v>
      </c>
      <c r="C485" s="100" t="str">
        <f>CONCATENATE(A485,B485)</f>
        <v>4621</v>
      </c>
      <c r="D485" s="88" t="s">
        <v>333</v>
      </c>
      <c r="E485" s="89" t="s">
        <v>238</v>
      </c>
      <c r="F485" s="90">
        <v>4.7</v>
      </c>
      <c r="G485" s="91">
        <v>4.5</v>
      </c>
      <c r="H485" s="89">
        <v>3.9</v>
      </c>
      <c r="I485" s="90">
        <v>4.5</v>
      </c>
      <c r="J485" s="91">
        <v>6.1</v>
      </c>
      <c r="K485" s="89">
        <v>7.1</v>
      </c>
      <c r="L485" s="90">
        <v>7.3</v>
      </c>
      <c r="M485" s="91">
        <v>9.5</v>
      </c>
      <c r="N485" s="89">
        <v>10.8</v>
      </c>
      <c r="O485" s="90">
        <v>12.7</v>
      </c>
      <c r="P485" s="91">
        <v>13.8</v>
      </c>
      <c r="Q485" s="89">
        <v>15.7</v>
      </c>
      <c r="R485" s="90">
        <v>17.600000000000001</v>
      </c>
      <c r="S485" s="91">
        <v>18.3</v>
      </c>
      <c r="T485" s="89">
        <v>19.3</v>
      </c>
      <c r="U485" s="90">
        <v>20.8</v>
      </c>
      <c r="V485" s="91">
        <v>21.9</v>
      </c>
      <c r="W485" s="89">
        <v>23.5</v>
      </c>
      <c r="X485" s="90">
        <v>24.9</v>
      </c>
      <c r="Y485" s="91">
        <v>25.9</v>
      </c>
      <c r="Z485" s="89">
        <v>26.4</v>
      </c>
      <c r="AA485" s="90">
        <v>26.4</v>
      </c>
      <c r="AB485" s="91">
        <v>26</v>
      </c>
      <c r="AC485" s="89">
        <v>25.6</v>
      </c>
      <c r="AD485" s="90">
        <v>24.7</v>
      </c>
      <c r="AE485" s="91">
        <v>23.3</v>
      </c>
      <c r="AF485" s="89">
        <v>21.4</v>
      </c>
      <c r="AG485" s="90">
        <v>19.399999999999999</v>
      </c>
      <c r="AH485" s="91">
        <v>17.5</v>
      </c>
      <c r="AI485" s="89">
        <v>15.1</v>
      </c>
      <c r="AJ485" s="90">
        <v>13.5</v>
      </c>
      <c r="AK485" s="91">
        <v>11.3</v>
      </c>
      <c r="AL485" s="89">
        <v>9.4</v>
      </c>
      <c r="AM485" s="91">
        <v>7.4</v>
      </c>
      <c r="AN485" s="91">
        <v>5.9</v>
      </c>
      <c r="AO485" s="89">
        <v>5.2</v>
      </c>
    </row>
    <row r="486" spans="1:41" x14ac:dyDescent="0.2">
      <c r="A486" s="329"/>
      <c r="B486" s="87">
        <v>2</v>
      </c>
      <c r="C486" s="101" t="str">
        <f>CONCATENATE(A485,B486)</f>
        <v>4622</v>
      </c>
      <c r="D486" s="88"/>
      <c r="E486" s="89" t="s">
        <v>239</v>
      </c>
      <c r="F486" s="90">
        <v>-1</v>
      </c>
      <c r="G486" s="91">
        <v>-1.1000000000000001</v>
      </c>
      <c r="H486" s="89">
        <v>-1.6</v>
      </c>
      <c r="I486" s="90">
        <v>-1.3</v>
      </c>
      <c r="J486" s="91">
        <v>0</v>
      </c>
      <c r="K486" s="89">
        <v>1.3</v>
      </c>
      <c r="L486" s="90">
        <v>1.3</v>
      </c>
      <c r="M486" s="91">
        <v>3.3</v>
      </c>
      <c r="N486" s="89">
        <v>4.9000000000000004</v>
      </c>
      <c r="O486" s="90">
        <v>6.2</v>
      </c>
      <c r="P486" s="91">
        <v>7.3</v>
      </c>
      <c r="Q486" s="89">
        <v>9.1</v>
      </c>
      <c r="R486" s="90">
        <v>11.6</v>
      </c>
      <c r="S486" s="91">
        <v>12.2</v>
      </c>
      <c r="T486" s="89">
        <v>13.3</v>
      </c>
      <c r="U486" s="90">
        <v>15.1</v>
      </c>
      <c r="V486" s="91">
        <v>17.8</v>
      </c>
      <c r="W486" s="89">
        <v>20.3</v>
      </c>
      <c r="X486" s="90">
        <v>21.3</v>
      </c>
      <c r="Y486" s="91">
        <v>22.2</v>
      </c>
      <c r="Z486" s="89">
        <v>22.2</v>
      </c>
      <c r="AA486" s="90">
        <v>22.2</v>
      </c>
      <c r="AB486" s="91">
        <v>22.2</v>
      </c>
      <c r="AC486" s="89">
        <v>21.4</v>
      </c>
      <c r="AD486" s="90">
        <v>20.3</v>
      </c>
      <c r="AE486" s="91">
        <v>18.7</v>
      </c>
      <c r="AF486" s="89">
        <v>16.5</v>
      </c>
      <c r="AG486" s="90">
        <v>13.9</v>
      </c>
      <c r="AH486" s="91">
        <v>11.4</v>
      </c>
      <c r="AI486" s="89">
        <v>8.9</v>
      </c>
      <c r="AJ486" s="90">
        <v>7.4</v>
      </c>
      <c r="AK486" s="91">
        <v>5.4</v>
      </c>
      <c r="AL486" s="89">
        <v>3.2</v>
      </c>
      <c r="AM486" s="91">
        <v>1.1000000000000001</v>
      </c>
      <c r="AN486" s="91">
        <v>0.2</v>
      </c>
      <c r="AO486" s="89">
        <v>-0.8</v>
      </c>
    </row>
    <row r="487" spans="1:41" x14ac:dyDescent="0.2">
      <c r="A487" s="329"/>
      <c r="B487" s="87">
        <v>3</v>
      </c>
      <c r="C487" s="101" t="str">
        <f>CONCATENATE(A485,B487)</f>
        <v>4623</v>
      </c>
      <c r="D487" s="88"/>
      <c r="E487" s="89" t="s">
        <v>240</v>
      </c>
      <c r="F487" s="90">
        <v>11</v>
      </c>
      <c r="G487" s="91">
        <v>10.6</v>
      </c>
      <c r="H487" s="89">
        <v>9.9</v>
      </c>
      <c r="I487" s="90">
        <v>10.8</v>
      </c>
      <c r="J487" s="91">
        <v>12.6</v>
      </c>
      <c r="K487" s="89">
        <v>13.2</v>
      </c>
      <c r="L487" s="90">
        <v>13.8</v>
      </c>
      <c r="M487" s="91">
        <v>15.8</v>
      </c>
      <c r="N487" s="89">
        <v>16.8</v>
      </c>
      <c r="O487" s="90">
        <v>19.3</v>
      </c>
      <c r="P487" s="91">
        <v>20.6</v>
      </c>
      <c r="Q487" s="89">
        <v>22.6</v>
      </c>
      <c r="R487" s="90">
        <v>24.2</v>
      </c>
      <c r="S487" s="91">
        <v>24.8</v>
      </c>
      <c r="T487" s="89">
        <v>25.9</v>
      </c>
      <c r="U487" s="90">
        <v>27.1</v>
      </c>
      <c r="V487" s="91">
        <v>27.1</v>
      </c>
      <c r="W487" s="89">
        <v>27.7</v>
      </c>
      <c r="X487" s="90">
        <v>29.7</v>
      </c>
      <c r="Y487" s="91">
        <v>31</v>
      </c>
      <c r="Z487" s="89">
        <v>32.1</v>
      </c>
      <c r="AA487" s="90">
        <v>32.299999999999997</v>
      </c>
      <c r="AB487" s="91">
        <v>31.6</v>
      </c>
      <c r="AC487" s="89">
        <v>31.4</v>
      </c>
      <c r="AD487" s="90">
        <v>30.7</v>
      </c>
      <c r="AE487" s="91">
        <v>29.5</v>
      </c>
      <c r="AF487" s="89">
        <v>27.6</v>
      </c>
      <c r="AG487" s="90">
        <v>26.2</v>
      </c>
      <c r="AH487" s="91">
        <v>25</v>
      </c>
      <c r="AI487" s="89">
        <v>22.4</v>
      </c>
      <c r="AJ487" s="90">
        <v>20.9</v>
      </c>
      <c r="AK487" s="91">
        <v>18.399999999999999</v>
      </c>
      <c r="AL487" s="89">
        <v>16.8</v>
      </c>
      <c r="AM487" s="91">
        <v>14.7</v>
      </c>
      <c r="AN487" s="91">
        <v>12.6</v>
      </c>
      <c r="AO487" s="89">
        <v>12.2</v>
      </c>
    </row>
    <row r="488" spans="1:41" x14ac:dyDescent="0.2">
      <c r="A488" s="329"/>
      <c r="B488" s="87">
        <v>4</v>
      </c>
      <c r="C488" s="101" t="str">
        <f>CONCATENATE(A485,B488)</f>
        <v>4624</v>
      </c>
      <c r="D488" s="88"/>
      <c r="E488" s="89" t="s">
        <v>241</v>
      </c>
      <c r="F488" s="90">
        <v>42.7</v>
      </c>
      <c r="G488" s="91">
        <v>39.5</v>
      </c>
      <c r="H488" s="89">
        <v>47.8</v>
      </c>
      <c r="I488" s="90">
        <v>48.9</v>
      </c>
      <c r="J488" s="91">
        <v>49.1</v>
      </c>
      <c r="K488" s="89">
        <v>39.200000000000003</v>
      </c>
      <c r="L488" s="90">
        <v>51.8</v>
      </c>
      <c r="M488" s="91">
        <v>50.3</v>
      </c>
      <c r="N488" s="89">
        <v>52</v>
      </c>
      <c r="O488" s="90">
        <v>55.1</v>
      </c>
      <c r="P488" s="91">
        <v>56.2</v>
      </c>
      <c r="Q488" s="89">
        <v>57</v>
      </c>
      <c r="R488" s="90">
        <v>51.2</v>
      </c>
      <c r="S488" s="91">
        <v>56.4</v>
      </c>
      <c r="T488" s="89">
        <v>61.9</v>
      </c>
      <c r="U488" s="90">
        <v>53.3</v>
      </c>
      <c r="V488" s="91">
        <v>40</v>
      </c>
      <c r="W488" s="89">
        <v>28.1</v>
      </c>
      <c r="X488" s="90">
        <v>44.7</v>
      </c>
      <c r="Y488" s="91">
        <v>50.8</v>
      </c>
      <c r="Z488" s="89">
        <v>75</v>
      </c>
      <c r="AA488" s="90">
        <v>62.8</v>
      </c>
      <c r="AB488" s="91">
        <v>53.3</v>
      </c>
      <c r="AC488" s="89">
        <v>66.599999999999994</v>
      </c>
      <c r="AD488" s="90">
        <v>57.9</v>
      </c>
      <c r="AE488" s="91">
        <v>59</v>
      </c>
      <c r="AF488" s="89">
        <v>51.6</v>
      </c>
      <c r="AG488" s="90">
        <v>54.4</v>
      </c>
      <c r="AH488" s="91">
        <v>63.4</v>
      </c>
      <c r="AI488" s="89">
        <v>60.4</v>
      </c>
      <c r="AJ488" s="90">
        <v>51.7</v>
      </c>
      <c r="AK488" s="91">
        <v>49.1</v>
      </c>
      <c r="AL488" s="89">
        <v>48.8</v>
      </c>
      <c r="AM488" s="91">
        <v>48.7</v>
      </c>
      <c r="AN488" s="91">
        <v>43.2</v>
      </c>
      <c r="AO488" s="89">
        <v>50.4</v>
      </c>
    </row>
    <row r="489" spans="1:41" x14ac:dyDescent="0.2">
      <c r="A489" s="330"/>
      <c r="B489" s="92">
        <v>5</v>
      </c>
      <c r="C489" s="102" t="str">
        <f>CONCATENATE(A485,B489)</f>
        <v>4625</v>
      </c>
      <c r="D489" s="88"/>
      <c r="E489" s="89" t="s">
        <v>242</v>
      </c>
      <c r="F489" s="90"/>
      <c r="G489" s="91"/>
      <c r="H489" s="89"/>
      <c r="I489" s="90"/>
      <c r="J489" s="91"/>
      <c r="K489" s="89"/>
      <c r="L489" s="90"/>
      <c r="M489" s="91"/>
      <c r="N489" s="89"/>
      <c r="O489" s="90"/>
      <c r="P489" s="91"/>
      <c r="Q489" s="89"/>
      <c r="R489" s="90"/>
      <c r="S489" s="91"/>
      <c r="T489" s="89"/>
      <c r="U489" s="90"/>
      <c r="V489" s="91"/>
      <c r="W489" s="89"/>
      <c r="X489" s="90"/>
      <c r="Y489" s="91"/>
      <c r="Z489" s="89"/>
      <c r="AA489" s="90"/>
      <c r="AB489" s="91"/>
      <c r="AC489" s="89"/>
      <c r="AD489" s="90"/>
      <c r="AE489" s="91"/>
      <c r="AF489" s="89"/>
      <c r="AG489" s="90"/>
      <c r="AH489" s="91"/>
      <c r="AI489" s="89"/>
      <c r="AJ489" s="90"/>
      <c r="AK489" s="91"/>
      <c r="AL489" s="89"/>
      <c r="AM489" s="91"/>
      <c r="AN489" s="91"/>
      <c r="AO489" s="89"/>
    </row>
    <row r="490" spans="1:41" x14ac:dyDescent="0.2">
      <c r="A490" s="328">
        <v>471</v>
      </c>
      <c r="B490" s="61">
        <v>1</v>
      </c>
      <c r="C490" s="100" t="str">
        <f>CONCATENATE(A490,B490)</f>
        <v>4711</v>
      </c>
      <c r="D490" s="83" t="s">
        <v>84</v>
      </c>
      <c r="E490" s="84" t="s">
        <v>238</v>
      </c>
      <c r="F490" s="85">
        <v>17.3</v>
      </c>
      <c r="G490" s="86">
        <v>17.100000000000001</v>
      </c>
      <c r="H490" s="84">
        <v>16.5</v>
      </c>
      <c r="I490" s="85">
        <v>16.399999999999999</v>
      </c>
      <c r="J490" s="86">
        <v>17.5</v>
      </c>
      <c r="K490" s="84">
        <v>17.600000000000001</v>
      </c>
      <c r="L490" s="85">
        <v>17.7</v>
      </c>
      <c r="M490" s="86">
        <v>19.100000000000001</v>
      </c>
      <c r="N490" s="84">
        <v>19.899999999999999</v>
      </c>
      <c r="O490" s="85">
        <v>20.5</v>
      </c>
      <c r="P490" s="86">
        <v>21.2</v>
      </c>
      <c r="Q490" s="84">
        <v>22.4</v>
      </c>
      <c r="R490" s="85">
        <v>23.5</v>
      </c>
      <c r="S490" s="86">
        <v>24.1</v>
      </c>
      <c r="T490" s="84">
        <v>24.5</v>
      </c>
      <c r="U490" s="85">
        <v>25.4</v>
      </c>
      <c r="V490" s="86">
        <v>26.8</v>
      </c>
      <c r="W490" s="84">
        <v>28.2</v>
      </c>
      <c r="X490" s="85">
        <v>28.8</v>
      </c>
      <c r="Y490" s="86">
        <v>29</v>
      </c>
      <c r="Z490" s="84">
        <v>29</v>
      </c>
      <c r="AA490" s="85">
        <v>28.8</v>
      </c>
      <c r="AB490" s="86">
        <v>28.7</v>
      </c>
      <c r="AC490" s="84">
        <v>28.6</v>
      </c>
      <c r="AD490" s="85">
        <v>28.2</v>
      </c>
      <c r="AE490" s="86">
        <v>27.8</v>
      </c>
      <c r="AF490" s="84">
        <v>26.9</v>
      </c>
      <c r="AG490" s="85">
        <v>26.2</v>
      </c>
      <c r="AH490" s="86">
        <v>25.4</v>
      </c>
      <c r="AI490" s="84">
        <v>24.2</v>
      </c>
      <c r="AJ490" s="85">
        <v>23.2</v>
      </c>
      <c r="AK490" s="86">
        <v>22.1</v>
      </c>
      <c r="AL490" s="84">
        <v>21.1</v>
      </c>
      <c r="AM490" s="86">
        <v>19.7</v>
      </c>
      <c r="AN490" s="86">
        <v>18.7</v>
      </c>
      <c r="AO490" s="84">
        <v>17.8</v>
      </c>
    </row>
    <row r="491" spans="1:41" x14ac:dyDescent="0.2">
      <c r="A491" s="329"/>
      <c r="B491" s="87">
        <v>2</v>
      </c>
      <c r="C491" s="101" t="str">
        <f>CONCATENATE(A490,B491)</f>
        <v>4712</v>
      </c>
      <c r="D491" s="88"/>
      <c r="E491" s="89" t="s">
        <v>239</v>
      </c>
      <c r="F491" s="90">
        <v>14.9</v>
      </c>
      <c r="G491" s="91">
        <v>14.7</v>
      </c>
      <c r="H491" s="89">
        <v>14.2</v>
      </c>
      <c r="I491" s="90">
        <v>14.1</v>
      </c>
      <c r="J491" s="91">
        <v>15.1</v>
      </c>
      <c r="K491" s="89">
        <v>15.2</v>
      </c>
      <c r="L491" s="90">
        <v>15.2</v>
      </c>
      <c r="M491" s="91">
        <v>16.7</v>
      </c>
      <c r="N491" s="89">
        <v>17.600000000000001</v>
      </c>
      <c r="O491" s="90">
        <v>18.2</v>
      </c>
      <c r="P491" s="91">
        <v>18.8</v>
      </c>
      <c r="Q491" s="89">
        <v>20.100000000000001</v>
      </c>
      <c r="R491" s="90">
        <v>21.2</v>
      </c>
      <c r="S491" s="91">
        <v>21.9</v>
      </c>
      <c r="T491" s="89">
        <v>22.4</v>
      </c>
      <c r="U491" s="90">
        <v>23.3</v>
      </c>
      <c r="V491" s="91">
        <v>24.8</v>
      </c>
      <c r="W491" s="89">
        <v>26.3</v>
      </c>
      <c r="X491" s="90">
        <v>26.8</v>
      </c>
      <c r="Y491" s="91">
        <v>26.9</v>
      </c>
      <c r="Z491" s="89">
        <v>26.9</v>
      </c>
      <c r="AA491" s="90">
        <v>26.6</v>
      </c>
      <c r="AB491" s="91">
        <v>26.6</v>
      </c>
      <c r="AC491" s="89">
        <v>26.5</v>
      </c>
      <c r="AD491" s="90">
        <v>26.1</v>
      </c>
      <c r="AE491" s="91">
        <v>25.7</v>
      </c>
      <c r="AF491" s="89">
        <v>24.8</v>
      </c>
      <c r="AG491" s="90">
        <v>24.1</v>
      </c>
      <c r="AH491" s="91">
        <v>23.3</v>
      </c>
      <c r="AI491" s="89">
        <v>22.1</v>
      </c>
      <c r="AJ491" s="90">
        <v>20.9</v>
      </c>
      <c r="AK491" s="91">
        <v>19.899999999999999</v>
      </c>
      <c r="AL491" s="89">
        <v>18.899999999999999</v>
      </c>
      <c r="AM491" s="91">
        <v>17.3</v>
      </c>
      <c r="AN491" s="91">
        <v>16.399999999999999</v>
      </c>
      <c r="AO491" s="89">
        <v>15.4</v>
      </c>
    </row>
    <row r="492" spans="1:41" x14ac:dyDescent="0.2">
      <c r="A492" s="329"/>
      <c r="B492" s="87">
        <v>3</v>
      </c>
      <c r="C492" s="101" t="str">
        <f>CONCATENATE(A490,B492)</f>
        <v>4713</v>
      </c>
      <c r="D492" s="88"/>
      <c r="E492" s="89" t="s">
        <v>240</v>
      </c>
      <c r="F492" s="90">
        <v>19.8</v>
      </c>
      <c r="G492" s="91">
        <v>19.600000000000001</v>
      </c>
      <c r="H492" s="89">
        <v>19</v>
      </c>
      <c r="I492" s="90">
        <v>19</v>
      </c>
      <c r="J492" s="91">
        <v>20.100000000000001</v>
      </c>
      <c r="K492" s="89">
        <v>20.3</v>
      </c>
      <c r="L492" s="90">
        <v>20.399999999999999</v>
      </c>
      <c r="M492" s="91">
        <v>21.9</v>
      </c>
      <c r="N492" s="89">
        <v>22.7</v>
      </c>
      <c r="O492" s="90">
        <v>23.3</v>
      </c>
      <c r="P492" s="91">
        <v>24</v>
      </c>
      <c r="Q492" s="89">
        <v>25.1</v>
      </c>
      <c r="R492" s="90">
        <v>26.3</v>
      </c>
      <c r="S492" s="91">
        <v>26.9</v>
      </c>
      <c r="T492" s="89">
        <v>27</v>
      </c>
      <c r="U492" s="90">
        <v>28.1</v>
      </c>
      <c r="V492" s="91">
        <v>29.3</v>
      </c>
      <c r="W492" s="89">
        <v>30.9</v>
      </c>
      <c r="X492" s="90">
        <v>31.6</v>
      </c>
      <c r="Y492" s="91">
        <v>31.9</v>
      </c>
      <c r="Z492" s="89">
        <v>31.9</v>
      </c>
      <c r="AA492" s="90">
        <v>31.6</v>
      </c>
      <c r="AB492" s="91">
        <v>31.5</v>
      </c>
      <c r="AC492" s="89">
        <v>31.4</v>
      </c>
      <c r="AD492" s="90">
        <v>31</v>
      </c>
      <c r="AE492" s="91">
        <v>30.6</v>
      </c>
      <c r="AF492" s="89">
        <v>29.6</v>
      </c>
      <c r="AG492" s="90">
        <v>28.9</v>
      </c>
      <c r="AH492" s="91">
        <v>28</v>
      </c>
      <c r="AI492" s="89">
        <v>26.8</v>
      </c>
      <c r="AJ492" s="90">
        <v>25.8</v>
      </c>
      <c r="AK492" s="91">
        <v>24.6</v>
      </c>
      <c r="AL492" s="89">
        <v>23.5</v>
      </c>
      <c r="AM492" s="91">
        <v>22.3</v>
      </c>
      <c r="AN492" s="91">
        <v>21.2</v>
      </c>
      <c r="AO492" s="89">
        <v>20.399999999999999</v>
      </c>
    </row>
    <row r="493" spans="1:41" x14ac:dyDescent="0.2">
      <c r="A493" s="329"/>
      <c r="B493" s="87">
        <v>4</v>
      </c>
      <c r="C493" s="101" t="str">
        <f>CONCATENATE(A490,B493)</f>
        <v>4714</v>
      </c>
      <c r="D493" s="88"/>
      <c r="E493" s="89" t="s">
        <v>241</v>
      </c>
      <c r="F493" s="90">
        <v>32</v>
      </c>
      <c r="G493" s="91">
        <v>30.5</v>
      </c>
      <c r="H493" s="89">
        <v>31.8</v>
      </c>
      <c r="I493" s="90">
        <v>27.9</v>
      </c>
      <c r="J493" s="91">
        <v>32.4</v>
      </c>
      <c r="K493" s="89">
        <v>27</v>
      </c>
      <c r="L493" s="90">
        <v>37</v>
      </c>
      <c r="M493" s="91">
        <v>31</v>
      </c>
      <c r="N493" s="89">
        <v>40.4</v>
      </c>
      <c r="O493" s="90">
        <v>36.299999999999997</v>
      </c>
      <c r="P493" s="91">
        <v>42.6</v>
      </c>
      <c r="Q493" s="89">
        <v>44.9</v>
      </c>
      <c r="R493" s="90">
        <v>46.5</v>
      </c>
      <c r="S493" s="91">
        <v>50.7</v>
      </c>
      <c r="T493" s="89">
        <v>48.6</v>
      </c>
      <c r="U493" s="90">
        <v>42.2</v>
      </c>
      <c r="V493" s="91">
        <v>46.4</v>
      </c>
      <c r="W493" s="89">
        <v>75</v>
      </c>
      <c r="X493" s="90">
        <v>78.7</v>
      </c>
      <c r="Y493" s="91">
        <v>78.7</v>
      </c>
      <c r="Z493" s="89">
        <v>81.400000000000006</v>
      </c>
      <c r="AA493" s="90">
        <v>68.7</v>
      </c>
      <c r="AB493" s="91">
        <v>69.099999999999994</v>
      </c>
      <c r="AC493" s="89">
        <v>77.2</v>
      </c>
      <c r="AD493" s="90">
        <v>67.3</v>
      </c>
      <c r="AE493" s="91">
        <v>64.400000000000006</v>
      </c>
      <c r="AF493" s="89">
        <v>57.2</v>
      </c>
      <c r="AG493" s="90">
        <v>57.9</v>
      </c>
      <c r="AH493" s="91">
        <v>57.9</v>
      </c>
      <c r="AI493" s="89">
        <v>53.8</v>
      </c>
      <c r="AJ493" s="90">
        <v>47.2</v>
      </c>
      <c r="AK493" s="91">
        <v>40.200000000000003</v>
      </c>
      <c r="AL493" s="89">
        <v>35.6</v>
      </c>
      <c r="AM493" s="91">
        <v>42.5</v>
      </c>
      <c r="AN493" s="91">
        <v>35.6</v>
      </c>
      <c r="AO493" s="89">
        <v>37.6</v>
      </c>
    </row>
    <row r="494" spans="1:41" x14ac:dyDescent="0.2">
      <c r="A494" s="330"/>
      <c r="B494" s="92">
        <v>5</v>
      </c>
      <c r="C494" s="102" t="str">
        <f>CONCATENATE(A490,B494)</f>
        <v>4715</v>
      </c>
      <c r="D494" s="93"/>
      <c r="E494" s="94" t="s">
        <v>242</v>
      </c>
      <c r="F494" s="95">
        <v>8.6</v>
      </c>
      <c r="G494" s="96">
        <v>8.6999999999999993</v>
      </c>
      <c r="H494" s="94">
        <v>8.9</v>
      </c>
      <c r="I494" s="95">
        <v>8.9</v>
      </c>
      <c r="J494" s="96">
        <v>10.3</v>
      </c>
      <c r="K494" s="94">
        <v>10.9</v>
      </c>
      <c r="L494" s="95">
        <v>11.9</v>
      </c>
      <c r="M494" s="96">
        <v>11.6</v>
      </c>
      <c r="N494" s="94">
        <v>13.1</v>
      </c>
      <c r="O494" s="95">
        <v>13.8</v>
      </c>
      <c r="P494" s="96">
        <v>14.9</v>
      </c>
      <c r="Q494" s="94">
        <v>15.9</v>
      </c>
      <c r="R494" s="95">
        <v>16.5</v>
      </c>
      <c r="S494" s="96">
        <v>17.2</v>
      </c>
      <c r="T494" s="94">
        <v>16.100000000000001</v>
      </c>
      <c r="U494" s="95">
        <v>15.9</v>
      </c>
      <c r="V494" s="96">
        <v>16.7</v>
      </c>
      <c r="W494" s="94">
        <v>21.2</v>
      </c>
      <c r="X494" s="95">
        <v>21.3</v>
      </c>
      <c r="Y494" s="96">
        <v>21</v>
      </c>
      <c r="Z494" s="94">
        <v>20.3</v>
      </c>
      <c r="AA494" s="95">
        <v>19.2</v>
      </c>
      <c r="AB494" s="96">
        <v>19.100000000000001</v>
      </c>
      <c r="AC494" s="94">
        <v>18.899999999999999</v>
      </c>
      <c r="AD494" s="95">
        <v>18</v>
      </c>
      <c r="AE494" s="96">
        <v>17.2</v>
      </c>
      <c r="AF494" s="94">
        <v>15.7</v>
      </c>
      <c r="AG494" s="95">
        <v>15</v>
      </c>
      <c r="AH494" s="96">
        <v>14.4</v>
      </c>
      <c r="AI494" s="94">
        <v>12.8</v>
      </c>
      <c r="AJ494" s="95">
        <v>12.1</v>
      </c>
      <c r="AK494" s="96">
        <v>10.6</v>
      </c>
      <c r="AL494" s="94">
        <v>9.4</v>
      </c>
      <c r="AM494" s="96">
        <v>10</v>
      </c>
      <c r="AN494" s="96">
        <v>8.8000000000000007</v>
      </c>
      <c r="AO494" s="94">
        <v>8.6</v>
      </c>
    </row>
    <row r="495" spans="1:41" x14ac:dyDescent="0.2">
      <c r="A495" s="328">
        <v>472</v>
      </c>
      <c r="B495" s="61">
        <v>1</v>
      </c>
      <c r="C495" s="100" t="str">
        <f>CONCATENATE(A495,B495)</f>
        <v>4721</v>
      </c>
      <c r="D495" s="88" t="s">
        <v>85</v>
      </c>
      <c r="E495" s="89" t="s">
        <v>238</v>
      </c>
      <c r="F495" s="90">
        <v>18.3</v>
      </c>
      <c r="G495" s="91">
        <v>18.2</v>
      </c>
      <c r="H495" s="89">
        <v>17.600000000000001</v>
      </c>
      <c r="I495" s="90">
        <v>17.600000000000001</v>
      </c>
      <c r="J495" s="91">
        <v>18.7</v>
      </c>
      <c r="K495" s="89">
        <v>18.7</v>
      </c>
      <c r="L495" s="90">
        <v>18.7</v>
      </c>
      <c r="M495" s="91">
        <v>20.3</v>
      </c>
      <c r="N495" s="89">
        <v>20.9</v>
      </c>
      <c r="O495" s="90">
        <v>21.6</v>
      </c>
      <c r="P495" s="91">
        <v>22.3</v>
      </c>
      <c r="Q495" s="89">
        <v>23.3</v>
      </c>
      <c r="R495" s="90">
        <v>24.2</v>
      </c>
      <c r="S495" s="91">
        <v>24.9</v>
      </c>
      <c r="T495" s="89">
        <v>25.3</v>
      </c>
      <c r="U495" s="90">
        <v>26</v>
      </c>
      <c r="V495" s="91">
        <v>27.3</v>
      </c>
      <c r="W495" s="89">
        <v>28.3</v>
      </c>
      <c r="X495" s="90">
        <v>28.7</v>
      </c>
      <c r="Y495" s="91">
        <v>28.8</v>
      </c>
      <c r="Z495" s="89">
        <v>28.7</v>
      </c>
      <c r="AA495" s="90">
        <v>28.6</v>
      </c>
      <c r="AB495" s="91">
        <v>28.5</v>
      </c>
      <c r="AC495" s="89">
        <v>28.3</v>
      </c>
      <c r="AD495" s="90">
        <v>27.9</v>
      </c>
      <c r="AE495" s="91">
        <v>27.5</v>
      </c>
      <c r="AF495" s="89">
        <v>26.8</v>
      </c>
      <c r="AG495" s="90">
        <v>26.2</v>
      </c>
      <c r="AH495" s="91">
        <v>25.5</v>
      </c>
      <c r="AI495" s="89">
        <v>24.6</v>
      </c>
      <c r="AJ495" s="90">
        <v>23.6</v>
      </c>
      <c r="AK495" s="91">
        <v>22.7</v>
      </c>
      <c r="AL495" s="89">
        <v>21.8</v>
      </c>
      <c r="AM495" s="91">
        <v>20.5</v>
      </c>
      <c r="AN495" s="91">
        <v>19.8</v>
      </c>
      <c r="AO495" s="89">
        <v>18.8</v>
      </c>
    </row>
    <row r="496" spans="1:41" x14ac:dyDescent="0.2">
      <c r="A496" s="329"/>
      <c r="B496" s="87">
        <v>2</v>
      </c>
      <c r="C496" s="101" t="str">
        <f>CONCATENATE(A495,B496)</f>
        <v>4722</v>
      </c>
      <c r="D496" s="88"/>
      <c r="E496" s="89" t="s">
        <v>239</v>
      </c>
      <c r="F496" s="90">
        <v>16.399999999999999</v>
      </c>
      <c r="G496" s="91">
        <v>16.100000000000001</v>
      </c>
      <c r="H496" s="89">
        <v>15.5</v>
      </c>
      <c r="I496" s="90">
        <v>15.6</v>
      </c>
      <c r="J496" s="91">
        <v>16.600000000000001</v>
      </c>
      <c r="K496" s="89">
        <v>16.600000000000001</v>
      </c>
      <c r="L496" s="90">
        <v>16.3</v>
      </c>
      <c r="M496" s="91">
        <v>18.100000000000001</v>
      </c>
      <c r="N496" s="89">
        <v>18.600000000000001</v>
      </c>
      <c r="O496" s="90">
        <v>19.5</v>
      </c>
      <c r="P496" s="91">
        <v>20.100000000000001</v>
      </c>
      <c r="Q496" s="89">
        <v>21.1</v>
      </c>
      <c r="R496" s="90">
        <v>22.1</v>
      </c>
      <c r="S496" s="91">
        <v>22.9</v>
      </c>
      <c r="T496" s="89">
        <v>23.3</v>
      </c>
      <c r="U496" s="90">
        <v>23.9</v>
      </c>
      <c r="V496" s="91">
        <v>25.4</v>
      </c>
      <c r="W496" s="89">
        <v>26.4</v>
      </c>
      <c r="X496" s="90">
        <v>26.6</v>
      </c>
      <c r="Y496" s="91">
        <v>26.7</v>
      </c>
      <c r="Z496" s="89">
        <v>26.4</v>
      </c>
      <c r="AA496" s="90">
        <v>26.3</v>
      </c>
      <c r="AB496" s="91">
        <v>26.3</v>
      </c>
      <c r="AC496" s="89">
        <v>26.2</v>
      </c>
      <c r="AD496" s="90">
        <v>25.8</v>
      </c>
      <c r="AE496" s="91">
        <v>25.4</v>
      </c>
      <c r="AF496" s="89">
        <v>24.7</v>
      </c>
      <c r="AG496" s="90">
        <v>24.3</v>
      </c>
      <c r="AH496" s="91">
        <v>23.8</v>
      </c>
      <c r="AI496" s="89">
        <v>22.8</v>
      </c>
      <c r="AJ496" s="90">
        <v>21.8</v>
      </c>
      <c r="AK496" s="91">
        <v>20.8</v>
      </c>
      <c r="AL496" s="89">
        <v>19.899999999999999</v>
      </c>
      <c r="AM496" s="91">
        <v>18.600000000000001</v>
      </c>
      <c r="AN496" s="91">
        <v>17.899999999999999</v>
      </c>
      <c r="AO496" s="89">
        <v>16.899999999999999</v>
      </c>
    </row>
    <row r="497" spans="1:41" x14ac:dyDescent="0.2">
      <c r="A497" s="329"/>
      <c r="B497" s="87">
        <v>3</v>
      </c>
      <c r="C497" s="101" t="str">
        <f>CONCATENATE(A495,B497)</f>
        <v>4723</v>
      </c>
      <c r="D497" s="88"/>
      <c r="E497" s="89" t="s">
        <v>240</v>
      </c>
      <c r="F497" s="90">
        <v>20.7</v>
      </c>
      <c r="G497" s="91">
        <v>20.6</v>
      </c>
      <c r="H497" s="89">
        <v>20</v>
      </c>
      <c r="I497" s="90">
        <v>20.2</v>
      </c>
      <c r="J497" s="91">
        <v>21.2</v>
      </c>
      <c r="K497" s="89">
        <v>21.2</v>
      </c>
      <c r="L497" s="90">
        <v>21.4</v>
      </c>
      <c r="M497" s="91">
        <v>23</v>
      </c>
      <c r="N497" s="89">
        <v>23.6</v>
      </c>
      <c r="O497" s="90">
        <v>24.3</v>
      </c>
      <c r="P497" s="91">
        <v>25</v>
      </c>
      <c r="Q497" s="89">
        <v>26</v>
      </c>
      <c r="R497" s="90">
        <v>27</v>
      </c>
      <c r="S497" s="91">
        <v>27.6</v>
      </c>
      <c r="T497" s="89">
        <v>27.9</v>
      </c>
      <c r="U497" s="90">
        <v>28.7</v>
      </c>
      <c r="V497" s="91">
        <v>29.9</v>
      </c>
      <c r="W497" s="89">
        <v>31</v>
      </c>
      <c r="X497" s="90">
        <v>31.6</v>
      </c>
      <c r="Y497" s="91">
        <v>31.7</v>
      </c>
      <c r="Z497" s="89">
        <v>31.6</v>
      </c>
      <c r="AA497" s="90">
        <v>31.4</v>
      </c>
      <c r="AB497" s="91">
        <v>31.3</v>
      </c>
      <c r="AC497" s="89">
        <v>31</v>
      </c>
      <c r="AD497" s="90">
        <v>30.7</v>
      </c>
      <c r="AE497" s="91">
        <v>30.1</v>
      </c>
      <c r="AF497" s="89">
        <v>29.3</v>
      </c>
      <c r="AG497" s="90">
        <v>28.7</v>
      </c>
      <c r="AH497" s="91">
        <v>27.9</v>
      </c>
      <c r="AI497" s="89">
        <v>27</v>
      </c>
      <c r="AJ497" s="90">
        <v>26.1</v>
      </c>
      <c r="AK497" s="91">
        <v>25</v>
      </c>
      <c r="AL497" s="89">
        <v>24</v>
      </c>
      <c r="AM497" s="91">
        <v>22.8</v>
      </c>
      <c r="AN497" s="91">
        <v>22</v>
      </c>
      <c r="AO497" s="89">
        <v>21.2</v>
      </c>
    </row>
    <row r="498" spans="1:41" x14ac:dyDescent="0.2">
      <c r="A498" s="329"/>
      <c r="B498" s="87">
        <v>4</v>
      </c>
      <c r="C498" s="101" t="str">
        <f>CONCATENATE(A495,B498)</f>
        <v>4724</v>
      </c>
      <c r="D498" s="88"/>
      <c r="E498" s="89" t="s">
        <v>241</v>
      </c>
      <c r="F498" s="90">
        <v>29.3</v>
      </c>
      <c r="G498" s="91">
        <v>29.9</v>
      </c>
      <c r="H498" s="89">
        <v>27.3</v>
      </c>
      <c r="I498" s="90">
        <v>28.3</v>
      </c>
      <c r="J498" s="91">
        <v>29.4</v>
      </c>
      <c r="K498" s="89">
        <v>25.1</v>
      </c>
      <c r="L498" s="90">
        <v>37.299999999999997</v>
      </c>
      <c r="M498" s="91">
        <v>32.9</v>
      </c>
      <c r="N498" s="89">
        <v>41.9</v>
      </c>
      <c r="O498" s="90">
        <v>37.1</v>
      </c>
      <c r="P498" s="91">
        <v>42.3</v>
      </c>
      <c r="Q498" s="89">
        <v>43.9</v>
      </c>
      <c r="R498" s="90">
        <v>47.9</v>
      </c>
      <c r="S498" s="91">
        <v>51.3</v>
      </c>
      <c r="T498" s="89">
        <v>52</v>
      </c>
      <c r="U498" s="90">
        <v>50.1</v>
      </c>
      <c r="V498" s="91">
        <v>56.4</v>
      </c>
      <c r="W498" s="89">
        <v>86.3</v>
      </c>
      <c r="X498" s="90">
        <v>84.9</v>
      </c>
      <c r="Y498" s="91">
        <v>82.7</v>
      </c>
      <c r="Z498" s="89">
        <v>80.5</v>
      </c>
      <c r="AA498" s="90">
        <v>73.5</v>
      </c>
      <c r="AB498" s="91">
        <v>71.599999999999994</v>
      </c>
      <c r="AC498" s="89">
        <v>75.400000000000006</v>
      </c>
      <c r="AD498" s="90">
        <v>65</v>
      </c>
      <c r="AE498" s="91">
        <v>61.9</v>
      </c>
      <c r="AF498" s="89">
        <v>57.8</v>
      </c>
      <c r="AG498" s="90">
        <v>53.9</v>
      </c>
      <c r="AH498" s="91">
        <v>51.2</v>
      </c>
      <c r="AI498" s="89">
        <v>48.7</v>
      </c>
      <c r="AJ498" s="90">
        <v>44.8</v>
      </c>
      <c r="AK498" s="91">
        <v>35.200000000000003</v>
      </c>
      <c r="AL498" s="89">
        <v>32.299999999999997</v>
      </c>
      <c r="AM498" s="91">
        <v>37.5</v>
      </c>
      <c r="AN498" s="91">
        <v>29.7</v>
      </c>
      <c r="AO498" s="89">
        <v>34.299999999999997</v>
      </c>
    </row>
    <row r="499" spans="1:41" x14ac:dyDescent="0.2">
      <c r="A499" s="330"/>
      <c r="B499" s="92">
        <v>5</v>
      </c>
      <c r="C499" s="102" t="str">
        <f>CONCATENATE(A495,B499)</f>
        <v>4725</v>
      </c>
      <c r="D499" s="93"/>
      <c r="E499" s="94" t="s">
        <v>242</v>
      </c>
      <c r="F499" s="95">
        <v>8.9</v>
      </c>
      <c r="G499" s="96">
        <v>9.1999999999999993</v>
      </c>
      <c r="H499" s="94">
        <v>8.5</v>
      </c>
      <c r="I499" s="95">
        <v>9.5</v>
      </c>
      <c r="J499" s="96">
        <v>10.199999999999999</v>
      </c>
      <c r="K499" s="94">
        <v>10.7</v>
      </c>
      <c r="L499" s="95">
        <v>12.4</v>
      </c>
      <c r="M499" s="96">
        <v>12.1</v>
      </c>
      <c r="N499" s="94">
        <v>13.6</v>
      </c>
      <c r="O499" s="95">
        <v>14.2</v>
      </c>
      <c r="P499" s="96">
        <v>15.3</v>
      </c>
      <c r="Q499" s="94">
        <v>16.100000000000001</v>
      </c>
      <c r="R499" s="95">
        <v>17.100000000000001</v>
      </c>
      <c r="S499" s="96">
        <v>17.8</v>
      </c>
      <c r="T499" s="94">
        <v>17.100000000000001</v>
      </c>
      <c r="U499" s="95">
        <v>17.5</v>
      </c>
      <c r="V499" s="96">
        <v>18.8</v>
      </c>
      <c r="W499" s="94">
        <v>23.1</v>
      </c>
      <c r="X499" s="95">
        <v>22.7</v>
      </c>
      <c r="Y499" s="96">
        <v>21.9</v>
      </c>
      <c r="Z499" s="94">
        <v>20.3</v>
      </c>
      <c r="AA499" s="95">
        <v>20.3</v>
      </c>
      <c r="AB499" s="96">
        <v>20</v>
      </c>
      <c r="AC499" s="94">
        <v>18.899999999999999</v>
      </c>
      <c r="AD499" s="95">
        <v>18.3</v>
      </c>
      <c r="AE499" s="96">
        <v>17.3</v>
      </c>
      <c r="AF499" s="94">
        <v>16.2</v>
      </c>
      <c r="AG499" s="95">
        <v>15.3</v>
      </c>
      <c r="AH499" s="96">
        <v>14.5</v>
      </c>
      <c r="AI499" s="94">
        <v>12.7</v>
      </c>
      <c r="AJ499" s="95">
        <v>12.4</v>
      </c>
      <c r="AK499" s="96">
        <v>10.4</v>
      </c>
      <c r="AL499" s="94">
        <v>9.6</v>
      </c>
      <c r="AM499" s="96">
        <v>10</v>
      </c>
      <c r="AN499" s="96">
        <v>8.6999999999999993</v>
      </c>
      <c r="AO499" s="94">
        <v>8.8000000000000007</v>
      </c>
    </row>
  </sheetData>
  <sheetProtection password="CCEB" sheet="1"/>
  <mergeCells count="97">
    <mergeCell ref="A30:A34"/>
    <mergeCell ref="A5:A9"/>
    <mergeCell ref="A10:A14"/>
    <mergeCell ref="A15:A19"/>
    <mergeCell ref="A20:A24"/>
    <mergeCell ref="A25:A29"/>
    <mergeCell ref="A100:A104"/>
    <mergeCell ref="A35:A39"/>
    <mergeCell ref="A40:A44"/>
    <mergeCell ref="A45:A49"/>
    <mergeCell ref="A50:A54"/>
    <mergeCell ref="A55:A59"/>
    <mergeCell ref="A60:A64"/>
    <mergeCell ref="A65:A69"/>
    <mergeCell ref="A70:A74"/>
    <mergeCell ref="A75:A79"/>
    <mergeCell ref="A80:A84"/>
    <mergeCell ref="A95:A99"/>
    <mergeCell ref="A160:A164"/>
    <mergeCell ref="A105:A109"/>
    <mergeCell ref="A110:A114"/>
    <mergeCell ref="A115:A119"/>
    <mergeCell ref="A120:A124"/>
    <mergeCell ref="A125:A129"/>
    <mergeCell ref="A130:A134"/>
    <mergeCell ref="A135:A139"/>
    <mergeCell ref="A140:A144"/>
    <mergeCell ref="A145:A149"/>
    <mergeCell ref="A150:A154"/>
    <mergeCell ref="A155:A159"/>
    <mergeCell ref="A220:A224"/>
    <mergeCell ref="A165:A169"/>
    <mergeCell ref="A170:A174"/>
    <mergeCell ref="A175:A179"/>
    <mergeCell ref="A180:A184"/>
    <mergeCell ref="A185:A189"/>
    <mergeCell ref="A190:A194"/>
    <mergeCell ref="A195:A199"/>
    <mergeCell ref="A200:A204"/>
    <mergeCell ref="A205:A209"/>
    <mergeCell ref="A210:A214"/>
    <mergeCell ref="A215:A219"/>
    <mergeCell ref="A280:A284"/>
    <mergeCell ref="A225:A229"/>
    <mergeCell ref="A230:A234"/>
    <mergeCell ref="A235:A239"/>
    <mergeCell ref="A240:A244"/>
    <mergeCell ref="A245:A249"/>
    <mergeCell ref="A250:A254"/>
    <mergeCell ref="A255:A259"/>
    <mergeCell ref="A260:A264"/>
    <mergeCell ref="A265:A269"/>
    <mergeCell ref="A270:A274"/>
    <mergeCell ref="A275:A279"/>
    <mergeCell ref="A340:A344"/>
    <mergeCell ref="A285:A289"/>
    <mergeCell ref="A290:A294"/>
    <mergeCell ref="A295:A299"/>
    <mergeCell ref="A300:A304"/>
    <mergeCell ref="A305:A309"/>
    <mergeCell ref="A310:A314"/>
    <mergeCell ref="A315:A319"/>
    <mergeCell ref="A320:A324"/>
    <mergeCell ref="A325:A329"/>
    <mergeCell ref="A330:A334"/>
    <mergeCell ref="A335:A339"/>
    <mergeCell ref="A400:A404"/>
    <mergeCell ref="A345:A349"/>
    <mergeCell ref="A350:A354"/>
    <mergeCell ref="A355:A359"/>
    <mergeCell ref="A360:A364"/>
    <mergeCell ref="A365:A369"/>
    <mergeCell ref="A370:A374"/>
    <mergeCell ref="A375:A379"/>
    <mergeCell ref="A380:A384"/>
    <mergeCell ref="A385:A389"/>
    <mergeCell ref="A390:A394"/>
    <mergeCell ref="A395:A399"/>
    <mergeCell ref="A460:A464"/>
    <mergeCell ref="A405:A409"/>
    <mergeCell ref="A410:A414"/>
    <mergeCell ref="A415:A419"/>
    <mergeCell ref="A420:A424"/>
    <mergeCell ref="A425:A429"/>
    <mergeCell ref="A430:A434"/>
    <mergeCell ref="A435:A439"/>
    <mergeCell ref="A440:A444"/>
    <mergeCell ref="A445:A449"/>
    <mergeCell ref="A450:A454"/>
    <mergeCell ref="A455:A459"/>
    <mergeCell ref="A495:A499"/>
    <mergeCell ref="A465:A469"/>
    <mergeCell ref="A470:A474"/>
    <mergeCell ref="A475:A479"/>
    <mergeCell ref="A480:A484"/>
    <mergeCell ref="A485:A489"/>
    <mergeCell ref="A490:A494"/>
  </mergeCells>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9</vt:i4>
      </vt:variant>
      <vt:variant>
        <vt:lpstr>名前付き一覧</vt:lpstr>
      </vt:variant>
      <vt:variant>
        <vt:i4>1</vt:i4>
      </vt:variant>
    </vt:vector>
  </HeadingPairs>
  <TitlesOfParts>
    <vt:vector size="10" baseType="lpstr">
      <vt:lpstr>既存設備・導入予定設備</vt:lpstr>
      <vt:lpstr>w1</vt:lpstr>
      <vt:lpstr>w2</vt:lpstr>
      <vt:lpstr>s1</vt:lpstr>
      <vt:lpstr>s2</vt:lpstr>
      <vt:lpstr>s3</vt:lpstr>
      <vt:lpstr>s4</vt:lpstr>
      <vt:lpstr>s5</vt:lpstr>
      <vt:lpstr>d1</vt:lpstr>
      <vt:lpstr>既存設備・導入予定設備!Print_Area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2021-05-25T04:33:50Z</cp:lastPrinted>
  <dcterms:created xsi:type="dcterms:W3CDTF">1998-02-26T01:56:12Z</dcterms:created>
  <dcterms:modified xsi:type="dcterms:W3CDTF">2024-03-27T14:14:10Z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記録者">
    <vt:lpwstr>b2-labo</vt:lpwstr>
  </property>
  <property fmtid="{D5CDD505-2E9C-101B-9397-08002B2CF9AE}" pid="3" name="記録日">
    <vt:filetime>2013-02-27T15:00:00Z</vt:filetime>
  </property>
</Properties>
</file>