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\1pub\Ｈ３１年度（省エネ投資促進）\61　ホームページ\1912xx_計測結果総括表差し替え（革命促進）\"/>
    </mc:Choice>
  </mc:AlternateContent>
  <xr:revisionPtr revIDLastSave="0" documentId="13_ncr:1_{6AECD04F-C815-4802-8AFA-B756DFC41992}" xr6:coauthVersionLast="41" xr6:coauthVersionMax="41" xr10:uidLastSave="{00000000-0000-0000-0000-000000000000}"/>
  <workbookProtection workbookAlgorithmName="SHA-512" workbookHashValue="iTdP7G8XWdDCLsoKKPhAPlPzDZjTCk3s+sltbiGeJbJB6bg1lk8PzyH4qpnybrdsyfyPinW7/Rl65a3CKoqZow==" workbookSaltValue="/GteWfWuPi9w8deBDe/3pg==" workbookSpinCount="100000" lockStructure="1"/>
  <bookViews>
    <workbookView xWindow="-120" yWindow="-120" windowWidth="29040" windowHeight="15840" xr2:uid="{00000000-000D-0000-FFFF-FFFF00000000}"/>
  </bookViews>
  <sheets>
    <sheet name="例_計測結果総括表" sheetId="4" r:id="rId1"/>
    <sheet name="フォーマット_計測結果総括表" sheetId="5" r:id="rId2"/>
    <sheet name="AA" sheetId="2" state="hidden" r:id="rId3"/>
  </sheets>
  <definedNames>
    <definedName name="_xlnm.Print_Area" localSheetId="1">フォーマット_計測結果総括表!$A$1:$P$42</definedName>
    <definedName name="_xlnm.Print_Area" localSheetId="0">例_計測結果総括表!$A$1:$U$89</definedName>
    <definedName name="業務用給湯器">AA!$F$5:$I$5</definedName>
    <definedName name="高効率コージェネレーション">AA!$F$7:$G$7</definedName>
    <definedName name="高効率空調">AA!$F$3:$N$3</definedName>
    <definedName name="高効率照明">AA!$F$2</definedName>
    <definedName name="高性能ボイラ">AA!$F$6:$L$6</definedName>
    <definedName name="産業ヒートポンプ">AA!$F$4:$H$4</definedName>
    <definedName name="産業用モータ">AA!$F$10:$H$10</definedName>
    <definedName name="使用エネルギー">AA!$E$1:$N$10</definedName>
    <definedName name="設備区分">AA!$E$2:$E$10</definedName>
    <definedName name="低炭素工業炉">AA!$F$8:$G$8</definedName>
    <definedName name="冷凍冷蔵設備">AA!$F$9:$H$9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9" i="5" l="1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U18" i="5"/>
  <c r="T18" i="5"/>
  <c r="S29" i="5"/>
  <c r="S19" i="5"/>
  <c r="S20" i="5"/>
  <c r="S21" i="5"/>
  <c r="S22" i="5"/>
  <c r="S23" i="5"/>
  <c r="S24" i="5"/>
  <c r="S25" i="5"/>
  <c r="S26" i="5"/>
  <c r="S27" i="5"/>
  <c r="S28" i="5"/>
  <c r="S18" i="5"/>
  <c r="J30" i="5" l="1"/>
  <c r="G30" i="5"/>
  <c r="D30" i="5"/>
  <c r="D10" i="5"/>
  <c r="N38" i="4" l="1"/>
  <c r="J17" i="5"/>
  <c r="G38" i="5"/>
  <c r="X20" i="5" l="1"/>
  <c r="X28" i="5"/>
  <c r="X22" i="5"/>
  <c r="X29" i="5"/>
  <c r="X23" i="5"/>
  <c r="X25" i="5"/>
  <c r="X19" i="5"/>
  <c r="X26" i="5"/>
  <c r="X24" i="5"/>
  <c r="X18" i="5"/>
  <c r="X27" i="5"/>
  <c r="X21" i="5"/>
  <c r="J41" i="5"/>
  <c r="H38" i="4"/>
  <c r="X30" i="5" l="1"/>
  <c r="J31" i="5" s="1"/>
  <c r="G17" i="5"/>
  <c r="D17" i="5"/>
  <c r="D41" i="5" s="1"/>
  <c r="M30" i="5"/>
  <c r="J16" i="5"/>
  <c r="L30" i="5" s="1"/>
  <c r="G16" i="5"/>
  <c r="I30" i="5" s="1"/>
  <c r="D16" i="5"/>
  <c r="F30" i="5" s="1"/>
  <c r="K30" i="4"/>
  <c r="H30" i="4"/>
  <c r="W19" i="5" l="1"/>
  <c r="W26" i="5"/>
  <c r="W27" i="5"/>
  <c r="W28" i="5"/>
  <c r="W20" i="5"/>
  <c r="W21" i="5"/>
  <c r="W22" i="5"/>
  <c r="W29" i="5"/>
  <c r="W23" i="5"/>
  <c r="W18" i="5"/>
  <c r="W25" i="5"/>
  <c r="W24" i="5"/>
  <c r="G41" i="5"/>
  <c r="V22" i="5"/>
  <c r="V19" i="5"/>
  <c r="V28" i="5"/>
  <c r="V25" i="5"/>
  <c r="V20" i="5"/>
  <c r="V23" i="5"/>
  <c r="V26" i="5"/>
  <c r="V29" i="5"/>
  <c r="V21" i="5"/>
  <c r="V18" i="5"/>
  <c r="V27" i="5"/>
  <c r="V24" i="5"/>
  <c r="E30" i="4"/>
  <c r="K17" i="4"/>
  <c r="H17" i="4"/>
  <c r="E17" i="4"/>
  <c r="K16" i="4"/>
  <c r="M30" i="4" s="1"/>
  <c r="H16" i="4"/>
  <c r="J30" i="4" s="1"/>
  <c r="E16" i="4"/>
  <c r="G30" i="4" s="1"/>
  <c r="H41" i="4" l="1"/>
  <c r="X18" i="4"/>
  <c r="X24" i="4"/>
  <c r="X19" i="4"/>
  <c r="X25" i="4"/>
  <c r="X20" i="4"/>
  <c r="X26" i="4"/>
  <c r="X21" i="4"/>
  <c r="X27" i="4"/>
  <c r="X22" i="4"/>
  <c r="X29" i="4"/>
  <c r="X28" i="4"/>
  <c r="X23" i="4"/>
  <c r="W20" i="4"/>
  <c r="W26" i="4"/>
  <c r="W21" i="4"/>
  <c r="W27" i="4"/>
  <c r="W22" i="4"/>
  <c r="N22" i="4" s="1"/>
  <c r="W28" i="4"/>
  <c r="W23" i="4"/>
  <c r="W29" i="4"/>
  <c r="W24" i="4"/>
  <c r="N24" i="4" s="1"/>
  <c r="W18" i="4"/>
  <c r="W19" i="4"/>
  <c r="W25" i="4"/>
  <c r="K41" i="4"/>
  <c r="Y24" i="4"/>
  <c r="Y18" i="4"/>
  <c r="Y27" i="4"/>
  <c r="Y19" i="4"/>
  <c r="Y25" i="4"/>
  <c r="Y20" i="4"/>
  <c r="Y26" i="4"/>
  <c r="Y21" i="4"/>
  <c r="Y22" i="4"/>
  <c r="Y28" i="4"/>
  <c r="Y23" i="4"/>
  <c r="Y29" i="4"/>
  <c r="W30" i="5"/>
  <c r="G31" i="5" s="1"/>
  <c r="I31" i="5" s="1"/>
  <c r="V30" i="5"/>
  <c r="D31" i="5" s="1"/>
  <c r="F31" i="5" s="1"/>
  <c r="J36" i="5"/>
  <c r="J38" i="5" s="1"/>
  <c r="L31" i="5"/>
  <c r="M25" i="5"/>
  <c r="M24" i="5"/>
  <c r="M20" i="5"/>
  <c r="M18" i="5"/>
  <c r="M27" i="5"/>
  <c r="M23" i="5"/>
  <c r="M19" i="5"/>
  <c r="M22" i="5"/>
  <c r="M21" i="5"/>
  <c r="M26" i="5"/>
  <c r="M29" i="5"/>
  <c r="M28" i="5"/>
  <c r="E41" i="4"/>
  <c r="K36" i="4" s="1"/>
  <c r="K31" i="4"/>
  <c r="M31" i="4" s="1"/>
  <c r="H31" i="4"/>
  <c r="J31" i="4" s="1"/>
  <c r="E31" i="4"/>
  <c r="N18" i="4" l="1"/>
  <c r="W30" i="4"/>
  <c r="N27" i="4"/>
  <c r="N29" i="4"/>
  <c r="N26" i="4"/>
  <c r="N19" i="4"/>
  <c r="N21" i="4"/>
  <c r="N23" i="4"/>
  <c r="N20" i="4"/>
  <c r="X30" i="4"/>
  <c r="Y30" i="4"/>
  <c r="N25" i="4"/>
  <c r="N28" i="4"/>
  <c r="M36" i="5"/>
  <c r="M38" i="5" s="1"/>
  <c r="M31" i="5"/>
  <c r="M41" i="5"/>
  <c r="G31" i="4"/>
  <c r="K38" i="4"/>
  <c r="N31" i="4" l="1"/>
  <c r="P31" i="4" s="1"/>
  <c r="N36" i="4"/>
  <c r="O31" i="5"/>
</calcChain>
</file>

<file path=xl/sharedStrings.xml><?xml version="1.0" encoding="utf-8"?>
<sst xmlns="http://schemas.openxmlformats.org/spreadsheetml/2006/main" count="280" uniqueCount="102">
  <si>
    <t>1.設備区分</t>
    <rPh sb="2" eb="4">
      <t>セツビ</t>
    </rPh>
    <rPh sb="4" eb="6">
      <t>クブン</t>
    </rPh>
    <phoneticPr fontId="5"/>
  </si>
  <si>
    <t>設備区分</t>
    <rPh sb="0" eb="2">
      <t>セツビ</t>
    </rPh>
    <rPh sb="2" eb="4">
      <t>クブン</t>
    </rPh>
    <phoneticPr fontId="5"/>
  </si>
  <si>
    <t>高効率照明</t>
  </si>
  <si>
    <t>使用エネルギー</t>
    <rPh sb="0" eb="2">
      <t>シヨウ</t>
    </rPh>
    <phoneticPr fontId="5"/>
  </si>
  <si>
    <t>昼間買電</t>
  </si>
  <si>
    <t>ガス（その他）</t>
  </si>
  <si>
    <t>合計</t>
    <rPh sb="0" eb="2">
      <t>ゴウケイ</t>
    </rPh>
    <phoneticPr fontId="5"/>
  </si>
  <si>
    <t>単位</t>
    <rPh sb="0" eb="2">
      <t>タンイ</t>
    </rPh>
    <phoneticPr fontId="5"/>
  </si>
  <si>
    <t>熱量換算係数</t>
    <rPh sb="0" eb="2">
      <t>ネツリョウ</t>
    </rPh>
    <rPh sb="2" eb="4">
      <t>カンサン</t>
    </rPh>
    <rPh sb="4" eb="6">
      <t>ケイスウ</t>
    </rPh>
    <phoneticPr fontId="5"/>
  </si>
  <si>
    <t>2019年  4月</t>
    <rPh sb="4" eb="5">
      <t>ネン</t>
    </rPh>
    <rPh sb="8" eb="9">
      <t>ガツ</t>
    </rPh>
    <phoneticPr fontId="5"/>
  </si>
  <si>
    <t>2019年  5月</t>
    <rPh sb="4" eb="5">
      <t>ネン</t>
    </rPh>
    <rPh sb="8" eb="9">
      <t>ガツ</t>
    </rPh>
    <phoneticPr fontId="5"/>
  </si>
  <si>
    <t>2019年  6月</t>
    <rPh sb="4" eb="5">
      <t>ネン</t>
    </rPh>
    <rPh sb="8" eb="9">
      <t>ガツ</t>
    </rPh>
    <phoneticPr fontId="5"/>
  </si>
  <si>
    <t>2019年  7月</t>
    <rPh sb="4" eb="5">
      <t>ネン</t>
    </rPh>
    <rPh sb="8" eb="9">
      <t>ガツ</t>
    </rPh>
    <phoneticPr fontId="5"/>
  </si>
  <si>
    <t>2019年  8月</t>
    <rPh sb="4" eb="5">
      <t>ネン</t>
    </rPh>
    <rPh sb="8" eb="9">
      <t>ガツ</t>
    </rPh>
    <phoneticPr fontId="5"/>
  </si>
  <si>
    <t>2019年  9月</t>
    <rPh sb="4" eb="5">
      <t>ネン</t>
    </rPh>
    <rPh sb="8" eb="9">
      <t>ガツ</t>
    </rPh>
    <phoneticPr fontId="5"/>
  </si>
  <si>
    <t>2019年 10月</t>
    <rPh sb="4" eb="5">
      <t>ネン</t>
    </rPh>
    <rPh sb="8" eb="9">
      <t>ガツ</t>
    </rPh>
    <phoneticPr fontId="5"/>
  </si>
  <si>
    <t>2019年 11月</t>
    <rPh sb="4" eb="5">
      <t>ネン</t>
    </rPh>
    <rPh sb="8" eb="9">
      <t>ガツ</t>
    </rPh>
    <phoneticPr fontId="5"/>
  </si>
  <si>
    <t>2019年 12月</t>
    <rPh sb="4" eb="5">
      <t>ネン</t>
    </rPh>
    <rPh sb="8" eb="9">
      <t>ガツ</t>
    </rPh>
    <phoneticPr fontId="5"/>
  </si>
  <si>
    <t>2020年  1月</t>
    <rPh sb="4" eb="5">
      <t>ネン</t>
    </rPh>
    <rPh sb="8" eb="9">
      <t>ガツ</t>
    </rPh>
    <phoneticPr fontId="5"/>
  </si>
  <si>
    <t>2020年  2月</t>
    <rPh sb="4" eb="5">
      <t>ネン</t>
    </rPh>
    <rPh sb="8" eb="9">
      <t>ガツ</t>
    </rPh>
    <phoneticPr fontId="5"/>
  </si>
  <si>
    <t>2020年  3月</t>
    <rPh sb="4" eb="5">
      <t>ネン</t>
    </rPh>
    <rPh sb="8" eb="9">
      <t>ガツ</t>
    </rPh>
    <phoneticPr fontId="5"/>
  </si>
  <si>
    <t>平成29年度補正予算　省エネルギー設備の導入・運用改善による中小企業等の生産性革命促進事業</t>
    <rPh sb="0" eb="2">
      <t>ヘイセイ</t>
    </rPh>
    <rPh sb="4" eb="6">
      <t>ネンド</t>
    </rPh>
    <rPh sb="6" eb="8">
      <t>ホセイ</t>
    </rPh>
    <rPh sb="8" eb="10">
      <t>ヨサン</t>
    </rPh>
    <rPh sb="11" eb="12">
      <t>ショウ</t>
    </rPh>
    <rPh sb="17" eb="19">
      <t>セツビ</t>
    </rPh>
    <rPh sb="20" eb="22">
      <t>ドウニュウ</t>
    </rPh>
    <rPh sb="23" eb="25">
      <t>ウンヨウ</t>
    </rPh>
    <rPh sb="25" eb="27">
      <t>カイゼン</t>
    </rPh>
    <rPh sb="30" eb="32">
      <t>チュウショウ</t>
    </rPh>
    <rPh sb="32" eb="34">
      <t>キギョウ</t>
    </rPh>
    <rPh sb="34" eb="35">
      <t>トウ</t>
    </rPh>
    <rPh sb="36" eb="39">
      <t>セイサンセイ</t>
    </rPh>
    <rPh sb="39" eb="41">
      <t>カクメイ</t>
    </rPh>
    <rPh sb="41" eb="43">
      <t>ソクシン</t>
    </rPh>
    <rPh sb="43" eb="45">
      <t>ジギョウ</t>
    </rPh>
    <phoneticPr fontId="5"/>
  </si>
  <si>
    <t>高効率空調</t>
  </si>
  <si>
    <t>産業ヒートポンプ</t>
  </si>
  <si>
    <t>業務用給湯器</t>
  </si>
  <si>
    <t>高性能ボイラ</t>
  </si>
  <si>
    <t>高効率コージェネレーション</t>
  </si>
  <si>
    <t>低炭素工業炉</t>
  </si>
  <si>
    <t>産業用モータ</t>
    <rPh sb="0" eb="2">
      <t>サンギョウ</t>
    </rPh>
    <rPh sb="2" eb="3">
      <t>ヨウ</t>
    </rPh>
    <phoneticPr fontId="8"/>
  </si>
  <si>
    <t>エネルギー使用量</t>
    <rPh sb="5" eb="8">
      <t>シヨウリョウ</t>
    </rPh>
    <phoneticPr fontId="5"/>
  </si>
  <si>
    <t>申請書番号：KS-</t>
    <rPh sb="0" eb="3">
      <t>シンセイショ</t>
    </rPh>
    <rPh sb="3" eb="5">
      <t>バンゴウ</t>
    </rPh>
    <phoneticPr fontId="5"/>
  </si>
  <si>
    <t>設備使用者</t>
    <rPh sb="0" eb="2">
      <t>セツビ</t>
    </rPh>
    <rPh sb="2" eb="5">
      <t>シヨウシャ</t>
    </rPh>
    <phoneticPr fontId="5"/>
  </si>
  <si>
    <t>事業実施場所</t>
    <rPh sb="0" eb="2">
      <t>ジギョウ</t>
    </rPh>
    <rPh sb="2" eb="4">
      <t>ジッシ</t>
    </rPh>
    <rPh sb="4" eb="6">
      <t>バショ</t>
    </rPh>
    <phoneticPr fontId="5"/>
  </si>
  <si>
    <t>使用エネルギー</t>
    <rPh sb="0" eb="2">
      <t>シヨウ</t>
    </rPh>
    <phoneticPr fontId="21"/>
  </si>
  <si>
    <t>単位</t>
    <rPh sb="0" eb="2">
      <t>タンイ</t>
    </rPh>
    <phoneticPr fontId="21"/>
  </si>
  <si>
    <t>換算係数
熱量単位</t>
    <rPh sb="0" eb="2">
      <t>カンサン</t>
    </rPh>
    <rPh sb="2" eb="4">
      <t>ケイスウ</t>
    </rPh>
    <rPh sb="5" eb="7">
      <t>ネツリョウ</t>
    </rPh>
    <rPh sb="7" eb="9">
      <t>タンイ</t>
    </rPh>
    <phoneticPr fontId="21"/>
  </si>
  <si>
    <t>kWh</t>
  </si>
  <si>
    <t>夜間買電</t>
  </si>
  <si>
    <t>その他買電</t>
  </si>
  <si>
    <t>液化石油ガス（LPG）</t>
  </si>
  <si>
    <t>kg</t>
  </si>
  <si>
    <t>都市ガス（45MJ/m3）</t>
  </si>
  <si>
    <t>m3</t>
  </si>
  <si>
    <t>都市ガス（46MJ/m3）</t>
  </si>
  <si>
    <t>石油系炭化水素ガス</t>
  </si>
  <si>
    <t>液化天然ガス（LNG）</t>
  </si>
  <si>
    <t>その他可燃性天然ガス</t>
  </si>
  <si>
    <t>コークス炉ガス</t>
  </si>
  <si>
    <t>高炉ガス</t>
  </si>
  <si>
    <t>転炉ガス</t>
  </si>
  <si>
    <t>手入力</t>
    <rPh sb="0" eb="1">
      <t>テ</t>
    </rPh>
    <rPh sb="1" eb="3">
      <t>ニュウリョク</t>
    </rPh>
    <phoneticPr fontId="5"/>
  </si>
  <si>
    <t>原油</t>
  </si>
  <si>
    <t>L</t>
  </si>
  <si>
    <t>原油のうちコンデンセート（NGL）</t>
  </si>
  <si>
    <t>揮発油（ガソリン）</t>
  </si>
  <si>
    <t>ナフサ</t>
  </si>
  <si>
    <t>灯油</t>
  </si>
  <si>
    <t>軽油</t>
  </si>
  <si>
    <t>A重油</t>
  </si>
  <si>
    <t>B・C重油</t>
  </si>
  <si>
    <t>産業用蒸気</t>
  </si>
  <si>
    <t>MJ</t>
  </si>
  <si>
    <t>産業用以外の蒸気</t>
  </si>
  <si>
    <t>温水</t>
  </si>
  <si>
    <t>冷水</t>
  </si>
  <si>
    <t>石油アスファルト</t>
  </si>
  <si>
    <t>石油コークス</t>
  </si>
  <si>
    <t>原料炭</t>
  </si>
  <si>
    <t>一般炭</t>
  </si>
  <si>
    <t>無煙炭</t>
  </si>
  <si>
    <t>石炭コークス</t>
  </si>
  <si>
    <t>コールタール</t>
  </si>
  <si>
    <t>設備区分</t>
    <rPh sb="0" eb="2">
      <t>セツビ</t>
    </rPh>
    <rPh sb="2" eb="4">
      <t>クブン</t>
    </rPh>
    <phoneticPr fontId="21"/>
  </si>
  <si>
    <t>計測結果総括表</t>
    <rPh sb="0" eb="2">
      <t>ケイソク</t>
    </rPh>
    <rPh sb="2" eb="4">
      <t>ケッカ</t>
    </rPh>
    <rPh sb="4" eb="7">
      <t>ソウカツヒョウ</t>
    </rPh>
    <phoneticPr fontId="5"/>
  </si>
  <si>
    <t>○</t>
  </si>
  <si>
    <t>←黄色部分＋熱量換算係数のところだけ入力可にする予定</t>
    <rPh sb="1" eb="3">
      <t>キイロ</t>
    </rPh>
    <rPh sb="3" eb="5">
      <t>ブブン</t>
    </rPh>
    <rPh sb="6" eb="8">
      <t>ネツリョウ</t>
    </rPh>
    <rPh sb="8" eb="10">
      <t>カンサン</t>
    </rPh>
    <rPh sb="10" eb="12">
      <t>ケイスウ</t>
    </rPh>
    <rPh sb="18" eb="20">
      <t>ニュウリョク</t>
    </rPh>
    <rPh sb="20" eb="21">
      <t>カ</t>
    </rPh>
    <rPh sb="24" eb="26">
      <t>ヨテイ</t>
    </rPh>
    <phoneticPr fontId="5"/>
  </si>
  <si>
    <t>事業実施前</t>
    <rPh sb="0" eb="2">
      <t>ジギョウ</t>
    </rPh>
    <rPh sb="2" eb="4">
      <t>ジッシ</t>
    </rPh>
    <rPh sb="4" eb="5">
      <t>マエ</t>
    </rPh>
    <phoneticPr fontId="5"/>
  </si>
  <si>
    <t>事業実施後</t>
    <rPh sb="0" eb="2">
      <t>ジギョウ</t>
    </rPh>
    <rPh sb="2" eb="4">
      <t>ジッシ</t>
    </rPh>
    <rPh sb="4" eb="5">
      <t>ゴ</t>
    </rPh>
    <phoneticPr fontId="5"/>
  </si>
  <si>
    <t>計画値</t>
    <rPh sb="0" eb="2">
      <t>ケイカク</t>
    </rPh>
    <rPh sb="2" eb="3">
      <t>チ</t>
    </rPh>
    <phoneticPr fontId="5"/>
  </si>
  <si>
    <t>見込値</t>
    <rPh sb="0" eb="2">
      <t>ミコミ</t>
    </rPh>
    <rPh sb="2" eb="3">
      <t>チ</t>
    </rPh>
    <phoneticPr fontId="5"/>
  </si>
  <si>
    <t>実績値</t>
    <rPh sb="0" eb="3">
      <t>ジッセキチ</t>
    </rPh>
    <phoneticPr fontId="5"/>
  </si>
  <si>
    <t>原油換算使用量</t>
    <rPh sb="0" eb="2">
      <t>ゲンユ</t>
    </rPh>
    <rPh sb="2" eb="4">
      <t>カンサン</t>
    </rPh>
    <rPh sb="4" eb="7">
      <t>シヨウリョウ</t>
    </rPh>
    <phoneticPr fontId="5"/>
  </si>
  <si>
    <t>省エネルギー量</t>
    <rPh sb="0" eb="1">
      <t>ショウ</t>
    </rPh>
    <rPh sb="6" eb="7">
      <t>リョウ</t>
    </rPh>
    <phoneticPr fontId="5"/>
  </si>
  <si>
    <t>（kl/年）</t>
    <phoneticPr fontId="5"/>
  </si>
  <si>
    <t>（kl/年）</t>
    <phoneticPr fontId="5"/>
  </si>
  <si>
    <t>3.＜設備区分別＞省エネルギー効果（原油換算）</t>
    <rPh sb="3" eb="5">
      <t>セツビ</t>
    </rPh>
    <rPh sb="5" eb="7">
      <t>クブン</t>
    </rPh>
    <rPh sb="7" eb="8">
      <t>ベツ</t>
    </rPh>
    <rPh sb="9" eb="10">
      <t>ショウ</t>
    </rPh>
    <rPh sb="15" eb="17">
      <t>コウカ</t>
    </rPh>
    <rPh sb="18" eb="20">
      <t>ゲンユ</t>
    </rPh>
    <rPh sb="20" eb="22">
      <t>カンサン</t>
    </rPh>
    <phoneticPr fontId="5"/>
  </si>
  <si>
    <t>（原油換算）</t>
    <rPh sb="1" eb="3">
      <t>ゲンユ</t>
    </rPh>
    <rPh sb="3" eb="5">
      <t>カンサン</t>
    </rPh>
    <phoneticPr fontId="5"/>
  </si>
  <si>
    <t>裕度（%）</t>
    <rPh sb="0" eb="2">
      <t>ユウド</t>
    </rPh>
    <phoneticPr fontId="5"/>
  </si>
  <si>
    <t>000123456789</t>
    <phoneticPr fontId="5"/>
  </si>
  <si>
    <t>株式会社○○○</t>
    <rPh sb="0" eb="4">
      <t>カブシキガイシャ</t>
    </rPh>
    <phoneticPr fontId="5"/>
  </si>
  <si>
    <t>○○事業所</t>
    <rPh sb="2" eb="5">
      <t>ジギョウショ</t>
    </rPh>
    <phoneticPr fontId="5"/>
  </si>
  <si>
    <t>冷凍冷蔵設備</t>
    <rPh sb="0" eb="2">
      <t>レイトウ</t>
    </rPh>
    <rPh sb="2" eb="4">
      <t>レイゾウ</t>
    </rPh>
    <rPh sb="4" eb="6">
      <t>セツビ</t>
    </rPh>
    <phoneticPr fontId="4"/>
  </si>
  <si>
    <t>計測
ﾃﾞｰﾀ</t>
    <rPh sb="0" eb="2">
      <t>ケイソク</t>
    </rPh>
    <phoneticPr fontId="5"/>
  </si>
  <si>
    <t>2.＜使用エネルギー別＞エネルギー使用量実測値、及び計測データ確認</t>
    <rPh sb="3" eb="5">
      <t>シヨウ</t>
    </rPh>
    <rPh sb="10" eb="11">
      <t>ベツ</t>
    </rPh>
    <rPh sb="17" eb="20">
      <t>シヨウリョウ</t>
    </rPh>
    <rPh sb="20" eb="23">
      <t>ジッソクチ</t>
    </rPh>
    <rPh sb="24" eb="25">
      <t>オヨ</t>
    </rPh>
    <rPh sb="26" eb="28">
      <t>ケイソク</t>
    </rPh>
    <rPh sb="31" eb="33">
      <t>カクニン</t>
    </rPh>
    <phoneticPr fontId="5"/>
  </si>
  <si>
    <t>合計（原油換算）</t>
    <rPh sb="0" eb="2">
      <t>ゴウケイ</t>
    </rPh>
    <rPh sb="3" eb="5">
      <t>ゲンユ</t>
    </rPh>
    <rPh sb="5" eb="7">
      <t>カンサン</t>
    </rPh>
    <phoneticPr fontId="5"/>
  </si>
  <si>
    <t>(kl)</t>
    <phoneticPr fontId="5"/>
  </si>
  <si>
    <t>★</t>
    <phoneticPr fontId="5"/>
  </si>
  <si>
    <t>四捨五入</t>
    <rPh sb="0" eb="4">
      <t>シシャゴニュウ</t>
    </rPh>
    <phoneticPr fontId="5"/>
  </si>
  <si>
    <t>エネ１</t>
    <phoneticPr fontId="5"/>
  </si>
  <si>
    <t>原油換算</t>
    <rPh sb="0" eb="4">
      <t>ゲンユカンザン</t>
    </rPh>
    <phoneticPr fontId="5"/>
  </si>
  <si>
    <t>エネ２</t>
    <phoneticPr fontId="5"/>
  </si>
  <si>
    <t>エネ３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</si>
</sst>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¥&quot;#,##0;[Red]&quot;¥&quot;\-#,##0"/>
    <numFmt numFmtId="176" formatCode="0.0%"/>
    <numFmt numFmtId="177" formatCode="0.00_ "/>
    <numFmt numFmtId="178" formatCode="0.0_ "/>
    <numFmt numFmtId="179" formatCode="0_);[Red]\(0\)"/>
    <numFmt numFmtId="180" formatCode="0.00_);[Red]\(0.00\)"/>
    <numFmt numFmtId="181" formatCode="0.000_);[Red]\(0.000\)"/>
    <numFmt numFmtId="182" formatCode="#,##0.000;[Red]\-#,##0.000"/>
    <numFmt numFmtId="183" formatCode="0.0000_);[Red]\(0.0000\)"/>
    <numFmt numFmtId="184" formatCode="0.000_)&quot; (kl/年)&quot;;[Red]\(0.000\)&quot; (kl/年)&quot;"/>
    <numFmt numFmtId="185" formatCode="0.000_ ;[Red]\-0.000\ "/>
    <numFmt numFmtId="186" formatCode="0.00_ ;[Red]\-0.00\ "/>
    <numFmt numFmtId="187" formatCode="0.000"/>
    <numFmt numFmtId="188" formatCode="#,##0.0;[Red]\-#,##0.0"/>
  </numFmts>
  <fonts count="30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u/>
      <sz val="12"/>
      <color indexed="12"/>
      <name val="Osaka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2"/>
      <color theme="0"/>
      <name val="ＭＳ Ｐゴシック"/>
      <family val="2"/>
      <charset val="128"/>
      <scheme val="minor"/>
    </font>
    <font>
      <sz val="11"/>
      <color rgb="FF00B05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</borders>
  <cellStyleXfs count="78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9" fillId="0" borderId="0"/>
    <xf numFmtId="17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15" fillId="0" borderId="0"/>
    <xf numFmtId="0" fontId="12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0">
    <xf numFmtId="0" fontId="0" fillId="0" borderId="0" xfId="0">
      <alignment vertical="center"/>
    </xf>
    <xf numFmtId="0" fontId="7" fillId="0" borderId="0" xfId="0" applyFont="1" applyProtection="1">
      <alignment vertical="center"/>
    </xf>
    <xf numFmtId="0" fontId="7" fillId="0" borderId="0" xfId="2" applyFont="1" applyBorder="1" applyProtection="1">
      <alignment vertical="center"/>
    </xf>
    <xf numFmtId="0" fontId="7" fillId="0" borderId="0" xfId="2" applyFont="1" applyProtection="1">
      <alignment vertical="center"/>
    </xf>
    <xf numFmtId="0" fontId="16" fillId="0" borderId="0" xfId="2" applyFo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17" fillId="0" borderId="0" xfId="2" applyFont="1" applyFill="1" applyBorder="1" applyProtection="1">
      <alignment vertical="center"/>
    </xf>
    <xf numFmtId="0" fontId="7" fillId="0" borderId="0" xfId="2" applyFont="1" applyFill="1" applyBorder="1" applyProtection="1">
      <alignment vertical="center"/>
    </xf>
    <xf numFmtId="0" fontId="7" fillId="0" borderId="0" xfId="2" applyFont="1" applyAlignment="1" applyProtection="1">
      <alignment horizontal="center" vertical="center"/>
    </xf>
    <xf numFmtId="0" fontId="19" fillId="3" borderId="2" xfId="2" applyFont="1" applyFill="1" applyBorder="1" applyAlignment="1" applyProtection="1">
      <alignment horizontal="center" vertical="center" wrapText="1"/>
    </xf>
    <xf numFmtId="0" fontId="19" fillId="3" borderId="1" xfId="2" applyFont="1" applyFill="1" applyBorder="1" applyAlignment="1" applyProtection="1">
      <alignment horizontal="center" vertical="center"/>
    </xf>
    <xf numFmtId="0" fontId="9" fillId="3" borderId="1" xfId="41" applyFont="1" applyFill="1" applyBorder="1" applyAlignment="1">
      <alignment horizontal="center" vertical="center"/>
    </xf>
    <xf numFmtId="0" fontId="9" fillId="3" borderId="1" xfId="41" applyFont="1" applyFill="1" applyBorder="1" applyAlignment="1">
      <alignment horizontal="center" vertical="center" wrapText="1"/>
    </xf>
    <xf numFmtId="0" fontId="9" fillId="0" borderId="1" xfId="41" applyFont="1" applyBorder="1" applyAlignment="1">
      <alignment horizontal="center" vertical="center"/>
    </xf>
    <xf numFmtId="177" fontId="9" fillId="0" borderId="1" xfId="41" applyNumberFormat="1" applyFont="1" applyBorder="1" applyAlignment="1">
      <alignment horizontal="center" vertical="center"/>
    </xf>
    <xf numFmtId="178" fontId="9" fillId="0" borderId="1" xfId="41" applyNumberFormat="1" applyFont="1" applyBorder="1" applyAlignment="1">
      <alignment horizontal="center" vertical="center"/>
    </xf>
    <xf numFmtId="0" fontId="9" fillId="3" borderId="7" xfId="41" applyFont="1" applyFill="1" applyBorder="1" applyAlignment="1">
      <alignment horizontal="center" vertical="center"/>
    </xf>
    <xf numFmtId="0" fontId="9" fillId="3" borderId="8" xfId="41" applyFont="1" applyFill="1" applyBorder="1" applyAlignment="1">
      <alignment horizontal="center" vertical="center"/>
    </xf>
    <xf numFmtId="0" fontId="9" fillId="0" borderId="8" xfId="41" applyFont="1" applyBorder="1" applyAlignment="1">
      <alignment horizontal="center" vertical="center"/>
    </xf>
    <xf numFmtId="178" fontId="9" fillId="0" borderId="8" xfId="41" applyNumberFormat="1" applyFont="1" applyBorder="1" applyAlignment="1">
      <alignment horizontal="center" vertical="center"/>
    </xf>
    <xf numFmtId="177" fontId="9" fillId="0" borderId="8" xfId="41" applyNumberFormat="1" applyFont="1" applyBorder="1" applyAlignment="1">
      <alignment horizontal="center" vertical="center"/>
    </xf>
    <xf numFmtId="0" fontId="9" fillId="4" borderId="0" xfId="41" applyFont="1" applyFill="1"/>
    <xf numFmtId="0" fontId="9" fillId="0" borderId="0" xfId="41" applyFont="1"/>
    <xf numFmtId="0" fontId="22" fillId="0" borderId="0" xfId="77" applyFont="1">
      <alignment vertical="center"/>
    </xf>
    <xf numFmtId="0" fontId="9" fillId="3" borderId="1" xfId="41" applyFont="1" applyFill="1" applyBorder="1" applyAlignment="1">
      <alignment vertical="center"/>
    </xf>
    <xf numFmtId="0" fontId="9" fillId="0" borderId="1" xfId="41" applyFont="1" applyBorder="1" applyAlignment="1">
      <alignment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18" fillId="0" borderId="0" xfId="2" applyFont="1" applyFill="1" applyBorder="1" applyAlignment="1" applyProtection="1">
      <alignment vertical="center"/>
    </xf>
    <xf numFmtId="0" fontId="1" fillId="0" borderId="0" xfId="0" applyFont="1" applyProtection="1">
      <alignment vertical="center"/>
    </xf>
    <xf numFmtId="0" fontId="19" fillId="3" borderId="2" xfId="2" applyFont="1" applyFill="1" applyBorder="1" applyAlignment="1" applyProtection="1">
      <alignment horizontal="center" vertical="center" shrinkToFit="1"/>
    </xf>
    <xf numFmtId="0" fontId="20" fillId="2" borderId="6" xfId="1" applyNumberFormat="1" applyFont="1" applyFill="1" applyBorder="1" applyAlignment="1" applyProtection="1">
      <alignment horizontal="center" vertical="center" shrinkToFit="1"/>
    </xf>
    <xf numFmtId="0" fontId="20" fillId="2" borderId="10" xfId="1" applyNumberFormat="1" applyFont="1" applyFill="1" applyBorder="1" applyAlignment="1" applyProtection="1">
      <alignment horizontal="center" vertical="center" shrinkToFit="1"/>
    </xf>
    <xf numFmtId="0" fontId="0" fillId="0" borderId="0" xfId="0" applyBorder="1" applyProtection="1">
      <alignment vertical="center"/>
    </xf>
    <xf numFmtId="0" fontId="23" fillId="0" borderId="9" xfId="2" applyFont="1" applyFill="1" applyBorder="1" applyAlignment="1" applyProtection="1">
      <alignment horizontal="center" vertical="center"/>
    </xf>
    <xf numFmtId="0" fontId="23" fillId="0" borderId="0" xfId="2" applyFont="1" applyFill="1" applyBorder="1" applyAlignment="1" applyProtection="1">
      <alignment horizontal="center" vertical="center"/>
    </xf>
    <xf numFmtId="179" fontId="23" fillId="0" borderId="9" xfId="1" applyNumberFormat="1" applyFont="1" applyFill="1" applyBorder="1" applyProtection="1">
      <alignment vertical="center"/>
    </xf>
    <xf numFmtId="0" fontId="24" fillId="0" borderId="0" xfId="1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Protection="1">
      <alignment vertical="center"/>
    </xf>
    <xf numFmtId="0" fontId="20" fillId="0" borderId="0" xfId="0" applyFont="1" applyAlignment="1" applyProtection="1">
      <alignment vertical="center"/>
    </xf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NumberFormat="1" applyFont="1" applyFill="1" applyBorder="1" applyAlignment="1" applyProtection="1">
      <alignment vertical="center"/>
    </xf>
    <xf numFmtId="180" fontId="23" fillId="0" borderId="0" xfId="2" applyNumberFormat="1" applyFont="1" applyFill="1" applyBorder="1" applyAlignment="1" applyProtection="1">
      <alignment vertical="center"/>
    </xf>
    <xf numFmtId="181" fontId="23" fillId="0" borderId="0" xfId="2" applyNumberFormat="1" applyFont="1" applyFill="1" applyBorder="1" applyAlignment="1" applyProtection="1">
      <alignment vertical="center"/>
    </xf>
    <xf numFmtId="0" fontId="16" fillId="0" borderId="0" xfId="2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23" fillId="0" borderId="9" xfId="2" applyNumberFormat="1" applyFont="1" applyFill="1" applyBorder="1" applyAlignment="1" applyProtection="1">
      <alignment vertical="center" wrapText="1"/>
    </xf>
    <xf numFmtId="0" fontId="23" fillId="0" borderId="9" xfId="2" applyNumberFormat="1" applyFont="1" applyFill="1" applyBorder="1" applyAlignment="1" applyProtection="1">
      <alignment vertical="center"/>
    </xf>
    <xf numFmtId="180" fontId="23" fillId="0" borderId="9" xfId="2" applyNumberFormat="1" applyFont="1" applyFill="1" applyBorder="1" applyAlignment="1" applyProtection="1">
      <alignment vertical="center"/>
    </xf>
    <xf numFmtId="181" fontId="23" fillId="0" borderId="9" xfId="2" applyNumberFormat="1" applyFont="1" applyFill="1" applyBorder="1" applyAlignment="1" applyProtection="1">
      <alignment vertical="center"/>
    </xf>
    <xf numFmtId="181" fontId="0" fillId="0" borderId="0" xfId="0" applyNumberFormat="1" applyProtection="1">
      <alignment vertical="center"/>
    </xf>
    <xf numFmtId="181" fontId="18" fillId="0" borderId="3" xfId="2" applyNumberFormat="1" applyFont="1" applyFill="1" applyBorder="1" applyAlignment="1" applyProtection="1">
      <alignment vertical="center"/>
    </xf>
    <xf numFmtId="181" fontId="18" fillId="0" borderId="4" xfId="2" applyNumberFormat="1" applyFont="1" applyFill="1" applyBorder="1" applyAlignment="1" applyProtection="1">
      <alignment vertical="center"/>
    </xf>
    <xf numFmtId="0" fontId="18" fillId="0" borderId="0" xfId="2" applyFont="1" applyProtection="1">
      <alignment vertical="center"/>
    </xf>
    <xf numFmtId="0" fontId="19" fillId="3" borderId="14" xfId="2" applyFont="1" applyFill="1" applyBorder="1" applyAlignment="1" applyProtection="1">
      <alignment horizontal="center" vertical="center" wrapText="1"/>
    </xf>
    <xf numFmtId="181" fontId="19" fillId="0" borderId="21" xfId="2" applyNumberFormat="1" applyFont="1" applyBorder="1" applyAlignment="1" applyProtection="1">
      <alignment vertical="center"/>
    </xf>
    <xf numFmtId="0" fontId="19" fillId="3" borderId="23" xfId="2" applyFont="1" applyFill="1" applyBorder="1" applyAlignment="1" applyProtection="1">
      <alignment horizontal="center" vertical="center" wrapText="1"/>
    </xf>
    <xf numFmtId="182" fontId="19" fillId="0" borderId="24" xfId="1" applyNumberFormat="1" applyFont="1" applyBorder="1" applyAlignment="1" applyProtection="1">
      <alignment vertical="center"/>
    </xf>
    <xf numFmtId="181" fontId="19" fillId="0" borderId="15" xfId="2" applyNumberFormat="1" applyFont="1" applyBorder="1" applyAlignment="1" applyProtection="1">
      <alignment vertical="center"/>
    </xf>
    <xf numFmtId="0" fontId="20" fillId="2" borderId="26" xfId="1" applyNumberFormat="1" applyFont="1" applyFill="1" applyBorder="1" applyAlignment="1" applyProtection="1">
      <alignment horizontal="center" vertical="center" shrinkToFit="1"/>
    </xf>
    <xf numFmtId="182" fontId="19" fillId="0" borderId="25" xfId="1" applyNumberFormat="1" applyFont="1" applyBorder="1" applyAlignment="1" applyProtection="1">
      <alignment vertical="center"/>
    </xf>
    <xf numFmtId="181" fontId="19" fillId="0" borderId="22" xfId="2" applyNumberFormat="1" applyFont="1" applyBorder="1" applyAlignment="1" applyProtection="1">
      <alignment vertical="center"/>
    </xf>
    <xf numFmtId="0" fontId="16" fillId="0" borderId="27" xfId="2" applyFont="1" applyBorder="1" applyProtection="1">
      <alignment vertical="center"/>
    </xf>
    <xf numFmtId="0" fontId="16" fillId="0" borderId="28" xfId="2" applyFont="1" applyBorder="1" applyProtection="1">
      <alignment vertical="center"/>
    </xf>
    <xf numFmtId="0" fontId="16" fillId="0" borderId="29" xfId="2" applyFont="1" applyBorder="1" applyProtection="1">
      <alignment vertical="center"/>
    </xf>
    <xf numFmtId="0" fontId="16" fillId="0" borderId="30" xfId="2" applyFont="1" applyBorder="1" applyProtection="1">
      <alignment vertical="center"/>
    </xf>
    <xf numFmtId="0" fontId="16" fillId="0" borderId="31" xfId="2" applyFont="1" applyBorder="1" applyProtection="1">
      <alignment vertical="center"/>
    </xf>
    <xf numFmtId="0" fontId="7" fillId="0" borderId="30" xfId="2" applyFont="1" applyBorder="1" applyProtection="1">
      <alignment vertical="center"/>
    </xf>
    <xf numFmtId="0" fontId="7" fillId="0" borderId="31" xfId="2" applyFont="1" applyBorder="1" applyProtection="1">
      <alignment vertical="center"/>
    </xf>
    <xf numFmtId="0" fontId="0" fillId="0" borderId="30" xfId="0" applyBorder="1" applyProtection="1">
      <alignment vertical="center"/>
    </xf>
    <xf numFmtId="0" fontId="0" fillId="0" borderId="31" xfId="0" applyBorder="1" applyProtection="1">
      <alignment vertical="center"/>
    </xf>
    <xf numFmtId="0" fontId="7" fillId="0" borderId="31" xfId="2" applyFont="1" applyFill="1" applyBorder="1" applyAlignment="1" applyProtection="1">
      <alignment vertical="center"/>
    </xf>
    <xf numFmtId="0" fontId="17" fillId="0" borderId="30" xfId="2" applyFont="1" applyFill="1" applyBorder="1" applyProtection="1">
      <alignment vertical="center"/>
    </xf>
    <xf numFmtId="0" fontId="18" fillId="0" borderId="31" xfId="2" applyFont="1" applyFill="1" applyBorder="1" applyAlignment="1" applyProtection="1">
      <alignment vertical="center"/>
    </xf>
    <xf numFmtId="0" fontId="7" fillId="0" borderId="30" xfId="0" applyFont="1" applyBorder="1" applyProtection="1">
      <alignment vertical="center"/>
    </xf>
    <xf numFmtId="0" fontId="7" fillId="0" borderId="31" xfId="0" applyFont="1" applyBorder="1" applyProtection="1">
      <alignment vertical="center"/>
    </xf>
    <xf numFmtId="0" fontId="23" fillId="0" borderId="32" xfId="2" applyFont="1" applyFill="1" applyBorder="1" applyAlignment="1" applyProtection="1">
      <alignment horizontal="center" vertical="center"/>
    </xf>
    <xf numFmtId="0" fontId="23" fillId="0" borderId="32" xfId="2" applyNumberFormat="1" applyFont="1" applyFill="1" applyBorder="1" applyAlignment="1" applyProtection="1">
      <alignment vertical="center" wrapText="1"/>
    </xf>
    <xf numFmtId="0" fontId="23" fillId="0" borderId="32" xfId="2" applyNumberFormat="1" applyFont="1" applyFill="1" applyBorder="1" applyAlignment="1" applyProtection="1">
      <alignment vertical="center"/>
    </xf>
    <xf numFmtId="180" fontId="23" fillId="0" borderId="32" xfId="2" applyNumberFormat="1" applyFont="1" applyFill="1" applyBorder="1" applyAlignment="1" applyProtection="1">
      <alignment vertical="center"/>
    </xf>
    <xf numFmtId="179" fontId="23" fillId="0" borderId="32" xfId="1" applyNumberFormat="1" applyFont="1" applyFill="1" applyBorder="1" applyProtection="1">
      <alignment vertical="center"/>
    </xf>
    <xf numFmtId="181" fontId="23" fillId="0" borderId="32" xfId="2" applyNumberFormat="1" applyFont="1" applyFill="1" applyBorder="1" applyAlignment="1" applyProtection="1">
      <alignment vertical="center"/>
    </xf>
    <xf numFmtId="0" fontId="25" fillId="0" borderId="31" xfId="0" applyFont="1" applyFill="1" applyBorder="1" applyProtection="1">
      <alignment vertical="center"/>
    </xf>
    <xf numFmtId="181" fontId="0" fillId="0" borderId="0" xfId="0" applyNumberFormat="1" applyBorder="1" applyProtection="1">
      <alignment vertical="center"/>
    </xf>
    <xf numFmtId="0" fontId="0" fillId="0" borderId="33" xfId="0" applyBorder="1" applyProtection="1">
      <alignment vertical="center"/>
    </xf>
    <xf numFmtId="0" fontId="0" fillId="0" borderId="34" xfId="0" applyBorder="1" applyProtection="1">
      <alignment vertical="center"/>
    </xf>
    <xf numFmtId="0" fontId="25" fillId="0" borderId="35" xfId="0" applyFont="1" applyFill="1" applyBorder="1" applyProtection="1">
      <alignment vertical="center"/>
    </xf>
    <xf numFmtId="0" fontId="12" fillId="0" borderId="1" xfId="0" applyFont="1" applyBorder="1">
      <alignment vertical="center"/>
    </xf>
    <xf numFmtId="0" fontId="22" fillId="0" borderId="1" xfId="77" applyFont="1" applyBorder="1">
      <alignment vertical="center"/>
    </xf>
    <xf numFmtId="0" fontId="9" fillId="5" borderId="1" xfId="41" applyFont="1" applyFill="1" applyBorder="1" applyAlignment="1">
      <alignment vertical="center"/>
    </xf>
    <xf numFmtId="0" fontId="12" fillId="5" borderId="1" xfId="0" applyFont="1" applyFill="1" applyBorder="1">
      <alignment vertical="center"/>
    </xf>
    <xf numFmtId="0" fontId="19" fillId="3" borderId="6" xfId="2" applyFont="1" applyFill="1" applyBorder="1" applyAlignment="1" applyProtection="1">
      <alignment horizontal="center" vertical="center" wrapText="1"/>
    </xf>
    <xf numFmtId="0" fontId="19" fillId="3" borderId="36" xfId="2" applyFont="1" applyFill="1" applyBorder="1" applyAlignment="1" applyProtection="1">
      <alignment horizontal="center" vertical="center" wrapText="1"/>
    </xf>
    <xf numFmtId="182" fontId="19" fillId="0" borderId="39" xfId="1" applyNumberFormat="1" applyFont="1" applyBorder="1" applyAlignment="1" applyProtection="1">
      <alignment vertical="center"/>
    </xf>
    <xf numFmtId="181" fontId="19" fillId="0" borderId="40" xfId="2" applyNumberFormat="1" applyFont="1" applyBorder="1" applyAlignment="1" applyProtection="1">
      <alignment vertical="center"/>
    </xf>
    <xf numFmtId="187" fontId="0" fillId="0" borderId="1" xfId="0" applyNumberFormat="1" applyBorder="1" applyProtection="1">
      <alignment vertical="center"/>
    </xf>
    <xf numFmtId="187" fontId="0" fillId="0" borderId="44" xfId="0" applyNumberFormat="1" applyFill="1" applyBorder="1" applyProtection="1">
      <alignment vertical="center"/>
    </xf>
    <xf numFmtId="185" fontId="0" fillId="0" borderId="0" xfId="0" applyNumberFormat="1" applyProtection="1">
      <alignment vertical="center"/>
    </xf>
    <xf numFmtId="0" fontId="7" fillId="0" borderId="4" xfId="1" applyNumberFormat="1" applyFont="1" applyFill="1" applyBorder="1" applyAlignment="1" applyProtection="1">
      <alignment horizontal="center" vertical="center" shrinkToFit="1"/>
    </xf>
    <xf numFmtId="0" fontId="7" fillId="0" borderId="41" xfId="1" applyNumberFormat="1" applyFont="1" applyFill="1" applyBorder="1" applyAlignment="1" applyProtection="1">
      <alignment horizontal="center" vertical="center" shrinkToFit="1"/>
    </xf>
    <xf numFmtId="0" fontId="20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20" fillId="2" borderId="26" xfId="1" applyNumberFormat="1" applyFont="1" applyFill="1" applyBorder="1" applyAlignment="1" applyProtection="1">
      <alignment horizontal="center" vertical="center" shrinkToFit="1"/>
      <protection locked="0"/>
    </xf>
    <xf numFmtId="0" fontId="20" fillId="2" borderId="36" xfId="1" applyNumberFormat="1" applyFont="1" applyFill="1" applyBorder="1" applyAlignment="1" applyProtection="1">
      <alignment horizontal="center" vertical="center" shrinkToFit="1"/>
      <protection locked="0"/>
    </xf>
    <xf numFmtId="0" fontId="20" fillId="2" borderId="38" xfId="1" applyNumberFormat="1" applyFont="1" applyFill="1" applyBorder="1" applyAlignment="1" applyProtection="1">
      <alignment horizontal="center" vertical="center" shrinkToFit="1"/>
      <protection locked="0"/>
    </xf>
    <xf numFmtId="182" fontId="18" fillId="2" borderId="2" xfId="1" applyNumberFormat="1" applyFont="1" applyFill="1" applyBorder="1" applyAlignment="1" applyProtection="1">
      <alignment vertical="center"/>
    </xf>
    <xf numFmtId="182" fontId="18" fillId="0" borderId="2" xfId="1" applyNumberFormat="1" applyFont="1" applyFill="1" applyBorder="1" applyAlignment="1" applyProtection="1">
      <alignment vertical="center"/>
    </xf>
    <xf numFmtId="0" fontId="25" fillId="0" borderId="0" xfId="0" applyFont="1" applyFill="1" applyProtection="1">
      <alignment vertical="center"/>
    </xf>
    <xf numFmtId="0" fontId="27" fillId="0" borderId="0" xfId="2" applyFont="1" applyFill="1" applyProtection="1">
      <alignment vertical="center"/>
    </xf>
    <xf numFmtId="0" fontId="27" fillId="0" borderId="0" xfId="2" applyFont="1" applyFill="1" applyAlignment="1" applyProtection="1">
      <alignment horizontal="center" vertical="center"/>
    </xf>
    <xf numFmtId="182" fontId="18" fillId="2" borderId="2" xfId="1" applyNumberFormat="1" applyFont="1" applyFill="1" applyBorder="1" applyAlignment="1" applyProtection="1">
      <alignment vertical="center" shrinkToFit="1"/>
      <protection locked="0"/>
    </xf>
    <xf numFmtId="182" fontId="18" fillId="0" borderId="2" xfId="1" applyNumberFormat="1" applyFont="1" applyFill="1" applyBorder="1" applyAlignment="1" applyProtection="1">
      <alignment vertical="center" shrinkToFit="1"/>
    </xf>
    <xf numFmtId="0" fontId="28" fillId="0" borderId="0" xfId="2" applyFont="1" applyProtection="1">
      <alignment vertical="center"/>
    </xf>
    <xf numFmtId="0" fontId="0" fillId="0" borderId="15" xfId="0" applyBorder="1" applyProtection="1">
      <alignment vertical="center"/>
    </xf>
    <xf numFmtId="187" fontId="0" fillId="0" borderId="0" xfId="0" applyNumberFormat="1" applyFill="1" applyBorder="1" applyProtection="1">
      <alignment vertical="center"/>
    </xf>
    <xf numFmtId="40" fontId="0" fillId="0" borderId="1" xfId="0" applyNumberFormat="1" applyBorder="1" applyProtection="1">
      <alignment vertical="center"/>
    </xf>
    <xf numFmtId="0" fontId="29" fillId="0" borderId="0" xfId="0" applyFont="1" applyFill="1" applyProtection="1">
      <alignment vertical="center"/>
    </xf>
    <xf numFmtId="182" fontId="19" fillId="0" borderId="14" xfId="1" applyNumberFormat="1" applyFont="1" applyBorder="1" applyAlignment="1" applyProtection="1">
      <alignment horizontal="right" vertical="center"/>
    </xf>
    <xf numFmtId="182" fontId="19" fillId="0" borderId="15" xfId="1" applyNumberFormat="1" applyFont="1" applyBorder="1" applyAlignment="1" applyProtection="1">
      <alignment horizontal="right" vertical="center"/>
    </xf>
    <xf numFmtId="184" fontId="18" fillId="0" borderId="3" xfId="2" applyNumberFormat="1" applyFont="1" applyFill="1" applyBorder="1" applyAlignment="1" applyProtection="1">
      <alignment horizontal="center" vertical="center"/>
    </xf>
    <xf numFmtId="184" fontId="18" fillId="0" borderId="4" xfId="2" applyNumberFormat="1" applyFont="1" applyFill="1" applyBorder="1" applyAlignment="1" applyProtection="1">
      <alignment horizontal="center" vertical="center"/>
    </xf>
    <xf numFmtId="182" fontId="19" fillId="0" borderId="48" xfId="1" applyNumberFormat="1" applyFont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</xf>
    <xf numFmtId="181" fontId="18" fillId="0" borderId="3" xfId="2" applyNumberFormat="1" applyFont="1" applyFill="1" applyBorder="1" applyAlignment="1" applyProtection="1">
      <alignment horizontal="center" vertical="center"/>
    </xf>
    <xf numFmtId="188" fontId="19" fillId="2" borderId="2" xfId="1" applyNumberFormat="1" applyFont="1" applyFill="1" applyBorder="1" applyAlignment="1" applyProtection="1">
      <alignment horizontal="right" vertical="center" shrinkToFit="1"/>
    </xf>
    <xf numFmtId="188" fontId="19" fillId="2" borderId="5" xfId="1" applyNumberFormat="1" applyFont="1" applyFill="1" applyBorder="1" applyAlignment="1" applyProtection="1">
      <alignment horizontal="right" vertical="center" shrinkToFit="1"/>
    </xf>
    <xf numFmtId="188" fontId="19" fillId="0" borderId="23" xfId="1" applyNumberFormat="1" applyFont="1" applyBorder="1" applyAlignment="1" applyProtection="1">
      <alignment horizontal="right" vertical="center"/>
    </xf>
    <xf numFmtId="188" fontId="19" fillId="0" borderId="24" xfId="1" applyNumberFormat="1" applyFont="1" applyBorder="1" applyAlignment="1" applyProtection="1">
      <alignment horizontal="right" vertical="center"/>
    </xf>
    <xf numFmtId="182" fontId="19" fillId="0" borderId="42" xfId="1" applyNumberFormat="1" applyFont="1" applyFill="1" applyBorder="1" applyAlignment="1" applyProtection="1">
      <alignment horizontal="right" vertical="center" shrinkToFit="1"/>
    </xf>
    <xf numFmtId="182" fontId="19" fillId="0" borderId="3" xfId="1" applyNumberFormat="1" applyFont="1" applyFill="1" applyBorder="1" applyAlignment="1" applyProtection="1">
      <alignment horizontal="right" vertical="center" shrinkToFit="1"/>
    </xf>
    <xf numFmtId="182" fontId="19" fillId="2" borderId="2" xfId="1" applyNumberFormat="1" applyFont="1" applyFill="1" applyBorder="1" applyAlignment="1" applyProtection="1">
      <alignment horizontal="right" vertical="center" shrinkToFit="1"/>
    </xf>
    <xf numFmtId="182" fontId="19" fillId="2" borderId="5" xfId="1" applyNumberFormat="1" applyFont="1" applyFill="1" applyBorder="1" applyAlignment="1" applyProtection="1">
      <alignment horizontal="right" vertical="center" shrinkToFit="1"/>
    </xf>
    <xf numFmtId="182" fontId="19" fillId="2" borderId="16" xfId="1" applyNumberFormat="1" applyFont="1" applyFill="1" applyBorder="1" applyAlignment="1" applyProtection="1">
      <alignment horizontal="right" vertical="center" shrinkToFit="1"/>
    </xf>
    <xf numFmtId="182" fontId="19" fillId="2" borderId="17" xfId="1" applyNumberFormat="1" applyFont="1" applyFill="1" applyBorder="1" applyAlignment="1" applyProtection="1">
      <alignment horizontal="right" vertical="center" shrinkToFit="1"/>
    </xf>
    <xf numFmtId="188" fontId="19" fillId="2" borderId="16" xfId="1" applyNumberFormat="1" applyFont="1" applyFill="1" applyBorder="1" applyAlignment="1" applyProtection="1">
      <alignment horizontal="right" vertical="center" shrinkToFit="1"/>
    </xf>
    <xf numFmtId="188" fontId="19" fillId="2" borderId="17" xfId="1" applyNumberFormat="1" applyFont="1" applyFill="1" applyBorder="1" applyAlignment="1" applyProtection="1">
      <alignment horizontal="right" vertical="center" shrinkToFit="1"/>
    </xf>
    <xf numFmtId="182" fontId="19" fillId="0" borderId="23" xfId="1" applyNumberFormat="1" applyFont="1" applyBorder="1" applyAlignment="1" applyProtection="1">
      <alignment horizontal="right" vertical="center"/>
    </xf>
    <xf numFmtId="182" fontId="19" fillId="0" borderId="24" xfId="1" applyNumberFormat="1" applyFont="1" applyBorder="1" applyAlignment="1" applyProtection="1">
      <alignment horizontal="right" vertical="center"/>
    </xf>
    <xf numFmtId="182" fontId="26" fillId="3" borderId="49" xfId="1" applyNumberFormat="1" applyFont="1" applyFill="1" applyBorder="1" applyAlignment="1" applyProtection="1">
      <alignment horizontal="center" vertical="center"/>
    </xf>
    <xf numFmtId="182" fontId="26" fillId="3" borderId="50" xfId="1" applyNumberFormat="1" applyFont="1" applyFill="1" applyBorder="1" applyAlignment="1" applyProtection="1">
      <alignment horizontal="center" vertical="center"/>
    </xf>
    <xf numFmtId="182" fontId="26" fillId="3" borderId="51" xfId="1" applyNumberFormat="1" applyFont="1" applyFill="1" applyBorder="1" applyAlignment="1" applyProtection="1">
      <alignment horizontal="center" vertical="center"/>
    </xf>
    <xf numFmtId="186" fontId="19" fillId="3" borderId="2" xfId="2" applyNumberFormat="1" applyFont="1" applyFill="1" applyBorder="1" applyAlignment="1" applyProtection="1">
      <alignment horizontal="center" vertical="center"/>
    </xf>
    <xf numFmtId="186" fontId="19" fillId="3" borderId="3" xfId="2" applyNumberFormat="1" applyFont="1" applyFill="1" applyBorder="1" applyAlignment="1" applyProtection="1">
      <alignment horizontal="center" vertical="center"/>
    </xf>
    <xf numFmtId="186" fontId="19" fillId="3" borderId="4" xfId="2" applyNumberFormat="1" applyFont="1" applyFill="1" applyBorder="1" applyAlignment="1" applyProtection="1">
      <alignment horizontal="center" vertical="center"/>
    </xf>
    <xf numFmtId="0" fontId="19" fillId="3" borderId="43" xfId="2" applyFont="1" applyFill="1" applyBorder="1" applyAlignment="1" applyProtection="1">
      <alignment horizontal="center" vertical="center"/>
    </xf>
    <xf numFmtId="0" fontId="19" fillId="3" borderId="44" xfId="2" applyFont="1" applyFill="1" applyBorder="1" applyAlignment="1" applyProtection="1">
      <alignment horizontal="center" vertical="center"/>
    </xf>
    <xf numFmtId="0" fontId="19" fillId="3" borderId="45" xfId="2" applyFont="1" applyFill="1" applyBorder="1" applyAlignment="1" applyProtection="1">
      <alignment horizontal="center" vertical="center"/>
    </xf>
    <xf numFmtId="0" fontId="19" fillId="3" borderId="46" xfId="2" applyFont="1" applyFill="1" applyBorder="1" applyAlignment="1" applyProtection="1">
      <alignment horizontal="center" vertical="center"/>
    </xf>
    <xf numFmtId="0" fontId="19" fillId="3" borderId="0" xfId="2" applyFont="1" applyFill="1" applyBorder="1" applyAlignment="1" applyProtection="1">
      <alignment horizontal="center" vertical="center"/>
    </xf>
    <xf numFmtId="0" fontId="19" fillId="3" borderId="47" xfId="2" applyFont="1" applyFill="1" applyBorder="1" applyAlignment="1" applyProtection="1">
      <alignment horizontal="center" vertical="center"/>
    </xf>
    <xf numFmtId="0" fontId="19" fillId="3" borderId="48" xfId="2" applyFont="1" applyFill="1" applyBorder="1" applyAlignment="1" applyProtection="1">
      <alignment horizontal="center" vertical="center"/>
    </xf>
    <xf numFmtId="0" fontId="19" fillId="3" borderId="15" xfId="2" applyFont="1" applyFill="1" applyBorder="1" applyAlignment="1" applyProtection="1">
      <alignment horizontal="center" vertical="center"/>
    </xf>
    <xf numFmtId="0" fontId="19" fillId="3" borderId="22" xfId="2" applyFont="1" applyFill="1" applyBorder="1" applyAlignment="1" applyProtection="1">
      <alignment horizontal="center" vertical="center"/>
    </xf>
    <xf numFmtId="0" fontId="19" fillId="3" borderId="11" xfId="2" applyFont="1" applyFill="1" applyBorder="1" applyAlignment="1" applyProtection="1">
      <alignment horizontal="center" vertical="center" wrapText="1"/>
    </xf>
    <xf numFmtId="0" fontId="19" fillId="3" borderId="12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181" fontId="18" fillId="3" borderId="2" xfId="2" applyNumberFormat="1" applyFont="1" applyFill="1" applyBorder="1" applyAlignment="1" applyProtection="1">
      <alignment horizontal="center" vertical="center"/>
    </xf>
    <xf numFmtId="181" fontId="18" fillId="3" borderId="3" xfId="2" applyNumberFormat="1" applyFont="1" applyFill="1" applyBorder="1" applyAlignment="1" applyProtection="1">
      <alignment horizontal="center" vertical="center"/>
    </xf>
    <xf numFmtId="181" fontId="18" fillId="3" borderId="4" xfId="2" applyNumberFormat="1" applyFont="1" applyFill="1" applyBorder="1" applyAlignment="1" applyProtection="1">
      <alignment horizontal="center" vertical="center"/>
    </xf>
    <xf numFmtId="0" fontId="19" fillId="3" borderId="2" xfId="2" applyFont="1" applyFill="1" applyBorder="1" applyAlignment="1" applyProtection="1">
      <alignment horizontal="center" vertical="center"/>
    </xf>
    <xf numFmtId="0" fontId="19" fillId="3" borderId="5" xfId="2" applyFont="1" applyFill="1" applyBorder="1" applyAlignment="1" applyProtection="1">
      <alignment horizontal="center" vertical="center"/>
    </xf>
    <xf numFmtId="0" fontId="19" fillId="2" borderId="2" xfId="2" applyNumberFormat="1" applyFont="1" applyFill="1" applyBorder="1" applyAlignment="1" applyProtection="1">
      <alignment horizontal="center" vertical="center"/>
    </xf>
    <xf numFmtId="0" fontId="19" fillId="2" borderId="3" xfId="2" applyNumberFormat="1" applyFont="1" applyFill="1" applyBorder="1" applyAlignment="1" applyProtection="1">
      <alignment horizontal="center" vertical="center"/>
    </xf>
    <xf numFmtId="0" fontId="19" fillId="3" borderId="2" xfId="2" applyNumberFormat="1" applyFont="1" applyFill="1" applyBorder="1" applyAlignment="1" applyProtection="1">
      <alignment horizontal="center" vertical="center"/>
    </xf>
    <xf numFmtId="0" fontId="19" fillId="3" borderId="3" xfId="2" applyNumberFormat="1" applyFont="1" applyFill="1" applyBorder="1" applyAlignment="1" applyProtection="1">
      <alignment horizontal="center" vertical="center"/>
    </xf>
    <xf numFmtId="181" fontId="18" fillId="3" borderId="1" xfId="2" applyNumberFormat="1" applyFont="1" applyFill="1" applyBorder="1" applyAlignment="1" applyProtection="1">
      <alignment horizontal="center" vertical="center"/>
    </xf>
    <xf numFmtId="183" fontId="18" fillId="3" borderId="13" xfId="2" applyNumberFormat="1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9" fontId="18" fillId="2" borderId="2" xfId="2" applyNumberFormat="1" applyFont="1" applyFill="1" applyBorder="1" applyAlignment="1" applyProtection="1">
      <alignment horizontal="center" vertical="center"/>
    </xf>
    <xf numFmtId="9" fontId="18" fillId="2" borderId="3" xfId="2" applyNumberFormat="1" applyFont="1" applyFill="1" applyBorder="1" applyAlignment="1" applyProtection="1">
      <alignment horizontal="center" vertical="center"/>
    </xf>
    <xf numFmtId="9" fontId="18" fillId="2" borderId="4" xfId="2" applyNumberFormat="1" applyFont="1" applyFill="1" applyBorder="1" applyAlignment="1" applyProtection="1">
      <alignment horizontal="center" vertical="center"/>
    </xf>
    <xf numFmtId="9" fontId="18" fillId="3" borderId="2" xfId="2" applyNumberFormat="1" applyFont="1" applyFill="1" applyBorder="1" applyAlignment="1" applyProtection="1">
      <alignment horizontal="center" vertical="center"/>
    </xf>
    <xf numFmtId="9" fontId="18" fillId="3" borderId="3" xfId="2" applyNumberFormat="1" applyFont="1" applyFill="1" applyBorder="1" applyAlignment="1" applyProtection="1">
      <alignment horizontal="center" vertical="center"/>
    </xf>
    <xf numFmtId="9" fontId="18" fillId="3" borderId="4" xfId="2" applyNumberFormat="1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18" fillId="2" borderId="2" xfId="2" applyFont="1" applyFill="1" applyBorder="1" applyAlignment="1" applyProtection="1">
      <alignment horizontal="left" vertical="center"/>
    </xf>
    <xf numFmtId="0" fontId="18" fillId="2" borderId="3" xfId="2" applyFont="1" applyFill="1" applyBorder="1" applyAlignment="1" applyProtection="1">
      <alignment horizontal="left" vertical="center"/>
    </xf>
    <xf numFmtId="0" fontId="18" fillId="2" borderId="4" xfId="2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49" fontId="7" fillId="2" borderId="2" xfId="2" applyNumberFormat="1" applyFont="1" applyFill="1" applyBorder="1" applyAlignment="1" applyProtection="1">
      <alignment horizontal="left" vertical="center"/>
    </xf>
    <xf numFmtId="49" fontId="7" fillId="2" borderId="3" xfId="2" applyNumberFormat="1" applyFont="1" applyFill="1" applyBorder="1" applyAlignment="1" applyProtection="1">
      <alignment horizontal="left" vertical="center"/>
    </xf>
    <xf numFmtId="49" fontId="7" fillId="2" borderId="4" xfId="2" applyNumberFormat="1" applyFont="1" applyFill="1" applyBorder="1" applyAlignment="1" applyProtection="1">
      <alignment horizontal="left" vertical="center"/>
    </xf>
    <xf numFmtId="0" fontId="19" fillId="3" borderId="4" xfId="2" applyNumberFormat="1" applyFont="1" applyFill="1" applyBorder="1" applyAlignment="1" applyProtection="1">
      <alignment horizontal="center" vertical="center"/>
    </xf>
    <xf numFmtId="49" fontId="7" fillId="2" borderId="2" xfId="2" applyNumberFormat="1" applyFont="1" applyFill="1" applyBorder="1" applyAlignment="1" applyProtection="1">
      <alignment horizontal="left" vertical="center"/>
      <protection locked="0"/>
    </xf>
    <xf numFmtId="49" fontId="7" fillId="2" borderId="3" xfId="2" applyNumberFormat="1" applyFont="1" applyFill="1" applyBorder="1" applyAlignment="1" applyProtection="1">
      <alignment horizontal="left" vertical="center"/>
      <protection locked="0"/>
    </xf>
    <xf numFmtId="49" fontId="7" fillId="2" borderId="4" xfId="2" applyNumberFormat="1" applyFont="1" applyFill="1" applyBorder="1" applyAlignment="1" applyProtection="1">
      <alignment horizontal="left" vertical="center"/>
      <protection locked="0"/>
    </xf>
    <xf numFmtId="9" fontId="18" fillId="2" borderId="2" xfId="2" applyNumberFormat="1" applyFont="1" applyFill="1" applyBorder="1" applyAlignment="1" applyProtection="1">
      <alignment horizontal="center" vertical="center"/>
      <protection locked="0"/>
    </xf>
    <xf numFmtId="9" fontId="18" fillId="2" borderId="3" xfId="2" applyNumberFormat="1" applyFont="1" applyFill="1" applyBorder="1" applyAlignment="1" applyProtection="1">
      <alignment horizontal="center" vertical="center"/>
      <protection locked="0"/>
    </xf>
    <xf numFmtId="9" fontId="18" fillId="2" borderId="4" xfId="2" applyNumberFormat="1" applyFont="1" applyFill="1" applyBorder="1" applyAlignment="1" applyProtection="1">
      <alignment horizontal="center" vertical="center"/>
      <protection locked="0"/>
    </xf>
    <xf numFmtId="188" fontId="19" fillId="2" borderId="2" xfId="1" applyNumberFormat="1" applyFont="1" applyFill="1" applyBorder="1" applyAlignment="1" applyProtection="1">
      <alignment horizontal="right" vertical="center" shrinkToFit="1"/>
      <protection locked="0"/>
    </xf>
    <xf numFmtId="188" fontId="19" fillId="2" borderId="5" xfId="1" applyNumberFormat="1" applyFont="1" applyFill="1" applyBorder="1" applyAlignment="1" applyProtection="1">
      <alignment horizontal="right" vertical="center" shrinkToFit="1"/>
      <protection locked="0"/>
    </xf>
    <xf numFmtId="188" fontId="19" fillId="2" borderId="16" xfId="1" applyNumberFormat="1" applyFont="1" applyFill="1" applyBorder="1" applyAlignment="1" applyProtection="1">
      <alignment horizontal="right" vertical="center" shrinkToFit="1"/>
      <protection locked="0"/>
    </xf>
    <xf numFmtId="188" fontId="19" fillId="2" borderId="17" xfId="1" applyNumberFormat="1" applyFont="1" applyFill="1" applyBorder="1" applyAlignment="1" applyProtection="1">
      <alignment horizontal="right" vertical="center" shrinkToFit="1"/>
      <protection locked="0"/>
    </xf>
    <xf numFmtId="0" fontId="19" fillId="3" borderId="37" xfId="2" applyNumberFormat="1" applyFont="1" applyFill="1" applyBorder="1" applyAlignment="1" applyProtection="1">
      <alignment horizontal="center" vertical="center"/>
    </xf>
    <xf numFmtId="186" fontId="19" fillId="3" borderId="2" xfId="2" applyNumberFormat="1" applyFont="1" applyFill="1" applyBorder="1" applyAlignment="1" applyProtection="1">
      <alignment horizontal="center" vertical="center"/>
      <protection locked="0"/>
    </xf>
    <xf numFmtId="186" fontId="19" fillId="3" borderId="3" xfId="2" applyNumberFormat="1" applyFont="1" applyFill="1" applyBorder="1" applyAlignment="1" applyProtection="1">
      <alignment horizontal="center" vertical="center"/>
      <protection locked="0"/>
    </xf>
    <xf numFmtId="186" fontId="19" fillId="3" borderId="4" xfId="2" applyNumberFormat="1" applyFont="1" applyFill="1" applyBorder="1" applyAlignment="1" applyProtection="1">
      <alignment horizontal="center" vertical="center"/>
      <protection locked="0"/>
    </xf>
    <xf numFmtId="186" fontId="19" fillId="3" borderId="37" xfId="2" applyNumberFormat="1" applyFont="1" applyFill="1" applyBorder="1" applyAlignment="1" applyProtection="1">
      <alignment horizontal="center" vertical="center"/>
      <protection locked="0"/>
    </xf>
    <xf numFmtId="0" fontId="19" fillId="2" borderId="2" xfId="2" applyNumberFormat="1" applyFont="1" applyFill="1" applyBorder="1" applyAlignment="1" applyProtection="1">
      <alignment horizontal="center" vertical="center"/>
      <protection locked="0"/>
    </xf>
    <xf numFmtId="0" fontId="19" fillId="2" borderId="3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18" fillId="2" borderId="2" xfId="2" applyFont="1" applyFill="1" applyBorder="1" applyAlignment="1" applyProtection="1">
      <alignment horizontal="left" vertical="center"/>
      <protection locked="0"/>
    </xf>
    <xf numFmtId="0" fontId="18" fillId="2" borderId="3" xfId="2" applyFont="1" applyFill="1" applyBorder="1" applyAlignment="1" applyProtection="1">
      <alignment horizontal="left" vertical="center"/>
      <protection locked="0"/>
    </xf>
    <xf numFmtId="0" fontId="18" fillId="2" borderId="4" xfId="2" applyFont="1" applyFill="1" applyBorder="1" applyAlignment="1" applyProtection="1">
      <alignment horizontal="left" vertical="center"/>
      <protection locked="0"/>
    </xf>
  </cellXfs>
  <cellStyles count="78">
    <cellStyle name="Excel Built-in Comma [0] 1" xfId="5" xr:uid="{00000000-0005-0000-0000-000000000000}"/>
    <cellStyle name="Excel Built-in Currency [0] 1" xfId="6" xr:uid="{00000000-0005-0000-0000-000001000000}"/>
    <cellStyle name="Excel Built-in Normal" xfId="7" xr:uid="{00000000-0005-0000-0000-000002000000}"/>
    <cellStyle name="Excel Built-in Normal 1" xfId="8" xr:uid="{00000000-0005-0000-0000-000003000000}"/>
    <cellStyle name="Excel Built-in Normal 1 2" xfId="9" xr:uid="{00000000-0005-0000-0000-000004000000}"/>
    <cellStyle name="Excel Built-in Normal 2" xfId="10" xr:uid="{00000000-0005-0000-0000-000005000000}"/>
    <cellStyle name="パーセント 2" xfId="11" xr:uid="{00000000-0005-0000-0000-000006000000}"/>
    <cellStyle name="パーセント 3" xfId="4" xr:uid="{00000000-0005-0000-0000-000007000000}"/>
    <cellStyle name="パーセント 3 2" xfId="12" xr:uid="{00000000-0005-0000-0000-000008000000}"/>
    <cellStyle name="パーセント 3 3" xfId="13" xr:uid="{00000000-0005-0000-0000-000009000000}"/>
    <cellStyle name="パーセント 4" xfId="14" xr:uid="{00000000-0005-0000-0000-00000A000000}"/>
    <cellStyle name="パーセント 4 2" xfId="15" xr:uid="{00000000-0005-0000-0000-00000B000000}"/>
    <cellStyle name="パーセント 4 3" xfId="16" xr:uid="{00000000-0005-0000-0000-00000C000000}"/>
    <cellStyle name="パーセント 5" xfId="17" xr:uid="{00000000-0005-0000-0000-00000D000000}"/>
    <cellStyle name="パーセント 5 2" xfId="18" xr:uid="{00000000-0005-0000-0000-00000E000000}"/>
    <cellStyle name="ハイパーリンク 2" xfId="19" xr:uid="{00000000-0005-0000-0000-00000F000000}"/>
    <cellStyle name="ハイパーリンク 3" xfId="20" xr:uid="{00000000-0005-0000-0000-000010000000}"/>
    <cellStyle name="桁区切り" xfId="1" builtinId="6"/>
    <cellStyle name="桁区切り 2" xfId="21" xr:uid="{00000000-0005-0000-0000-000012000000}"/>
    <cellStyle name="桁区切り 2 2" xfId="22" xr:uid="{00000000-0005-0000-0000-000013000000}"/>
    <cellStyle name="桁区切り 3" xfId="23" xr:uid="{00000000-0005-0000-0000-000014000000}"/>
    <cellStyle name="桁区切り 4" xfId="3" xr:uid="{00000000-0005-0000-0000-000015000000}"/>
    <cellStyle name="桁区切り 4 2" xfId="24" xr:uid="{00000000-0005-0000-0000-000016000000}"/>
    <cellStyle name="桁区切り 4 3" xfId="25" xr:uid="{00000000-0005-0000-0000-000017000000}"/>
    <cellStyle name="桁区切り 5" xfId="26" xr:uid="{00000000-0005-0000-0000-000018000000}"/>
    <cellStyle name="桁区切り 6" xfId="27" xr:uid="{00000000-0005-0000-0000-000019000000}"/>
    <cellStyle name="桁区切り 6 2" xfId="28" xr:uid="{00000000-0005-0000-0000-00001A000000}"/>
    <cellStyle name="桁区切り 6 3" xfId="29" xr:uid="{00000000-0005-0000-0000-00001B000000}"/>
    <cellStyle name="桁区切り 7" xfId="30" xr:uid="{00000000-0005-0000-0000-00001C000000}"/>
    <cellStyle name="通貨 2" xfId="31" xr:uid="{00000000-0005-0000-0000-00001D000000}"/>
    <cellStyle name="通貨 2 2" xfId="32" xr:uid="{00000000-0005-0000-0000-00001E000000}"/>
    <cellStyle name="通貨 2 3" xfId="33" xr:uid="{00000000-0005-0000-0000-00001F000000}"/>
    <cellStyle name="標準" xfId="0" builtinId="0"/>
    <cellStyle name="標準 10" xfId="2" xr:uid="{00000000-0005-0000-0000-000021000000}"/>
    <cellStyle name="標準 10 2" xfId="34" xr:uid="{00000000-0005-0000-0000-000022000000}"/>
    <cellStyle name="標準 10 3" xfId="35" xr:uid="{00000000-0005-0000-0000-000023000000}"/>
    <cellStyle name="標準 10 4" xfId="77" xr:uid="{00000000-0005-0000-0000-000024000000}"/>
    <cellStyle name="標準 11" xfId="36" xr:uid="{00000000-0005-0000-0000-000025000000}"/>
    <cellStyle name="標準 11 2" xfId="37" xr:uid="{00000000-0005-0000-0000-000026000000}"/>
    <cellStyle name="標準 11 3" xfId="38" xr:uid="{00000000-0005-0000-0000-000027000000}"/>
    <cellStyle name="標準 12" xfId="39" xr:uid="{00000000-0005-0000-0000-000028000000}"/>
    <cellStyle name="標準 12 2" xfId="40" xr:uid="{00000000-0005-0000-0000-000029000000}"/>
    <cellStyle name="標準 12 3" xfId="41" xr:uid="{00000000-0005-0000-0000-00002A000000}"/>
    <cellStyle name="標準 13" xfId="42" xr:uid="{00000000-0005-0000-0000-00002B000000}"/>
    <cellStyle name="標準 2" xfId="43" xr:uid="{00000000-0005-0000-0000-00002C000000}"/>
    <cellStyle name="標準 2 2" xfId="44" xr:uid="{00000000-0005-0000-0000-00002D000000}"/>
    <cellStyle name="標準 2 2 2" xfId="45" xr:uid="{00000000-0005-0000-0000-00002E000000}"/>
    <cellStyle name="標準 2 3" xfId="46" xr:uid="{00000000-0005-0000-0000-00002F000000}"/>
    <cellStyle name="標準 2 3 2" xfId="47" xr:uid="{00000000-0005-0000-0000-000030000000}"/>
    <cellStyle name="標準 2 3 2 2" xfId="48" xr:uid="{00000000-0005-0000-0000-000031000000}"/>
    <cellStyle name="標準 2 4" xfId="49" xr:uid="{00000000-0005-0000-0000-000032000000}"/>
    <cellStyle name="標準 2 5" xfId="50" xr:uid="{00000000-0005-0000-0000-000033000000}"/>
    <cellStyle name="標準 2_システム要件表_0201" xfId="51" xr:uid="{00000000-0005-0000-0000-000034000000}"/>
    <cellStyle name="標準 3" xfId="52" xr:uid="{00000000-0005-0000-0000-000035000000}"/>
    <cellStyle name="標準 3 2" xfId="53" xr:uid="{00000000-0005-0000-0000-000036000000}"/>
    <cellStyle name="標準 4" xfId="54" xr:uid="{00000000-0005-0000-0000-000037000000}"/>
    <cellStyle name="標準 5" xfId="55" xr:uid="{00000000-0005-0000-0000-000038000000}"/>
    <cellStyle name="標準 6" xfId="56" xr:uid="{00000000-0005-0000-0000-000039000000}"/>
    <cellStyle name="標準 6 2" xfId="57" xr:uid="{00000000-0005-0000-0000-00003A000000}"/>
    <cellStyle name="標準 6 3" xfId="58" xr:uid="{00000000-0005-0000-0000-00003B000000}"/>
    <cellStyle name="標準 63" xfId="59" xr:uid="{00000000-0005-0000-0000-00003C000000}"/>
    <cellStyle name="標準 7" xfId="60" xr:uid="{00000000-0005-0000-0000-00003D000000}"/>
    <cellStyle name="標準 7 2" xfId="61" xr:uid="{00000000-0005-0000-0000-00003E000000}"/>
    <cellStyle name="標準 7 2 2" xfId="62" xr:uid="{00000000-0005-0000-0000-00003F000000}"/>
    <cellStyle name="標準 7 3" xfId="63" xr:uid="{00000000-0005-0000-0000-000040000000}"/>
    <cellStyle name="標準 8" xfId="64" xr:uid="{00000000-0005-0000-0000-000041000000}"/>
    <cellStyle name="標準 8 2" xfId="65" xr:uid="{00000000-0005-0000-0000-000042000000}"/>
    <cellStyle name="標準 8 3" xfId="66" xr:uid="{00000000-0005-0000-0000-000043000000}"/>
    <cellStyle name="標準 9" xfId="67" xr:uid="{00000000-0005-0000-0000-000044000000}"/>
    <cellStyle name="標準 9 2" xfId="68" xr:uid="{00000000-0005-0000-0000-000045000000}"/>
    <cellStyle name="標準 9 2 2" xfId="69" xr:uid="{00000000-0005-0000-0000-000046000000}"/>
    <cellStyle name="標準 9 2 3" xfId="70" xr:uid="{00000000-0005-0000-0000-000047000000}"/>
    <cellStyle name="標準 9 3" xfId="71" xr:uid="{00000000-0005-0000-0000-000048000000}"/>
    <cellStyle name="標準 9 3 2" xfId="72" xr:uid="{00000000-0005-0000-0000-000049000000}"/>
    <cellStyle name="標準 9 3 3" xfId="73" xr:uid="{00000000-0005-0000-0000-00004A000000}"/>
    <cellStyle name="標準 9 4" xfId="74" xr:uid="{00000000-0005-0000-0000-00004B000000}"/>
    <cellStyle name="標準 9 4 2" xfId="75" xr:uid="{00000000-0005-0000-0000-00004C000000}"/>
    <cellStyle name="標準 9 5" xfId="76" xr:uid="{00000000-0005-0000-0000-00004D000000}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</xdr:colOff>
      <xdr:row>32</xdr:row>
      <xdr:rowOff>161927</xdr:rowOff>
    </xdr:from>
    <xdr:to>
      <xdr:col>10</xdr:col>
      <xdr:colOff>0</xdr:colOff>
      <xdr:row>37</xdr:row>
      <xdr:rowOff>13607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061607" y="8924927"/>
          <a:ext cx="5429250" cy="12804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585106</xdr:colOff>
      <xdr:row>43</xdr:row>
      <xdr:rowOff>108855</xdr:rowOff>
    </xdr:from>
    <xdr:to>
      <xdr:col>10</xdr:col>
      <xdr:colOff>40822</xdr:colOff>
      <xdr:row>87</xdr:row>
      <xdr:rowOff>136071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85106" y="11498034"/>
          <a:ext cx="7946573" cy="7810501"/>
        </a:xfrm>
        <a:prstGeom prst="wedgeRectCallout">
          <a:avLst>
            <a:gd name="adj1" fmla="val -10433"/>
            <a:gd name="adj2" fmla="val -6799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 anchorCtr="0"/>
        <a:lstStyle/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交付申請書類の「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１－２　省エネルギー計算（総括表）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」から、以下</a:t>
          </a:r>
          <a:r>
            <a:rPr kumimoji="1"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点を設備区分毎に転記してください。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① 事業実施前 原油換算使用量（</a:t>
          </a:r>
          <a:r>
            <a:rPr kumimoji="1"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kl/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年）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② 事業実施後 原油換算使用量（</a:t>
          </a:r>
          <a:r>
            <a:rPr kumimoji="1"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kl/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年）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③ 裕度（</a:t>
          </a:r>
          <a:r>
            <a:rPr kumimoji="1"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　＜例＞</a:t>
          </a:r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　</a:t>
          </a:r>
          <a:r>
            <a:rPr kumimoji="1" lang="en-US" altLang="ja-JP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再計算シートを伴う計画変更手続きを行った場合、交付申請書類ではなく「再計算シート」から</a:t>
          </a:r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　　 以下</a:t>
          </a:r>
          <a:r>
            <a:rPr kumimoji="1" lang="en-US" altLang="ja-JP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3</a:t>
          </a:r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点を転記してください。</a:t>
          </a:r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「変更後」の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事業実施前 原油換算使用量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「変更後」の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事業実施後 原油換算使用量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裕度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endParaRPr kumimoji="1" lang="ja-JP" altLang="en-US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163194</xdr:colOff>
      <xdr:row>5</xdr:row>
      <xdr:rowOff>166698</xdr:rowOff>
    </xdr:from>
    <xdr:to>
      <xdr:col>20</xdr:col>
      <xdr:colOff>966090</xdr:colOff>
      <xdr:row>8</xdr:row>
      <xdr:rowOff>63955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130801" y="1255269"/>
          <a:ext cx="2816753" cy="700079"/>
        </a:xfrm>
        <a:prstGeom prst="wedgeRectCallout">
          <a:avLst>
            <a:gd name="adj1" fmla="val -65852"/>
            <a:gd name="adj2" fmla="val -82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設備使用者（補助事業者）名、及び事業所名を入力してください</a:t>
          </a:r>
        </a:p>
      </xdr:txBody>
    </xdr:sp>
    <xdr:clientData/>
  </xdr:twoCellAnchor>
  <xdr:twoCellAnchor>
    <xdr:from>
      <xdr:col>17</xdr:col>
      <xdr:colOff>149661</xdr:colOff>
      <xdr:row>3</xdr:row>
      <xdr:rowOff>1</xdr:rowOff>
    </xdr:from>
    <xdr:to>
      <xdr:col>20</xdr:col>
      <xdr:colOff>972785</xdr:colOff>
      <xdr:row>4</xdr:row>
      <xdr:rowOff>286544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117268" y="598715"/>
          <a:ext cx="2836981" cy="463436"/>
        </a:xfrm>
        <a:prstGeom prst="wedgeRectCallout">
          <a:avLst>
            <a:gd name="adj1" fmla="val -66986"/>
            <a:gd name="adj2" fmla="val 3214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申請書番号を入力してください</a:t>
          </a:r>
        </a:p>
      </xdr:txBody>
    </xdr:sp>
    <xdr:clientData/>
  </xdr:twoCellAnchor>
  <xdr:twoCellAnchor>
    <xdr:from>
      <xdr:col>0</xdr:col>
      <xdr:colOff>108857</xdr:colOff>
      <xdr:row>6</xdr:row>
      <xdr:rowOff>308884</xdr:rowOff>
    </xdr:from>
    <xdr:to>
      <xdr:col>0</xdr:col>
      <xdr:colOff>2639784</xdr:colOff>
      <xdr:row>10</xdr:row>
      <xdr:rowOff>289818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8857" y="1574348"/>
          <a:ext cx="2530927" cy="960649"/>
        </a:xfrm>
        <a:prstGeom prst="wedgeRectCallout">
          <a:avLst>
            <a:gd name="adj1" fmla="val 74089"/>
            <a:gd name="adj2" fmla="val 3640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設備区分を選択してください</a:t>
          </a:r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複数の設備区分がある場合は、設備区分毎に作成してください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</xdr:colOff>
      <xdr:row>13</xdr:row>
      <xdr:rowOff>349704</xdr:rowOff>
    </xdr:from>
    <xdr:to>
      <xdr:col>13</xdr:col>
      <xdr:colOff>40823</xdr:colOff>
      <xdr:row>15</xdr:row>
      <xdr:rowOff>13607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48001" y="3261633"/>
          <a:ext cx="7592786" cy="330653"/>
        </a:xfrm>
        <a:prstGeom prst="rect">
          <a:avLst/>
        </a:prstGeom>
        <a:noFill/>
        <a:ln w="381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13606</xdr:colOff>
      <xdr:row>12</xdr:row>
      <xdr:rowOff>172812</xdr:rowOff>
    </xdr:from>
    <xdr:to>
      <xdr:col>5</xdr:col>
      <xdr:colOff>408213</xdr:colOff>
      <xdr:row>29</xdr:row>
      <xdr:rowOff>9526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286249" y="2907848"/>
          <a:ext cx="1660071" cy="506185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394608</xdr:colOff>
      <xdr:row>12</xdr:row>
      <xdr:rowOff>159206</xdr:rowOff>
    </xdr:from>
    <xdr:to>
      <xdr:col>10</xdr:col>
      <xdr:colOff>1</xdr:colOff>
      <xdr:row>28</xdr:row>
      <xdr:rowOff>295278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041822" y="2894242"/>
          <a:ext cx="449036" cy="50482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149660</xdr:colOff>
      <xdr:row>14</xdr:row>
      <xdr:rowOff>118392</xdr:rowOff>
    </xdr:from>
    <xdr:to>
      <xdr:col>20</xdr:col>
      <xdr:colOff>966089</xdr:colOff>
      <xdr:row>18</xdr:row>
      <xdr:rowOff>163287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117267" y="3384106"/>
          <a:ext cx="2830286" cy="1296752"/>
        </a:xfrm>
        <a:prstGeom prst="wedgeRectCallout">
          <a:avLst>
            <a:gd name="adj1" fmla="val -217070"/>
            <a:gd name="adj2" fmla="val 4623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40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使用エネルギー毎</a:t>
          </a:r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かつ</a:t>
          </a:r>
          <a:r>
            <a:rPr kumimoji="1" lang="ja-JP" altLang="en-US" sz="140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月毎</a:t>
          </a:r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に、見える化装置にて</a:t>
          </a:r>
          <a:r>
            <a:rPr kumimoji="1" lang="ja-JP" altLang="en-US" sz="140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計測されたデータが保存できていることを確認</a:t>
          </a:r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し、「○」を入力してください</a:t>
          </a:r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312965</xdr:colOff>
      <xdr:row>43</xdr:row>
      <xdr:rowOff>108855</xdr:rowOff>
    </xdr:from>
    <xdr:to>
      <xdr:col>20</xdr:col>
      <xdr:colOff>993321</xdr:colOff>
      <xdr:row>58</xdr:row>
      <xdr:rowOff>81643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803822" y="11498034"/>
          <a:ext cx="7170963" cy="2626180"/>
        </a:xfrm>
        <a:prstGeom prst="wedgeRectCallout">
          <a:avLst>
            <a:gd name="adj1" fmla="val -54443"/>
            <a:gd name="adj2" fmla="val -90231"/>
          </a:avLst>
        </a:prstGeom>
        <a:solidFill>
          <a:schemeClr val="bg1"/>
        </a:solidFill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 anchorCtr="0"/>
        <a:lstStyle/>
        <a:p>
          <a:pPr algn="l"/>
          <a:endParaRPr kumimoji="1" lang="en-US" altLang="ja-JP" sz="1400">
            <a:solidFill>
              <a:srgbClr val="0000FF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・「事業実施後 原油換算使用量」及び「省エネルギー量」は、計画値を達成する必要があります（下枠参照）。毎月の計測・入力の段階で計画値と「見込値」を随時比較することで、計画値の達成可否を予測することができます。</a:t>
          </a:r>
          <a:endParaRPr kumimoji="1" lang="en-US" altLang="ja-JP" sz="1400">
            <a:solidFill>
              <a:srgbClr val="0000FF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0000FF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　　・事業実施後 原油換算使用量　・・・　</a:t>
          </a:r>
          <a:r>
            <a:rPr kumimoji="1" lang="ja-JP" altLang="en-US" sz="1400" u="sng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計画値　＞　実績値</a:t>
          </a:r>
          <a:endParaRPr kumimoji="1" lang="en-US" altLang="ja-JP" sz="1400" u="sng">
            <a:solidFill>
              <a:srgbClr val="0000FF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　　・省エネルギー量　・・・　</a:t>
          </a:r>
          <a:r>
            <a:rPr kumimoji="1" lang="ja-JP" altLang="en-US" sz="1400" u="sng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計画値　＜　実績値</a:t>
          </a:r>
          <a:endParaRPr kumimoji="1" lang="en-US" altLang="ja-JP" sz="1400" u="sng">
            <a:solidFill>
              <a:srgbClr val="0000FF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rgbClr val="0000FF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・計画値と大きくかい離がある場合には、計画時から稼働状況に変更がないかを確認してください。補正計算の必要がある場合は、稼働状況の変更に関する根拠書類をご用意ください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925285</xdr:colOff>
      <xdr:row>54</xdr:row>
      <xdr:rowOff>103908</xdr:rowOff>
    </xdr:from>
    <xdr:to>
      <xdr:col>9</xdr:col>
      <xdr:colOff>46726</xdr:colOff>
      <xdr:row>75</xdr:row>
      <xdr:rowOff>127409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925285" y="13438908"/>
          <a:ext cx="7190477" cy="3738251"/>
          <a:chOff x="925285" y="13321393"/>
          <a:chExt cx="7190477" cy="3741962"/>
        </a:xfrm>
      </xdr:grpSpPr>
      <xdr:pic>
        <xdr:nvPicPr>
          <xdr:cNvPr id="37" name="図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25285" y="13321393"/>
            <a:ext cx="7190477" cy="3600000"/>
          </a:xfrm>
          <a:prstGeom prst="rect">
            <a:avLst/>
          </a:prstGeom>
          <a:ln>
            <a:solidFill>
              <a:schemeClr val="bg1">
                <a:lumMod val="75000"/>
              </a:schemeClr>
            </a:solidFill>
          </a:ln>
        </xdr:spPr>
      </xdr:pic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3855605" y="14262385"/>
            <a:ext cx="1074964" cy="1415143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2739820" y="14262385"/>
            <a:ext cx="1111002" cy="1415143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5951105" y="14262385"/>
            <a:ext cx="621146" cy="1415143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3" name="Picture 7" descr="http://www.improbic.net/design/file/?download=nami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966107" y="16886462"/>
            <a:ext cx="7143750" cy="176893"/>
          </a:xfrm>
          <a:prstGeom prst="rect">
            <a:avLst/>
          </a:prstGeom>
          <a:solidFill>
            <a:schemeClr val="bg1"/>
          </a:solidFill>
          <a:extLst/>
        </xdr:spPr>
      </xdr:pic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3088822" y="13933713"/>
            <a:ext cx="408214" cy="3129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</a:rPr>
              <a:t>①</a:t>
            </a: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4191001" y="13933713"/>
            <a:ext cx="408214" cy="3129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</a:rPr>
              <a:t>②</a:t>
            </a: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055179" y="13933713"/>
            <a:ext cx="408214" cy="3129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</a:rPr>
              <a:t>③</a:t>
            </a:r>
          </a:p>
        </xdr:txBody>
      </xdr:sp>
    </xdr:grpSp>
    <xdr:clientData/>
  </xdr:twoCellAnchor>
  <xdr:twoCellAnchor>
    <xdr:from>
      <xdr:col>7</xdr:col>
      <xdr:colOff>193222</xdr:colOff>
      <xdr:row>32</xdr:row>
      <xdr:rowOff>166008</xdr:rowOff>
    </xdr:from>
    <xdr:to>
      <xdr:col>7</xdr:col>
      <xdr:colOff>601436</xdr:colOff>
      <xdr:row>33</xdr:row>
      <xdr:rowOff>302079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574972" y="8929008"/>
          <a:ext cx="408214" cy="312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7</xdr:col>
      <xdr:colOff>193222</xdr:colOff>
      <xdr:row>35</xdr:row>
      <xdr:rowOff>2722</xdr:rowOff>
    </xdr:from>
    <xdr:to>
      <xdr:col>7</xdr:col>
      <xdr:colOff>601436</xdr:colOff>
      <xdr:row>36</xdr:row>
      <xdr:rowOff>2721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574972" y="9568543"/>
          <a:ext cx="408214" cy="312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7</xdr:col>
      <xdr:colOff>193222</xdr:colOff>
      <xdr:row>36</xdr:row>
      <xdr:rowOff>2722</xdr:rowOff>
    </xdr:from>
    <xdr:to>
      <xdr:col>7</xdr:col>
      <xdr:colOff>601436</xdr:colOff>
      <xdr:row>37</xdr:row>
      <xdr:rowOff>2722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574972" y="9881508"/>
          <a:ext cx="408214" cy="312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13</xdr:col>
      <xdr:colOff>16328</xdr:colOff>
      <xdr:row>33</xdr:row>
      <xdr:rowOff>300719</xdr:rowOff>
    </xdr:from>
    <xdr:to>
      <xdr:col>16</xdr:col>
      <xdr:colOff>13609</xdr:colOff>
      <xdr:row>35</xdr:row>
      <xdr:rowOff>299358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0616292" y="9240612"/>
          <a:ext cx="2106388" cy="624567"/>
        </a:xfrm>
        <a:prstGeom prst="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29935</xdr:colOff>
      <xdr:row>33</xdr:row>
      <xdr:rowOff>300720</xdr:rowOff>
    </xdr:from>
    <xdr:to>
      <xdr:col>13</xdr:col>
      <xdr:colOff>13608</xdr:colOff>
      <xdr:row>36</xdr:row>
      <xdr:rowOff>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8520792" y="9240613"/>
          <a:ext cx="2092780" cy="638173"/>
        </a:xfrm>
        <a:prstGeom prst="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68035</xdr:colOff>
      <xdr:row>35</xdr:row>
      <xdr:rowOff>149679</xdr:rowOff>
    </xdr:from>
    <xdr:to>
      <xdr:col>10</xdr:col>
      <xdr:colOff>394607</xdr:colOff>
      <xdr:row>35</xdr:row>
      <xdr:rowOff>149679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8137071" y="9715500"/>
          <a:ext cx="748393" cy="0"/>
        </a:xfrm>
        <a:prstGeom prst="straightConnector1">
          <a:avLst/>
        </a:prstGeom>
        <a:ln w="76200">
          <a:solidFill>
            <a:srgbClr val="0000FF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68035</xdr:colOff>
      <xdr:row>37</xdr:row>
      <xdr:rowOff>176893</xdr:rowOff>
    </xdr:from>
    <xdr:to>
      <xdr:col>10</xdr:col>
      <xdr:colOff>394607</xdr:colOff>
      <xdr:row>37</xdr:row>
      <xdr:rowOff>176893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8137071" y="10368643"/>
          <a:ext cx="748393" cy="0"/>
        </a:xfrm>
        <a:prstGeom prst="straightConnector1">
          <a:avLst/>
        </a:prstGeom>
        <a:ln w="76200">
          <a:solidFill>
            <a:srgbClr val="0000FF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163286</xdr:colOff>
      <xdr:row>36</xdr:row>
      <xdr:rowOff>176894</xdr:rowOff>
    </xdr:from>
    <xdr:to>
      <xdr:col>20</xdr:col>
      <xdr:colOff>979715</xdr:colOff>
      <xdr:row>42</xdr:row>
      <xdr:rowOff>13620</xdr:rowOff>
    </xdr:to>
    <xdr:sp macro="" textlink="">
      <xdr:nvSpPr>
        <xdr:cNvPr id="39" name="四角形吹き出し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3130893" y="10055680"/>
          <a:ext cx="2830286" cy="1170226"/>
        </a:xfrm>
        <a:prstGeom prst="wedgeRectCallout">
          <a:avLst>
            <a:gd name="adj1" fmla="val -67302"/>
            <a:gd name="adj2" fmla="val -24341"/>
          </a:avLst>
        </a:prstGeom>
        <a:solidFill>
          <a:schemeClr val="bg1"/>
        </a:solidFill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全ての使用エネルギー種別について、</a:t>
          </a:r>
          <a:r>
            <a:rPr kumimoji="1" lang="en-US" altLang="ja-JP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12</a:t>
          </a:r>
          <a:r>
            <a:rPr kumimoji="1" lang="ja-JP" altLang="en-US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か月分のエネルギー使用量が入力された後、実績値の省エネルギー量が表示されます</a:t>
          </a:r>
        </a:p>
      </xdr:txBody>
    </xdr:sp>
    <xdr:clientData/>
  </xdr:twoCellAnchor>
  <xdr:twoCellAnchor>
    <xdr:from>
      <xdr:col>10</xdr:col>
      <xdr:colOff>557893</xdr:colOff>
      <xdr:row>49</xdr:row>
      <xdr:rowOff>95250</xdr:rowOff>
    </xdr:from>
    <xdr:to>
      <xdr:col>19</xdr:col>
      <xdr:colOff>190500</xdr:colOff>
      <xdr:row>53</xdr:row>
      <xdr:rowOff>68036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9048750" y="12545786"/>
          <a:ext cx="4762500" cy="680357"/>
        </a:xfrm>
        <a:prstGeom prst="rect">
          <a:avLst/>
        </a:prstGeom>
        <a:noFill/>
        <a:ln w="952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163286</xdr:colOff>
      <xdr:row>20</xdr:row>
      <xdr:rowOff>27213</xdr:rowOff>
    </xdr:from>
    <xdr:to>
      <xdr:col>20</xdr:col>
      <xdr:colOff>979715</xdr:colOff>
      <xdr:row>23</xdr:row>
      <xdr:rowOff>68035</xdr:rowOff>
    </xdr:to>
    <xdr:sp macro="" textlink="">
      <xdr:nvSpPr>
        <xdr:cNvPr id="40" name="四角形吹き出し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3130893" y="5170713"/>
          <a:ext cx="2830286" cy="979715"/>
        </a:xfrm>
        <a:prstGeom prst="wedgeRectCallout">
          <a:avLst>
            <a:gd name="adj1" fmla="val -79802"/>
            <a:gd name="adj2" fmla="val 36350"/>
          </a:avLst>
        </a:prstGeom>
        <a:solidFill>
          <a:schemeClr val="bg1"/>
        </a:solidFill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400" u="sng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月毎に</a:t>
          </a:r>
          <a:r>
            <a:rPr kumimoji="1" lang="ja-JP" altLang="en-US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入力したエネルギー使用量の合計値（原油換算）が表示されます</a:t>
          </a:r>
        </a:p>
      </xdr:txBody>
    </xdr:sp>
    <xdr:clientData/>
  </xdr:twoCellAnchor>
  <xdr:twoCellAnchor>
    <xdr:from>
      <xdr:col>0</xdr:col>
      <xdr:colOff>108858</xdr:colOff>
      <xdr:row>11</xdr:row>
      <xdr:rowOff>122464</xdr:rowOff>
    </xdr:from>
    <xdr:to>
      <xdr:col>0</xdr:col>
      <xdr:colOff>2626178</xdr:colOff>
      <xdr:row>20</xdr:row>
      <xdr:rowOff>136071</xdr:rowOff>
    </xdr:to>
    <xdr:sp macro="" textlink="">
      <xdr:nvSpPr>
        <xdr:cNvPr id="41" name="四角形吹き出し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08858" y="2680607"/>
          <a:ext cx="2517320" cy="2598964"/>
        </a:xfrm>
        <a:prstGeom prst="wedgeRectCallout">
          <a:avLst>
            <a:gd name="adj1" fmla="val 70447"/>
            <a:gd name="adj2" fmla="val -22089"/>
          </a:avLst>
        </a:prstGeom>
        <a:solidFill>
          <a:schemeClr val="bg1"/>
        </a:solidFill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使用エネルギーの種別を選択してください</a:t>
          </a:r>
          <a:endParaRPr kumimoji="1" lang="en-US" altLang="ja-JP" sz="140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必ず</a:t>
          </a:r>
          <a:r>
            <a:rPr kumimoji="1" lang="ja-JP" altLang="en-US" sz="110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設備区分を選択した後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に使用エネルギーを選択してください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使用エネルギーが複数ある場合は、全て記載してください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すべき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使用エネルギー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が不明な場合は、成果報告の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手引き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P.26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の「＜参考＞使用エネルギー選択表」を参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照してください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j-ea"/>
            <a:ea typeface="+mj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108858</xdr:colOff>
      <xdr:row>21</xdr:row>
      <xdr:rowOff>85055</xdr:rowOff>
    </xdr:from>
    <xdr:to>
      <xdr:col>0</xdr:col>
      <xdr:colOff>2626178</xdr:colOff>
      <xdr:row>25</xdr:row>
      <xdr:rowOff>200027</xdr:rowOff>
    </xdr:to>
    <xdr:sp macro="" textlink="">
      <xdr:nvSpPr>
        <xdr:cNvPr id="42" name="四角形吹き出し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08858" y="5541519"/>
          <a:ext cx="2517320" cy="1366829"/>
        </a:xfrm>
        <a:prstGeom prst="wedgeRectCallout">
          <a:avLst>
            <a:gd name="adj1" fmla="val 128017"/>
            <a:gd name="adj2" fmla="val -3506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見える化装置にて計測されたデータを確認しながら、</a:t>
          </a:r>
          <a:r>
            <a:rPr kumimoji="1" lang="ja-JP" altLang="en-US" sz="14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使用エネルギー毎</a:t>
          </a:r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かつ</a:t>
          </a:r>
          <a:r>
            <a:rPr kumimoji="1" lang="ja-JP" altLang="en-US" sz="14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月毎</a:t>
          </a:r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にエネルギー使用量を入力してください</a:t>
          </a:r>
        </a:p>
      </xdr:txBody>
    </xdr:sp>
    <xdr:clientData/>
  </xdr:twoCellAnchor>
  <xdr:twoCellAnchor>
    <xdr:from>
      <xdr:col>17</xdr:col>
      <xdr:colOff>163285</xdr:colOff>
      <xdr:row>31</xdr:row>
      <xdr:rowOff>24487</xdr:rowOff>
    </xdr:from>
    <xdr:to>
      <xdr:col>20</xdr:col>
      <xdr:colOff>979714</xdr:colOff>
      <xdr:row>36</xdr:row>
      <xdr:rowOff>24487</xdr:rowOff>
    </xdr:to>
    <xdr:sp macro="" textlink="">
      <xdr:nvSpPr>
        <xdr:cNvPr id="43" name="四角形吹き出し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3130892" y="8610594"/>
          <a:ext cx="2830286" cy="1292679"/>
        </a:xfrm>
        <a:prstGeom prst="wedgeRectCallout">
          <a:avLst>
            <a:gd name="adj1" fmla="val -68744"/>
            <a:gd name="adj2" fmla="val 26507"/>
          </a:avLst>
        </a:prstGeom>
        <a:solidFill>
          <a:schemeClr val="bg1"/>
        </a:solidFill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現在までに入力したエネルギー使用量の合計値（原油換算）が表示されます</a:t>
          </a:r>
          <a:endParaRPr kumimoji="1" lang="en-US" altLang="ja-JP" sz="1400">
            <a:solidFill>
              <a:srgbClr val="0000FF"/>
            </a:solidFill>
            <a:latin typeface="+mj-ea"/>
            <a:ea typeface="+mj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166008</xdr:colOff>
      <xdr:row>23</xdr:row>
      <xdr:rowOff>258535</xdr:rowOff>
    </xdr:from>
    <xdr:to>
      <xdr:col>20</xdr:col>
      <xdr:colOff>966107</xdr:colOff>
      <xdr:row>30</xdr:row>
      <xdr:rowOff>146951</xdr:rowOff>
    </xdr:to>
    <xdr:sp macro="" textlink="">
      <xdr:nvSpPr>
        <xdr:cNvPr id="44" name="四角形吹き出し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3133615" y="6340928"/>
          <a:ext cx="2813956" cy="2079166"/>
        </a:xfrm>
        <a:prstGeom prst="wedgeRectCallout">
          <a:avLst>
            <a:gd name="adj1" fmla="val -179964"/>
            <a:gd name="adj2" fmla="val 91192"/>
          </a:avLst>
        </a:prstGeom>
        <a:solidFill>
          <a:schemeClr val="bg1"/>
        </a:solidFill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 anchorCtr="0"/>
        <a:lstStyle/>
        <a:p>
          <a:pPr algn="l"/>
          <a:endParaRPr kumimoji="1" lang="en-US" altLang="ja-JP" sz="1400">
            <a:solidFill>
              <a:srgbClr val="0000FF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400" u="none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使用エネルギー毎</a:t>
          </a:r>
          <a:r>
            <a:rPr kumimoji="1" lang="ja-JP" altLang="en-US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に、現在までに入力した</a:t>
          </a:r>
          <a:r>
            <a:rPr kumimoji="1" lang="ja-JP" altLang="en-US" sz="1400" u="none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エネルギー使用量の平均値を算出</a:t>
          </a:r>
          <a:r>
            <a:rPr kumimoji="1" lang="ja-JP" altLang="en-US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し、その</a:t>
          </a:r>
          <a:r>
            <a:rPr kumimoji="1" lang="ja-JP" altLang="en-US" sz="1400" u="sng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平均値で</a:t>
          </a:r>
          <a:r>
            <a:rPr kumimoji="1" lang="en-US" altLang="ja-JP" sz="1400" u="sng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400" u="sng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年間導入設備を使用したと仮定</a:t>
          </a:r>
          <a:r>
            <a:rPr kumimoji="1" lang="ja-JP" altLang="en-US" sz="1400" u="none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した場合の</a:t>
          </a:r>
          <a:r>
            <a:rPr kumimoji="1" lang="ja-JP" altLang="en-US" sz="1400" u="sng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年間のエネルギー使用量（原油換算）が「見込値」として表示</a:t>
          </a:r>
          <a:r>
            <a:rPr kumimoji="1" lang="ja-JP" altLang="en-US" sz="1400">
              <a:solidFill>
                <a:srgbClr val="0000FF"/>
              </a:solidFill>
              <a:latin typeface="+mj-ea"/>
              <a:ea typeface="+mj-ea"/>
              <a:cs typeface="Meiryo UI" panose="020B0604030504040204" pitchFamily="50" charset="-128"/>
            </a:rPr>
            <a:t>されます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40823</xdr:colOff>
      <xdr:row>0</xdr:row>
      <xdr:rowOff>81642</xdr:rowOff>
    </xdr:from>
    <xdr:to>
      <xdr:col>20</xdr:col>
      <xdr:colOff>462645</xdr:colOff>
      <xdr:row>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E7A213A-0A75-4CE9-B564-D22D9FD2C76E}"/>
            </a:ext>
          </a:extLst>
        </xdr:cNvPr>
        <xdr:cNvSpPr/>
      </xdr:nvSpPr>
      <xdr:spPr>
        <a:xfrm>
          <a:off x="10912930" y="81642"/>
          <a:ext cx="2803072" cy="6939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非表示範囲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67"/>
  <sheetViews>
    <sheetView showGridLines="0" tabSelected="1" view="pageBreakPreview" zoomScale="70" zoomScaleNormal="70" zoomScaleSheetLayoutView="70" workbookViewId="0">
      <selection activeCell="E30" sqref="E30:F30"/>
    </sheetView>
  </sheetViews>
  <sheetFormatPr defaultRowHeight="14.25"/>
  <cols>
    <col min="1" max="1" width="36.125" style="3" customWidth="1"/>
    <col min="2" max="2" width="1.625" style="3" customWidth="1"/>
    <col min="3" max="3" width="2.25" style="3" customWidth="1"/>
    <col min="4" max="4" width="16.125" style="3" bestFit="1" customWidth="1"/>
    <col min="5" max="5" width="16.625" style="3" customWidth="1"/>
    <col min="6" max="7" width="5.5" style="3" customWidth="1"/>
    <col min="8" max="8" width="16.625" style="3" customWidth="1"/>
    <col min="9" max="10" width="5.5" style="3" customWidth="1"/>
    <col min="11" max="11" width="16.625" style="3" customWidth="1"/>
    <col min="12" max="13" width="5.5" style="3" customWidth="1"/>
    <col min="14" max="14" width="16.625" style="3" customWidth="1"/>
    <col min="15" max="16" width="5.5" style="3" customWidth="1"/>
    <col min="17" max="17" width="3.375" style="3" customWidth="1"/>
    <col min="18" max="18" width="5.5" style="3" customWidth="1"/>
    <col min="19" max="19" width="3" style="3" customWidth="1"/>
    <col min="20" max="21" width="17.875" style="27" customWidth="1"/>
    <col min="22" max="26" width="17.875" style="27" hidden="1" customWidth="1"/>
    <col min="27" max="28" width="9" style="27" customWidth="1"/>
    <col min="29" max="29" width="9" style="3" customWidth="1"/>
    <col min="30" max="16384" width="9" style="3"/>
  </cols>
  <sheetData>
    <row r="1" spans="2:30" s="4" customFormat="1"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T1" s="27"/>
      <c r="U1" s="27"/>
      <c r="V1" s="27"/>
      <c r="W1" s="27"/>
      <c r="X1" s="27"/>
      <c r="Y1" s="27"/>
      <c r="Z1" s="27"/>
      <c r="AA1" s="27"/>
      <c r="AB1" s="27"/>
    </row>
    <row r="2" spans="2:30" s="1" customFormat="1">
      <c r="B2" s="177" t="s">
        <v>21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9"/>
      <c r="R2" s="5"/>
      <c r="S2" s="5"/>
      <c r="T2" s="27"/>
      <c r="U2" s="27"/>
      <c r="V2" s="27"/>
      <c r="W2" s="27"/>
      <c r="X2" s="27"/>
      <c r="Y2" s="27"/>
      <c r="Z2" s="27"/>
      <c r="AA2" s="27"/>
      <c r="AB2" s="27"/>
      <c r="AC2" s="5"/>
      <c r="AD2" s="5"/>
    </row>
    <row r="3" spans="2:30" s="1" customFormat="1" ht="18.75" customHeight="1">
      <c r="B3" s="180" t="s">
        <v>73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2"/>
      <c r="R3" s="40"/>
      <c r="S3" s="40"/>
      <c r="T3" s="27"/>
      <c r="U3" s="27"/>
      <c r="V3" s="27"/>
      <c r="W3" s="27"/>
      <c r="X3" s="27"/>
      <c r="Y3" s="27"/>
      <c r="Z3" s="27"/>
      <c r="AA3" s="27"/>
      <c r="AB3" s="27"/>
      <c r="AC3" s="5"/>
      <c r="AD3" s="5"/>
    </row>
    <row r="4" spans="2:30" s="4" customFormat="1">
      <c r="B4" s="67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68"/>
      <c r="T4" s="27"/>
      <c r="U4" s="27"/>
      <c r="V4" s="27"/>
      <c r="W4" s="27"/>
      <c r="X4" s="27"/>
      <c r="Y4" s="27"/>
      <c r="Z4" s="27"/>
      <c r="AA4" s="27"/>
      <c r="AB4" s="27"/>
    </row>
    <row r="5" spans="2:30" ht="24.75" customHeight="1">
      <c r="B5" s="69"/>
      <c r="C5" s="6"/>
      <c r="D5" s="6"/>
      <c r="E5" s="6"/>
      <c r="F5" s="6"/>
      <c r="G5" s="6"/>
      <c r="H5" s="6"/>
      <c r="I5" s="6"/>
      <c r="J5" s="6"/>
      <c r="K5" s="6" t="s">
        <v>30</v>
      </c>
      <c r="L5" s="191" t="s">
        <v>88</v>
      </c>
      <c r="M5" s="192"/>
      <c r="N5" s="192"/>
      <c r="O5" s="192"/>
      <c r="P5" s="193"/>
      <c r="Q5" s="70" t="s">
        <v>96</v>
      </c>
      <c r="R5" s="55"/>
      <c r="S5" s="6"/>
    </row>
    <row r="6" spans="2:30" s="27" customFormat="1">
      <c r="B6" s="7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72"/>
    </row>
    <row r="7" spans="2:30" s="27" customFormat="1" ht="24.75" customHeight="1">
      <c r="B7" s="71"/>
      <c r="C7" s="34"/>
      <c r="D7" s="34"/>
      <c r="E7" s="34"/>
      <c r="F7" s="34"/>
      <c r="G7" s="34"/>
      <c r="H7" s="189" t="s">
        <v>31</v>
      </c>
      <c r="I7" s="190"/>
      <c r="J7" s="183" t="s">
        <v>89</v>
      </c>
      <c r="K7" s="184"/>
      <c r="L7" s="184"/>
      <c r="M7" s="184"/>
      <c r="N7" s="184"/>
      <c r="O7" s="184"/>
      <c r="P7" s="185"/>
      <c r="Q7" s="72"/>
    </row>
    <row r="8" spans="2:30" s="27" customFormat="1" ht="24.75" customHeight="1">
      <c r="B8" s="71"/>
      <c r="C8" s="34"/>
      <c r="D8" s="34"/>
      <c r="E8" s="34"/>
      <c r="F8" s="34"/>
      <c r="G8" s="34"/>
      <c r="H8" s="189" t="s">
        <v>32</v>
      </c>
      <c r="I8" s="190"/>
      <c r="J8" s="183" t="s">
        <v>90</v>
      </c>
      <c r="K8" s="184"/>
      <c r="L8" s="184"/>
      <c r="M8" s="184"/>
      <c r="N8" s="184"/>
      <c r="O8" s="184"/>
      <c r="P8" s="185"/>
      <c r="Q8" s="72"/>
    </row>
    <row r="9" spans="2:30">
      <c r="B9" s="6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3"/>
      <c r="R9" s="6"/>
      <c r="S9" s="6"/>
    </row>
    <row r="10" spans="2:30">
      <c r="B10" s="74"/>
      <c r="C10" s="2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70"/>
      <c r="AC10" s="28"/>
      <c r="AD10" s="28"/>
    </row>
    <row r="11" spans="2:30" ht="24.75" customHeight="1">
      <c r="B11" s="74"/>
      <c r="C11" s="8"/>
      <c r="D11" s="10" t="s">
        <v>1</v>
      </c>
      <c r="E11" s="186" t="s">
        <v>22</v>
      </c>
      <c r="F11" s="187"/>
      <c r="G11" s="187"/>
      <c r="H11" s="187"/>
      <c r="I11" s="187"/>
      <c r="J11" s="188"/>
      <c r="K11" s="34"/>
      <c r="L11" s="34"/>
      <c r="M11" s="34"/>
      <c r="N11" s="29"/>
      <c r="O11" s="29"/>
      <c r="P11" s="29"/>
      <c r="Q11" s="75"/>
      <c r="R11" s="6"/>
      <c r="S11" s="6"/>
      <c r="AC11" s="28"/>
      <c r="AD11" s="28"/>
    </row>
    <row r="12" spans="2:30" s="1" customFormat="1">
      <c r="B12" s="7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77"/>
      <c r="R12" s="28"/>
      <c r="T12" s="27"/>
      <c r="U12" s="27"/>
      <c r="V12" s="27"/>
      <c r="W12" s="27"/>
      <c r="X12" s="27"/>
      <c r="Y12" s="27"/>
      <c r="Z12" s="27"/>
      <c r="AA12" s="27"/>
      <c r="AB12" s="27"/>
      <c r="AC12" s="5"/>
      <c r="AD12" s="5"/>
    </row>
    <row r="13" spans="2:30">
      <c r="B13" s="69"/>
      <c r="C13" s="2" t="s">
        <v>93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70"/>
      <c r="R13" s="2"/>
      <c r="S13" s="2"/>
    </row>
    <row r="14" spans="2:30" ht="27.75" customHeight="1">
      <c r="B14" s="69"/>
      <c r="C14" s="2"/>
      <c r="D14" s="47"/>
      <c r="E14" s="160" t="s">
        <v>29</v>
      </c>
      <c r="F14" s="161"/>
      <c r="G14" s="93" t="s">
        <v>92</v>
      </c>
      <c r="H14" s="160" t="s">
        <v>29</v>
      </c>
      <c r="I14" s="161"/>
      <c r="J14" s="93" t="s">
        <v>92</v>
      </c>
      <c r="K14" s="160" t="s">
        <v>29</v>
      </c>
      <c r="L14" s="161"/>
      <c r="M14" s="93" t="s">
        <v>92</v>
      </c>
      <c r="N14" s="145" t="s">
        <v>94</v>
      </c>
      <c r="O14" s="146"/>
      <c r="P14" s="147"/>
      <c r="Q14" s="78"/>
      <c r="R14" s="36"/>
      <c r="S14" s="2"/>
    </row>
    <row r="15" spans="2:30" ht="24.75" customHeight="1">
      <c r="B15" s="69"/>
      <c r="C15" s="2"/>
      <c r="D15" s="11" t="s">
        <v>3</v>
      </c>
      <c r="E15" s="162" t="s">
        <v>4</v>
      </c>
      <c r="F15" s="163"/>
      <c r="G15" s="163"/>
      <c r="H15" s="162" t="s">
        <v>41</v>
      </c>
      <c r="I15" s="163"/>
      <c r="J15" s="163"/>
      <c r="K15" s="162"/>
      <c r="L15" s="163"/>
      <c r="M15" s="163"/>
      <c r="N15" s="148"/>
      <c r="O15" s="149"/>
      <c r="P15" s="150"/>
      <c r="Q15" s="79"/>
      <c r="R15" s="41"/>
      <c r="S15" s="2"/>
    </row>
    <row r="16" spans="2:30" ht="24.75" customHeight="1">
      <c r="B16" s="69"/>
      <c r="C16" s="2"/>
      <c r="D16" s="11" t="s">
        <v>7</v>
      </c>
      <c r="E16" s="164" t="str">
        <f>IFERROR(VLOOKUP(E15,AA!$A$1:$C$33,2,0),"")</f>
        <v>kWh</v>
      </c>
      <c r="F16" s="165"/>
      <c r="G16" s="165"/>
      <c r="H16" s="164" t="str">
        <f>IFERROR(VLOOKUP(H15,AA!$A$1:$C$33,2,0),"")</f>
        <v>m3</v>
      </c>
      <c r="I16" s="165"/>
      <c r="J16" s="194"/>
      <c r="K16" s="164" t="str">
        <f>IFERROR(VLOOKUP(K15,AA!$A$1:$C$33,2,0),"")</f>
        <v/>
      </c>
      <c r="L16" s="165"/>
      <c r="M16" s="165"/>
      <c r="N16" s="148"/>
      <c r="O16" s="149"/>
      <c r="P16" s="150"/>
      <c r="Q16" s="80"/>
      <c r="R16" s="42"/>
      <c r="S16" s="2"/>
    </row>
    <row r="17" spans="2:30" ht="24.75" customHeight="1">
      <c r="B17" s="69"/>
      <c r="C17" s="2"/>
      <c r="D17" s="11" t="s">
        <v>8</v>
      </c>
      <c r="E17" s="142">
        <f>IFERROR(VLOOKUP(E15,AA!$A$1:$C$33,3,0),"")</f>
        <v>9.9700000000000006</v>
      </c>
      <c r="F17" s="143"/>
      <c r="G17" s="143"/>
      <c r="H17" s="142">
        <f>IFERROR(VLOOKUP(H15,AA!$A$1:$C$33,3,0),"")</f>
        <v>45</v>
      </c>
      <c r="I17" s="143"/>
      <c r="J17" s="144"/>
      <c r="K17" s="142" t="str">
        <f>IFERROR(VLOOKUP(K15,AA!$A$1:$C$33,3,0),"")</f>
        <v/>
      </c>
      <c r="L17" s="143"/>
      <c r="M17" s="143"/>
      <c r="N17" s="151"/>
      <c r="O17" s="152"/>
      <c r="P17" s="153"/>
      <c r="Q17" s="81"/>
      <c r="R17" s="43"/>
    </row>
    <row r="18" spans="2:30" ht="24.75" customHeight="1">
      <c r="B18" s="69"/>
      <c r="C18" s="2"/>
      <c r="D18" s="31" t="s">
        <v>9</v>
      </c>
      <c r="E18" s="125">
        <v>943.1</v>
      </c>
      <c r="F18" s="126"/>
      <c r="G18" s="32" t="s">
        <v>74</v>
      </c>
      <c r="H18" s="125">
        <v>542.29999999999995</v>
      </c>
      <c r="I18" s="126"/>
      <c r="J18" s="61" t="s">
        <v>74</v>
      </c>
      <c r="K18" s="131"/>
      <c r="L18" s="132"/>
      <c r="M18" s="32"/>
      <c r="N18" s="129">
        <f>SUM(W18:Y18)</f>
        <v>0.8721000000000001</v>
      </c>
      <c r="O18" s="130"/>
      <c r="P18" s="100" t="s">
        <v>95</v>
      </c>
      <c r="Q18" s="82"/>
      <c r="R18" s="38"/>
      <c r="S18" s="2"/>
      <c r="W18" s="97">
        <f>IFERROR(ROUNDDOWN(E18/1000*E$17*0.0258,4),"")</f>
        <v>0.24249999999999999</v>
      </c>
      <c r="X18" s="97">
        <f>IFERROR(ROUNDDOWN(H18/1000*H$17*0.0258,4),"")</f>
        <v>0.62960000000000005</v>
      </c>
      <c r="Y18" s="97" t="str">
        <f>IFERROR(ROUNDDOWN(K18/1000*K$17*0.0258,4),"")</f>
        <v/>
      </c>
    </row>
    <row r="19" spans="2:30" ht="24.75" customHeight="1">
      <c r="B19" s="69"/>
      <c r="C19" s="2"/>
      <c r="D19" s="31" t="s">
        <v>10</v>
      </c>
      <c r="E19" s="125">
        <v>937.88</v>
      </c>
      <c r="F19" s="126"/>
      <c r="G19" s="32" t="s">
        <v>74</v>
      </c>
      <c r="H19" s="125">
        <v>539.29999999999995</v>
      </c>
      <c r="I19" s="126"/>
      <c r="J19" s="61" t="s">
        <v>74</v>
      </c>
      <c r="K19" s="131"/>
      <c r="L19" s="132"/>
      <c r="M19" s="32"/>
      <c r="N19" s="129">
        <f t="shared" ref="N19:N29" si="0">SUM(W19:Y19)</f>
        <v>0.86729999999999996</v>
      </c>
      <c r="O19" s="130"/>
      <c r="P19" s="100" t="s">
        <v>95</v>
      </c>
      <c r="Q19" s="82"/>
      <c r="R19" s="38"/>
      <c r="S19" s="2"/>
      <c r="W19" s="97">
        <f t="shared" ref="W19:W29" si="1">IFERROR(ROUNDDOWN(E19/1000*E$17*0.0258,4),"")</f>
        <v>0.2412</v>
      </c>
      <c r="X19" s="97">
        <f t="shared" ref="X19:X29" si="2">IFERROR(ROUNDDOWN(H19/1000*H$17*0.0258,4),"")</f>
        <v>0.62609999999999999</v>
      </c>
      <c r="Y19" s="97" t="str">
        <f t="shared" ref="Y19:Y29" si="3">IFERROR(ROUNDDOWN(K19/1000*K$17*0.0258,4),"")</f>
        <v/>
      </c>
    </row>
    <row r="20" spans="2:30" ht="24.75" customHeight="1">
      <c r="B20" s="69"/>
      <c r="C20" s="2"/>
      <c r="D20" s="31" t="s">
        <v>11</v>
      </c>
      <c r="E20" s="125">
        <v>932.67</v>
      </c>
      <c r="F20" s="126"/>
      <c r="G20" s="32" t="s">
        <v>74</v>
      </c>
      <c r="H20" s="125">
        <v>536.29999999999995</v>
      </c>
      <c r="I20" s="126"/>
      <c r="J20" s="61" t="s">
        <v>74</v>
      </c>
      <c r="K20" s="131"/>
      <c r="L20" s="132"/>
      <c r="M20" s="32"/>
      <c r="N20" s="129">
        <f t="shared" si="0"/>
        <v>0.86250000000000004</v>
      </c>
      <c r="O20" s="130"/>
      <c r="P20" s="100" t="s">
        <v>95</v>
      </c>
      <c r="Q20" s="82"/>
      <c r="R20" s="38"/>
      <c r="S20" s="2"/>
      <c r="W20" s="97">
        <f t="shared" si="1"/>
        <v>0.2399</v>
      </c>
      <c r="X20" s="97">
        <f t="shared" si="2"/>
        <v>0.62260000000000004</v>
      </c>
      <c r="Y20" s="97" t="str">
        <f t="shared" si="3"/>
        <v/>
      </c>
    </row>
    <row r="21" spans="2:30" ht="24.75" customHeight="1">
      <c r="B21" s="69"/>
      <c r="C21" s="2"/>
      <c r="D21" s="31" t="s">
        <v>12</v>
      </c>
      <c r="E21" s="125">
        <v>940.32</v>
      </c>
      <c r="F21" s="126"/>
      <c r="G21" s="32" t="s">
        <v>74</v>
      </c>
      <c r="H21" s="125">
        <v>540.70000000000005</v>
      </c>
      <c r="I21" s="126"/>
      <c r="J21" s="61" t="s">
        <v>74</v>
      </c>
      <c r="K21" s="131"/>
      <c r="L21" s="132"/>
      <c r="M21" s="32"/>
      <c r="N21" s="129">
        <f t="shared" si="0"/>
        <v>0.86950000000000005</v>
      </c>
      <c r="O21" s="130"/>
      <c r="P21" s="100" t="s">
        <v>95</v>
      </c>
      <c r="Q21" s="82"/>
      <c r="R21" s="38"/>
      <c r="S21" s="2"/>
      <c r="W21" s="97">
        <f t="shared" si="1"/>
        <v>0.24179999999999999</v>
      </c>
      <c r="X21" s="97">
        <f t="shared" si="2"/>
        <v>0.62770000000000004</v>
      </c>
      <c r="Y21" s="97" t="str">
        <f t="shared" si="3"/>
        <v/>
      </c>
    </row>
    <row r="22" spans="2:30" ht="24.75" customHeight="1">
      <c r="B22" s="69"/>
      <c r="C22" s="2"/>
      <c r="D22" s="31" t="s">
        <v>13</v>
      </c>
      <c r="E22" s="125">
        <v>948.67</v>
      </c>
      <c r="F22" s="126"/>
      <c r="G22" s="32" t="s">
        <v>74</v>
      </c>
      <c r="H22" s="125">
        <v>545.5</v>
      </c>
      <c r="I22" s="126"/>
      <c r="J22" s="61" t="s">
        <v>74</v>
      </c>
      <c r="K22" s="131"/>
      <c r="L22" s="132"/>
      <c r="M22" s="32"/>
      <c r="N22" s="129">
        <f t="shared" si="0"/>
        <v>0.87729999999999997</v>
      </c>
      <c r="O22" s="130"/>
      <c r="P22" s="100" t="s">
        <v>95</v>
      </c>
      <c r="Q22" s="82"/>
      <c r="R22" s="38"/>
      <c r="S22" s="2"/>
      <c r="W22" s="97">
        <f t="shared" si="1"/>
        <v>0.24399999999999999</v>
      </c>
      <c r="X22" s="97">
        <f t="shared" si="2"/>
        <v>0.63329999999999997</v>
      </c>
      <c r="Y22" s="97" t="str">
        <f t="shared" si="3"/>
        <v/>
      </c>
    </row>
    <row r="23" spans="2:30" ht="24.75" customHeight="1">
      <c r="B23" s="69"/>
      <c r="C23" s="2"/>
      <c r="D23" s="31" t="s">
        <v>14</v>
      </c>
      <c r="E23" s="125">
        <v>941.36</v>
      </c>
      <c r="F23" s="126"/>
      <c r="G23" s="32" t="s">
        <v>74</v>
      </c>
      <c r="H23" s="125">
        <v>541.29999999999995</v>
      </c>
      <c r="I23" s="126"/>
      <c r="J23" s="61" t="s">
        <v>74</v>
      </c>
      <c r="K23" s="131"/>
      <c r="L23" s="132"/>
      <c r="M23" s="32"/>
      <c r="N23" s="129">
        <f t="shared" si="0"/>
        <v>0.87049999999999994</v>
      </c>
      <c r="O23" s="130"/>
      <c r="P23" s="100" t="s">
        <v>95</v>
      </c>
      <c r="Q23" s="82"/>
      <c r="R23" s="38"/>
      <c r="S23" s="2"/>
      <c r="W23" s="97">
        <f t="shared" si="1"/>
        <v>0.24210000000000001</v>
      </c>
      <c r="X23" s="97">
        <f t="shared" si="2"/>
        <v>0.62839999999999996</v>
      </c>
      <c r="Y23" s="97" t="str">
        <f t="shared" si="3"/>
        <v/>
      </c>
    </row>
    <row r="24" spans="2:30" ht="24.75" customHeight="1">
      <c r="B24" s="69"/>
      <c r="C24" s="2"/>
      <c r="D24" s="31" t="s">
        <v>15</v>
      </c>
      <c r="E24" s="125">
        <v>939.62</v>
      </c>
      <c r="F24" s="126"/>
      <c r="G24" s="32" t="s">
        <v>74</v>
      </c>
      <c r="H24" s="125">
        <v>540.29999999999995</v>
      </c>
      <c r="I24" s="126"/>
      <c r="J24" s="61" t="s">
        <v>74</v>
      </c>
      <c r="K24" s="131"/>
      <c r="L24" s="132"/>
      <c r="M24" s="32"/>
      <c r="N24" s="129">
        <f t="shared" si="0"/>
        <v>0.86880000000000002</v>
      </c>
      <c r="O24" s="130"/>
      <c r="P24" s="100" t="s">
        <v>95</v>
      </c>
      <c r="Q24" s="82"/>
      <c r="R24" s="38"/>
      <c r="S24" s="2"/>
      <c r="W24" s="97">
        <f t="shared" si="1"/>
        <v>0.24160000000000001</v>
      </c>
      <c r="X24" s="97">
        <f t="shared" si="2"/>
        <v>0.62719999999999998</v>
      </c>
      <c r="Y24" s="97" t="str">
        <f t="shared" si="3"/>
        <v/>
      </c>
    </row>
    <row r="25" spans="2:30" ht="24.75" customHeight="1">
      <c r="B25" s="69"/>
      <c r="C25" s="2"/>
      <c r="D25" s="31" t="s">
        <v>16</v>
      </c>
      <c r="E25" s="125">
        <v>944.84</v>
      </c>
      <c r="F25" s="126"/>
      <c r="G25" s="32" t="s">
        <v>74</v>
      </c>
      <c r="H25" s="125">
        <v>543.29999999999995</v>
      </c>
      <c r="I25" s="126"/>
      <c r="J25" s="61" t="s">
        <v>74</v>
      </c>
      <c r="K25" s="131"/>
      <c r="L25" s="132"/>
      <c r="M25" s="32"/>
      <c r="N25" s="129">
        <f t="shared" si="0"/>
        <v>0.87370000000000003</v>
      </c>
      <c r="O25" s="130"/>
      <c r="P25" s="100" t="s">
        <v>95</v>
      </c>
      <c r="Q25" s="82"/>
      <c r="R25" s="38"/>
      <c r="S25" s="2"/>
      <c r="W25" s="97">
        <f t="shared" si="1"/>
        <v>0.24299999999999999</v>
      </c>
      <c r="X25" s="97">
        <f t="shared" si="2"/>
        <v>0.63070000000000004</v>
      </c>
      <c r="Y25" s="97" t="str">
        <f t="shared" si="3"/>
        <v/>
      </c>
    </row>
    <row r="26" spans="2:30" ht="24.75" customHeight="1">
      <c r="B26" s="69"/>
      <c r="C26" s="2"/>
      <c r="D26" s="31" t="s">
        <v>17</v>
      </c>
      <c r="E26" s="125">
        <v>956.84</v>
      </c>
      <c r="F26" s="126"/>
      <c r="G26" s="32" t="s">
        <v>74</v>
      </c>
      <c r="H26" s="125">
        <v>550.20000000000005</v>
      </c>
      <c r="I26" s="126"/>
      <c r="J26" s="61" t="s">
        <v>74</v>
      </c>
      <c r="K26" s="131"/>
      <c r="L26" s="132"/>
      <c r="M26" s="32"/>
      <c r="N26" s="129">
        <f t="shared" si="0"/>
        <v>0.88480000000000003</v>
      </c>
      <c r="O26" s="130"/>
      <c r="P26" s="100" t="s">
        <v>95</v>
      </c>
      <c r="Q26" s="82"/>
      <c r="R26" s="38"/>
      <c r="S26" s="2"/>
      <c r="W26" s="97">
        <f t="shared" si="1"/>
        <v>0.24610000000000001</v>
      </c>
      <c r="X26" s="97">
        <f t="shared" si="2"/>
        <v>0.63870000000000005</v>
      </c>
      <c r="Y26" s="97" t="str">
        <f t="shared" si="3"/>
        <v/>
      </c>
    </row>
    <row r="27" spans="2:30" ht="24.75" customHeight="1">
      <c r="B27" s="69"/>
      <c r="C27" s="2"/>
      <c r="D27" s="31" t="s">
        <v>18</v>
      </c>
      <c r="E27" s="125">
        <v>960.49</v>
      </c>
      <c r="F27" s="126"/>
      <c r="G27" s="32" t="s">
        <v>74</v>
      </c>
      <c r="H27" s="125">
        <v>552.29999999999995</v>
      </c>
      <c r="I27" s="126"/>
      <c r="J27" s="61" t="s">
        <v>74</v>
      </c>
      <c r="K27" s="131"/>
      <c r="L27" s="132"/>
      <c r="M27" s="32"/>
      <c r="N27" s="129">
        <f t="shared" si="0"/>
        <v>0.88819999999999999</v>
      </c>
      <c r="O27" s="130"/>
      <c r="P27" s="100" t="s">
        <v>95</v>
      </c>
      <c r="Q27" s="82"/>
      <c r="R27" s="38"/>
      <c r="S27" s="2"/>
      <c r="W27" s="97">
        <f t="shared" si="1"/>
        <v>0.247</v>
      </c>
      <c r="X27" s="97">
        <f t="shared" si="2"/>
        <v>0.64119999999999999</v>
      </c>
      <c r="Y27" s="97" t="str">
        <f t="shared" si="3"/>
        <v/>
      </c>
    </row>
    <row r="28" spans="2:30" ht="24.75" customHeight="1">
      <c r="B28" s="69"/>
      <c r="C28" s="2"/>
      <c r="D28" s="31" t="s">
        <v>19</v>
      </c>
      <c r="E28" s="125"/>
      <c r="F28" s="126"/>
      <c r="G28" s="32"/>
      <c r="H28" s="125"/>
      <c r="I28" s="126"/>
      <c r="J28" s="61"/>
      <c r="K28" s="131"/>
      <c r="L28" s="132"/>
      <c r="M28" s="32"/>
      <c r="N28" s="129">
        <f t="shared" si="0"/>
        <v>0</v>
      </c>
      <c r="O28" s="130"/>
      <c r="P28" s="100" t="s">
        <v>95</v>
      </c>
      <c r="Q28" s="82"/>
      <c r="R28" s="38"/>
      <c r="S28" s="2"/>
      <c r="W28" s="97">
        <f t="shared" si="1"/>
        <v>0</v>
      </c>
      <c r="X28" s="97">
        <f>IFERROR(ROUNDDOWN(H28/1000*H$17*0.0258,4),"")</f>
        <v>0</v>
      </c>
      <c r="Y28" s="97" t="str">
        <f t="shared" si="3"/>
        <v/>
      </c>
    </row>
    <row r="29" spans="2:30" ht="24.75" customHeight="1" thickBot="1">
      <c r="B29" s="69"/>
      <c r="C29" s="2"/>
      <c r="D29" s="31" t="s">
        <v>20</v>
      </c>
      <c r="E29" s="135"/>
      <c r="F29" s="136"/>
      <c r="G29" s="32"/>
      <c r="H29" s="135"/>
      <c r="I29" s="136"/>
      <c r="J29" s="61"/>
      <c r="K29" s="133"/>
      <c r="L29" s="134"/>
      <c r="M29" s="33"/>
      <c r="N29" s="129">
        <f t="shared" si="0"/>
        <v>0</v>
      </c>
      <c r="O29" s="130"/>
      <c r="P29" s="101" t="s">
        <v>95</v>
      </c>
      <c r="Q29" s="82"/>
      <c r="R29" s="38"/>
      <c r="S29" s="2"/>
      <c r="W29" s="97">
        <f t="shared" si="1"/>
        <v>0</v>
      </c>
      <c r="X29" s="97">
        <f t="shared" si="2"/>
        <v>0</v>
      </c>
      <c r="Y29" s="97" t="str">
        <f t="shared" si="3"/>
        <v/>
      </c>
    </row>
    <row r="30" spans="2:30" ht="24.75" customHeight="1" thickTop="1">
      <c r="B30" s="69"/>
      <c r="C30" s="2"/>
      <c r="D30" s="58" t="s">
        <v>6</v>
      </c>
      <c r="E30" s="127">
        <f>SUM(E18:E29)</f>
        <v>9445.7899999999991</v>
      </c>
      <c r="F30" s="128"/>
      <c r="G30" s="59" t="str">
        <f>IF(E$16="","","("&amp;E16&amp;")")</f>
        <v>(kWh)</v>
      </c>
      <c r="H30" s="127">
        <f>SUM(H18:I29)</f>
        <v>5431.5</v>
      </c>
      <c r="I30" s="128"/>
      <c r="J30" s="62" t="str">
        <f>IF(H$16="","","("&amp;H16&amp;")")</f>
        <v>(m3)</v>
      </c>
      <c r="K30" s="137">
        <f>SUM(K18:L29)</f>
        <v>0</v>
      </c>
      <c r="L30" s="138"/>
      <c r="M30" s="59" t="str">
        <f>IF(K$16="","","("&amp;K16&amp;")")</f>
        <v/>
      </c>
      <c r="N30" s="139"/>
      <c r="O30" s="140"/>
      <c r="P30" s="141"/>
      <c r="Q30" s="83"/>
      <c r="R30" s="44"/>
      <c r="S30" s="2"/>
      <c r="W30" s="98">
        <f>SUM(W18:W29)</f>
        <v>2.4292000000000002</v>
      </c>
      <c r="X30" s="98">
        <f>SUM(X18:X29)</f>
        <v>6.3055000000000003</v>
      </c>
      <c r="Y30" s="98">
        <f t="shared" ref="Y30" si="4">SUM(Y18:Y29)</f>
        <v>0</v>
      </c>
    </row>
    <row r="31" spans="2:30" s="27" customFormat="1" ht="24.75" customHeight="1">
      <c r="B31" s="71"/>
      <c r="C31" s="34"/>
      <c r="D31" s="56" t="s">
        <v>86</v>
      </c>
      <c r="E31" s="118">
        <f>IFERROR(ROUNDDOWN(E$30/1000*E17*0.0258,3),"")</f>
        <v>2.4289999999999998</v>
      </c>
      <c r="F31" s="119"/>
      <c r="G31" s="60" t="str">
        <f>IF(E$31="","","(kl)")</f>
        <v>(kl)</v>
      </c>
      <c r="H31" s="118">
        <f>IFERROR(ROUNDDOWN(H$30/1000*H17*0.0258,3),"")</f>
        <v>6.3049999999999997</v>
      </c>
      <c r="I31" s="119"/>
      <c r="J31" s="63" t="str">
        <f>IF(H$31="","","(kl)")</f>
        <v>(kl)</v>
      </c>
      <c r="K31" s="118" t="str">
        <f>IFERROR(ROUNDDOWN(K$30/1000*K17*0.0258,3),"")</f>
        <v/>
      </c>
      <c r="L31" s="119"/>
      <c r="M31" s="60" t="str">
        <f>IF(K$31="","","(kl)")</f>
        <v/>
      </c>
      <c r="N31" s="122">
        <f>SUM(N18:O29)</f>
        <v>8.7347000000000001</v>
      </c>
      <c r="O31" s="119"/>
      <c r="P31" s="63" t="str">
        <f>IF(N$31="","","(kl)")</f>
        <v>(kl)</v>
      </c>
      <c r="Q31" s="83"/>
      <c r="R31" s="44"/>
      <c r="AC31" s="3"/>
      <c r="AD31" s="3"/>
    </row>
    <row r="32" spans="2:30">
      <c r="B32" s="7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84"/>
      <c r="R32" s="39"/>
      <c r="S32" s="27"/>
    </row>
    <row r="33" spans="2:30" s="9" customFormat="1">
      <c r="B33" s="71"/>
      <c r="C33" s="2" t="s">
        <v>85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84"/>
      <c r="R33" s="39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2:30" ht="24.75" customHeight="1">
      <c r="B34" s="71"/>
      <c r="C34" s="34"/>
      <c r="D34" s="10" t="s">
        <v>76</v>
      </c>
      <c r="E34" s="157" t="s">
        <v>81</v>
      </c>
      <c r="F34" s="158"/>
      <c r="G34" s="159"/>
      <c r="H34" s="106">
        <v>13.898</v>
      </c>
      <c r="I34" s="124" t="s">
        <v>83</v>
      </c>
      <c r="J34" s="124"/>
      <c r="K34" s="53"/>
      <c r="L34" s="53"/>
      <c r="M34" s="53"/>
      <c r="N34" s="53"/>
      <c r="O34" s="53"/>
      <c r="P34" s="54"/>
      <c r="Q34" s="84"/>
      <c r="R34" s="55"/>
      <c r="S34" s="27"/>
    </row>
    <row r="35" spans="2:30" ht="24.75" customHeight="1">
      <c r="B35" s="71"/>
      <c r="C35" s="34"/>
      <c r="D35" s="154" t="s">
        <v>77</v>
      </c>
      <c r="E35" s="167"/>
      <c r="F35" s="167"/>
      <c r="G35" s="167"/>
      <c r="H35" s="166" t="s">
        <v>78</v>
      </c>
      <c r="I35" s="166"/>
      <c r="J35" s="166"/>
      <c r="K35" s="123" t="s">
        <v>79</v>
      </c>
      <c r="L35" s="123"/>
      <c r="M35" s="123"/>
      <c r="N35" s="123" t="s">
        <v>80</v>
      </c>
      <c r="O35" s="123"/>
      <c r="P35" s="123"/>
      <c r="Q35" s="84"/>
      <c r="R35" s="39"/>
      <c r="S35" s="27"/>
    </row>
    <row r="36" spans="2:30" ht="24.75" customHeight="1">
      <c r="B36" s="71"/>
      <c r="C36" s="34"/>
      <c r="D36" s="155"/>
      <c r="E36" s="157" t="s">
        <v>81</v>
      </c>
      <c r="F36" s="158"/>
      <c r="G36" s="159"/>
      <c r="H36" s="106">
        <v>10.75</v>
      </c>
      <c r="I36" s="120" t="s">
        <v>84</v>
      </c>
      <c r="J36" s="121"/>
      <c r="K36" s="107">
        <f>SUM(E41,H41,K41)</f>
        <v>10.481999999999999</v>
      </c>
      <c r="L36" s="120" t="s">
        <v>83</v>
      </c>
      <c r="M36" s="121"/>
      <c r="N36" s="107">
        <f>SUM(N18:O29)</f>
        <v>8.7347000000000001</v>
      </c>
      <c r="O36" s="120" t="s">
        <v>83</v>
      </c>
      <c r="P36" s="121"/>
      <c r="Q36" s="84"/>
      <c r="R36" s="39"/>
      <c r="S36" s="27"/>
    </row>
    <row r="37" spans="2:30" ht="24.75" customHeight="1">
      <c r="B37" s="71"/>
      <c r="C37" s="34"/>
      <c r="D37" s="155"/>
      <c r="E37" s="174" t="s">
        <v>87</v>
      </c>
      <c r="F37" s="175"/>
      <c r="G37" s="176"/>
      <c r="H37" s="171">
        <v>0.1</v>
      </c>
      <c r="I37" s="172"/>
      <c r="J37" s="173"/>
      <c r="K37" s="168"/>
      <c r="L37" s="169"/>
      <c r="M37" s="170"/>
      <c r="N37" s="168"/>
      <c r="O37" s="169"/>
      <c r="P37" s="170"/>
      <c r="Q37" s="84"/>
      <c r="R37" s="39"/>
      <c r="S37" s="27"/>
    </row>
    <row r="38" spans="2:30" ht="24.75" customHeight="1">
      <c r="B38" s="71"/>
      <c r="C38" s="34"/>
      <c r="D38" s="156"/>
      <c r="E38" s="157" t="s">
        <v>82</v>
      </c>
      <c r="F38" s="158"/>
      <c r="G38" s="159"/>
      <c r="H38" s="107">
        <f>IFERROR(ROUNDDOWN((H34-H36)*(1-H37),3),"")</f>
        <v>2.8330000000000002</v>
      </c>
      <c r="I38" s="120" t="s">
        <v>83</v>
      </c>
      <c r="J38" s="121"/>
      <c r="K38" s="107">
        <f>H34-K36</f>
        <v>3.4160000000000004</v>
      </c>
      <c r="L38" s="120" t="s">
        <v>83</v>
      </c>
      <c r="M38" s="121"/>
      <c r="N38" s="107" t="str">
        <f>IF(COUNTA($E$15:$M$15)=COUNTA(E29,H29,K29),$H$34-$N$36,"")</f>
        <v/>
      </c>
      <c r="O38" s="120" t="s">
        <v>83</v>
      </c>
      <c r="P38" s="121"/>
      <c r="Q38" s="84"/>
      <c r="R38" s="39"/>
      <c r="S38" s="27"/>
    </row>
    <row r="39" spans="2:30" s="9" customFormat="1">
      <c r="B39" s="71"/>
      <c r="C39" s="34"/>
      <c r="D39" s="34"/>
      <c r="E39" s="85"/>
      <c r="F39" s="85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84"/>
      <c r="R39" s="39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2:30" s="9" customFormat="1">
      <c r="B40" s="7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84"/>
      <c r="R40" s="39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2:30" s="9" customFormat="1">
      <c r="B41" s="71"/>
      <c r="C41" s="34"/>
      <c r="D41" s="34"/>
      <c r="E41" s="39">
        <f>IFERROR(ROUNDDOWN(E30/COUNT(E18:F29)*12/1000*E17*0.0258,3),"")</f>
        <v>2.915</v>
      </c>
      <c r="F41" s="39"/>
      <c r="G41" s="39"/>
      <c r="H41" s="39">
        <f>IFERROR(ROUNDDOWN(H30/COUNT(H18:I29)*12/1000*H17*0.0258,3),"")</f>
        <v>7.5670000000000002</v>
      </c>
      <c r="I41" s="39"/>
      <c r="J41" s="39"/>
      <c r="K41" s="39" t="str">
        <f>IFERROR(ROUNDDOWN(K30/COUNT(K18:L29)*12/1000*K17*0.0258,3),"")</f>
        <v/>
      </c>
      <c r="L41" s="39"/>
      <c r="M41" s="39"/>
      <c r="N41" s="39"/>
      <c r="O41" s="39"/>
      <c r="P41" s="39"/>
      <c r="Q41" s="84"/>
      <c r="R41" s="3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"/>
      <c r="AD41" s="3"/>
    </row>
    <row r="42" spans="2:30"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8"/>
      <c r="R42" s="39"/>
      <c r="S42" s="27"/>
    </row>
    <row r="43" spans="2:30" s="27" customFormat="1">
      <c r="Q43" s="39"/>
      <c r="R43" s="39"/>
      <c r="AC43" s="3"/>
      <c r="AD43" s="3"/>
    </row>
    <row r="44" spans="2:30" s="27" customFormat="1">
      <c r="Q44" s="39"/>
      <c r="R44" s="39"/>
      <c r="AC44" s="3"/>
      <c r="AD44" s="3"/>
    </row>
    <row r="45" spans="2:30" s="27" customFormat="1">
      <c r="AC45" s="3"/>
      <c r="AD45" s="3"/>
    </row>
    <row r="46" spans="2:30" s="27" customFormat="1">
      <c r="AC46" s="3"/>
      <c r="AD46" s="3"/>
    </row>
    <row r="47" spans="2:30" s="27" customFormat="1">
      <c r="AC47" s="3"/>
      <c r="AD47" s="3"/>
    </row>
    <row r="48" spans="2:30" s="27" customForma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AC48" s="3"/>
      <c r="AD48" s="3"/>
    </row>
    <row r="49" spans="2:30" s="27" customFormat="1">
      <c r="B49" s="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AC49" s="3"/>
      <c r="AD49" s="3"/>
    </row>
    <row r="50" spans="2:30" s="27" customFormat="1">
      <c r="B50" s="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AC50" s="3"/>
      <c r="AD50" s="3"/>
    </row>
    <row r="51" spans="2:30" s="27" customFormat="1">
      <c r="B51" s="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AC51" s="3"/>
      <c r="AD51" s="3"/>
    </row>
    <row r="52" spans="2:30" s="27" customFormat="1">
      <c r="B52" s="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AC52" s="3"/>
      <c r="AD52" s="3"/>
    </row>
    <row r="53" spans="2:30" s="27" customFormat="1">
      <c r="B53" s="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AC53" s="3"/>
      <c r="AD53" s="3"/>
    </row>
    <row r="54" spans="2:30" s="27" customFormat="1">
      <c r="B54" s="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AC54" s="3"/>
      <c r="AD54" s="3"/>
    </row>
    <row r="55" spans="2:30" s="27" customFormat="1">
      <c r="B55" s="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AC55" s="3"/>
      <c r="AD55" s="3"/>
    </row>
    <row r="56" spans="2:30" s="27" customFormat="1">
      <c r="B56" s="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AC56" s="3"/>
      <c r="AD56" s="3"/>
    </row>
    <row r="57" spans="2:30" s="27" customFormat="1">
      <c r="B57" s="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AC57" s="3"/>
      <c r="AD57" s="3"/>
    </row>
    <row r="58" spans="2:30" s="27" customFormat="1">
      <c r="B58" s="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AC58" s="3"/>
      <c r="AD58" s="3"/>
    </row>
    <row r="59" spans="2:30" s="27" customForma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AC59" s="3"/>
      <c r="AD59" s="3"/>
    </row>
    <row r="60" spans="2:30" s="27" customForma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AC60" s="3"/>
      <c r="AD60" s="3"/>
    </row>
    <row r="61" spans="2:30" s="27" customForma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AC61" s="3"/>
      <c r="AD61" s="3"/>
    </row>
    <row r="62" spans="2:30" s="27" customForma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AC62" s="3"/>
      <c r="AD62" s="3"/>
    </row>
    <row r="63" spans="2:30" s="27" customForma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AC63" s="3"/>
      <c r="AD63" s="3"/>
    </row>
    <row r="64" spans="2:30" s="27" customForma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AC64" s="3"/>
      <c r="AD64" s="3"/>
    </row>
    <row r="65" spans="2:30" s="27" customForma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AC65" s="3"/>
      <c r="AD65" s="3"/>
    </row>
    <row r="66" spans="2:30" s="27" customForma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AC66" s="3"/>
      <c r="AD66" s="3"/>
    </row>
    <row r="67" spans="2:30" s="27" customForma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AC67" s="3"/>
      <c r="AD67" s="3"/>
    </row>
  </sheetData>
  <sheetProtection algorithmName="SHA-512" hashValue="SgHO9vpL+VIxcXHhRxb8SpgWa+wso+KA+Z3VYpv9hwi6RacPOe8yTnOBlDYozIiWIpvsK3lYFATzNZsEzhvjiQ==" saltValue="PE33jhQaaEo/zPxTodVp0w==" spinCount="100000" sheet="1" objects="1" scenarios="1" selectLockedCells="1" selectUnlockedCells="1"/>
  <mergeCells count="96">
    <mergeCell ref="E18:F18"/>
    <mergeCell ref="K14:L14"/>
    <mergeCell ref="H14:I14"/>
    <mergeCell ref="K18:L18"/>
    <mergeCell ref="H16:J16"/>
    <mergeCell ref="K16:M16"/>
    <mergeCell ref="H15:J15"/>
    <mergeCell ref="K15:M15"/>
    <mergeCell ref="H18:I18"/>
    <mergeCell ref="B2:Q2"/>
    <mergeCell ref="B3:Q3"/>
    <mergeCell ref="J7:P7"/>
    <mergeCell ref="J8:P8"/>
    <mergeCell ref="E11:J11"/>
    <mergeCell ref="H8:I8"/>
    <mergeCell ref="H7:I7"/>
    <mergeCell ref="L5:P5"/>
    <mergeCell ref="O38:P38"/>
    <mergeCell ref="H35:J35"/>
    <mergeCell ref="E35:G35"/>
    <mergeCell ref="N37:P37"/>
    <mergeCell ref="K37:M37"/>
    <mergeCell ref="H37:J37"/>
    <mergeCell ref="E38:G38"/>
    <mergeCell ref="E37:G37"/>
    <mergeCell ref="E36:G36"/>
    <mergeCell ref="I38:J38"/>
    <mergeCell ref="L38:M38"/>
    <mergeCell ref="D35:D38"/>
    <mergeCell ref="E34:G34"/>
    <mergeCell ref="E14:F14"/>
    <mergeCell ref="E29:F29"/>
    <mergeCell ref="E28:F28"/>
    <mergeCell ref="E27:F27"/>
    <mergeCell ref="E26:F26"/>
    <mergeCell ref="E25:F25"/>
    <mergeCell ref="E24:F24"/>
    <mergeCell ref="E17:G17"/>
    <mergeCell ref="E23:F23"/>
    <mergeCell ref="E22:F22"/>
    <mergeCell ref="E15:G15"/>
    <mergeCell ref="E16:G16"/>
    <mergeCell ref="E21:F21"/>
    <mergeCell ref="E20:F20"/>
    <mergeCell ref="N18:O18"/>
    <mergeCell ref="H17:J17"/>
    <mergeCell ref="K17:M17"/>
    <mergeCell ref="N14:P17"/>
    <mergeCell ref="H19:I19"/>
    <mergeCell ref="K19:L19"/>
    <mergeCell ref="N19:O19"/>
    <mergeCell ref="H24:I24"/>
    <mergeCell ref="H23:I23"/>
    <mergeCell ref="H22:I22"/>
    <mergeCell ref="H21:I21"/>
    <mergeCell ref="H20:I20"/>
    <mergeCell ref="N20:O20"/>
    <mergeCell ref="N21:O21"/>
    <mergeCell ref="N22:O22"/>
    <mergeCell ref="K20:L20"/>
    <mergeCell ref="E30:F30"/>
    <mergeCell ref="N23:O23"/>
    <mergeCell ref="N24:O24"/>
    <mergeCell ref="K21:L21"/>
    <mergeCell ref="K22:L22"/>
    <mergeCell ref="K23:L23"/>
    <mergeCell ref="K24:L24"/>
    <mergeCell ref="H27:I27"/>
    <mergeCell ref="H26:I26"/>
    <mergeCell ref="H25:I25"/>
    <mergeCell ref="K30:L30"/>
    <mergeCell ref="N30:P30"/>
    <mergeCell ref="E19:F19"/>
    <mergeCell ref="E31:F31"/>
    <mergeCell ref="H30:I30"/>
    <mergeCell ref="H31:I31"/>
    <mergeCell ref="N25:O25"/>
    <mergeCell ref="N26:O26"/>
    <mergeCell ref="N27:O27"/>
    <mergeCell ref="N28:O28"/>
    <mergeCell ref="N29:O29"/>
    <mergeCell ref="K27:L27"/>
    <mergeCell ref="K28:L28"/>
    <mergeCell ref="K29:L29"/>
    <mergeCell ref="K25:L25"/>
    <mergeCell ref="K26:L26"/>
    <mergeCell ref="H29:I29"/>
    <mergeCell ref="H28:I28"/>
    <mergeCell ref="K31:L31"/>
    <mergeCell ref="I36:J36"/>
    <mergeCell ref="L36:M36"/>
    <mergeCell ref="O36:P36"/>
    <mergeCell ref="N31:O31"/>
    <mergeCell ref="K35:M35"/>
    <mergeCell ref="I34:J34"/>
    <mergeCell ref="N35:P35"/>
  </mergeCells>
  <phoneticPr fontId="5"/>
  <conditionalFormatting sqref="Q17:R17">
    <cfRule type="expression" dxfId="5" priority="29">
      <formula>Q$15="ガス（その他）"</formula>
    </cfRule>
  </conditionalFormatting>
  <conditionalFormatting sqref="E17:F17 K17 H17:I17">
    <cfRule type="expression" dxfId="4" priority="28">
      <formula>E$15="ガス（その他）"</formula>
    </cfRule>
  </conditionalFormatting>
  <conditionalFormatting sqref="L17">
    <cfRule type="expression" dxfId="3" priority="21">
      <formula>L$15="ガス（その他）"</formula>
    </cfRule>
  </conditionalFormatting>
  <dataValidations count="3">
    <dataValidation type="list" allowBlank="1" showInputMessage="1" showErrorMessage="1" sqref="J18:J29 G18:G29 M18:M29" xr:uid="{00000000-0002-0000-0000-000000000000}">
      <formula1>"○"</formula1>
    </dataValidation>
    <dataValidation type="list" allowBlank="1" showInputMessage="1" showErrorMessage="1" sqref="E11:J11" xr:uid="{00000000-0002-0000-0000-000001000000}">
      <formula1>設備区分</formula1>
    </dataValidation>
    <dataValidation type="list" allowBlank="1" showInputMessage="1" showErrorMessage="1" sqref="E15:M15" xr:uid="{00000000-0002-0000-0000-000002000000}">
      <formula1>INDIRECT($E$11)</formula1>
    </dataValidation>
  </dataValidations>
  <pageMargins left="0.39370078740157483" right="0" top="0.78740157480314965" bottom="0" header="0.31496062992125984" footer="0.31496062992125984"/>
  <pageSetup paperSize="9" scale="4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67"/>
  <sheetViews>
    <sheetView showGridLines="0" view="pageBreakPreview" zoomScale="70" zoomScaleNormal="70" zoomScaleSheetLayoutView="70" workbookViewId="0">
      <selection activeCell="K5" sqref="K5:O5"/>
    </sheetView>
  </sheetViews>
  <sheetFormatPr defaultRowHeight="14.25"/>
  <cols>
    <col min="1" max="1" width="1.625" style="3" customWidth="1"/>
    <col min="2" max="2" width="2.25" style="3" customWidth="1"/>
    <col min="3" max="3" width="16.125" style="3" bestFit="1" customWidth="1"/>
    <col min="4" max="4" width="16.625" style="3" customWidth="1"/>
    <col min="5" max="6" width="5.5" style="3" customWidth="1"/>
    <col min="7" max="7" width="16.625" style="3" customWidth="1"/>
    <col min="8" max="9" width="5.5" style="3" customWidth="1"/>
    <col min="10" max="10" width="16.625" style="3" customWidth="1"/>
    <col min="11" max="12" width="5.5" style="3" customWidth="1"/>
    <col min="13" max="13" width="16.625" style="3" customWidth="1"/>
    <col min="14" max="15" width="5.5" style="3" customWidth="1"/>
    <col min="16" max="16" width="3.375" style="3" customWidth="1"/>
    <col min="17" max="17" width="5.5" style="3" hidden="1" customWidth="1"/>
    <col min="18" max="18" width="3" style="3" hidden="1" customWidth="1"/>
    <col min="19" max="19" width="14.125" style="27" hidden="1" customWidth="1"/>
    <col min="20" max="24" width="17.125" style="27" hidden="1" customWidth="1"/>
    <col min="25" max="26" width="17.875" style="27" customWidth="1"/>
    <col min="27" max="27" width="9" style="27" customWidth="1"/>
    <col min="28" max="28" width="9" style="3" customWidth="1"/>
    <col min="29" max="16384" width="9" style="3"/>
  </cols>
  <sheetData>
    <row r="1" spans="1:29" s="4" customFormat="1">
      <c r="S1" s="27"/>
      <c r="T1" s="27"/>
      <c r="U1" s="27"/>
      <c r="V1" s="27"/>
      <c r="W1" s="27"/>
      <c r="X1" s="27"/>
      <c r="Y1" s="27"/>
      <c r="Z1" s="27"/>
      <c r="AA1" s="27"/>
    </row>
    <row r="2" spans="1:29" s="1" customFormat="1">
      <c r="A2" s="212" t="s">
        <v>21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5"/>
      <c r="R2" s="5"/>
      <c r="S2" s="27"/>
      <c r="T2" s="27"/>
      <c r="U2" s="27"/>
      <c r="V2" s="27"/>
      <c r="W2" s="27"/>
      <c r="X2" s="27"/>
      <c r="Y2" s="27"/>
      <c r="Z2" s="27"/>
      <c r="AA2" s="27"/>
      <c r="AB2" s="5"/>
      <c r="AC2" s="5"/>
    </row>
    <row r="3" spans="1:29" s="1" customFormat="1" ht="18.75" customHeight="1">
      <c r="A3" s="213" t="s">
        <v>73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40"/>
      <c r="R3" s="40"/>
      <c r="S3" s="27"/>
      <c r="T3" s="27"/>
      <c r="U3" s="27"/>
      <c r="V3" s="27"/>
      <c r="W3" s="27"/>
      <c r="X3" s="27"/>
      <c r="Y3" s="27"/>
      <c r="Z3" s="27"/>
      <c r="AA3" s="27"/>
      <c r="AB3" s="5"/>
      <c r="AC3" s="5"/>
    </row>
    <row r="4" spans="1:29" s="4" customFormat="1">
      <c r="S4" s="27"/>
      <c r="T4" s="27"/>
      <c r="U4" s="27"/>
      <c r="V4" s="27"/>
      <c r="W4" s="27"/>
      <c r="X4" s="27"/>
      <c r="Y4" s="27"/>
      <c r="Z4" s="27"/>
      <c r="AA4" s="27"/>
    </row>
    <row r="5" spans="1:29" ht="24.75" customHeight="1">
      <c r="B5" s="6"/>
      <c r="C5" s="6"/>
      <c r="D5" s="6"/>
      <c r="E5" s="6"/>
      <c r="F5" s="6"/>
      <c r="G5" s="6"/>
      <c r="H5" s="6"/>
      <c r="I5" s="6"/>
      <c r="J5" s="6" t="s">
        <v>30</v>
      </c>
      <c r="K5" s="195"/>
      <c r="L5" s="196"/>
      <c r="M5" s="196"/>
      <c r="N5" s="196"/>
      <c r="O5" s="197"/>
      <c r="P5" s="3" t="s">
        <v>96</v>
      </c>
      <c r="Q5" s="55" t="s">
        <v>75</v>
      </c>
      <c r="R5" s="6"/>
    </row>
    <row r="6" spans="1:29" s="27" customFormat="1"/>
    <row r="7" spans="1:29" s="27" customFormat="1" ht="24.75" customHeight="1">
      <c r="G7" s="189" t="s">
        <v>31</v>
      </c>
      <c r="H7" s="190"/>
      <c r="I7" s="214"/>
      <c r="J7" s="215"/>
      <c r="K7" s="215"/>
      <c r="L7" s="215"/>
      <c r="M7" s="215"/>
      <c r="N7" s="215"/>
      <c r="O7" s="216"/>
    </row>
    <row r="8" spans="1:29" s="27" customFormat="1" ht="24.75" customHeight="1">
      <c r="G8" s="189" t="s">
        <v>32</v>
      </c>
      <c r="H8" s="190"/>
      <c r="I8" s="214"/>
      <c r="J8" s="215"/>
      <c r="K8" s="215"/>
      <c r="L8" s="215"/>
      <c r="M8" s="215"/>
      <c r="N8" s="215"/>
      <c r="O8" s="216"/>
    </row>
    <row r="9" spans="1:2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29">
      <c r="A10" s="7"/>
      <c r="B10" s="2" t="s">
        <v>0</v>
      </c>
      <c r="D10" s="113" t="str">
        <f>IF(D11="","※対象の設備区分を選択してください","")</f>
        <v>※対象の設備区分を選択してください</v>
      </c>
      <c r="AB10" s="28"/>
      <c r="AC10" s="28"/>
    </row>
    <row r="11" spans="1:29" ht="24.75" customHeight="1">
      <c r="A11" s="7"/>
      <c r="B11" s="8"/>
      <c r="C11" s="10" t="s">
        <v>1</v>
      </c>
      <c r="D11" s="217"/>
      <c r="E11" s="218"/>
      <c r="F11" s="218"/>
      <c r="G11" s="218"/>
      <c r="H11" s="218"/>
      <c r="I11" s="219"/>
      <c r="J11" s="27"/>
      <c r="K11" s="27"/>
      <c r="L11" s="27"/>
      <c r="M11" s="29"/>
      <c r="N11" s="29"/>
      <c r="O11" s="29"/>
      <c r="P11" s="29"/>
      <c r="Q11" s="6"/>
      <c r="R11" s="6"/>
      <c r="AB11" s="28"/>
      <c r="AC11" s="28"/>
    </row>
    <row r="12" spans="1:29" s="1" customFormat="1">
      <c r="Q12" s="28"/>
      <c r="S12" s="27"/>
      <c r="T12" s="27"/>
      <c r="U12" s="27"/>
      <c r="V12" s="27"/>
      <c r="W12" s="27"/>
      <c r="X12" s="27"/>
      <c r="Y12" s="27"/>
      <c r="Z12" s="27"/>
      <c r="AA12" s="27"/>
      <c r="AB12" s="5"/>
      <c r="AC12" s="5"/>
    </row>
    <row r="13" spans="1:29">
      <c r="B13" s="2" t="s">
        <v>93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9" ht="27.75" customHeight="1">
      <c r="B14" s="2"/>
      <c r="C14" s="30"/>
      <c r="D14" s="160" t="s">
        <v>29</v>
      </c>
      <c r="E14" s="161"/>
      <c r="F14" s="93" t="s">
        <v>92</v>
      </c>
      <c r="G14" s="160" t="s">
        <v>29</v>
      </c>
      <c r="H14" s="161"/>
      <c r="I14" s="93" t="s">
        <v>92</v>
      </c>
      <c r="J14" s="160" t="s">
        <v>29</v>
      </c>
      <c r="K14" s="161"/>
      <c r="L14" s="94" t="s">
        <v>92</v>
      </c>
      <c r="M14" s="145" t="s">
        <v>94</v>
      </c>
      <c r="N14" s="146"/>
      <c r="O14" s="147"/>
      <c r="P14" s="35"/>
      <c r="Q14" s="36"/>
      <c r="R14" s="2"/>
    </row>
    <row r="15" spans="1:29" ht="24.75" customHeight="1">
      <c r="B15" s="2"/>
      <c r="C15" s="11" t="s">
        <v>3</v>
      </c>
      <c r="D15" s="210"/>
      <c r="E15" s="211"/>
      <c r="F15" s="211"/>
      <c r="G15" s="210"/>
      <c r="H15" s="211"/>
      <c r="I15" s="211"/>
      <c r="J15" s="210"/>
      <c r="K15" s="211"/>
      <c r="L15" s="211"/>
      <c r="M15" s="148"/>
      <c r="N15" s="149"/>
      <c r="O15" s="150"/>
      <c r="P15" s="48"/>
      <c r="Q15" s="41"/>
      <c r="R15" s="2"/>
    </row>
    <row r="16" spans="1:29" ht="24.75" customHeight="1">
      <c r="B16" s="2"/>
      <c r="C16" s="11" t="s">
        <v>7</v>
      </c>
      <c r="D16" s="164" t="str">
        <f>IFERROR(VLOOKUP(D15,AA!$A$1:$C$33,2,0),"")</f>
        <v/>
      </c>
      <c r="E16" s="165"/>
      <c r="F16" s="165"/>
      <c r="G16" s="164" t="str">
        <f>IFERROR(VLOOKUP(G15,AA!$A$1:$C$33,2,0),"")</f>
        <v/>
      </c>
      <c r="H16" s="165"/>
      <c r="I16" s="194"/>
      <c r="J16" s="164" t="str">
        <f>IFERROR(VLOOKUP(J15,AA!$A$1:$C$33,2,0),"")</f>
        <v/>
      </c>
      <c r="K16" s="165"/>
      <c r="L16" s="205"/>
      <c r="M16" s="148"/>
      <c r="N16" s="149"/>
      <c r="O16" s="150"/>
      <c r="P16" s="49"/>
      <c r="Q16" s="42"/>
      <c r="R16" s="2"/>
      <c r="S16" s="27" t="s">
        <v>97</v>
      </c>
      <c r="V16" s="27" t="s">
        <v>99</v>
      </c>
    </row>
    <row r="17" spans="1:29" ht="24.75" customHeight="1">
      <c r="B17" s="2"/>
      <c r="C17" s="11" t="s">
        <v>8</v>
      </c>
      <c r="D17" s="206" t="str">
        <f>IFERROR(VLOOKUP(D15,AA!$A$1:$C$33,3,0),"")</f>
        <v/>
      </c>
      <c r="E17" s="207"/>
      <c r="F17" s="207"/>
      <c r="G17" s="206" t="str">
        <f>IFERROR(VLOOKUP(G15,AA!$A$1:$C$33,3,0),"")</f>
        <v/>
      </c>
      <c r="H17" s="207"/>
      <c r="I17" s="208"/>
      <c r="J17" s="206" t="str">
        <f>IFERROR(VLOOKUP(J15,AA!$A$1:$C$33,3,0),"")</f>
        <v/>
      </c>
      <c r="K17" s="207"/>
      <c r="L17" s="209"/>
      <c r="M17" s="151"/>
      <c r="N17" s="152"/>
      <c r="O17" s="153"/>
      <c r="P17" s="50"/>
      <c r="Q17" s="43"/>
      <c r="S17" s="114" t="s">
        <v>98</v>
      </c>
      <c r="T17" s="114" t="s">
        <v>100</v>
      </c>
      <c r="U17" s="114" t="s">
        <v>101</v>
      </c>
      <c r="V17" s="114" t="s">
        <v>98</v>
      </c>
      <c r="W17" s="114" t="s">
        <v>100</v>
      </c>
      <c r="X17" s="114" t="s">
        <v>101</v>
      </c>
    </row>
    <row r="18" spans="1:29" ht="24.75" customHeight="1">
      <c r="B18" s="2"/>
      <c r="C18" s="31" t="s">
        <v>9</v>
      </c>
      <c r="D18" s="201"/>
      <c r="E18" s="202"/>
      <c r="F18" s="102"/>
      <c r="G18" s="201"/>
      <c r="H18" s="202"/>
      <c r="I18" s="103"/>
      <c r="J18" s="201"/>
      <c r="K18" s="202"/>
      <c r="L18" s="104"/>
      <c r="M18" s="130">
        <f>SUM(V18:X18)</f>
        <v>0</v>
      </c>
      <c r="N18" s="130"/>
      <c r="O18" s="100" t="s">
        <v>95</v>
      </c>
      <c r="P18" s="37"/>
      <c r="Q18" s="38"/>
      <c r="R18" s="2"/>
      <c r="S18" s="116" t="str">
        <f>IF(D18="","",ROUND(D18,1))</f>
        <v/>
      </c>
      <c r="T18" s="116" t="str">
        <f>IF(G18="","",ROUND(G18,1))</f>
        <v/>
      </c>
      <c r="U18" s="116" t="str">
        <f>IF(J18="","",ROUND(J18,1))</f>
        <v/>
      </c>
      <c r="V18" s="97" t="str">
        <f t="shared" ref="V18:V29" si="0">IFERROR(ROUNDDOWN(S18/1000*D$17*0.0258,3),"")</f>
        <v/>
      </c>
      <c r="W18" s="97" t="str">
        <f>IFERROR(ROUNDDOWN(T18/1000*G$17*0.0258,3),"")</f>
        <v/>
      </c>
      <c r="X18" s="97" t="str">
        <f>IFERROR(ROUNDDOWN(U18/1000*J$17*0.0258,3),"")</f>
        <v/>
      </c>
    </row>
    <row r="19" spans="1:29" ht="24.75" customHeight="1">
      <c r="B19" s="2"/>
      <c r="C19" s="31" t="s">
        <v>10</v>
      </c>
      <c r="D19" s="201"/>
      <c r="E19" s="202"/>
      <c r="F19" s="102"/>
      <c r="G19" s="201"/>
      <c r="H19" s="202"/>
      <c r="I19" s="103"/>
      <c r="J19" s="201"/>
      <c r="K19" s="202"/>
      <c r="L19" s="104"/>
      <c r="M19" s="130">
        <f t="shared" ref="M19:M29" si="1">SUM(V19:X19)</f>
        <v>0</v>
      </c>
      <c r="N19" s="130"/>
      <c r="O19" s="100" t="s">
        <v>95</v>
      </c>
      <c r="P19" s="37"/>
      <c r="Q19" s="38"/>
      <c r="R19" s="2"/>
      <c r="S19" s="116" t="str">
        <f t="shared" ref="S19:S28" si="2">IF(D19="","",ROUND(D19,1))</f>
        <v/>
      </c>
      <c r="T19" s="116" t="str">
        <f t="shared" ref="T19:T29" si="3">IF(G19="","",ROUND(G19,1))</f>
        <v/>
      </c>
      <c r="U19" s="116" t="str">
        <f t="shared" ref="U19:U29" si="4">IF(J19="","",ROUND(J19,1))</f>
        <v/>
      </c>
      <c r="V19" s="97" t="str">
        <f t="shared" si="0"/>
        <v/>
      </c>
      <c r="W19" s="97" t="str">
        <f t="shared" ref="W19:W29" si="5">IFERROR(ROUNDDOWN(T19/1000*G$17*0.0258,3),"")</f>
        <v/>
      </c>
      <c r="X19" s="97" t="str">
        <f t="shared" ref="X19:X29" si="6">IFERROR(ROUNDDOWN(U19/1000*J$17*0.0258,3),"")</f>
        <v/>
      </c>
    </row>
    <row r="20" spans="1:29" ht="24.75" customHeight="1">
      <c r="B20" s="2"/>
      <c r="C20" s="31" t="s">
        <v>11</v>
      </c>
      <c r="D20" s="201"/>
      <c r="E20" s="202"/>
      <c r="F20" s="102"/>
      <c r="G20" s="201"/>
      <c r="H20" s="202"/>
      <c r="I20" s="103"/>
      <c r="J20" s="201"/>
      <c r="K20" s="202"/>
      <c r="L20" s="104"/>
      <c r="M20" s="130">
        <f t="shared" si="1"/>
        <v>0</v>
      </c>
      <c r="N20" s="130"/>
      <c r="O20" s="100" t="s">
        <v>95</v>
      </c>
      <c r="P20" s="37"/>
      <c r="Q20" s="38"/>
      <c r="R20" s="2"/>
      <c r="S20" s="116" t="str">
        <f t="shared" si="2"/>
        <v/>
      </c>
      <c r="T20" s="116" t="str">
        <f t="shared" si="3"/>
        <v/>
      </c>
      <c r="U20" s="116" t="str">
        <f t="shared" si="4"/>
        <v/>
      </c>
      <c r="V20" s="97" t="str">
        <f t="shared" si="0"/>
        <v/>
      </c>
      <c r="W20" s="97" t="str">
        <f t="shared" si="5"/>
        <v/>
      </c>
      <c r="X20" s="97" t="str">
        <f t="shared" si="6"/>
        <v/>
      </c>
    </row>
    <row r="21" spans="1:29" ht="24.75" customHeight="1">
      <c r="B21" s="2"/>
      <c r="C21" s="31" t="s">
        <v>12</v>
      </c>
      <c r="D21" s="201"/>
      <c r="E21" s="202"/>
      <c r="F21" s="102"/>
      <c r="G21" s="201"/>
      <c r="H21" s="202"/>
      <c r="I21" s="103"/>
      <c r="J21" s="201"/>
      <c r="K21" s="202"/>
      <c r="L21" s="104"/>
      <c r="M21" s="130">
        <f t="shared" si="1"/>
        <v>0</v>
      </c>
      <c r="N21" s="130"/>
      <c r="O21" s="100" t="s">
        <v>95</v>
      </c>
      <c r="P21" s="37"/>
      <c r="Q21" s="38"/>
      <c r="R21" s="2"/>
      <c r="S21" s="116" t="str">
        <f t="shared" si="2"/>
        <v/>
      </c>
      <c r="T21" s="116" t="str">
        <f t="shared" si="3"/>
        <v/>
      </c>
      <c r="U21" s="116" t="str">
        <f t="shared" si="4"/>
        <v/>
      </c>
      <c r="V21" s="97" t="str">
        <f t="shared" si="0"/>
        <v/>
      </c>
      <c r="W21" s="97" t="str">
        <f t="shared" si="5"/>
        <v/>
      </c>
      <c r="X21" s="97" t="str">
        <f t="shared" si="6"/>
        <v/>
      </c>
    </row>
    <row r="22" spans="1:29" ht="24.75" customHeight="1">
      <c r="B22" s="2"/>
      <c r="C22" s="31" t="s">
        <v>13</v>
      </c>
      <c r="D22" s="201"/>
      <c r="E22" s="202"/>
      <c r="F22" s="102"/>
      <c r="G22" s="201"/>
      <c r="H22" s="202"/>
      <c r="I22" s="103"/>
      <c r="J22" s="201"/>
      <c r="K22" s="202"/>
      <c r="L22" s="104"/>
      <c r="M22" s="130">
        <f t="shared" si="1"/>
        <v>0</v>
      </c>
      <c r="N22" s="130"/>
      <c r="O22" s="100" t="s">
        <v>95</v>
      </c>
      <c r="P22" s="37"/>
      <c r="Q22" s="38"/>
      <c r="R22" s="2"/>
      <c r="S22" s="116" t="str">
        <f t="shared" si="2"/>
        <v/>
      </c>
      <c r="T22" s="116" t="str">
        <f t="shared" si="3"/>
        <v/>
      </c>
      <c r="U22" s="116" t="str">
        <f t="shared" si="4"/>
        <v/>
      </c>
      <c r="V22" s="97" t="str">
        <f t="shared" si="0"/>
        <v/>
      </c>
      <c r="W22" s="97" t="str">
        <f t="shared" si="5"/>
        <v/>
      </c>
      <c r="X22" s="97" t="str">
        <f t="shared" si="6"/>
        <v/>
      </c>
    </row>
    <row r="23" spans="1:29" ht="24.75" customHeight="1">
      <c r="B23" s="2"/>
      <c r="C23" s="31" t="s">
        <v>14</v>
      </c>
      <c r="D23" s="201"/>
      <c r="E23" s="202"/>
      <c r="F23" s="102"/>
      <c r="G23" s="201"/>
      <c r="H23" s="202"/>
      <c r="I23" s="103"/>
      <c r="J23" s="201"/>
      <c r="K23" s="202"/>
      <c r="L23" s="104"/>
      <c r="M23" s="130">
        <f t="shared" si="1"/>
        <v>0</v>
      </c>
      <c r="N23" s="130"/>
      <c r="O23" s="100" t="s">
        <v>95</v>
      </c>
      <c r="P23" s="37"/>
      <c r="Q23" s="38"/>
      <c r="R23" s="2"/>
      <c r="S23" s="116" t="str">
        <f t="shared" si="2"/>
        <v/>
      </c>
      <c r="T23" s="116" t="str">
        <f t="shared" si="3"/>
        <v/>
      </c>
      <c r="U23" s="116" t="str">
        <f t="shared" si="4"/>
        <v/>
      </c>
      <c r="V23" s="97" t="str">
        <f t="shared" si="0"/>
        <v/>
      </c>
      <c r="W23" s="97" t="str">
        <f t="shared" si="5"/>
        <v/>
      </c>
      <c r="X23" s="97" t="str">
        <f t="shared" si="6"/>
        <v/>
      </c>
    </row>
    <row r="24" spans="1:29" ht="24.75" customHeight="1">
      <c r="B24" s="2"/>
      <c r="C24" s="31" t="s">
        <v>15</v>
      </c>
      <c r="D24" s="201"/>
      <c r="E24" s="202"/>
      <c r="F24" s="102"/>
      <c r="G24" s="201"/>
      <c r="H24" s="202"/>
      <c r="I24" s="103"/>
      <c r="J24" s="201"/>
      <c r="K24" s="202"/>
      <c r="L24" s="104"/>
      <c r="M24" s="130">
        <f t="shared" si="1"/>
        <v>0</v>
      </c>
      <c r="N24" s="130"/>
      <c r="O24" s="100" t="s">
        <v>95</v>
      </c>
      <c r="P24" s="37"/>
      <c r="Q24" s="38"/>
      <c r="R24" s="2"/>
      <c r="S24" s="116" t="str">
        <f t="shared" si="2"/>
        <v/>
      </c>
      <c r="T24" s="116" t="str">
        <f t="shared" si="3"/>
        <v/>
      </c>
      <c r="U24" s="116" t="str">
        <f t="shared" si="4"/>
        <v/>
      </c>
      <c r="V24" s="97" t="str">
        <f t="shared" si="0"/>
        <v/>
      </c>
      <c r="W24" s="97" t="str">
        <f t="shared" si="5"/>
        <v/>
      </c>
      <c r="X24" s="97" t="str">
        <f t="shared" si="6"/>
        <v/>
      </c>
    </row>
    <row r="25" spans="1:29" ht="24.75" customHeight="1">
      <c r="B25" s="2"/>
      <c r="C25" s="31" t="s">
        <v>16</v>
      </c>
      <c r="D25" s="201"/>
      <c r="E25" s="202"/>
      <c r="F25" s="102"/>
      <c r="G25" s="201"/>
      <c r="H25" s="202"/>
      <c r="I25" s="103"/>
      <c r="J25" s="201"/>
      <c r="K25" s="202"/>
      <c r="L25" s="104"/>
      <c r="M25" s="130">
        <f>SUM(V25:X25)</f>
        <v>0</v>
      </c>
      <c r="N25" s="130"/>
      <c r="O25" s="100" t="s">
        <v>95</v>
      </c>
      <c r="P25" s="37"/>
      <c r="Q25" s="38"/>
      <c r="R25" s="2"/>
      <c r="S25" s="116" t="str">
        <f t="shared" si="2"/>
        <v/>
      </c>
      <c r="T25" s="116" t="str">
        <f t="shared" si="3"/>
        <v/>
      </c>
      <c r="U25" s="116" t="str">
        <f t="shared" si="4"/>
        <v/>
      </c>
      <c r="V25" s="97" t="str">
        <f t="shared" si="0"/>
        <v/>
      </c>
      <c r="W25" s="97" t="str">
        <f t="shared" si="5"/>
        <v/>
      </c>
      <c r="X25" s="97" t="str">
        <f t="shared" si="6"/>
        <v/>
      </c>
    </row>
    <row r="26" spans="1:29" ht="24.75" customHeight="1">
      <c r="B26" s="2"/>
      <c r="C26" s="31" t="s">
        <v>17</v>
      </c>
      <c r="D26" s="201"/>
      <c r="E26" s="202"/>
      <c r="F26" s="102"/>
      <c r="G26" s="201"/>
      <c r="H26" s="202"/>
      <c r="I26" s="103"/>
      <c r="J26" s="201"/>
      <c r="K26" s="202"/>
      <c r="L26" s="104"/>
      <c r="M26" s="130">
        <f t="shared" si="1"/>
        <v>0</v>
      </c>
      <c r="N26" s="130"/>
      <c r="O26" s="100" t="s">
        <v>95</v>
      </c>
      <c r="P26" s="37"/>
      <c r="Q26" s="38"/>
      <c r="R26" s="2"/>
      <c r="S26" s="116" t="str">
        <f t="shared" si="2"/>
        <v/>
      </c>
      <c r="T26" s="116" t="str">
        <f t="shared" si="3"/>
        <v/>
      </c>
      <c r="U26" s="116" t="str">
        <f t="shared" si="4"/>
        <v/>
      </c>
      <c r="V26" s="97" t="str">
        <f t="shared" si="0"/>
        <v/>
      </c>
      <c r="W26" s="97" t="str">
        <f t="shared" si="5"/>
        <v/>
      </c>
      <c r="X26" s="97" t="str">
        <f t="shared" si="6"/>
        <v/>
      </c>
    </row>
    <row r="27" spans="1:29" ht="24.75" customHeight="1">
      <c r="B27" s="2"/>
      <c r="C27" s="31" t="s">
        <v>18</v>
      </c>
      <c r="D27" s="201"/>
      <c r="E27" s="202"/>
      <c r="F27" s="102"/>
      <c r="G27" s="201"/>
      <c r="H27" s="202"/>
      <c r="I27" s="103"/>
      <c r="J27" s="201"/>
      <c r="K27" s="202"/>
      <c r="L27" s="104"/>
      <c r="M27" s="130">
        <f t="shared" si="1"/>
        <v>0</v>
      </c>
      <c r="N27" s="130"/>
      <c r="O27" s="100" t="s">
        <v>95</v>
      </c>
      <c r="P27" s="37"/>
      <c r="Q27" s="38"/>
      <c r="R27" s="2"/>
      <c r="S27" s="116" t="str">
        <f t="shared" si="2"/>
        <v/>
      </c>
      <c r="T27" s="116" t="str">
        <f t="shared" si="3"/>
        <v/>
      </c>
      <c r="U27" s="116" t="str">
        <f t="shared" si="4"/>
        <v/>
      </c>
      <c r="V27" s="97" t="str">
        <f t="shared" si="0"/>
        <v/>
      </c>
      <c r="W27" s="97" t="str">
        <f t="shared" si="5"/>
        <v/>
      </c>
      <c r="X27" s="97" t="str">
        <f t="shared" si="6"/>
        <v/>
      </c>
    </row>
    <row r="28" spans="1:29" ht="24.75" customHeight="1">
      <c r="B28" s="2"/>
      <c r="C28" s="31" t="s">
        <v>19</v>
      </c>
      <c r="D28" s="201"/>
      <c r="E28" s="202"/>
      <c r="F28" s="102"/>
      <c r="G28" s="201"/>
      <c r="H28" s="202"/>
      <c r="I28" s="103"/>
      <c r="J28" s="201"/>
      <c r="K28" s="202"/>
      <c r="L28" s="104"/>
      <c r="M28" s="130">
        <f>SUM(V28:X28)</f>
        <v>0</v>
      </c>
      <c r="N28" s="130"/>
      <c r="O28" s="100" t="s">
        <v>95</v>
      </c>
      <c r="P28" s="37"/>
      <c r="Q28" s="38"/>
      <c r="R28" s="2"/>
      <c r="S28" s="116" t="str">
        <f t="shared" si="2"/>
        <v/>
      </c>
      <c r="T28" s="116" t="str">
        <f t="shared" si="3"/>
        <v/>
      </c>
      <c r="U28" s="116" t="str">
        <f t="shared" si="4"/>
        <v/>
      </c>
      <c r="V28" s="97" t="str">
        <f t="shared" si="0"/>
        <v/>
      </c>
      <c r="W28" s="97" t="str">
        <f t="shared" si="5"/>
        <v/>
      </c>
      <c r="X28" s="97" t="str">
        <f t="shared" si="6"/>
        <v/>
      </c>
    </row>
    <row r="29" spans="1:29" ht="24.75" customHeight="1" thickBot="1">
      <c r="B29" s="2"/>
      <c r="C29" s="31" t="s">
        <v>20</v>
      </c>
      <c r="D29" s="203"/>
      <c r="E29" s="204"/>
      <c r="F29" s="102"/>
      <c r="G29" s="203"/>
      <c r="H29" s="204"/>
      <c r="I29" s="103"/>
      <c r="J29" s="203"/>
      <c r="K29" s="204"/>
      <c r="L29" s="105"/>
      <c r="M29" s="130">
        <f t="shared" si="1"/>
        <v>0</v>
      </c>
      <c r="N29" s="130"/>
      <c r="O29" s="101" t="s">
        <v>95</v>
      </c>
      <c r="P29" s="37"/>
      <c r="Q29" s="38"/>
      <c r="R29" s="2"/>
      <c r="S29" s="116" t="str">
        <f>IF(D29="","",ROUND(D29,1))</f>
        <v/>
      </c>
      <c r="T29" s="116" t="str">
        <f t="shared" si="3"/>
        <v/>
      </c>
      <c r="U29" s="116" t="str">
        <f t="shared" si="4"/>
        <v/>
      </c>
      <c r="V29" s="97" t="str">
        <f t="shared" si="0"/>
        <v/>
      </c>
      <c r="W29" s="97" t="str">
        <f t="shared" si="5"/>
        <v/>
      </c>
      <c r="X29" s="97" t="str">
        <f t="shared" si="6"/>
        <v/>
      </c>
    </row>
    <row r="30" spans="1:29" ht="24.75" customHeight="1" thickTop="1">
      <c r="B30" s="2"/>
      <c r="C30" s="58" t="s">
        <v>6</v>
      </c>
      <c r="D30" s="127">
        <f>SUM(S18:S29)</f>
        <v>0</v>
      </c>
      <c r="E30" s="128"/>
      <c r="F30" s="59" t="str">
        <f>IF(D$16="","","("&amp;D16&amp;")")</f>
        <v/>
      </c>
      <c r="G30" s="127">
        <f>SUM(T18:T29)</f>
        <v>0</v>
      </c>
      <c r="H30" s="128"/>
      <c r="I30" s="62" t="str">
        <f>IF(G$16="","","("&amp;G16&amp;")")</f>
        <v/>
      </c>
      <c r="J30" s="127">
        <f>SUM(U18:U29)</f>
        <v>0</v>
      </c>
      <c r="K30" s="128"/>
      <c r="L30" s="95" t="str">
        <f>IF(J$16="","","("&amp;J16&amp;")")</f>
        <v/>
      </c>
      <c r="M30" s="139" t="str">
        <f>IF(M$16="","","("&amp;M16&amp;")")</f>
        <v/>
      </c>
      <c r="N30" s="140"/>
      <c r="O30" s="141"/>
      <c r="P30" s="51"/>
      <c r="Q30" s="44"/>
      <c r="R30" s="2"/>
      <c r="V30" s="115">
        <f>SUM(V18:V29)</f>
        <v>0</v>
      </c>
      <c r="W30" s="115">
        <f>SUM(W18:W29)</f>
        <v>0</v>
      </c>
      <c r="X30" s="115">
        <f>SUM(X18:X29)</f>
        <v>0</v>
      </c>
    </row>
    <row r="31" spans="1:29" s="27" customFormat="1" ht="24.75" customHeight="1">
      <c r="C31" s="56" t="s">
        <v>86</v>
      </c>
      <c r="D31" s="118" t="str">
        <f>IF(D17="","",V30)</f>
        <v/>
      </c>
      <c r="E31" s="119"/>
      <c r="F31" s="60" t="str">
        <f>IF(D$31="","","(kl)")</f>
        <v/>
      </c>
      <c r="G31" s="118" t="str">
        <f>IF(G17="","",W30)</f>
        <v/>
      </c>
      <c r="H31" s="119"/>
      <c r="I31" s="63" t="str">
        <f>IF(G$31="","","(kl)")</f>
        <v/>
      </c>
      <c r="J31" s="118" t="str">
        <f>IF(J17="","",X30)</f>
        <v/>
      </c>
      <c r="K31" s="119"/>
      <c r="L31" s="96" t="str">
        <f>IF(J$31="","","(kl)")</f>
        <v/>
      </c>
      <c r="M31" s="119">
        <f>SUM(M18:N29)</f>
        <v>0</v>
      </c>
      <c r="N31" s="119"/>
      <c r="O31" s="57" t="str">
        <f>IF(M$31="","","(kl)")</f>
        <v>(kl)</v>
      </c>
      <c r="P31" s="51"/>
      <c r="Q31" s="44"/>
      <c r="V31" s="99"/>
      <c r="W31" s="99"/>
      <c r="X31" s="99"/>
      <c r="AB31" s="3"/>
      <c r="AC31" s="3"/>
    </row>
    <row r="32" spans="1:29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9"/>
      <c r="Q32" s="39"/>
      <c r="R32" s="27"/>
    </row>
    <row r="33" spans="1:29" s="9" customFormat="1">
      <c r="A33" s="27"/>
      <c r="B33" s="2" t="s">
        <v>85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9"/>
      <c r="Q33" s="39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9" ht="24.75" customHeight="1">
      <c r="A34" s="27"/>
      <c r="B34" s="27"/>
      <c r="C34" s="10" t="s">
        <v>76</v>
      </c>
      <c r="D34" s="157" t="s">
        <v>81</v>
      </c>
      <c r="E34" s="158"/>
      <c r="F34" s="159"/>
      <c r="G34" s="111"/>
      <c r="H34" s="124" t="s">
        <v>83</v>
      </c>
      <c r="I34" s="124"/>
      <c r="J34" s="53"/>
      <c r="K34" s="53"/>
      <c r="L34" s="53"/>
      <c r="M34" s="53"/>
      <c r="N34" s="53"/>
      <c r="O34" s="54"/>
      <c r="P34" s="39"/>
      <c r="Q34" s="55"/>
      <c r="R34" s="27"/>
    </row>
    <row r="35" spans="1:29" ht="24.75" customHeight="1">
      <c r="A35" s="27"/>
      <c r="B35" s="27"/>
      <c r="C35" s="154" t="s">
        <v>77</v>
      </c>
      <c r="D35" s="167"/>
      <c r="E35" s="167"/>
      <c r="F35" s="167"/>
      <c r="G35" s="166" t="s">
        <v>78</v>
      </c>
      <c r="H35" s="166"/>
      <c r="I35" s="166"/>
      <c r="J35" s="123" t="s">
        <v>79</v>
      </c>
      <c r="K35" s="123"/>
      <c r="L35" s="123"/>
      <c r="M35" s="123" t="s">
        <v>80</v>
      </c>
      <c r="N35" s="123"/>
      <c r="O35" s="123"/>
      <c r="P35" s="39"/>
      <c r="Q35" s="39"/>
      <c r="R35" s="27"/>
    </row>
    <row r="36" spans="1:29" ht="24.75" customHeight="1">
      <c r="A36" s="27"/>
      <c r="B36" s="27"/>
      <c r="C36" s="155"/>
      <c r="D36" s="157" t="s">
        <v>81</v>
      </c>
      <c r="E36" s="158"/>
      <c r="F36" s="159"/>
      <c r="G36" s="111"/>
      <c r="H36" s="120" t="s">
        <v>84</v>
      </c>
      <c r="I36" s="121"/>
      <c r="J36" s="107">
        <f>SUM(D41,G41,J41)</f>
        <v>0</v>
      </c>
      <c r="K36" s="120" t="s">
        <v>83</v>
      </c>
      <c r="L36" s="121"/>
      <c r="M36" s="107">
        <f>SUM(M18:N29)</f>
        <v>0</v>
      </c>
      <c r="N36" s="120" t="s">
        <v>83</v>
      </c>
      <c r="O36" s="121"/>
      <c r="P36" s="39"/>
      <c r="Q36" s="39"/>
      <c r="R36" s="27"/>
    </row>
    <row r="37" spans="1:29" ht="24.75" customHeight="1">
      <c r="A37" s="27"/>
      <c r="B37" s="27"/>
      <c r="C37" s="155"/>
      <c r="D37" s="174" t="s">
        <v>87</v>
      </c>
      <c r="E37" s="175"/>
      <c r="F37" s="176"/>
      <c r="G37" s="198"/>
      <c r="H37" s="199"/>
      <c r="I37" s="200"/>
      <c r="J37" s="168"/>
      <c r="K37" s="169"/>
      <c r="L37" s="170"/>
      <c r="M37" s="168"/>
      <c r="N37" s="169"/>
      <c r="O37" s="170"/>
      <c r="P37" s="39"/>
      <c r="Q37" s="39"/>
      <c r="R37" s="27"/>
    </row>
    <row r="38" spans="1:29" ht="24.75" customHeight="1">
      <c r="A38" s="27"/>
      <c r="B38" s="27"/>
      <c r="C38" s="156"/>
      <c r="D38" s="157" t="s">
        <v>82</v>
      </c>
      <c r="E38" s="158"/>
      <c r="F38" s="159"/>
      <c r="G38" s="112">
        <f>IFERROR(ROUNDDOWN((G34-G36)*(1-G37),3),"")</f>
        <v>0</v>
      </c>
      <c r="H38" s="120" t="s">
        <v>83</v>
      </c>
      <c r="I38" s="121"/>
      <c r="J38" s="112">
        <f>G34-J36</f>
        <v>0</v>
      </c>
      <c r="K38" s="120" t="s">
        <v>83</v>
      </c>
      <c r="L38" s="121"/>
      <c r="M38" s="112">
        <f>IF(COUNTA($D$15:$L$15)=COUNTA(D29,G29,J29),$G$34-$M$36,"")</f>
        <v>0</v>
      </c>
      <c r="N38" s="120" t="s">
        <v>83</v>
      </c>
      <c r="O38" s="121"/>
      <c r="P38" s="39"/>
      <c r="Q38" s="39"/>
      <c r="R38" s="27"/>
    </row>
    <row r="39" spans="1:29" s="9" customFormat="1">
      <c r="A39" s="27"/>
      <c r="B39" s="27"/>
      <c r="C39" s="27"/>
      <c r="D39" s="52"/>
      <c r="E39" s="52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9"/>
      <c r="Q39" s="39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9" s="9" customForma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9"/>
      <c r="Q40" s="39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9" s="110" customFormat="1">
      <c r="A41" s="108"/>
      <c r="B41" s="108"/>
      <c r="C41" s="108"/>
      <c r="D41" s="108" t="str">
        <f>IFERROR(ROUNDDOWN(D30/COUNT(S18:S29)/1000*D17*0.0258,3)*12,"")</f>
        <v/>
      </c>
      <c r="E41" s="108"/>
      <c r="F41" s="108"/>
      <c r="G41" s="108" t="str">
        <f>IFERROR(ROUNDDOWN(G30/COUNT(T18:T29)/1000*G17*0.0258,3)*12,"")</f>
        <v/>
      </c>
      <c r="H41" s="108"/>
      <c r="I41" s="108"/>
      <c r="J41" s="108" t="str">
        <f>IFERROR(ROUNDDOWN(J30/COUNT(U18:U29)/1000*J17*0.0258,3)*12,"")</f>
        <v/>
      </c>
      <c r="K41" s="117"/>
      <c r="L41" s="117"/>
      <c r="M41" s="117" t="str">
        <f>IFERROR(ROUNDDOWN(#REF!/COUNT(M18:N29)*12/1000*M17*0.0258,3),"")</f>
        <v/>
      </c>
      <c r="N41" s="108"/>
      <c r="O41" s="108"/>
      <c r="P41" s="39"/>
      <c r="Q41" s="39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9"/>
      <c r="AC41" s="109"/>
    </row>
    <row r="42" spans="1:29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39"/>
      <c r="Q42" s="39"/>
      <c r="R42" s="27"/>
    </row>
    <row r="43" spans="1:29" s="27" customFormat="1">
      <c r="P43" s="39"/>
      <c r="Q43" s="39"/>
      <c r="AB43" s="3"/>
      <c r="AC43" s="3"/>
    </row>
    <row r="44" spans="1:29" s="27" customFormat="1">
      <c r="P44" s="39"/>
      <c r="Q44" s="39"/>
      <c r="AB44" s="3"/>
      <c r="AC44" s="3"/>
    </row>
    <row r="45" spans="1:29" s="27" customFormat="1">
      <c r="AB45" s="3"/>
      <c r="AC45" s="3"/>
    </row>
    <row r="46" spans="1:29" s="27" customFormat="1">
      <c r="AB46" s="3"/>
      <c r="AC46" s="3"/>
    </row>
    <row r="47" spans="1:29" s="27" customFormat="1">
      <c r="AB47" s="3"/>
      <c r="AC47" s="3"/>
    </row>
    <row r="48" spans="1:29" s="27" customForma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AB48" s="3"/>
      <c r="AC48" s="3"/>
    </row>
    <row r="49" spans="1:29" s="27" customFormat="1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AB49" s="3"/>
      <c r="AC49" s="3"/>
    </row>
    <row r="50" spans="1:29" s="27" customFormat="1">
      <c r="A50" s="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AB50" s="3"/>
      <c r="AC50" s="3"/>
    </row>
    <row r="51" spans="1:29" s="27" customForma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AB51" s="3"/>
      <c r="AC51" s="3"/>
    </row>
    <row r="52" spans="1:29" s="27" customFormat="1">
      <c r="A52" s="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AB52" s="3"/>
      <c r="AC52" s="3"/>
    </row>
    <row r="53" spans="1:29" s="27" customFormat="1">
      <c r="A53" s="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AB53" s="3"/>
      <c r="AC53" s="3"/>
    </row>
    <row r="54" spans="1:29" s="27" customFormat="1">
      <c r="A54" s="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AB54" s="3"/>
      <c r="AC54" s="3"/>
    </row>
    <row r="55" spans="1:29" s="27" customFormat="1">
      <c r="A55" s="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AB55" s="3"/>
      <c r="AC55" s="3"/>
    </row>
    <row r="56" spans="1:29" s="27" customFormat="1">
      <c r="A56" s="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AB56" s="3"/>
      <c r="AC56" s="3"/>
    </row>
    <row r="57" spans="1:29" s="27" customFormat="1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AB57" s="3"/>
      <c r="AC57" s="3"/>
    </row>
    <row r="58" spans="1:29" s="27" customFormat="1">
      <c r="A58" s="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AB58" s="3"/>
      <c r="AC58" s="3"/>
    </row>
    <row r="59" spans="1:29" s="27" customForma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AB59" s="3"/>
      <c r="AC59" s="3"/>
    </row>
    <row r="60" spans="1:29" s="27" customForma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AB60" s="3"/>
      <c r="AC60" s="3"/>
    </row>
    <row r="61" spans="1:29" s="27" customForma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AB61" s="3"/>
      <c r="AC61" s="3"/>
    </row>
    <row r="62" spans="1:29" s="27" customForma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AB62" s="3"/>
      <c r="AC62" s="3"/>
    </row>
    <row r="63" spans="1:29" s="27" customForma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AB63" s="3"/>
      <c r="AC63" s="3"/>
    </row>
    <row r="64" spans="1:29" s="27" customForma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AB64" s="3"/>
      <c r="AC64" s="3"/>
    </row>
    <row r="65" spans="1:29" s="27" customForma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AB65" s="3"/>
      <c r="AC65" s="3"/>
    </row>
    <row r="66" spans="1:29" s="27" customForma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AB66" s="3"/>
      <c r="AC66" s="3"/>
    </row>
    <row r="67" spans="1:29" s="27" customForma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AB67" s="3"/>
      <c r="AC67" s="3"/>
    </row>
  </sheetData>
  <sheetProtection algorithmName="SHA-512" hashValue="vQn1bD6CRLiGte55O9VSr95xPLJNDaEW68tWbpFQV1Z/yoyrPwk/NdgWoGPZcHzKRy8ShQhRQSuq6DCXTClfoQ==" saltValue="wZVarp91g2eq5Z8t9OeBFA==" spinCount="100000" sheet="1" selectLockedCells="1"/>
  <mergeCells count="96">
    <mergeCell ref="D15:F15"/>
    <mergeCell ref="G15:I15"/>
    <mergeCell ref="J15:L15"/>
    <mergeCell ref="A2:P2"/>
    <mergeCell ref="A3:P3"/>
    <mergeCell ref="G7:H7"/>
    <mergeCell ref="I7:O7"/>
    <mergeCell ref="G8:H8"/>
    <mergeCell ref="I8:O8"/>
    <mergeCell ref="D11:I11"/>
    <mergeCell ref="D14:E14"/>
    <mergeCell ref="G14:H14"/>
    <mergeCell ref="J14:K14"/>
    <mergeCell ref="M14:O17"/>
    <mergeCell ref="D16:F16"/>
    <mergeCell ref="G16:I16"/>
    <mergeCell ref="J16:L16"/>
    <mergeCell ref="D17:F17"/>
    <mergeCell ref="G17:I17"/>
    <mergeCell ref="J17:L17"/>
    <mergeCell ref="D18:E18"/>
    <mergeCell ref="G18:H18"/>
    <mergeCell ref="J18:K18"/>
    <mergeCell ref="M18:N18"/>
    <mergeCell ref="D19:E19"/>
    <mergeCell ref="G19:H19"/>
    <mergeCell ref="J19:K19"/>
    <mergeCell ref="M19:N19"/>
    <mergeCell ref="D20:E20"/>
    <mergeCell ref="G20:H20"/>
    <mergeCell ref="J20:K20"/>
    <mergeCell ref="M20:N20"/>
    <mergeCell ref="D21:E21"/>
    <mergeCell ref="G21:H21"/>
    <mergeCell ref="J21:K21"/>
    <mergeCell ref="M21:N21"/>
    <mergeCell ref="D22:E22"/>
    <mergeCell ref="G22:H22"/>
    <mergeCell ref="J22:K22"/>
    <mergeCell ref="M22:N22"/>
    <mergeCell ref="D23:E23"/>
    <mergeCell ref="G23:H23"/>
    <mergeCell ref="J23:K23"/>
    <mergeCell ref="M23:N23"/>
    <mergeCell ref="D24:E24"/>
    <mergeCell ref="G24:H24"/>
    <mergeCell ref="J24:K24"/>
    <mergeCell ref="M24:N24"/>
    <mergeCell ref="D25:E25"/>
    <mergeCell ref="G25:H25"/>
    <mergeCell ref="J25:K25"/>
    <mergeCell ref="M25:N25"/>
    <mergeCell ref="D26:E26"/>
    <mergeCell ref="G26:H26"/>
    <mergeCell ref="J26:K26"/>
    <mergeCell ref="M26:N26"/>
    <mergeCell ref="D27:E27"/>
    <mergeCell ref="G27:H27"/>
    <mergeCell ref="J27:K27"/>
    <mergeCell ref="M27:N27"/>
    <mergeCell ref="D28:E28"/>
    <mergeCell ref="G28:H28"/>
    <mergeCell ref="J28:K28"/>
    <mergeCell ref="M28:N28"/>
    <mergeCell ref="D29:E29"/>
    <mergeCell ref="G29:H29"/>
    <mergeCell ref="J29:K29"/>
    <mergeCell ref="M29:N29"/>
    <mergeCell ref="D31:E31"/>
    <mergeCell ref="G31:H31"/>
    <mergeCell ref="J31:K31"/>
    <mergeCell ref="M31:N31"/>
    <mergeCell ref="M30:O30"/>
    <mergeCell ref="C35:C38"/>
    <mergeCell ref="D35:F35"/>
    <mergeCell ref="G35:I35"/>
    <mergeCell ref="J35:L35"/>
    <mergeCell ref="D38:F38"/>
    <mergeCell ref="H38:I38"/>
    <mergeCell ref="K38:L38"/>
    <mergeCell ref="N38:O38"/>
    <mergeCell ref="K5:O5"/>
    <mergeCell ref="M35:O35"/>
    <mergeCell ref="D36:F36"/>
    <mergeCell ref="H36:I36"/>
    <mergeCell ref="K36:L36"/>
    <mergeCell ref="N36:O36"/>
    <mergeCell ref="D37:F37"/>
    <mergeCell ref="G37:I37"/>
    <mergeCell ref="J37:L37"/>
    <mergeCell ref="M37:O37"/>
    <mergeCell ref="D34:F34"/>
    <mergeCell ref="H34:I34"/>
    <mergeCell ref="D30:E30"/>
    <mergeCell ref="G30:H30"/>
    <mergeCell ref="J30:K30"/>
  </mergeCells>
  <phoneticPr fontId="5"/>
  <conditionalFormatting sqref="P17:Q17">
    <cfRule type="expression" dxfId="2" priority="27">
      <formula>P$15="ガス（その他）"</formula>
    </cfRule>
  </conditionalFormatting>
  <conditionalFormatting sqref="D17:E17 J17 G17:H17">
    <cfRule type="expression" dxfId="1" priority="26">
      <formula>D$15="ガス（その他）"</formula>
    </cfRule>
  </conditionalFormatting>
  <conditionalFormatting sqref="K17">
    <cfRule type="expression" dxfId="0" priority="21">
      <formula>K$15="ガス（その他）"</formula>
    </cfRule>
  </conditionalFormatting>
  <dataValidations count="5">
    <dataValidation type="list" allowBlank="1" showInputMessage="1" showErrorMessage="1" sqref="D11:I11" xr:uid="{00000000-0002-0000-0100-000000000000}">
      <formula1>設備区分</formula1>
    </dataValidation>
    <dataValidation type="list" allowBlank="1" showInputMessage="1" showErrorMessage="1" sqref="L18:L29 I18:I29 F18:F29" xr:uid="{00000000-0002-0000-0100-000001000000}">
      <formula1>"○"</formula1>
    </dataValidation>
    <dataValidation type="list" allowBlank="1" showInputMessage="1" showErrorMessage="1" sqref="D15:L15" xr:uid="{00000000-0002-0000-0100-000002000000}">
      <formula1>INDIRECT($D$11)</formula1>
    </dataValidation>
    <dataValidation operator="lessThanOrEqual" allowBlank="1" showInputMessage="1" showErrorMessage="1" sqref="G36" xr:uid="{00000000-0002-0000-0100-000003000000}"/>
    <dataValidation type="decimal" allowBlank="1" showInputMessage="1" showErrorMessage="1" sqref="G37:I37" xr:uid="{00000000-0002-0000-0100-000004000000}">
      <formula1>0</formula1>
      <formula2>0.2</formula2>
    </dataValidation>
  </dataValidations>
  <pageMargins left="0.39370078740157483" right="0" top="0.78740157480314965" bottom="0" header="0.31496062992125984" footer="0.31496062992125984"/>
  <pageSetup paperSize="9" scale="68" fitToHeight="0" orientation="portrait" r:id="rId1"/>
  <rowBreaks count="1" manualBreakCount="1">
    <brk id="47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1" tint="0.499984740745262"/>
  </sheetPr>
  <dimension ref="A1:N45"/>
  <sheetViews>
    <sheetView zoomScale="85" zoomScaleNormal="85" zoomScaleSheetLayoutView="85" workbookViewId="0">
      <selection activeCell="E60" sqref="E60"/>
    </sheetView>
  </sheetViews>
  <sheetFormatPr defaultRowHeight="13.5"/>
  <cols>
    <col min="1" max="1" width="20.75" style="24" customWidth="1"/>
    <col min="2" max="3" width="9" style="24"/>
    <col min="4" max="4" width="3.375" style="24" customWidth="1"/>
    <col min="5" max="5" width="24.125" style="24" bestFit="1" customWidth="1"/>
    <col min="6" max="14" width="19.5" style="24" customWidth="1"/>
    <col min="15" max="16384" width="9" style="24"/>
  </cols>
  <sheetData>
    <row r="1" spans="1:14" ht="13.5" customHeight="1">
      <c r="A1" s="12" t="s">
        <v>33</v>
      </c>
      <c r="B1" s="12" t="s">
        <v>34</v>
      </c>
      <c r="C1" s="13" t="s">
        <v>35</v>
      </c>
      <c r="E1" s="25" t="s">
        <v>72</v>
      </c>
      <c r="F1" s="25" t="s">
        <v>33</v>
      </c>
      <c r="G1" s="25" t="s">
        <v>33</v>
      </c>
      <c r="H1" s="25" t="s">
        <v>33</v>
      </c>
      <c r="I1" s="25" t="s">
        <v>33</v>
      </c>
      <c r="J1" s="25" t="s">
        <v>33</v>
      </c>
      <c r="K1" s="25" t="s">
        <v>33</v>
      </c>
      <c r="L1" s="25" t="s">
        <v>33</v>
      </c>
      <c r="M1" s="25" t="s">
        <v>33</v>
      </c>
      <c r="N1" s="25" t="s">
        <v>33</v>
      </c>
    </row>
    <row r="2" spans="1:14">
      <c r="A2" s="12" t="s">
        <v>4</v>
      </c>
      <c r="B2" s="14" t="s">
        <v>36</v>
      </c>
      <c r="C2" s="15">
        <v>9.9700000000000006</v>
      </c>
      <c r="E2" s="91" t="s">
        <v>2</v>
      </c>
      <c r="F2" s="92" t="s">
        <v>4</v>
      </c>
      <c r="G2" s="26"/>
      <c r="H2" s="26"/>
      <c r="I2" s="26"/>
      <c r="J2" s="26"/>
      <c r="K2" s="90"/>
      <c r="L2" s="90"/>
      <c r="M2" s="90"/>
      <c r="N2" s="90"/>
    </row>
    <row r="3" spans="1:14">
      <c r="A3" s="12" t="s">
        <v>37</v>
      </c>
      <c r="B3" s="14" t="s">
        <v>36</v>
      </c>
      <c r="C3" s="15">
        <v>9.2799999999999994</v>
      </c>
      <c r="E3" s="91" t="s">
        <v>22</v>
      </c>
      <c r="F3" s="92" t="s">
        <v>4</v>
      </c>
      <c r="G3" s="92" t="s">
        <v>37</v>
      </c>
      <c r="H3" s="92" t="s">
        <v>38</v>
      </c>
      <c r="I3" s="92" t="s">
        <v>39</v>
      </c>
      <c r="J3" s="92" t="s">
        <v>41</v>
      </c>
      <c r="K3" s="92" t="s">
        <v>43</v>
      </c>
      <c r="L3" s="92" t="s">
        <v>5</v>
      </c>
      <c r="M3" s="92" t="s">
        <v>56</v>
      </c>
      <c r="N3" s="92" t="s">
        <v>58</v>
      </c>
    </row>
    <row r="4" spans="1:14">
      <c r="A4" s="12" t="s">
        <v>38</v>
      </c>
      <c r="B4" s="14" t="s">
        <v>36</v>
      </c>
      <c r="C4" s="15">
        <v>9.76</v>
      </c>
      <c r="E4" s="26" t="s">
        <v>23</v>
      </c>
      <c r="F4" s="89" t="s">
        <v>4</v>
      </c>
      <c r="G4" s="89" t="s">
        <v>37</v>
      </c>
      <c r="H4" s="89" t="s">
        <v>38</v>
      </c>
      <c r="I4" s="26"/>
      <c r="J4" s="26"/>
      <c r="K4" s="90"/>
      <c r="L4" s="90"/>
      <c r="M4" s="90"/>
      <c r="N4" s="90"/>
    </row>
    <row r="5" spans="1:14">
      <c r="A5" s="12" t="s">
        <v>39</v>
      </c>
      <c r="B5" s="14" t="s">
        <v>40</v>
      </c>
      <c r="C5" s="16">
        <v>50.8</v>
      </c>
      <c r="E5" s="91" t="s">
        <v>24</v>
      </c>
      <c r="F5" s="92" t="s">
        <v>4</v>
      </c>
      <c r="G5" s="92" t="s">
        <v>37</v>
      </c>
      <c r="H5" s="92" t="s">
        <v>39</v>
      </c>
      <c r="I5" s="92" t="s">
        <v>41</v>
      </c>
      <c r="J5" s="90"/>
      <c r="K5" s="90"/>
      <c r="L5" s="90"/>
      <c r="M5" s="90"/>
      <c r="N5" s="90"/>
    </row>
    <row r="6" spans="1:14" ht="13.5" customHeight="1">
      <c r="A6" s="13" t="s">
        <v>41</v>
      </c>
      <c r="B6" s="14" t="s">
        <v>42</v>
      </c>
      <c r="C6" s="16">
        <v>45</v>
      </c>
      <c r="E6" s="91" t="s">
        <v>25</v>
      </c>
      <c r="F6" s="92" t="s">
        <v>39</v>
      </c>
      <c r="G6" s="92" t="s">
        <v>41</v>
      </c>
      <c r="H6" s="92" t="s">
        <v>45</v>
      </c>
      <c r="I6" s="92" t="s">
        <v>46</v>
      </c>
      <c r="J6" s="92" t="s">
        <v>5</v>
      </c>
      <c r="K6" s="92" t="s">
        <v>56</v>
      </c>
      <c r="L6" s="92" t="s">
        <v>58</v>
      </c>
      <c r="M6" s="90"/>
      <c r="N6" s="90"/>
    </row>
    <row r="7" spans="1:14">
      <c r="A7" s="12" t="s">
        <v>43</v>
      </c>
      <c r="B7" s="14" t="s">
        <v>42</v>
      </c>
      <c r="C7" s="16">
        <v>46</v>
      </c>
      <c r="E7" s="91" t="s">
        <v>26</v>
      </c>
      <c r="F7" s="92" t="s">
        <v>38</v>
      </c>
      <c r="G7" s="92" t="s">
        <v>41</v>
      </c>
      <c r="H7" s="26"/>
      <c r="I7" s="26"/>
      <c r="J7" s="26"/>
      <c r="K7" s="90"/>
      <c r="L7" s="90"/>
      <c r="M7" s="90"/>
      <c r="N7" s="90"/>
    </row>
    <row r="8" spans="1:14">
      <c r="A8" s="12" t="s">
        <v>44</v>
      </c>
      <c r="B8" s="14" t="s">
        <v>42</v>
      </c>
      <c r="C8" s="16">
        <v>44.9</v>
      </c>
      <c r="E8" s="91" t="s">
        <v>27</v>
      </c>
      <c r="F8" s="92" t="s">
        <v>4</v>
      </c>
      <c r="G8" s="92" t="s">
        <v>39</v>
      </c>
      <c r="I8" s="26"/>
      <c r="J8" s="26"/>
      <c r="K8" s="90"/>
      <c r="L8" s="90"/>
      <c r="M8" s="90"/>
      <c r="N8" s="90"/>
    </row>
    <row r="9" spans="1:14">
      <c r="A9" s="17" t="s">
        <v>45</v>
      </c>
      <c r="B9" s="14" t="s">
        <v>40</v>
      </c>
      <c r="C9" s="16">
        <v>54.6</v>
      </c>
      <c r="E9" s="91" t="s">
        <v>91</v>
      </c>
      <c r="F9" s="92" t="s">
        <v>4</v>
      </c>
      <c r="G9" s="92" t="s">
        <v>37</v>
      </c>
      <c r="H9" s="92" t="s">
        <v>38</v>
      </c>
      <c r="J9" s="26"/>
      <c r="K9" s="90"/>
      <c r="L9" s="90"/>
      <c r="M9" s="90"/>
      <c r="N9" s="90"/>
    </row>
    <row r="10" spans="1:14">
      <c r="A10" s="12" t="s">
        <v>46</v>
      </c>
      <c r="B10" s="14" t="s">
        <v>42</v>
      </c>
      <c r="C10" s="16">
        <v>43.5</v>
      </c>
      <c r="E10" s="91" t="s">
        <v>28</v>
      </c>
      <c r="F10" s="92" t="s">
        <v>4</v>
      </c>
      <c r="G10" s="92" t="s">
        <v>38</v>
      </c>
      <c r="H10" s="92" t="s">
        <v>41</v>
      </c>
      <c r="I10" s="26"/>
      <c r="J10" s="26"/>
      <c r="K10" s="90"/>
      <c r="L10" s="90"/>
      <c r="M10" s="90"/>
      <c r="N10" s="90"/>
    </row>
    <row r="11" spans="1:14">
      <c r="A11" s="12" t="s">
        <v>47</v>
      </c>
      <c r="B11" s="14" t="s">
        <v>42</v>
      </c>
      <c r="C11" s="16">
        <v>21.1</v>
      </c>
    </row>
    <row r="12" spans="1:14">
      <c r="A12" s="12" t="s">
        <v>48</v>
      </c>
      <c r="B12" s="14" t="s">
        <v>42</v>
      </c>
      <c r="C12" s="16">
        <v>3.41</v>
      </c>
    </row>
    <row r="13" spans="1:14">
      <c r="A13" s="18" t="s">
        <v>49</v>
      </c>
      <c r="B13" s="19" t="s">
        <v>42</v>
      </c>
      <c r="C13" s="20">
        <v>8.41</v>
      </c>
    </row>
    <row r="14" spans="1:14">
      <c r="A14" s="12" t="s">
        <v>5</v>
      </c>
      <c r="B14" s="14" t="s">
        <v>42</v>
      </c>
      <c r="C14" s="16" t="s">
        <v>50</v>
      </c>
    </row>
    <row r="15" spans="1:14">
      <c r="A15" s="12" t="s">
        <v>51</v>
      </c>
      <c r="B15" s="14" t="s">
        <v>52</v>
      </c>
      <c r="C15" s="16">
        <v>38.200000000000003</v>
      </c>
    </row>
    <row r="16" spans="1:14">
      <c r="A16" s="12" t="s">
        <v>53</v>
      </c>
      <c r="B16" s="14" t="s">
        <v>52</v>
      </c>
      <c r="C16" s="16">
        <v>35.299999999999997</v>
      </c>
    </row>
    <row r="17" spans="1:3">
      <c r="A17" s="12" t="s">
        <v>54</v>
      </c>
      <c r="B17" s="14" t="s">
        <v>52</v>
      </c>
      <c r="C17" s="16">
        <v>34.6</v>
      </c>
    </row>
    <row r="18" spans="1:3">
      <c r="A18" s="12" t="s">
        <v>55</v>
      </c>
      <c r="B18" s="14" t="s">
        <v>52</v>
      </c>
      <c r="C18" s="15">
        <v>33.6</v>
      </c>
    </row>
    <row r="19" spans="1:3">
      <c r="A19" s="12" t="s">
        <v>56</v>
      </c>
      <c r="B19" s="14" t="s">
        <v>52</v>
      </c>
      <c r="C19" s="15">
        <v>36.700000000000003</v>
      </c>
    </row>
    <row r="20" spans="1:3">
      <c r="A20" s="18" t="s">
        <v>57</v>
      </c>
      <c r="B20" s="14" t="s">
        <v>52</v>
      </c>
      <c r="C20" s="16">
        <v>37.700000000000003</v>
      </c>
    </row>
    <row r="21" spans="1:3">
      <c r="A21" s="18" t="s">
        <v>58</v>
      </c>
      <c r="B21" s="14" t="s">
        <v>52</v>
      </c>
      <c r="C21" s="16">
        <v>39.1</v>
      </c>
    </row>
    <row r="22" spans="1:3">
      <c r="A22" s="18" t="s">
        <v>59</v>
      </c>
      <c r="B22" s="19" t="s">
        <v>52</v>
      </c>
      <c r="C22" s="21">
        <v>41.9</v>
      </c>
    </row>
    <row r="23" spans="1:3">
      <c r="A23" s="12" t="s">
        <v>60</v>
      </c>
      <c r="B23" s="19" t="s">
        <v>61</v>
      </c>
      <c r="C23" s="15">
        <v>1.02</v>
      </c>
    </row>
    <row r="24" spans="1:3">
      <c r="A24" s="12" t="s">
        <v>62</v>
      </c>
      <c r="B24" s="19" t="s">
        <v>61</v>
      </c>
      <c r="C24" s="15">
        <v>1.36</v>
      </c>
    </row>
    <row r="25" spans="1:3">
      <c r="A25" s="12" t="s">
        <v>63</v>
      </c>
      <c r="B25" s="19" t="s">
        <v>61</v>
      </c>
      <c r="C25" s="15">
        <v>1.36</v>
      </c>
    </row>
    <row r="26" spans="1:3">
      <c r="A26" s="18" t="s">
        <v>64</v>
      </c>
      <c r="B26" s="19" t="s">
        <v>61</v>
      </c>
      <c r="C26" s="20">
        <v>1.36</v>
      </c>
    </row>
    <row r="27" spans="1:3">
      <c r="A27" s="12" t="s">
        <v>65</v>
      </c>
      <c r="B27" s="14" t="s">
        <v>40</v>
      </c>
      <c r="C27" s="16">
        <v>40.9</v>
      </c>
    </row>
    <row r="28" spans="1:3">
      <c r="A28" s="12" t="s">
        <v>66</v>
      </c>
      <c r="B28" s="14" t="s">
        <v>40</v>
      </c>
      <c r="C28" s="16">
        <v>29.9</v>
      </c>
    </row>
    <row r="29" spans="1:3">
      <c r="A29" s="12" t="s">
        <v>67</v>
      </c>
      <c r="B29" s="14" t="s">
        <v>40</v>
      </c>
      <c r="C29" s="16">
        <v>29</v>
      </c>
    </row>
    <row r="30" spans="1:3">
      <c r="A30" s="12" t="s">
        <v>68</v>
      </c>
      <c r="B30" s="14" t="s">
        <v>40</v>
      </c>
      <c r="C30" s="16">
        <v>25.7</v>
      </c>
    </row>
    <row r="31" spans="1:3">
      <c r="A31" s="12" t="s">
        <v>69</v>
      </c>
      <c r="B31" s="14" t="s">
        <v>40</v>
      </c>
      <c r="C31" s="16">
        <v>26.9</v>
      </c>
    </row>
    <row r="32" spans="1:3">
      <c r="A32" s="12" t="s">
        <v>70</v>
      </c>
      <c r="B32" s="14" t="s">
        <v>40</v>
      </c>
      <c r="C32" s="16">
        <v>29.4</v>
      </c>
    </row>
    <row r="33" spans="1:3" ht="13.5" customHeight="1">
      <c r="A33" s="13" t="s">
        <v>71</v>
      </c>
      <c r="B33" s="14" t="s">
        <v>40</v>
      </c>
      <c r="C33" s="16">
        <v>37.299999999999997</v>
      </c>
    </row>
    <row r="34" spans="1:3">
      <c r="A34" s="22"/>
      <c r="B34" s="22"/>
      <c r="C34" s="22"/>
    </row>
    <row r="35" spans="1:3">
      <c r="A35" s="22"/>
      <c r="B35" s="22"/>
      <c r="C35" s="22"/>
    </row>
    <row r="36" spans="1:3">
      <c r="A36" s="22"/>
      <c r="B36" s="22"/>
      <c r="C36" s="22"/>
    </row>
    <row r="37" spans="1:3">
      <c r="A37" s="22"/>
      <c r="B37" s="22"/>
      <c r="C37" s="22"/>
    </row>
    <row r="38" spans="1:3">
      <c r="A38" s="22"/>
      <c r="B38" s="22"/>
      <c r="C38" s="22"/>
    </row>
    <row r="39" spans="1:3">
      <c r="A39" s="23"/>
      <c r="B39" s="23"/>
      <c r="C39" s="23"/>
    </row>
    <row r="40" spans="1:3">
      <c r="A40" s="23"/>
      <c r="B40" s="23"/>
      <c r="C40" s="23"/>
    </row>
    <row r="41" spans="1:3">
      <c r="A41" s="23"/>
      <c r="B41" s="23"/>
      <c r="C41" s="23"/>
    </row>
    <row r="42" spans="1:3">
      <c r="A42" s="23"/>
      <c r="B42" s="23"/>
      <c r="C42" s="23"/>
    </row>
    <row r="43" spans="1:3">
      <c r="A43" s="23"/>
      <c r="B43" s="23"/>
      <c r="C43" s="23"/>
    </row>
    <row r="44" spans="1:3">
      <c r="A44" s="23"/>
      <c r="B44" s="23"/>
      <c r="C44" s="23"/>
    </row>
    <row r="45" spans="1:3">
      <c r="A45" s="23"/>
      <c r="B45" s="23"/>
      <c r="C45" s="23"/>
    </row>
  </sheetData>
  <phoneticPr fontId="8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13</vt:i4>
      </vt:variant>
    </vt:vector>
  </HeadingPairs>
  <TitlesOfParts>
    <vt:vector size="16" baseType="lpstr">
      <vt:lpstr>例_計測結果総括表</vt:lpstr>
      <vt:lpstr>フォーマット_計測結果総括表</vt:lpstr>
      <vt:lpstr>AA</vt:lpstr>
      <vt:lpstr>フォーマット_計測結果総括表!Print_Area</vt:lpstr>
      <vt:lpstr>例_計測結果総括表!Print_Area</vt:lpstr>
      <vt:lpstr>業務用給湯器</vt:lpstr>
      <vt:lpstr>高効率コージェネレーション</vt:lpstr>
      <vt:lpstr>高効率空調</vt:lpstr>
      <vt:lpstr>高効率照明</vt:lpstr>
      <vt:lpstr>高性能ボイラ</vt:lpstr>
      <vt:lpstr>産業ヒートポンプ</vt:lpstr>
      <vt:lpstr>産業用モータ</vt:lpstr>
      <vt:lpstr>使用エネルギー</vt:lpstr>
      <vt:lpstr>設備区分</vt:lpstr>
      <vt:lpstr>低炭素工業炉</vt:lpstr>
      <vt:lpstr>冷凍冷蔵設備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2019-03-15T05:58:47Z</cp:lastPrinted>
  <dcterms:created xsi:type="dcterms:W3CDTF">2019-02-05T02:42:17Z</dcterms:created>
  <dcterms:modified xsi:type="dcterms:W3CDTF">2019-12-26T05:09:44Z</dcterms:modified>
</cp:coreProperties>
</file>