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部_省エネ\104_R03年度補正\240_成果報告\00_制度要件検討\03.制作物\02.様式\新規作成\最終版\R3補正\"/>
    </mc:Choice>
  </mc:AlternateContent>
  <xr:revisionPtr revIDLastSave="0" documentId="13_ncr:1_{CA90D14C-4A82-4E2A-8FF4-BA66EB27ECBF}" xr6:coauthVersionLast="47" xr6:coauthVersionMax="47" xr10:uidLastSave="{00000000-0000-0000-0000-000000000000}"/>
  <workbookProtection workbookAlgorithmName="SHA-512" workbookHashValue="C/6TftXYuY8622yo/VvSHVYLM98WXhu16rluOZcSxs+nrWjq0L7RR+zuho/ctqF8k4hbXh82JnZYm73aDA/u1A==" workbookSaltValue="srp14HchjuGKivW3gRjkiw==" workbookSpinCount="100000" lockStructure="1"/>
  <bookViews>
    <workbookView xWindow="-108" yWindow="-108" windowWidth="23256" windowHeight="12576" tabRatio="834" xr2:uid="{A865AEE4-5CD9-4213-B6D3-5D0157E93C72}"/>
  </bookViews>
  <sheets>
    <sheet name="書類一覧" sheetId="21" r:id="rId1"/>
    <sheet name="（作成例）ロガー形式 " sheetId="1" r:id="rId2"/>
    <sheet name="ロガー形式作成例用" sheetId="6" state="hidden" r:id="rId3"/>
    <sheet name="作成例積算形式(2)" sheetId="2" state="hidden" r:id="rId4"/>
    <sheet name="（作成例）積算形式" sheetId="20" r:id="rId5"/>
    <sheet name="積算形式作成例用" sheetId="7" state="hidden" r:id="rId6"/>
    <sheet name="提出様式" sheetId="4" r:id="rId7"/>
    <sheet name="入力様式【No.1】" sheetId="3" r:id="rId8"/>
    <sheet name="入力様式【No.2】" sheetId="9" r:id="rId9"/>
    <sheet name="入力様式【No.3】" sheetId="10" r:id="rId10"/>
    <sheet name="入力様式【No.4】" sheetId="11" r:id="rId11"/>
    <sheet name="入力様式【No.5】" sheetId="12" r:id="rId12"/>
    <sheet name="入力様式【No.6】" sheetId="13" r:id="rId13"/>
    <sheet name="入力様式【No.7】" sheetId="14" r:id="rId14"/>
    <sheet name="入力様式【No.8】" sheetId="15" r:id="rId15"/>
    <sheet name="入力様式【No.9】" sheetId="16" r:id="rId16"/>
    <sheet name="入力様式【No.10】" sheetId="17" r:id="rId17"/>
    <sheet name="入力様式【No.11】" sheetId="18" r:id="rId18"/>
    <sheet name="入力様式【No.12】" sheetId="19" r:id="rId19"/>
    <sheet name="プルダウンリスト" sheetId="5" state="hidden" r:id="rId20"/>
    <sheet name="解説" sheetId="8" state="hidden" r:id="rId21"/>
  </sheets>
  <definedNames>
    <definedName name="_xlnm._FilterDatabase" localSheetId="2" hidden="1">ロガー形式作成例用!$C$1:$E$42</definedName>
    <definedName name="_xlnm._FilterDatabase" localSheetId="5" hidden="1">積算形式作成例用!$C$1:$E$38</definedName>
    <definedName name="_xlnm.Print_Area" localSheetId="1">'（作成例）ロガー形式 '!$A$1:$X$131</definedName>
    <definedName name="_xlnm.Print_Area" localSheetId="4">'（作成例）積算形式'!$A$1:$X$131</definedName>
    <definedName name="_xlnm.Print_Area" localSheetId="3">'作成例積算形式(2)'!$A$1:$X$137</definedName>
    <definedName name="_xlnm.Print_Area" localSheetId="0">書類一覧!$A$1:$F$7</definedName>
    <definedName name="_xlnm.Print_Area" localSheetId="6">提出様式!$A$1:$P$586</definedName>
    <definedName name="_xlnm.Print_Area" localSheetId="7">入力様式【No.1】!$A$1:$X$62</definedName>
    <definedName name="_xlnm.Print_Area" localSheetId="16">入力様式【No.10】!$A$1:$X$62</definedName>
    <definedName name="_xlnm.Print_Area" localSheetId="17">入力様式【No.11】!$A$1:$X$62</definedName>
    <definedName name="_xlnm.Print_Area" localSheetId="18">入力様式【No.12】!$A$1:$X$62</definedName>
    <definedName name="_xlnm.Print_Area" localSheetId="8">入力様式【No.2】!$A$1:$X$62</definedName>
    <definedName name="_xlnm.Print_Area" localSheetId="9">入力様式【No.3】!$A$1:$X$62</definedName>
    <definedName name="_xlnm.Print_Area" localSheetId="10">入力様式【No.4】!$A$1:$X$62</definedName>
    <definedName name="_xlnm.Print_Area" localSheetId="11">入力様式【No.5】!$A$1:$X$62</definedName>
    <definedName name="_xlnm.Print_Area" localSheetId="12">入力様式【No.6】!$A$1:$X$62</definedName>
    <definedName name="_xlnm.Print_Area" localSheetId="13">入力様式【No.7】!$A$1:$X$62</definedName>
    <definedName name="_xlnm.Print_Area" localSheetId="14">入力様式【No.8】!$A$1:$X$62</definedName>
    <definedName name="_xlnm.Print_Area" localSheetId="15">入力様式【No.9】!$A$1:$X$62</definedName>
    <definedName name="プラスチック加工機械">プルダウンリスト!$E$1</definedName>
    <definedName name="プレス機械">プルダウンリスト!$F$1:$F$3</definedName>
    <definedName name="印刷機械">プルダウンリスト!$G$2:$G$4</definedName>
    <definedName name="工作機械">プルダウンリスト!$A$3:$A$4</definedName>
    <definedName name="年間稼働時間">プルダウンリスト!$M$2</definedName>
    <definedName name="年間生産量">プルダウンリスト!$O$2:$O$5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19" l="1"/>
  <c r="G29" i="18"/>
  <c r="G29" i="17"/>
  <c r="G29" i="16"/>
  <c r="A29" i="16" s="1"/>
  <c r="G29" i="14"/>
  <c r="G29" i="13"/>
  <c r="G29" i="15"/>
  <c r="G60" i="3"/>
  <c r="G59" i="3"/>
  <c r="G58" i="3"/>
  <c r="G57" i="3"/>
  <c r="G56" i="3"/>
  <c r="G55" i="3"/>
  <c r="G54" i="3"/>
  <c r="G53" i="3"/>
  <c r="A53" i="3" s="1"/>
  <c r="G52" i="3"/>
  <c r="G51" i="3"/>
  <c r="G50" i="3"/>
  <c r="G49" i="3"/>
  <c r="G48" i="3"/>
  <c r="G47" i="3"/>
  <c r="G46" i="3"/>
  <c r="G45" i="3"/>
  <c r="A45" i="3" s="1"/>
  <c r="G44" i="3"/>
  <c r="G43" i="3"/>
  <c r="G42" i="3"/>
  <c r="G41" i="3"/>
  <c r="G40" i="3"/>
  <c r="G39" i="3"/>
  <c r="G38" i="3"/>
  <c r="G37" i="3"/>
  <c r="A37" i="3" s="1"/>
  <c r="G36" i="3"/>
  <c r="G35" i="3"/>
  <c r="G34" i="3"/>
  <c r="G33" i="3"/>
  <c r="G32" i="3"/>
  <c r="G31" i="3"/>
  <c r="G30" i="3"/>
  <c r="G29" i="3"/>
  <c r="A29" i="3" s="1"/>
  <c r="G29" i="12"/>
  <c r="A29" i="12" s="1"/>
  <c r="G29" i="11"/>
  <c r="A54" i="3"/>
  <c r="A46" i="3"/>
  <c r="A38" i="3"/>
  <c r="A30" i="3"/>
  <c r="G29" i="10"/>
  <c r="G29" i="9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60" i="11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60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I32" i="15"/>
  <c r="I31" i="15"/>
  <c r="I30" i="15"/>
  <c r="I29" i="15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60" i="19"/>
  <c r="I59" i="19"/>
  <c r="I58" i="19"/>
  <c r="I57" i="19"/>
  <c r="I56" i="19"/>
  <c r="I55" i="19"/>
  <c r="I54" i="19"/>
  <c r="I53" i="19"/>
  <c r="I52" i="19"/>
  <c r="I51" i="19"/>
  <c r="I50" i="19"/>
  <c r="I49" i="19"/>
  <c r="I48" i="19"/>
  <c r="I47" i="19"/>
  <c r="I46" i="19"/>
  <c r="I45" i="19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60" i="9"/>
  <c r="I59" i="9"/>
  <c r="I58" i="9"/>
  <c r="I57" i="9"/>
  <c r="I56" i="9"/>
  <c r="I55" i="9"/>
  <c r="I54" i="9"/>
  <c r="I53" i="9"/>
  <c r="I52" i="9"/>
  <c r="I51" i="9"/>
  <c r="I50" i="9"/>
  <c r="I49" i="9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I29" i="9" s="1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29" i="3"/>
  <c r="A60" i="3"/>
  <c r="A59" i="3"/>
  <c r="A58" i="3"/>
  <c r="A57" i="3"/>
  <c r="A56" i="3"/>
  <c r="A55" i="3"/>
  <c r="A52" i="3"/>
  <c r="A51" i="3"/>
  <c r="A50" i="3"/>
  <c r="A49" i="3"/>
  <c r="A48" i="3"/>
  <c r="A47" i="3"/>
  <c r="A44" i="3"/>
  <c r="A43" i="3"/>
  <c r="A42" i="3"/>
  <c r="A41" i="3"/>
  <c r="A40" i="3"/>
  <c r="A39" i="3"/>
  <c r="A36" i="3"/>
  <c r="A35" i="3"/>
  <c r="A34" i="3"/>
  <c r="A33" i="3"/>
  <c r="A32" i="3"/>
  <c r="A31" i="3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J18" i="1"/>
  <c r="L18" i="1"/>
  <c r="J19" i="1"/>
  <c r="L19" i="1"/>
  <c r="P12" i="1"/>
  <c r="O13" i="1"/>
  <c r="O14" i="1"/>
  <c r="P14" i="1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60" i="10"/>
  <c r="S59" i="10"/>
  <c r="S58" i="10"/>
  <c r="S57" i="10"/>
  <c r="S56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60" i="11"/>
  <c r="S59" i="11"/>
  <c r="S58" i="11"/>
  <c r="S57" i="11"/>
  <c r="S56" i="11"/>
  <c r="S55" i="11"/>
  <c r="S54" i="11"/>
  <c r="S53" i="11"/>
  <c r="S52" i="11"/>
  <c r="S51" i="11"/>
  <c r="S50" i="11"/>
  <c r="S49" i="11"/>
  <c r="S48" i="11"/>
  <c r="S47" i="11"/>
  <c r="S46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46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60" i="13"/>
  <c r="S59" i="13"/>
  <c r="S58" i="13"/>
  <c r="S57" i="13"/>
  <c r="S56" i="13"/>
  <c r="S55" i="13"/>
  <c r="S54" i="13"/>
  <c r="S53" i="13"/>
  <c r="S52" i="13"/>
  <c r="S51" i="13"/>
  <c r="S50" i="13"/>
  <c r="S49" i="13"/>
  <c r="S48" i="13"/>
  <c r="S47" i="13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60" i="14"/>
  <c r="S59" i="14"/>
  <c r="S58" i="14"/>
  <c r="S57" i="14"/>
  <c r="S56" i="14"/>
  <c r="S55" i="14"/>
  <c r="S54" i="14"/>
  <c r="S53" i="14"/>
  <c r="S52" i="14"/>
  <c r="S51" i="14"/>
  <c r="S50" i="14"/>
  <c r="S49" i="14"/>
  <c r="S48" i="14"/>
  <c r="S47" i="14"/>
  <c r="S46" i="14"/>
  <c r="S45" i="14"/>
  <c r="S44" i="14"/>
  <c r="S43" i="14"/>
  <c r="S42" i="14"/>
  <c r="S41" i="14"/>
  <c r="S40" i="14"/>
  <c r="S39" i="14"/>
  <c r="S38" i="14"/>
  <c r="S37" i="14"/>
  <c r="S36" i="14"/>
  <c r="S35" i="14"/>
  <c r="S34" i="14"/>
  <c r="S33" i="14"/>
  <c r="S32" i="14"/>
  <c r="S31" i="14"/>
  <c r="S60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S32" i="15"/>
  <c r="S31" i="15"/>
  <c r="S60" i="16"/>
  <c r="S59" i="16"/>
  <c r="S58" i="16"/>
  <c r="S57" i="16"/>
  <c r="S56" i="16"/>
  <c r="S55" i="16"/>
  <c r="S54" i="16"/>
  <c r="S53" i="16"/>
  <c r="S52" i="16"/>
  <c r="S51" i="16"/>
  <c r="S50" i="16"/>
  <c r="S49" i="16"/>
  <c r="S48" i="16"/>
  <c r="S47" i="16"/>
  <c r="S46" i="16"/>
  <c r="S45" i="16"/>
  <c r="S44" i="16"/>
  <c r="S43" i="16"/>
  <c r="S42" i="16"/>
  <c r="S41" i="16"/>
  <c r="S40" i="16"/>
  <c r="S39" i="16"/>
  <c r="S38" i="16"/>
  <c r="S37" i="16"/>
  <c r="S36" i="16"/>
  <c r="S35" i="16"/>
  <c r="S34" i="16"/>
  <c r="S33" i="16"/>
  <c r="S32" i="16"/>
  <c r="S31" i="16"/>
  <c r="S60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34" i="17"/>
  <c r="S33" i="17"/>
  <c r="S32" i="17"/>
  <c r="S31" i="17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60" i="19"/>
  <c r="S59" i="19"/>
  <c r="S58" i="19"/>
  <c r="S57" i="19"/>
  <c r="S56" i="19"/>
  <c r="S55" i="19"/>
  <c r="S54" i="19"/>
  <c r="S53" i="19"/>
  <c r="S52" i="19"/>
  <c r="S51" i="19"/>
  <c r="S50" i="19"/>
  <c r="S49" i="19"/>
  <c r="S48" i="19"/>
  <c r="S47" i="19"/>
  <c r="S46" i="19"/>
  <c r="S45" i="19"/>
  <c r="S44" i="19"/>
  <c r="S43" i="19"/>
  <c r="S42" i="19"/>
  <c r="S41" i="19"/>
  <c r="S40" i="19"/>
  <c r="S39" i="19"/>
  <c r="S38" i="19"/>
  <c r="S37" i="19"/>
  <c r="S36" i="19"/>
  <c r="S35" i="19"/>
  <c r="S34" i="19"/>
  <c r="S33" i="19"/>
  <c r="S32" i="19"/>
  <c r="S31" i="19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9"/>
  <c r="S30" i="10"/>
  <c r="S30" i="11"/>
  <c r="S30" i="12"/>
  <c r="S30" i="13"/>
  <c r="S30" i="14"/>
  <c r="S30" i="15"/>
  <c r="S30" i="16"/>
  <c r="S30" i="17"/>
  <c r="S30" i="18"/>
  <c r="S30" i="19"/>
  <c r="S30" i="3"/>
  <c r="B27" i="4"/>
  <c r="B26" i="4"/>
  <c r="B25" i="4"/>
  <c r="B24" i="4"/>
  <c r="B23" i="4"/>
  <c r="B22" i="4"/>
  <c r="B21" i="4"/>
  <c r="B19" i="4"/>
  <c r="B20" i="4"/>
  <c r="B18" i="4"/>
  <c r="B17" i="4"/>
  <c r="B16" i="4"/>
  <c r="F61" i="9" l="1"/>
  <c r="D61" i="9"/>
  <c r="T61" i="9"/>
  <c r="U61" i="9"/>
  <c r="U61" i="3"/>
  <c r="Q61" i="3"/>
  <c r="V60" i="10" l="1"/>
  <c r="V60" i="11"/>
  <c r="V60" i="12"/>
  <c r="V60" i="13"/>
  <c r="V60" i="14"/>
  <c r="V60" i="15"/>
  <c r="V60" i="16"/>
  <c r="V60" i="17"/>
  <c r="V60" i="18"/>
  <c r="V60" i="19"/>
  <c r="V60" i="9"/>
  <c r="V61" i="10"/>
  <c r="V61" i="11"/>
  <c r="V61" i="12"/>
  <c r="V61" i="13"/>
  <c r="V61" i="14"/>
  <c r="V61" i="15"/>
  <c r="V61" i="16"/>
  <c r="V61" i="17"/>
  <c r="V61" i="18"/>
  <c r="V61" i="19"/>
  <c r="V61" i="9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32" i="13"/>
  <c r="V33" i="13"/>
  <c r="V34" i="13"/>
  <c r="V35" i="13"/>
  <c r="V36" i="13"/>
  <c r="V37" i="13"/>
  <c r="V38" i="13"/>
  <c r="V39" i="13"/>
  <c r="V40" i="13"/>
  <c r="V41" i="13"/>
  <c r="V42" i="13"/>
  <c r="V43" i="13"/>
  <c r="V44" i="13"/>
  <c r="V45" i="13"/>
  <c r="V46" i="13"/>
  <c r="V47" i="13"/>
  <c r="V48" i="13"/>
  <c r="V49" i="13"/>
  <c r="V50" i="13"/>
  <c r="V51" i="13"/>
  <c r="V52" i="13"/>
  <c r="V53" i="13"/>
  <c r="V54" i="13"/>
  <c r="V55" i="13"/>
  <c r="V56" i="13"/>
  <c r="V57" i="13"/>
  <c r="V58" i="13"/>
  <c r="V59" i="13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32" i="15"/>
  <c r="V33" i="15"/>
  <c r="V34" i="15"/>
  <c r="V35" i="15"/>
  <c r="V36" i="15"/>
  <c r="V37" i="15"/>
  <c r="V38" i="15"/>
  <c r="V39" i="15"/>
  <c r="V40" i="15"/>
  <c r="V41" i="15"/>
  <c r="V42" i="15"/>
  <c r="V43" i="15"/>
  <c r="V44" i="15"/>
  <c r="V45" i="15"/>
  <c r="V46" i="15"/>
  <c r="V47" i="15"/>
  <c r="V48" i="15"/>
  <c r="V49" i="15"/>
  <c r="V50" i="15"/>
  <c r="V51" i="15"/>
  <c r="V52" i="15"/>
  <c r="V53" i="15"/>
  <c r="V54" i="15"/>
  <c r="V55" i="15"/>
  <c r="V56" i="15"/>
  <c r="V57" i="15"/>
  <c r="V58" i="15"/>
  <c r="V59" i="15"/>
  <c r="V32" i="16"/>
  <c r="V33" i="16"/>
  <c r="V34" i="16"/>
  <c r="V35" i="16"/>
  <c r="V36" i="16"/>
  <c r="V37" i="16"/>
  <c r="V38" i="16"/>
  <c r="V39" i="16"/>
  <c r="V40" i="16"/>
  <c r="V41" i="16"/>
  <c r="V42" i="16"/>
  <c r="V43" i="16"/>
  <c r="V44" i="16"/>
  <c r="V45" i="16"/>
  <c r="V46" i="16"/>
  <c r="V47" i="16"/>
  <c r="V48" i="16"/>
  <c r="V49" i="16"/>
  <c r="V50" i="16"/>
  <c r="V51" i="16"/>
  <c r="V52" i="16"/>
  <c r="V53" i="16"/>
  <c r="V54" i="16"/>
  <c r="V55" i="16"/>
  <c r="V56" i="16"/>
  <c r="V57" i="16"/>
  <c r="V58" i="16"/>
  <c r="V59" i="16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59" i="17"/>
  <c r="V32" i="18"/>
  <c r="V33" i="18"/>
  <c r="V34" i="18"/>
  <c r="V35" i="18"/>
  <c r="V36" i="18"/>
  <c r="V37" i="18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V52" i="18"/>
  <c r="V53" i="18"/>
  <c r="V54" i="18"/>
  <c r="V55" i="18"/>
  <c r="V56" i="18"/>
  <c r="V57" i="18"/>
  <c r="V58" i="18"/>
  <c r="V59" i="18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M557" i="4"/>
  <c r="I557" i="4"/>
  <c r="E557" i="4"/>
  <c r="E555" i="4"/>
  <c r="M511" i="4"/>
  <c r="I511" i="4"/>
  <c r="E511" i="4"/>
  <c r="E509" i="4"/>
  <c r="M465" i="4"/>
  <c r="I465" i="4"/>
  <c r="E465" i="4"/>
  <c r="E463" i="4"/>
  <c r="M419" i="4"/>
  <c r="I419" i="4"/>
  <c r="E419" i="4"/>
  <c r="E417" i="4"/>
  <c r="M373" i="4"/>
  <c r="I373" i="4"/>
  <c r="E373" i="4"/>
  <c r="E371" i="4"/>
  <c r="M327" i="4"/>
  <c r="I327" i="4"/>
  <c r="E327" i="4"/>
  <c r="E325" i="4"/>
  <c r="M281" i="4"/>
  <c r="I281" i="4"/>
  <c r="E281" i="4"/>
  <c r="E279" i="4"/>
  <c r="M235" i="4"/>
  <c r="I235" i="4"/>
  <c r="E235" i="4"/>
  <c r="E233" i="4"/>
  <c r="M189" i="4"/>
  <c r="I189" i="4"/>
  <c r="E189" i="4"/>
  <c r="E187" i="4"/>
  <c r="M143" i="4"/>
  <c r="I143" i="4"/>
  <c r="E143" i="4"/>
  <c r="E141" i="4"/>
  <c r="M97" i="4"/>
  <c r="I97" i="4"/>
  <c r="E97" i="4"/>
  <c r="E95" i="4"/>
  <c r="E568" i="4"/>
  <c r="M567" i="4"/>
  <c r="E567" i="4"/>
  <c r="O567" i="4" s="1"/>
  <c r="O568" i="4" s="1"/>
  <c r="O569" i="4" s="1"/>
  <c r="E560" i="4"/>
  <c r="E522" i="4"/>
  <c r="M521" i="4"/>
  <c r="E521" i="4"/>
  <c r="O521" i="4" s="1"/>
  <c r="O522" i="4" s="1"/>
  <c r="O523" i="4" s="1"/>
  <c r="E514" i="4"/>
  <c r="E476" i="4"/>
  <c r="M475" i="4"/>
  <c r="E475" i="4"/>
  <c r="O475" i="4" s="1"/>
  <c r="O476" i="4" s="1"/>
  <c r="O477" i="4" s="1"/>
  <c r="E468" i="4"/>
  <c r="E430" i="4"/>
  <c r="M429" i="4"/>
  <c r="E429" i="4"/>
  <c r="O429" i="4" s="1"/>
  <c r="O430" i="4" s="1"/>
  <c r="O431" i="4" s="1"/>
  <c r="E422" i="4"/>
  <c r="E384" i="4"/>
  <c r="M383" i="4"/>
  <c r="E383" i="4"/>
  <c r="O383" i="4" s="1"/>
  <c r="O384" i="4" s="1"/>
  <c r="O385" i="4" s="1"/>
  <c r="E376" i="4"/>
  <c r="E338" i="4"/>
  <c r="M337" i="4"/>
  <c r="E337" i="4"/>
  <c r="O337" i="4" s="1"/>
  <c r="O338" i="4" s="1"/>
  <c r="O339" i="4" s="1"/>
  <c r="E330" i="4"/>
  <c r="E292" i="4"/>
  <c r="M291" i="4"/>
  <c r="E291" i="4"/>
  <c r="O291" i="4" s="1"/>
  <c r="O292" i="4" s="1"/>
  <c r="O293" i="4" s="1"/>
  <c r="E284" i="4"/>
  <c r="E246" i="4"/>
  <c r="M245" i="4"/>
  <c r="E245" i="4"/>
  <c r="O245" i="4" s="1"/>
  <c r="O246" i="4" s="1"/>
  <c r="O247" i="4" s="1"/>
  <c r="E238" i="4"/>
  <c r="E200" i="4"/>
  <c r="M199" i="4"/>
  <c r="E199" i="4"/>
  <c r="O199" i="4" s="1"/>
  <c r="O200" i="4" s="1"/>
  <c r="O201" i="4" s="1"/>
  <c r="E192" i="4"/>
  <c r="E154" i="4"/>
  <c r="M153" i="4"/>
  <c r="E153" i="4"/>
  <c r="O153" i="4" s="1"/>
  <c r="O154" i="4" s="1"/>
  <c r="O155" i="4" s="1"/>
  <c r="E146" i="4"/>
  <c r="E108" i="4"/>
  <c r="M107" i="4"/>
  <c r="E107" i="4"/>
  <c r="O107" i="4" s="1"/>
  <c r="O108" i="4" s="1"/>
  <c r="O109" i="4" s="1"/>
  <c r="E100" i="4"/>
  <c r="E451" i="4" l="1"/>
  <c r="B77" i="4"/>
  <c r="E62" i="4"/>
  <c r="M61" i="4"/>
  <c r="E61" i="4"/>
  <c r="O61" i="4" s="1"/>
  <c r="E54" i="4"/>
  <c r="M51" i="4"/>
  <c r="I51" i="4"/>
  <c r="E51" i="4"/>
  <c r="E49" i="4"/>
  <c r="E48" i="4"/>
  <c r="E47" i="4"/>
  <c r="E46" i="4"/>
  <c r="E45" i="4"/>
  <c r="E42" i="4"/>
  <c r="M41" i="4"/>
  <c r="M42" i="4" s="1"/>
  <c r="E41" i="4"/>
  <c r="M40" i="4"/>
  <c r="E40" i="4"/>
  <c r="E37" i="4"/>
  <c r="F12" i="4"/>
  <c r="F11" i="4"/>
  <c r="F8" i="4"/>
  <c r="F7" i="4"/>
  <c r="F6" i="4"/>
  <c r="J19" i="19"/>
  <c r="E563" i="4" s="1"/>
  <c r="J18" i="19"/>
  <c r="E562" i="4" s="1"/>
  <c r="J19" i="18"/>
  <c r="E517" i="4" s="1"/>
  <c r="J18" i="18"/>
  <c r="E516" i="4" s="1"/>
  <c r="J19" i="17"/>
  <c r="E471" i="4" s="1"/>
  <c r="J18" i="17"/>
  <c r="E470" i="4" s="1"/>
  <c r="J19" i="16"/>
  <c r="E425" i="4" s="1"/>
  <c r="J18" i="16"/>
  <c r="E424" i="4" s="1"/>
  <c r="J19" i="15"/>
  <c r="E379" i="4" s="1"/>
  <c r="J18" i="15"/>
  <c r="E378" i="4" s="1"/>
  <c r="J19" i="14"/>
  <c r="E333" i="4" s="1"/>
  <c r="J18" i="14"/>
  <c r="E332" i="4" s="1"/>
  <c r="J19" i="13"/>
  <c r="E287" i="4" s="1"/>
  <c r="J18" i="13"/>
  <c r="E286" i="4" s="1"/>
  <c r="J19" i="12"/>
  <c r="E241" i="4" s="1"/>
  <c r="J18" i="12"/>
  <c r="E240" i="4" s="1"/>
  <c r="J19" i="11"/>
  <c r="E195" i="4" s="1"/>
  <c r="J18" i="11"/>
  <c r="E194" i="4" s="1"/>
  <c r="J19" i="10"/>
  <c r="E149" i="4" s="1"/>
  <c r="J18" i="10"/>
  <c r="E148" i="4" s="1"/>
  <c r="J19" i="9"/>
  <c r="E103" i="4" s="1"/>
  <c r="J18" i="9"/>
  <c r="E102" i="4" s="1"/>
  <c r="J19" i="3"/>
  <c r="E57" i="4" s="1"/>
  <c r="J18" i="3"/>
  <c r="E56" i="4" s="1"/>
  <c r="D16" i="4" s="1"/>
  <c r="J19" i="20"/>
  <c r="J18" i="20"/>
  <c r="I42" i="4" l="1"/>
  <c r="M61" i="3"/>
  <c r="L61" i="3"/>
  <c r="K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S62" i="1" l="1"/>
  <c r="S61" i="1"/>
  <c r="S62" i="20"/>
  <c r="S61" i="20"/>
  <c r="U61" i="10"/>
  <c r="T61" i="10"/>
  <c r="Q61" i="10"/>
  <c r="M61" i="10"/>
  <c r="L61" i="10"/>
  <c r="K61" i="10"/>
  <c r="I61" i="10"/>
  <c r="O60" i="10"/>
  <c r="M60" i="10"/>
  <c r="O59" i="10"/>
  <c r="M59" i="10"/>
  <c r="O58" i="10"/>
  <c r="M58" i="10"/>
  <c r="O57" i="10"/>
  <c r="M57" i="10"/>
  <c r="O56" i="10"/>
  <c r="M56" i="10"/>
  <c r="O55" i="10"/>
  <c r="M55" i="10"/>
  <c r="O54" i="10"/>
  <c r="M54" i="10"/>
  <c r="O53" i="10"/>
  <c r="M53" i="10"/>
  <c r="O52" i="10"/>
  <c r="M52" i="10"/>
  <c r="O51" i="10"/>
  <c r="M51" i="10"/>
  <c r="O50" i="10"/>
  <c r="M50" i="10"/>
  <c r="O49" i="10"/>
  <c r="M49" i="10"/>
  <c r="O48" i="10"/>
  <c r="M48" i="10"/>
  <c r="O47" i="10"/>
  <c r="M47" i="10"/>
  <c r="O46" i="10"/>
  <c r="M46" i="10"/>
  <c r="O45" i="10"/>
  <c r="M45" i="10"/>
  <c r="O44" i="10"/>
  <c r="M44" i="10"/>
  <c r="O43" i="10"/>
  <c r="M43" i="10"/>
  <c r="O42" i="10"/>
  <c r="M42" i="10"/>
  <c r="O41" i="10"/>
  <c r="M41" i="10"/>
  <c r="O40" i="10"/>
  <c r="M40" i="10"/>
  <c r="O39" i="10"/>
  <c r="M39" i="10"/>
  <c r="O38" i="10"/>
  <c r="M38" i="10"/>
  <c r="O37" i="10"/>
  <c r="M37" i="10"/>
  <c r="O36" i="10"/>
  <c r="M36" i="10"/>
  <c r="O35" i="10"/>
  <c r="M35" i="10"/>
  <c r="O34" i="10"/>
  <c r="M34" i="10"/>
  <c r="O33" i="10"/>
  <c r="M33" i="10"/>
  <c r="O32" i="10"/>
  <c r="M32" i="10"/>
  <c r="O31" i="10"/>
  <c r="M31" i="10"/>
  <c r="O30" i="10"/>
  <c r="P61" i="10" s="1"/>
  <c r="M30" i="10"/>
  <c r="R14" i="10"/>
  <c r="P14" i="10"/>
  <c r="M155" i="4" s="1"/>
  <c r="O14" i="10"/>
  <c r="K155" i="4" s="1"/>
  <c r="R13" i="10"/>
  <c r="O13" i="10"/>
  <c r="K154" i="4" s="1"/>
  <c r="P12" i="10"/>
  <c r="M146" i="4" s="1"/>
  <c r="N10" i="10"/>
  <c r="I153" i="4" s="1"/>
  <c r="U61" i="11"/>
  <c r="T61" i="11"/>
  <c r="M61" i="11"/>
  <c r="L61" i="11"/>
  <c r="K61" i="11"/>
  <c r="I61" i="11"/>
  <c r="O60" i="11"/>
  <c r="M60" i="11"/>
  <c r="O59" i="11"/>
  <c r="M59" i="11"/>
  <c r="O58" i="11"/>
  <c r="M58" i="11"/>
  <c r="O57" i="11"/>
  <c r="M57" i="11"/>
  <c r="O56" i="11"/>
  <c r="M56" i="11"/>
  <c r="O55" i="11"/>
  <c r="M55" i="11"/>
  <c r="O54" i="11"/>
  <c r="M54" i="11"/>
  <c r="O53" i="11"/>
  <c r="M53" i="11"/>
  <c r="O52" i="11"/>
  <c r="M52" i="11"/>
  <c r="O51" i="11"/>
  <c r="M51" i="11"/>
  <c r="O50" i="11"/>
  <c r="M50" i="11"/>
  <c r="O49" i="11"/>
  <c r="M49" i="11"/>
  <c r="O48" i="11"/>
  <c r="M48" i="11"/>
  <c r="O47" i="11"/>
  <c r="M47" i="11"/>
  <c r="O46" i="11"/>
  <c r="M46" i="11"/>
  <c r="O45" i="11"/>
  <c r="M45" i="11"/>
  <c r="O44" i="11"/>
  <c r="M44" i="11"/>
  <c r="O43" i="11"/>
  <c r="M43" i="11"/>
  <c r="O42" i="11"/>
  <c r="M42" i="11"/>
  <c r="O41" i="11"/>
  <c r="M41" i="11"/>
  <c r="O40" i="11"/>
  <c r="M40" i="11"/>
  <c r="O39" i="11"/>
  <c r="M39" i="11"/>
  <c r="O38" i="11"/>
  <c r="M38" i="11"/>
  <c r="O37" i="11"/>
  <c r="M37" i="11"/>
  <c r="O36" i="11"/>
  <c r="M36" i="11"/>
  <c r="O35" i="11"/>
  <c r="M35" i="11"/>
  <c r="O34" i="11"/>
  <c r="M34" i="11"/>
  <c r="O33" i="11"/>
  <c r="M33" i="11"/>
  <c r="O32" i="11"/>
  <c r="M32" i="11"/>
  <c r="O31" i="11"/>
  <c r="M31" i="11"/>
  <c r="O30" i="11"/>
  <c r="Q61" i="11" s="1"/>
  <c r="M30" i="11"/>
  <c r="R14" i="11"/>
  <c r="P14" i="11"/>
  <c r="M201" i="4" s="1"/>
  <c r="O14" i="11"/>
  <c r="K201" i="4" s="1"/>
  <c r="R13" i="11"/>
  <c r="O13" i="11"/>
  <c r="K200" i="4" s="1"/>
  <c r="P12" i="11"/>
  <c r="M192" i="4" s="1"/>
  <c r="N10" i="11"/>
  <c r="I199" i="4" s="1"/>
  <c r="U61" i="12"/>
  <c r="T61" i="12"/>
  <c r="M61" i="12"/>
  <c r="L61" i="12"/>
  <c r="K61" i="12"/>
  <c r="I61" i="12"/>
  <c r="O60" i="12"/>
  <c r="M60" i="12"/>
  <c r="O59" i="12"/>
  <c r="M59" i="12"/>
  <c r="O58" i="12"/>
  <c r="M58" i="12"/>
  <c r="O57" i="12"/>
  <c r="M57" i="12"/>
  <c r="O56" i="12"/>
  <c r="M56" i="12"/>
  <c r="O55" i="12"/>
  <c r="M55" i="12"/>
  <c r="O54" i="12"/>
  <c r="M54" i="12"/>
  <c r="O53" i="12"/>
  <c r="M53" i="12"/>
  <c r="O52" i="12"/>
  <c r="M52" i="12"/>
  <c r="O51" i="12"/>
  <c r="M51" i="12"/>
  <c r="O50" i="12"/>
  <c r="M50" i="12"/>
  <c r="O49" i="12"/>
  <c r="M49" i="12"/>
  <c r="O48" i="12"/>
  <c r="M48" i="12"/>
  <c r="O47" i="12"/>
  <c r="M47" i="12"/>
  <c r="O46" i="12"/>
  <c r="M46" i="12"/>
  <c r="O45" i="12"/>
  <c r="M45" i="12"/>
  <c r="O44" i="12"/>
  <c r="M44" i="12"/>
  <c r="O43" i="12"/>
  <c r="M43" i="12"/>
  <c r="O42" i="12"/>
  <c r="M42" i="12"/>
  <c r="O41" i="12"/>
  <c r="M41" i="12"/>
  <c r="O40" i="12"/>
  <c r="M40" i="12"/>
  <c r="O39" i="12"/>
  <c r="M39" i="12"/>
  <c r="O38" i="12"/>
  <c r="M38" i="12"/>
  <c r="O37" i="12"/>
  <c r="M37" i="12"/>
  <c r="O36" i="12"/>
  <c r="M36" i="12"/>
  <c r="O35" i="12"/>
  <c r="M35" i="12"/>
  <c r="O34" i="12"/>
  <c r="M34" i="12"/>
  <c r="O33" i="12"/>
  <c r="M33" i="12"/>
  <c r="O32" i="12"/>
  <c r="M32" i="12"/>
  <c r="O31" i="12"/>
  <c r="M31" i="12"/>
  <c r="O30" i="12"/>
  <c r="Q61" i="12" s="1"/>
  <c r="M30" i="12"/>
  <c r="R14" i="12"/>
  <c r="P14" i="12"/>
  <c r="M247" i="4" s="1"/>
  <c r="O14" i="12"/>
  <c r="K247" i="4" s="1"/>
  <c r="R13" i="12"/>
  <c r="O13" i="12"/>
  <c r="K246" i="4" s="1"/>
  <c r="P12" i="12"/>
  <c r="M238" i="4" s="1"/>
  <c r="N10" i="12"/>
  <c r="I245" i="4" s="1"/>
  <c r="U61" i="13"/>
  <c r="T61" i="13"/>
  <c r="M61" i="13"/>
  <c r="L61" i="13"/>
  <c r="K61" i="13"/>
  <c r="I61" i="13"/>
  <c r="O60" i="13"/>
  <c r="M60" i="13"/>
  <c r="O59" i="13"/>
  <c r="M59" i="13"/>
  <c r="O58" i="13"/>
  <c r="M58" i="13"/>
  <c r="O57" i="13"/>
  <c r="M57" i="13"/>
  <c r="O56" i="13"/>
  <c r="M56" i="13"/>
  <c r="O55" i="13"/>
  <c r="M55" i="13"/>
  <c r="O54" i="13"/>
  <c r="M54" i="13"/>
  <c r="O53" i="13"/>
  <c r="M53" i="13"/>
  <c r="O52" i="13"/>
  <c r="M52" i="13"/>
  <c r="O51" i="13"/>
  <c r="M51" i="13"/>
  <c r="O50" i="13"/>
  <c r="M50" i="13"/>
  <c r="O49" i="13"/>
  <c r="M49" i="13"/>
  <c r="O48" i="13"/>
  <c r="M48" i="13"/>
  <c r="O47" i="13"/>
  <c r="M47" i="13"/>
  <c r="O46" i="13"/>
  <c r="M46" i="13"/>
  <c r="O45" i="13"/>
  <c r="M45" i="13"/>
  <c r="O44" i="13"/>
  <c r="M44" i="13"/>
  <c r="O43" i="13"/>
  <c r="M43" i="13"/>
  <c r="O42" i="13"/>
  <c r="M42" i="13"/>
  <c r="O41" i="13"/>
  <c r="M41" i="13"/>
  <c r="O40" i="13"/>
  <c r="M40" i="13"/>
  <c r="O39" i="13"/>
  <c r="M39" i="13"/>
  <c r="O38" i="13"/>
  <c r="M38" i="13"/>
  <c r="O37" i="13"/>
  <c r="M37" i="13"/>
  <c r="O36" i="13"/>
  <c r="M36" i="13"/>
  <c r="O35" i="13"/>
  <c r="M35" i="13"/>
  <c r="O34" i="13"/>
  <c r="M34" i="13"/>
  <c r="O33" i="13"/>
  <c r="M33" i="13"/>
  <c r="O32" i="13"/>
  <c r="M32" i="13"/>
  <c r="O31" i="13"/>
  <c r="M31" i="13"/>
  <c r="O30" i="13"/>
  <c r="P61" i="13" s="1"/>
  <c r="M30" i="13"/>
  <c r="R14" i="13"/>
  <c r="P14" i="13"/>
  <c r="M293" i="4" s="1"/>
  <c r="O14" i="13"/>
  <c r="K293" i="4" s="1"/>
  <c r="R13" i="13"/>
  <c r="O13" i="13"/>
  <c r="K292" i="4" s="1"/>
  <c r="P12" i="13"/>
  <c r="M284" i="4" s="1"/>
  <c r="N10" i="13"/>
  <c r="I291" i="4" s="1"/>
  <c r="U61" i="14"/>
  <c r="T61" i="14"/>
  <c r="M61" i="14"/>
  <c r="L61" i="14"/>
  <c r="K61" i="14"/>
  <c r="I61" i="14"/>
  <c r="O60" i="14"/>
  <c r="M60" i="14"/>
  <c r="O59" i="14"/>
  <c r="M59" i="14"/>
  <c r="O58" i="14"/>
  <c r="M58" i="14"/>
  <c r="O57" i="14"/>
  <c r="M57" i="14"/>
  <c r="O56" i="14"/>
  <c r="M56" i="14"/>
  <c r="O55" i="14"/>
  <c r="M55" i="14"/>
  <c r="O54" i="14"/>
  <c r="M54" i="14"/>
  <c r="O53" i="14"/>
  <c r="M53" i="14"/>
  <c r="O52" i="14"/>
  <c r="M52" i="14"/>
  <c r="O51" i="14"/>
  <c r="M51" i="14"/>
  <c r="O50" i="14"/>
  <c r="M50" i="14"/>
  <c r="O49" i="14"/>
  <c r="M49" i="14"/>
  <c r="O48" i="14"/>
  <c r="M48" i="14"/>
  <c r="O47" i="14"/>
  <c r="M47" i="14"/>
  <c r="O46" i="14"/>
  <c r="M46" i="14"/>
  <c r="O45" i="14"/>
  <c r="M45" i="14"/>
  <c r="O44" i="14"/>
  <c r="M44" i="14"/>
  <c r="O43" i="14"/>
  <c r="M43" i="14"/>
  <c r="O42" i="14"/>
  <c r="M42" i="14"/>
  <c r="O41" i="14"/>
  <c r="M41" i="14"/>
  <c r="O40" i="14"/>
  <c r="M40" i="14"/>
  <c r="O39" i="14"/>
  <c r="M39" i="14"/>
  <c r="O38" i="14"/>
  <c r="M38" i="14"/>
  <c r="O37" i="14"/>
  <c r="M37" i="14"/>
  <c r="O36" i="14"/>
  <c r="M36" i="14"/>
  <c r="O35" i="14"/>
  <c r="M35" i="14"/>
  <c r="O34" i="14"/>
  <c r="M34" i="14"/>
  <c r="O33" i="14"/>
  <c r="M33" i="14"/>
  <c r="O32" i="14"/>
  <c r="M32" i="14"/>
  <c r="O31" i="14"/>
  <c r="M31" i="14"/>
  <c r="O30" i="14"/>
  <c r="P61" i="14" s="1"/>
  <c r="M30" i="14"/>
  <c r="R14" i="14"/>
  <c r="P14" i="14"/>
  <c r="M339" i="4" s="1"/>
  <c r="O14" i="14"/>
  <c r="K339" i="4" s="1"/>
  <c r="R13" i="14"/>
  <c r="O13" i="14"/>
  <c r="K338" i="4" s="1"/>
  <c r="P12" i="14"/>
  <c r="M330" i="4" s="1"/>
  <c r="N10" i="14"/>
  <c r="I337" i="4" s="1"/>
  <c r="U61" i="15"/>
  <c r="T61" i="15"/>
  <c r="M61" i="15"/>
  <c r="L61" i="15"/>
  <c r="K61" i="15"/>
  <c r="O60" i="15"/>
  <c r="M60" i="15"/>
  <c r="O59" i="15"/>
  <c r="M59" i="15"/>
  <c r="O58" i="15"/>
  <c r="M58" i="15"/>
  <c r="O57" i="15"/>
  <c r="M57" i="15"/>
  <c r="O56" i="15"/>
  <c r="M56" i="15"/>
  <c r="O55" i="15"/>
  <c r="M55" i="15"/>
  <c r="O54" i="15"/>
  <c r="M54" i="15"/>
  <c r="O53" i="15"/>
  <c r="M53" i="15"/>
  <c r="O52" i="15"/>
  <c r="M52" i="15"/>
  <c r="O51" i="15"/>
  <c r="M51" i="15"/>
  <c r="O50" i="15"/>
  <c r="M50" i="15"/>
  <c r="O49" i="15"/>
  <c r="M49" i="15"/>
  <c r="O48" i="15"/>
  <c r="M48" i="15"/>
  <c r="O47" i="15"/>
  <c r="M47" i="15"/>
  <c r="O46" i="15"/>
  <c r="M46" i="15"/>
  <c r="O45" i="15"/>
  <c r="M45" i="15"/>
  <c r="O44" i="15"/>
  <c r="M44" i="15"/>
  <c r="O43" i="15"/>
  <c r="M43" i="15"/>
  <c r="O42" i="15"/>
  <c r="M42" i="15"/>
  <c r="O41" i="15"/>
  <c r="M41" i="15"/>
  <c r="O40" i="15"/>
  <c r="M40" i="15"/>
  <c r="O39" i="15"/>
  <c r="M39" i="15"/>
  <c r="O38" i="15"/>
  <c r="M38" i="15"/>
  <c r="O37" i="15"/>
  <c r="M37" i="15"/>
  <c r="O36" i="15"/>
  <c r="M36" i="15"/>
  <c r="O35" i="15"/>
  <c r="M35" i="15"/>
  <c r="O34" i="15"/>
  <c r="M34" i="15"/>
  <c r="O33" i="15"/>
  <c r="M33" i="15"/>
  <c r="O32" i="15"/>
  <c r="M32" i="15"/>
  <c r="O31" i="15"/>
  <c r="M31" i="15"/>
  <c r="O30" i="15"/>
  <c r="Q61" i="15" s="1"/>
  <c r="M30" i="15"/>
  <c r="R14" i="15"/>
  <c r="P14" i="15"/>
  <c r="M385" i="4" s="1"/>
  <c r="O14" i="15"/>
  <c r="K385" i="4" s="1"/>
  <c r="R13" i="15"/>
  <c r="O13" i="15"/>
  <c r="K384" i="4" s="1"/>
  <c r="P12" i="15"/>
  <c r="M376" i="4" s="1"/>
  <c r="N10" i="15"/>
  <c r="I383" i="4" s="1"/>
  <c r="U61" i="16"/>
  <c r="T61" i="16"/>
  <c r="M61" i="16"/>
  <c r="L61" i="16"/>
  <c r="K61" i="16"/>
  <c r="I61" i="16"/>
  <c r="O60" i="16"/>
  <c r="M60" i="16"/>
  <c r="O59" i="16"/>
  <c r="M59" i="16"/>
  <c r="O58" i="16"/>
  <c r="M58" i="16"/>
  <c r="O57" i="16"/>
  <c r="M57" i="16"/>
  <c r="O56" i="16"/>
  <c r="M56" i="16"/>
  <c r="O55" i="16"/>
  <c r="M55" i="16"/>
  <c r="O54" i="16"/>
  <c r="M54" i="16"/>
  <c r="O53" i="16"/>
  <c r="M53" i="16"/>
  <c r="O52" i="16"/>
  <c r="M52" i="16"/>
  <c r="O51" i="16"/>
  <c r="M51" i="16"/>
  <c r="O50" i="16"/>
  <c r="M50" i="16"/>
  <c r="O49" i="16"/>
  <c r="M49" i="16"/>
  <c r="O48" i="16"/>
  <c r="M48" i="16"/>
  <c r="O47" i="16"/>
  <c r="M47" i="16"/>
  <c r="O46" i="16"/>
  <c r="M46" i="16"/>
  <c r="O45" i="16"/>
  <c r="M45" i="16"/>
  <c r="O44" i="16"/>
  <c r="M44" i="16"/>
  <c r="O43" i="16"/>
  <c r="M43" i="16"/>
  <c r="O42" i="16"/>
  <c r="M42" i="16"/>
  <c r="O41" i="16"/>
  <c r="M41" i="16"/>
  <c r="O40" i="16"/>
  <c r="M40" i="16"/>
  <c r="O39" i="16"/>
  <c r="M39" i="16"/>
  <c r="O38" i="16"/>
  <c r="M38" i="16"/>
  <c r="O37" i="16"/>
  <c r="M37" i="16"/>
  <c r="O36" i="16"/>
  <c r="M36" i="16"/>
  <c r="O35" i="16"/>
  <c r="M35" i="16"/>
  <c r="O34" i="16"/>
  <c r="M34" i="16"/>
  <c r="O33" i="16"/>
  <c r="M33" i="16"/>
  <c r="O32" i="16"/>
  <c r="M32" i="16"/>
  <c r="O31" i="16"/>
  <c r="M31" i="16"/>
  <c r="O30" i="16"/>
  <c r="Q61" i="16" s="1"/>
  <c r="M30" i="16"/>
  <c r="R14" i="16"/>
  <c r="P14" i="16"/>
  <c r="M431" i="4" s="1"/>
  <c r="O14" i="16"/>
  <c r="K431" i="4" s="1"/>
  <c r="R13" i="16"/>
  <c r="O13" i="16"/>
  <c r="K430" i="4" s="1"/>
  <c r="P12" i="16"/>
  <c r="M422" i="4" s="1"/>
  <c r="N10" i="16"/>
  <c r="I429" i="4" s="1"/>
  <c r="U61" i="17"/>
  <c r="T61" i="17"/>
  <c r="P61" i="17"/>
  <c r="M61" i="17"/>
  <c r="L61" i="17"/>
  <c r="K61" i="17"/>
  <c r="I61" i="17"/>
  <c r="O60" i="17"/>
  <c r="M60" i="17"/>
  <c r="O59" i="17"/>
  <c r="M59" i="17"/>
  <c r="O58" i="17"/>
  <c r="M58" i="17"/>
  <c r="O57" i="17"/>
  <c r="M57" i="17"/>
  <c r="O56" i="17"/>
  <c r="M56" i="17"/>
  <c r="O55" i="17"/>
  <c r="M55" i="17"/>
  <c r="O54" i="17"/>
  <c r="M54" i="17"/>
  <c r="O53" i="17"/>
  <c r="M53" i="17"/>
  <c r="O52" i="17"/>
  <c r="M52" i="17"/>
  <c r="O51" i="17"/>
  <c r="M51" i="17"/>
  <c r="O50" i="17"/>
  <c r="M50" i="17"/>
  <c r="O49" i="17"/>
  <c r="M49" i="17"/>
  <c r="O48" i="17"/>
  <c r="M48" i="17"/>
  <c r="O47" i="17"/>
  <c r="M47" i="17"/>
  <c r="O46" i="17"/>
  <c r="M46" i="17"/>
  <c r="O45" i="17"/>
  <c r="M45" i="17"/>
  <c r="O44" i="17"/>
  <c r="M44" i="17"/>
  <c r="O43" i="17"/>
  <c r="M43" i="17"/>
  <c r="O42" i="17"/>
  <c r="M42" i="17"/>
  <c r="O41" i="17"/>
  <c r="M41" i="17"/>
  <c r="O40" i="17"/>
  <c r="M40" i="17"/>
  <c r="O39" i="17"/>
  <c r="M39" i="17"/>
  <c r="O38" i="17"/>
  <c r="M38" i="17"/>
  <c r="O37" i="17"/>
  <c r="M37" i="17"/>
  <c r="O36" i="17"/>
  <c r="M36" i="17"/>
  <c r="O35" i="17"/>
  <c r="M35" i="17"/>
  <c r="O34" i="17"/>
  <c r="M34" i="17"/>
  <c r="O33" i="17"/>
  <c r="M33" i="17"/>
  <c r="O32" i="17"/>
  <c r="M32" i="17"/>
  <c r="O31" i="17"/>
  <c r="M31" i="17"/>
  <c r="O30" i="17"/>
  <c r="Q61" i="17" s="1"/>
  <c r="M30" i="17"/>
  <c r="R14" i="17"/>
  <c r="P14" i="17"/>
  <c r="M477" i="4" s="1"/>
  <c r="O14" i="17"/>
  <c r="K477" i="4" s="1"/>
  <c r="R13" i="17"/>
  <c r="O13" i="17"/>
  <c r="K476" i="4" s="1"/>
  <c r="P12" i="17"/>
  <c r="M468" i="4" s="1"/>
  <c r="N10" i="17"/>
  <c r="I475" i="4" s="1"/>
  <c r="U61" i="18"/>
  <c r="T61" i="18"/>
  <c r="M61" i="18"/>
  <c r="L61" i="18"/>
  <c r="K61" i="18"/>
  <c r="I61" i="18"/>
  <c r="O60" i="18"/>
  <c r="M60" i="18"/>
  <c r="O59" i="18"/>
  <c r="M59" i="18"/>
  <c r="O58" i="18"/>
  <c r="M58" i="18"/>
  <c r="O57" i="18"/>
  <c r="M57" i="18"/>
  <c r="O56" i="18"/>
  <c r="M56" i="18"/>
  <c r="O55" i="18"/>
  <c r="M55" i="18"/>
  <c r="O54" i="18"/>
  <c r="M54" i="18"/>
  <c r="O53" i="18"/>
  <c r="M53" i="18"/>
  <c r="O52" i="18"/>
  <c r="M52" i="18"/>
  <c r="O51" i="18"/>
  <c r="M51" i="18"/>
  <c r="O50" i="18"/>
  <c r="M50" i="18"/>
  <c r="O49" i="18"/>
  <c r="M49" i="18"/>
  <c r="O48" i="18"/>
  <c r="M48" i="18"/>
  <c r="O47" i="18"/>
  <c r="M47" i="18"/>
  <c r="O46" i="18"/>
  <c r="M46" i="18"/>
  <c r="O45" i="18"/>
  <c r="M45" i="18"/>
  <c r="O44" i="18"/>
  <c r="M44" i="18"/>
  <c r="O43" i="18"/>
  <c r="M43" i="18"/>
  <c r="O42" i="18"/>
  <c r="M42" i="18"/>
  <c r="O41" i="18"/>
  <c r="M41" i="18"/>
  <c r="O40" i="18"/>
  <c r="M40" i="18"/>
  <c r="O39" i="18"/>
  <c r="M39" i="18"/>
  <c r="O38" i="18"/>
  <c r="M38" i="18"/>
  <c r="O37" i="18"/>
  <c r="M37" i="18"/>
  <c r="O36" i="18"/>
  <c r="M36" i="18"/>
  <c r="O35" i="18"/>
  <c r="M35" i="18"/>
  <c r="O34" i="18"/>
  <c r="M34" i="18"/>
  <c r="O33" i="18"/>
  <c r="M33" i="18"/>
  <c r="O32" i="18"/>
  <c r="M32" i="18"/>
  <c r="O31" i="18"/>
  <c r="M31" i="18"/>
  <c r="O30" i="18"/>
  <c r="Q61" i="18" s="1"/>
  <c r="M30" i="18"/>
  <c r="R14" i="18"/>
  <c r="P14" i="18"/>
  <c r="M523" i="4" s="1"/>
  <c r="O14" i="18"/>
  <c r="K523" i="4" s="1"/>
  <c r="R13" i="18"/>
  <c r="O13" i="18"/>
  <c r="K522" i="4" s="1"/>
  <c r="P12" i="18"/>
  <c r="M514" i="4" s="1"/>
  <c r="N10" i="18"/>
  <c r="I521" i="4" s="1"/>
  <c r="U61" i="19"/>
  <c r="T61" i="19"/>
  <c r="M61" i="19"/>
  <c r="L61" i="19"/>
  <c r="K61" i="19"/>
  <c r="O60" i="19"/>
  <c r="M60" i="19"/>
  <c r="O59" i="19"/>
  <c r="M59" i="19"/>
  <c r="O58" i="19"/>
  <c r="M58" i="19"/>
  <c r="O57" i="19"/>
  <c r="M57" i="19"/>
  <c r="O56" i="19"/>
  <c r="M56" i="19"/>
  <c r="O55" i="19"/>
  <c r="M55" i="19"/>
  <c r="O54" i="19"/>
  <c r="M54" i="19"/>
  <c r="O53" i="19"/>
  <c r="M53" i="19"/>
  <c r="O52" i="19"/>
  <c r="M52" i="19"/>
  <c r="O51" i="19"/>
  <c r="M51" i="19"/>
  <c r="O50" i="19"/>
  <c r="M50" i="19"/>
  <c r="O49" i="19"/>
  <c r="M49" i="19"/>
  <c r="O48" i="19"/>
  <c r="M48" i="19"/>
  <c r="O47" i="19"/>
  <c r="M47" i="19"/>
  <c r="O46" i="19"/>
  <c r="M46" i="19"/>
  <c r="O45" i="19"/>
  <c r="M45" i="19"/>
  <c r="O44" i="19"/>
  <c r="M44" i="19"/>
  <c r="O43" i="19"/>
  <c r="M43" i="19"/>
  <c r="O42" i="19"/>
  <c r="M42" i="19"/>
  <c r="O41" i="19"/>
  <c r="M41" i="19"/>
  <c r="O40" i="19"/>
  <c r="M40" i="19"/>
  <c r="O39" i="19"/>
  <c r="M39" i="19"/>
  <c r="O38" i="19"/>
  <c r="M38" i="19"/>
  <c r="O37" i="19"/>
  <c r="M37" i="19"/>
  <c r="O36" i="19"/>
  <c r="M36" i="19"/>
  <c r="O35" i="19"/>
  <c r="M35" i="19"/>
  <c r="O34" i="19"/>
  <c r="M34" i="19"/>
  <c r="O33" i="19"/>
  <c r="M33" i="19"/>
  <c r="O32" i="19"/>
  <c r="M32" i="19"/>
  <c r="O31" i="19"/>
  <c r="M31" i="19"/>
  <c r="O30" i="19"/>
  <c r="Q61" i="19" s="1"/>
  <c r="M30" i="19"/>
  <c r="R14" i="19"/>
  <c r="P14" i="19"/>
  <c r="M569" i="4" s="1"/>
  <c r="O14" i="19"/>
  <c r="K569" i="4" s="1"/>
  <c r="R13" i="19"/>
  <c r="O13" i="19"/>
  <c r="K568" i="4" s="1"/>
  <c r="P12" i="19"/>
  <c r="M560" i="4" s="1"/>
  <c r="N10" i="19"/>
  <c r="I567" i="4" s="1"/>
  <c r="M61" i="9"/>
  <c r="L61" i="9"/>
  <c r="K61" i="9"/>
  <c r="I61" i="9"/>
  <c r="O60" i="9"/>
  <c r="M60" i="9"/>
  <c r="O59" i="9"/>
  <c r="M59" i="9"/>
  <c r="O58" i="9"/>
  <c r="M58" i="9"/>
  <c r="O57" i="9"/>
  <c r="M57" i="9"/>
  <c r="O56" i="9"/>
  <c r="M56" i="9"/>
  <c r="O55" i="9"/>
  <c r="M55" i="9"/>
  <c r="O54" i="9"/>
  <c r="M54" i="9"/>
  <c r="O53" i="9"/>
  <c r="M53" i="9"/>
  <c r="O52" i="9"/>
  <c r="M52" i="9"/>
  <c r="O51" i="9"/>
  <c r="M51" i="9"/>
  <c r="O50" i="9"/>
  <c r="M50" i="9"/>
  <c r="O49" i="9"/>
  <c r="M49" i="9"/>
  <c r="O48" i="9"/>
  <c r="M48" i="9"/>
  <c r="O47" i="9"/>
  <c r="M47" i="9"/>
  <c r="O46" i="9"/>
  <c r="M46" i="9"/>
  <c r="O45" i="9"/>
  <c r="M45" i="9"/>
  <c r="O44" i="9"/>
  <c r="M44" i="9"/>
  <c r="O43" i="9"/>
  <c r="M43" i="9"/>
  <c r="O42" i="9"/>
  <c r="M42" i="9"/>
  <c r="O41" i="9"/>
  <c r="M41" i="9"/>
  <c r="O40" i="9"/>
  <c r="M40" i="9"/>
  <c r="O39" i="9"/>
  <c r="M39" i="9"/>
  <c r="O38" i="9"/>
  <c r="M38" i="9"/>
  <c r="O37" i="9"/>
  <c r="M37" i="9"/>
  <c r="O36" i="9"/>
  <c r="M36" i="9"/>
  <c r="O35" i="9"/>
  <c r="M35" i="9"/>
  <c r="O34" i="9"/>
  <c r="M34" i="9"/>
  <c r="O33" i="9"/>
  <c r="M33" i="9"/>
  <c r="O32" i="9"/>
  <c r="M32" i="9"/>
  <c r="O31" i="9"/>
  <c r="M31" i="9"/>
  <c r="O30" i="9"/>
  <c r="Q61" i="9" s="1"/>
  <c r="M30" i="9"/>
  <c r="R14" i="9"/>
  <c r="P14" i="9"/>
  <c r="M109" i="4" s="1"/>
  <c r="O14" i="9"/>
  <c r="K109" i="4" s="1"/>
  <c r="R13" i="9"/>
  <c r="O13" i="9"/>
  <c r="K108" i="4" s="1"/>
  <c r="P12" i="9"/>
  <c r="M100" i="4" s="1"/>
  <c r="N10" i="9"/>
  <c r="I107" i="4" s="1"/>
  <c r="G60" i="13"/>
  <c r="C60" i="13"/>
  <c r="G59" i="13"/>
  <c r="C59" i="13"/>
  <c r="G58" i="13"/>
  <c r="C58" i="13"/>
  <c r="G57" i="13"/>
  <c r="C57" i="13"/>
  <c r="G56" i="13"/>
  <c r="C56" i="13"/>
  <c r="G55" i="13"/>
  <c r="C55" i="13"/>
  <c r="G54" i="13"/>
  <c r="C54" i="13"/>
  <c r="G53" i="13"/>
  <c r="C53" i="13"/>
  <c r="G52" i="13"/>
  <c r="C52" i="13"/>
  <c r="G51" i="13"/>
  <c r="C51" i="13"/>
  <c r="G50" i="13"/>
  <c r="C50" i="13"/>
  <c r="G49" i="13"/>
  <c r="C49" i="13"/>
  <c r="G48" i="13"/>
  <c r="C48" i="13"/>
  <c r="G47" i="13"/>
  <c r="C47" i="13"/>
  <c r="G46" i="13"/>
  <c r="C46" i="13"/>
  <c r="G45" i="13"/>
  <c r="C45" i="13"/>
  <c r="G44" i="13"/>
  <c r="C44" i="13"/>
  <c r="G43" i="13"/>
  <c r="C43" i="13"/>
  <c r="G42" i="13"/>
  <c r="C42" i="13"/>
  <c r="G41" i="13"/>
  <c r="C41" i="13"/>
  <c r="G40" i="13"/>
  <c r="C40" i="13"/>
  <c r="G39" i="13"/>
  <c r="C39" i="13"/>
  <c r="G38" i="13"/>
  <c r="C38" i="13"/>
  <c r="G37" i="13"/>
  <c r="C37" i="13"/>
  <c r="G36" i="13"/>
  <c r="C36" i="13"/>
  <c r="G35" i="13"/>
  <c r="C35" i="13"/>
  <c r="G34" i="13"/>
  <c r="C34" i="13"/>
  <c r="G33" i="13"/>
  <c r="C33" i="13"/>
  <c r="G32" i="13"/>
  <c r="C32" i="13"/>
  <c r="G31" i="13"/>
  <c r="C31" i="13"/>
  <c r="G30" i="13"/>
  <c r="C30" i="13"/>
  <c r="F61" i="13" s="1"/>
  <c r="D61" i="14"/>
  <c r="G60" i="14"/>
  <c r="C60" i="14"/>
  <c r="G59" i="14"/>
  <c r="C59" i="14"/>
  <c r="G58" i="14"/>
  <c r="C58" i="14"/>
  <c r="G57" i="14"/>
  <c r="C57" i="14"/>
  <c r="G56" i="14"/>
  <c r="C56" i="14"/>
  <c r="G55" i="14"/>
  <c r="C55" i="14"/>
  <c r="G54" i="14"/>
  <c r="C54" i="14"/>
  <c r="G53" i="14"/>
  <c r="C53" i="14"/>
  <c r="G52" i="14"/>
  <c r="C52" i="14"/>
  <c r="G51" i="14"/>
  <c r="C51" i="14"/>
  <c r="G50" i="14"/>
  <c r="C50" i="14"/>
  <c r="G49" i="14"/>
  <c r="C49" i="14"/>
  <c r="G48" i="14"/>
  <c r="C48" i="14"/>
  <c r="G47" i="14"/>
  <c r="C47" i="14"/>
  <c r="G46" i="14"/>
  <c r="C46" i="14"/>
  <c r="G45" i="14"/>
  <c r="C45" i="14"/>
  <c r="G44" i="14"/>
  <c r="C44" i="14"/>
  <c r="G43" i="14"/>
  <c r="C43" i="14"/>
  <c r="G42" i="14"/>
  <c r="C42" i="14"/>
  <c r="G41" i="14"/>
  <c r="C41" i="14"/>
  <c r="G40" i="14"/>
  <c r="C40" i="14"/>
  <c r="G39" i="14"/>
  <c r="C39" i="14"/>
  <c r="G38" i="14"/>
  <c r="C38" i="14"/>
  <c r="G37" i="14"/>
  <c r="C37" i="14"/>
  <c r="G36" i="14"/>
  <c r="C36" i="14"/>
  <c r="G35" i="14"/>
  <c r="C35" i="14"/>
  <c r="G34" i="14"/>
  <c r="C34" i="14"/>
  <c r="G33" i="14"/>
  <c r="C33" i="14"/>
  <c r="F61" i="14" s="1"/>
  <c r="G32" i="14"/>
  <c r="C32" i="14"/>
  <c r="G31" i="14"/>
  <c r="C31" i="14"/>
  <c r="G30" i="14"/>
  <c r="C30" i="14"/>
  <c r="G60" i="15"/>
  <c r="C60" i="15"/>
  <c r="G59" i="15"/>
  <c r="C59" i="15"/>
  <c r="G58" i="15"/>
  <c r="C58" i="15"/>
  <c r="G57" i="15"/>
  <c r="C57" i="15"/>
  <c r="G56" i="15"/>
  <c r="C56" i="15"/>
  <c r="G55" i="15"/>
  <c r="C55" i="15"/>
  <c r="G54" i="15"/>
  <c r="C54" i="15"/>
  <c r="G53" i="15"/>
  <c r="C53" i="15"/>
  <c r="G52" i="15"/>
  <c r="C52" i="15"/>
  <c r="G51" i="15"/>
  <c r="C51" i="15"/>
  <c r="G50" i="15"/>
  <c r="C50" i="15"/>
  <c r="G49" i="15"/>
  <c r="C49" i="15"/>
  <c r="G48" i="15"/>
  <c r="C48" i="15"/>
  <c r="G47" i="15"/>
  <c r="C47" i="15"/>
  <c r="G46" i="15"/>
  <c r="C46" i="15"/>
  <c r="G45" i="15"/>
  <c r="C45" i="15"/>
  <c r="G44" i="15"/>
  <c r="C44" i="15"/>
  <c r="G43" i="15"/>
  <c r="C43" i="15"/>
  <c r="G42" i="15"/>
  <c r="C42" i="15"/>
  <c r="G41" i="15"/>
  <c r="C41" i="15"/>
  <c r="G40" i="15"/>
  <c r="C40" i="15"/>
  <c r="G39" i="15"/>
  <c r="C39" i="15"/>
  <c r="G38" i="15"/>
  <c r="C38" i="15"/>
  <c r="G37" i="15"/>
  <c r="C37" i="15"/>
  <c r="G36" i="15"/>
  <c r="C36" i="15"/>
  <c r="G35" i="15"/>
  <c r="C35" i="15"/>
  <c r="G34" i="15"/>
  <c r="C34" i="15"/>
  <c r="G33" i="15"/>
  <c r="C33" i="15"/>
  <c r="G32" i="15"/>
  <c r="C32" i="15"/>
  <c r="G31" i="15"/>
  <c r="C31" i="15"/>
  <c r="G30" i="15"/>
  <c r="C30" i="15"/>
  <c r="G60" i="16"/>
  <c r="C60" i="16"/>
  <c r="G59" i="16"/>
  <c r="C59" i="16"/>
  <c r="G58" i="16"/>
  <c r="C58" i="16"/>
  <c r="G57" i="16"/>
  <c r="C57" i="16"/>
  <c r="G56" i="16"/>
  <c r="C56" i="16"/>
  <c r="G55" i="16"/>
  <c r="C55" i="16"/>
  <c r="G54" i="16"/>
  <c r="C54" i="16"/>
  <c r="G53" i="16"/>
  <c r="C53" i="16"/>
  <c r="G52" i="16"/>
  <c r="C52" i="16"/>
  <c r="G51" i="16"/>
  <c r="C51" i="16"/>
  <c r="G50" i="16"/>
  <c r="C50" i="16"/>
  <c r="G49" i="16"/>
  <c r="C49" i="16"/>
  <c r="G48" i="16"/>
  <c r="C48" i="16"/>
  <c r="G47" i="16"/>
  <c r="C47" i="16"/>
  <c r="G46" i="16"/>
  <c r="C46" i="16"/>
  <c r="G45" i="16"/>
  <c r="C45" i="16"/>
  <c r="G44" i="16"/>
  <c r="C44" i="16"/>
  <c r="G43" i="16"/>
  <c r="C43" i="16"/>
  <c r="G42" i="16"/>
  <c r="C42" i="16"/>
  <c r="G41" i="16"/>
  <c r="C41" i="16"/>
  <c r="G40" i="16"/>
  <c r="C40" i="16"/>
  <c r="G39" i="16"/>
  <c r="C39" i="16"/>
  <c r="G38" i="16"/>
  <c r="C38" i="16"/>
  <c r="G37" i="16"/>
  <c r="C37" i="16"/>
  <c r="G36" i="16"/>
  <c r="C36" i="16"/>
  <c r="G35" i="16"/>
  <c r="C35" i="16"/>
  <c r="G34" i="16"/>
  <c r="C34" i="16"/>
  <c r="G33" i="16"/>
  <c r="C33" i="16"/>
  <c r="G32" i="16"/>
  <c r="C32" i="16"/>
  <c r="G31" i="16"/>
  <c r="C31" i="16"/>
  <c r="G30" i="16"/>
  <c r="C30" i="16"/>
  <c r="F61" i="16" s="1"/>
  <c r="G60" i="17"/>
  <c r="C60" i="17"/>
  <c r="G59" i="17"/>
  <c r="C59" i="17"/>
  <c r="G58" i="17"/>
  <c r="C58" i="17"/>
  <c r="G57" i="17"/>
  <c r="C57" i="17"/>
  <c r="G56" i="17"/>
  <c r="C56" i="17"/>
  <c r="G55" i="17"/>
  <c r="C55" i="17"/>
  <c r="G54" i="17"/>
  <c r="C54" i="17"/>
  <c r="G53" i="17"/>
  <c r="C53" i="17"/>
  <c r="G52" i="17"/>
  <c r="C52" i="17"/>
  <c r="G51" i="17"/>
  <c r="C51" i="17"/>
  <c r="G50" i="17"/>
  <c r="C50" i="17"/>
  <c r="G49" i="17"/>
  <c r="C49" i="17"/>
  <c r="G48" i="17"/>
  <c r="C48" i="17"/>
  <c r="G47" i="17"/>
  <c r="C47" i="17"/>
  <c r="G46" i="17"/>
  <c r="C46" i="17"/>
  <c r="G45" i="17"/>
  <c r="C45" i="17"/>
  <c r="G44" i="17"/>
  <c r="C44" i="17"/>
  <c r="G43" i="17"/>
  <c r="C43" i="17"/>
  <c r="G42" i="17"/>
  <c r="C42" i="17"/>
  <c r="G41" i="17"/>
  <c r="C41" i="17"/>
  <c r="G40" i="17"/>
  <c r="C40" i="17"/>
  <c r="G39" i="17"/>
  <c r="C39" i="17"/>
  <c r="G38" i="17"/>
  <c r="C38" i="17"/>
  <c r="G37" i="17"/>
  <c r="C37" i="17"/>
  <c r="G36" i="17"/>
  <c r="C36" i="17"/>
  <c r="G35" i="17"/>
  <c r="C35" i="17"/>
  <c r="G34" i="17"/>
  <c r="C34" i="17"/>
  <c r="G33" i="17"/>
  <c r="C33" i="17"/>
  <c r="G32" i="17"/>
  <c r="C32" i="17"/>
  <c r="G31" i="17"/>
  <c r="C31" i="17"/>
  <c r="G30" i="17"/>
  <c r="C30" i="17"/>
  <c r="F61" i="17" s="1"/>
  <c r="G60" i="18"/>
  <c r="C60" i="18"/>
  <c r="G59" i="18"/>
  <c r="C59" i="18"/>
  <c r="G58" i="18"/>
  <c r="C58" i="18"/>
  <c r="G57" i="18"/>
  <c r="C57" i="18"/>
  <c r="G56" i="18"/>
  <c r="C56" i="18"/>
  <c r="G55" i="18"/>
  <c r="C55" i="18"/>
  <c r="G54" i="18"/>
  <c r="C54" i="18"/>
  <c r="G53" i="18"/>
  <c r="C53" i="18"/>
  <c r="G52" i="18"/>
  <c r="C52" i="18"/>
  <c r="G51" i="18"/>
  <c r="C51" i="18"/>
  <c r="G50" i="18"/>
  <c r="C50" i="18"/>
  <c r="G49" i="18"/>
  <c r="C49" i="18"/>
  <c r="G48" i="18"/>
  <c r="C48" i="18"/>
  <c r="G47" i="18"/>
  <c r="C47" i="18"/>
  <c r="G46" i="18"/>
  <c r="C46" i="18"/>
  <c r="G45" i="18"/>
  <c r="C45" i="18"/>
  <c r="G44" i="18"/>
  <c r="C44" i="18"/>
  <c r="G43" i="18"/>
  <c r="C43" i="18"/>
  <c r="G42" i="18"/>
  <c r="C42" i="18"/>
  <c r="G41" i="18"/>
  <c r="C41" i="18"/>
  <c r="G40" i="18"/>
  <c r="C40" i="18"/>
  <c r="G39" i="18"/>
  <c r="C39" i="18"/>
  <c r="G38" i="18"/>
  <c r="C38" i="18"/>
  <c r="G37" i="18"/>
  <c r="C37" i="18"/>
  <c r="G36" i="18"/>
  <c r="C36" i="18"/>
  <c r="G35" i="18"/>
  <c r="C35" i="18"/>
  <c r="G34" i="18"/>
  <c r="C34" i="18"/>
  <c r="G33" i="18"/>
  <c r="C33" i="18"/>
  <c r="G32" i="18"/>
  <c r="C32" i="18"/>
  <c r="G31" i="18"/>
  <c r="C31" i="18"/>
  <c r="G30" i="18"/>
  <c r="C30" i="18"/>
  <c r="F61" i="18" s="1"/>
  <c r="F61" i="19"/>
  <c r="G60" i="19"/>
  <c r="C60" i="19"/>
  <c r="G59" i="19"/>
  <c r="C59" i="19"/>
  <c r="G58" i="19"/>
  <c r="C58" i="19"/>
  <c r="G57" i="19"/>
  <c r="C57" i="19"/>
  <c r="G56" i="19"/>
  <c r="C56" i="19"/>
  <c r="G55" i="19"/>
  <c r="C55" i="19"/>
  <c r="G54" i="19"/>
  <c r="C54" i="19"/>
  <c r="G53" i="19"/>
  <c r="C53" i="19"/>
  <c r="G52" i="19"/>
  <c r="C52" i="19"/>
  <c r="G51" i="19"/>
  <c r="C51" i="19"/>
  <c r="G50" i="19"/>
  <c r="C50" i="19"/>
  <c r="G49" i="19"/>
  <c r="C49" i="19"/>
  <c r="G48" i="19"/>
  <c r="C48" i="19"/>
  <c r="G47" i="19"/>
  <c r="C47" i="19"/>
  <c r="G46" i="19"/>
  <c r="C46" i="19"/>
  <c r="G45" i="19"/>
  <c r="C45" i="19"/>
  <c r="G44" i="19"/>
  <c r="C44" i="19"/>
  <c r="G43" i="19"/>
  <c r="C43" i="19"/>
  <c r="G42" i="19"/>
  <c r="C42" i="19"/>
  <c r="G41" i="19"/>
  <c r="C41" i="19"/>
  <c r="G40" i="19"/>
  <c r="C40" i="19"/>
  <c r="G39" i="19"/>
  <c r="C39" i="19"/>
  <c r="G38" i="19"/>
  <c r="C38" i="19"/>
  <c r="G37" i="19"/>
  <c r="C37" i="19"/>
  <c r="G36" i="19"/>
  <c r="C36" i="19"/>
  <c r="G35" i="19"/>
  <c r="C35" i="19"/>
  <c r="G34" i="19"/>
  <c r="C34" i="19"/>
  <c r="G33" i="19"/>
  <c r="C33" i="19"/>
  <c r="G32" i="19"/>
  <c r="C32" i="19"/>
  <c r="G31" i="19"/>
  <c r="C31" i="19"/>
  <c r="G30" i="19"/>
  <c r="C30" i="19"/>
  <c r="D61" i="19" s="1"/>
  <c r="I61" i="19"/>
  <c r="G60" i="12"/>
  <c r="C60" i="12"/>
  <c r="G59" i="12"/>
  <c r="C59" i="12"/>
  <c r="G58" i="12"/>
  <c r="C58" i="12"/>
  <c r="G57" i="12"/>
  <c r="C57" i="12"/>
  <c r="G56" i="12"/>
  <c r="C56" i="12"/>
  <c r="G55" i="12"/>
  <c r="C55" i="12"/>
  <c r="G54" i="12"/>
  <c r="C54" i="12"/>
  <c r="G53" i="12"/>
  <c r="C53" i="12"/>
  <c r="G52" i="12"/>
  <c r="C52" i="12"/>
  <c r="G51" i="12"/>
  <c r="C51" i="12"/>
  <c r="G50" i="12"/>
  <c r="C50" i="12"/>
  <c r="G49" i="12"/>
  <c r="C49" i="12"/>
  <c r="G48" i="12"/>
  <c r="C48" i="12"/>
  <c r="G47" i="12"/>
  <c r="C47" i="12"/>
  <c r="G46" i="12"/>
  <c r="C46" i="12"/>
  <c r="G45" i="12"/>
  <c r="C45" i="12"/>
  <c r="G44" i="12"/>
  <c r="C44" i="12"/>
  <c r="G43" i="12"/>
  <c r="C43" i="12"/>
  <c r="G42" i="12"/>
  <c r="C42" i="12"/>
  <c r="G41" i="12"/>
  <c r="C41" i="12"/>
  <c r="G40" i="12"/>
  <c r="C40" i="12"/>
  <c r="G39" i="12"/>
  <c r="C39" i="12"/>
  <c r="G38" i="12"/>
  <c r="C38" i="12"/>
  <c r="G37" i="12"/>
  <c r="C37" i="12"/>
  <c r="G36" i="12"/>
  <c r="C36" i="12"/>
  <c r="G35" i="12"/>
  <c r="C35" i="12"/>
  <c r="G34" i="12"/>
  <c r="C34" i="12"/>
  <c r="G33" i="12"/>
  <c r="C33" i="12"/>
  <c r="G32" i="12"/>
  <c r="C32" i="12"/>
  <c r="G31" i="12"/>
  <c r="C31" i="12"/>
  <c r="G30" i="12"/>
  <c r="C30" i="12"/>
  <c r="F61" i="12" s="1"/>
  <c r="G60" i="11"/>
  <c r="C60" i="11"/>
  <c r="G59" i="11"/>
  <c r="C59" i="11"/>
  <c r="G58" i="11"/>
  <c r="C58" i="11"/>
  <c r="G57" i="11"/>
  <c r="C57" i="11"/>
  <c r="G56" i="11"/>
  <c r="C56" i="11"/>
  <c r="G55" i="11"/>
  <c r="C55" i="11"/>
  <c r="G54" i="11"/>
  <c r="C54" i="11"/>
  <c r="G53" i="11"/>
  <c r="C53" i="11"/>
  <c r="G52" i="11"/>
  <c r="C52" i="11"/>
  <c r="G51" i="11"/>
  <c r="C51" i="11"/>
  <c r="G50" i="11"/>
  <c r="C50" i="11"/>
  <c r="G49" i="11"/>
  <c r="C49" i="11"/>
  <c r="G48" i="11"/>
  <c r="C48" i="11"/>
  <c r="G47" i="11"/>
  <c r="C47" i="11"/>
  <c r="G46" i="11"/>
  <c r="C46" i="11"/>
  <c r="G45" i="11"/>
  <c r="C45" i="11"/>
  <c r="G44" i="11"/>
  <c r="C44" i="11"/>
  <c r="G43" i="11"/>
  <c r="C43" i="11"/>
  <c r="G42" i="11"/>
  <c r="C42" i="11"/>
  <c r="G41" i="11"/>
  <c r="C41" i="11"/>
  <c r="G40" i="11"/>
  <c r="C40" i="11"/>
  <c r="G39" i="11"/>
  <c r="C39" i="11"/>
  <c r="G38" i="11"/>
  <c r="C38" i="11"/>
  <c r="G37" i="11"/>
  <c r="C37" i="11"/>
  <c r="G36" i="11"/>
  <c r="C36" i="11"/>
  <c r="G35" i="11"/>
  <c r="C35" i="11"/>
  <c r="G34" i="11"/>
  <c r="C34" i="11"/>
  <c r="G33" i="11"/>
  <c r="C33" i="11"/>
  <c r="G32" i="11"/>
  <c r="C32" i="11"/>
  <c r="G31" i="11"/>
  <c r="C31" i="11"/>
  <c r="G30" i="11"/>
  <c r="C30" i="11"/>
  <c r="F61" i="11" s="1"/>
  <c r="G60" i="10"/>
  <c r="C60" i="10"/>
  <c r="G59" i="10"/>
  <c r="C59" i="10"/>
  <c r="G58" i="10"/>
  <c r="C58" i="10"/>
  <c r="G57" i="10"/>
  <c r="C57" i="10"/>
  <c r="G56" i="10"/>
  <c r="C56" i="10"/>
  <c r="G55" i="10"/>
  <c r="C55" i="10"/>
  <c r="G54" i="10"/>
  <c r="C54" i="10"/>
  <c r="G53" i="10"/>
  <c r="C53" i="10"/>
  <c r="G52" i="10"/>
  <c r="C52" i="10"/>
  <c r="G51" i="10"/>
  <c r="C51" i="10"/>
  <c r="G50" i="10"/>
  <c r="C50" i="10"/>
  <c r="G49" i="10"/>
  <c r="C49" i="10"/>
  <c r="G48" i="10"/>
  <c r="C48" i="10"/>
  <c r="G47" i="10"/>
  <c r="C47" i="10"/>
  <c r="G46" i="10"/>
  <c r="C46" i="10"/>
  <c r="G45" i="10"/>
  <c r="C45" i="10"/>
  <c r="G44" i="10"/>
  <c r="C44" i="10"/>
  <c r="G43" i="10"/>
  <c r="C43" i="10"/>
  <c r="G42" i="10"/>
  <c r="C42" i="10"/>
  <c r="G41" i="10"/>
  <c r="C41" i="10"/>
  <c r="G40" i="10"/>
  <c r="C40" i="10"/>
  <c r="G39" i="10"/>
  <c r="C39" i="10"/>
  <c r="G38" i="10"/>
  <c r="C38" i="10"/>
  <c r="G37" i="10"/>
  <c r="C37" i="10"/>
  <c r="G36" i="10"/>
  <c r="C36" i="10"/>
  <c r="G35" i="10"/>
  <c r="C35" i="10"/>
  <c r="G34" i="10"/>
  <c r="C34" i="10"/>
  <c r="G33" i="10"/>
  <c r="C33" i="10"/>
  <c r="G32" i="10"/>
  <c r="C32" i="10"/>
  <c r="G31" i="10"/>
  <c r="C31" i="10"/>
  <c r="G30" i="10"/>
  <c r="C30" i="10"/>
  <c r="F61" i="10" s="1"/>
  <c r="G60" i="9"/>
  <c r="C60" i="9"/>
  <c r="G59" i="9"/>
  <c r="C59" i="9"/>
  <c r="G58" i="9"/>
  <c r="C58" i="9"/>
  <c r="G57" i="9"/>
  <c r="C57" i="9"/>
  <c r="G56" i="9"/>
  <c r="C56" i="9"/>
  <c r="G55" i="9"/>
  <c r="C55" i="9"/>
  <c r="G54" i="9"/>
  <c r="C54" i="9"/>
  <c r="G53" i="9"/>
  <c r="C53" i="9"/>
  <c r="G52" i="9"/>
  <c r="C52" i="9"/>
  <c r="G51" i="9"/>
  <c r="C51" i="9"/>
  <c r="G50" i="9"/>
  <c r="C50" i="9"/>
  <c r="G49" i="9"/>
  <c r="C49" i="9"/>
  <c r="G48" i="9"/>
  <c r="C48" i="9"/>
  <c r="G47" i="9"/>
  <c r="C47" i="9"/>
  <c r="G46" i="9"/>
  <c r="C46" i="9"/>
  <c r="G45" i="9"/>
  <c r="C45" i="9"/>
  <c r="G44" i="9"/>
  <c r="C44" i="9"/>
  <c r="G43" i="9"/>
  <c r="C43" i="9"/>
  <c r="G42" i="9"/>
  <c r="C42" i="9"/>
  <c r="G41" i="9"/>
  <c r="C41" i="9"/>
  <c r="G40" i="9"/>
  <c r="C40" i="9"/>
  <c r="G39" i="9"/>
  <c r="C39" i="9"/>
  <c r="G38" i="9"/>
  <c r="C38" i="9"/>
  <c r="G37" i="9"/>
  <c r="C37" i="9"/>
  <c r="G36" i="9"/>
  <c r="C36" i="9"/>
  <c r="G35" i="9"/>
  <c r="C35" i="9"/>
  <c r="G34" i="9"/>
  <c r="C34" i="9"/>
  <c r="G33" i="9"/>
  <c r="C33" i="9"/>
  <c r="G32" i="9"/>
  <c r="C32" i="9"/>
  <c r="G31" i="9"/>
  <c r="C31" i="9"/>
  <c r="G30" i="9"/>
  <c r="C30" i="9"/>
  <c r="L61" i="20"/>
  <c r="K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U61" i="1"/>
  <c r="T61" i="1"/>
  <c r="U61" i="20"/>
  <c r="T61" i="20"/>
  <c r="P14" i="3"/>
  <c r="M63" i="4" s="1"/>
  <c r="T61" i="3"/>
  <c r="L61" i="1"/>
  <c r="K61" i="1"/>
  <c r="D61" i="15" l="1"/>
  <c r="L18" i="15" s="1"/>
  <c r="K378" i="4" s="1"/>
  <c r="F61" i="15"/>
  <c r="L19" i="15" s="1"/>
  <c r="K379" i="4" s="1"/>
  <c r="I61" i="15"/>
  <c r="P61" i="19"/>
  <c r="L18" i="19" s="1"/>
  <c r="K562" i="4" s="1"/>
  <c r="L19" i="18"/>
  <c r="K517" i="4" s="1"/>
  <c r="P61" i="18"/>
  <c r="P61" i="16"/>
  <c r="P61" i="15"/>
  <c r="Q61" i="14"/>
  <c r="L19" i="14" s="1"/>
  <c r="K333" i="4" s="1"/>
  <c r="Q61" i="13"/>
  <c r="L19" i="13" s="1"/>
  <c r="K287" i="4" s="1"/>
  <c r="P61" i="12"/>
  <c r="L19" i="12"/>
  <c r="K241" i="4" s="1"/>
  <c r="L19" i="11"/>
  <c r="K195" i="4" s="1"/>
  <c r="P61" i="11"/>
  <c r="L19" i="10"/>
  <c r="K149" i="4" s="1"/>
  <c r="P61" i="9"/>
  <c r="L18" i="9" s="1"/>
  <c r="K102" i="4" s="1"/>
  <c r="D61" i="18"/>
  <c r="D61" i="17"/>
  <c r="L18" i="17" s="1"/>
  <c r="K470" i="4" s="1"/>
  <c r="D61" i="16"/>
  <c r="D61" i="13"/>
  <c r="L18" i="13" s="1"/>
  <c r="K286" i="4" s="1"/>
  <c r="D61" i="12"/>
  <c r="D61" i="11"/>
  <c r="D61" i="10"/>
  <c r="L18" i="10" s="1"/>
  <c r="K148" i="4" s="1"/>
  <c r="L19" i="9"/>
  <c r="K103" i="4" s="1"/>
  <c r="L19" i="16"/>
  <c r="K425" i="4" s="1"/>
  <c r="L19" i="17"/>
  <c r="K471" i="4" s="1"/>
  <c r="L18" i="14"/>
  <c r="K332" i="4" s="1"/>
  <c r="L19" i="19"/>
  <c r="K563" i="4" s="1"/>
  <c r="S61" i="11"/>
  <c r="S62" i="11"/>
  <c r="S61" i="9"/>
  <c r="S62" i="9"/>
  <c r="S62" i="14"/>
  <c r="S61" i="14"/>
  <c r="S62" i="3"/>
  <c r="S62" i="13"/>
  <c r="S61" i="13"/>
  <c r="S61" i="10"/>
  <c r="S62" i="10"/>
  <c r="S62" i="15"/>
  <c r="S61" i="15"/>
  <c r="S62" i="16"/>
  <c r="S61" i="16"/>
  <c r="S61" i="18"/>
  <c r="S62" i="18"/>
  <c r="S62" i="17"/>
  <c r="S61" i="17"/>
  <c r="S61" i="12"/>
  <c r="S62" i="12"/>
  <c r="S61" i="19"/>
  <c r="S62" i="19"/>
  <c r="S61" i="3"/>
  <c r="P14" i="20"/>
  <c r="L18" i="18" l="1"/>
  <c r="K516" i="4" s="1"/>
  <c r="L18" i="16"/>
  <c r="K424" i="4" s="1"/>
  <c r="L18" i="12"/>
  <c r="K240" i="4" s="1"/>
  <c r="L18" i="11"/>
  <c r="K194" i="4" s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60" i="20"/>
  <c r="O59" i="20"/>
  <c r="O58" i="20"/>
  <c r="O57" i="20"/>
  <c r="O56" i="20"/>
  <c r="O55" i="20"/>
  <c r="O54" i="20"/>
  <c r="O53" i="20"/>
  <c r="O52" i="20"/>
  <c r="O51" i="20"/>
  <c r="O50" i="20"/>
  <c r="O49" i="20"/>
  <c r="O48" i="20"/>
  <c r="O47" i="20"/>
  <c r="O46" i="20"/>
  <c r="O45" i="20"/>
  <c r="O44" i="20"/>
  <c r="O43" i="20"/>
  <c r="O42" i="20"/>
  <c r="O41" i="20"/>
  <c r="O40" i="20"/>
  <c r="O39" i="20"/>
  <c r="O38" i="20"/>
  <c r="O37" i="20"/>
  <c r="O36" i="20"/>
  <c r="O35" i="20"/>
  <c r="O34" i="20"/>
  <c r="O33" i="20"/>
  <c r="O32" i="20"/>
  <c r="O31" i="20"/>
  <c r="O30" i="1"/>
  <c r="O30" i="3"/>
  <c r="O30" i="20"/>
  <c r="C60" i="20"/>
  <c r="C59" i="20"/>
  <c r="C58" i="20"/>
  <c r="C57" i="20"/>
  <c r="C56" i="20"/>
  <c r="C55" i="20"/>
  <c r="C54" i="20"/>
  <c r="C53" i="20"/>
  <c r="C52" i="20"/>
  <c r="C51" i="20"/>
  <c r="C50" i="20"/>
  <c r="C49" i="20"/>
  <c r="C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20"/>
  <c r="C30" i="3"/>
  <c r="C30" i="1"/>
  <c r="E13" i="12"/>
  <c r="U14" i="12" s="1"/>
  <c r="E12" i="12"/>
  <c r="E9" i="12"/>
  <c r="E226" i="4" s="1"/>
  <c r="E8" i="12"/>
  <c r="E225" i="4" s="1"/>
  <c r="F7" i="12"/>
  <c r="E224" i="4" s="1"/>
  <c r="E13" i="11"/>
  <c r="U14" i="11" s="1"/>
  <c r="E12" i="11"/>
  <c r="E9" i="11"/>
  <c r="E180" i="4" s="1"/>
  <c r="E8" i="11"/>
  <c r="E179" i="4" s="1"/>
  <c r="F7" i="11"/>
  <c r="E178" i="4" s="1"/>
  <c r="E13" i="10"/>
  <c r="U14" i="10" s="1"/>
  <c r="E12" i="10"/>
  <c r="E9" i="10"/>
  <c r="E134" i="4" s="1"/>
  <c r="E8" i="10"/>
  <c r="E133" i="4" s="1"/>
  <c r="F7" i="10"/>
  <c r="E132" i="4" s="1"/>
  <c r="E13" i="9"/>
  <c r="E12" i="9"/>
  <c r="E9" i="9"/>
  <c r="E88" i="4" s="1"/>
  <c r="E8" i="9"/>
  <c r="E87" i="4" s="1"/>
  <c r="F7" i="9"/>
  <c r="E86" i="4" s="1"/>
  <c r="E13" i="13"/>
  <c r="U14" i="13" s="1"/>
  <c r="E12" i="13"/>
  <c r="E9" i="13"/>
  <c r="E272" i="4" s="1"/>
  <c r="E8" i="13"/>
  <c r="E271" i="4" s="1"/>
  <c r="F7" i="13"/>
  <c r="E270" i="4" s="1"/>
  <c r="E13" i="14"/>
  <c r="U14" i="14" s="1"/>
  <c r="E12" i="14"/>
  <c r="E9" i="14"/>
  <c r="E318" i="4" s="1"/>
  <c r="E8" i="14"/>
  <c r="E317" i="4" s="1"/>
  <c r="F7" i="14"/>
  <c r="E316" i="4" s="1"/>
  <c r="E13" i="15"/>
  <c r="U14" i="15" s="1"/>
  <c r="E12" i="15"/>
  <c r="E9" i="15"/>
  <c r="E364" i="4" s="1"/>
  <c r="E8" i="15"/>
  <c r="E363" i="4" s="1"/>
  <c r="F7" i="15"/>
  <c r="E362" i="4" s="1"/>
  <c r="E13" i="16"/>
  <c r="U14" i="16" s="1"/>
  <c r="E12" i="16"/>
  <c r="E9" i="16"/>
  <c r="E410" i="4" s="1"/>
  <c r="E8" i="16"/>
  <c r="E409" i="4" s="1"/>
  <c r="F7" i="16"/>
  <c r="E408" i="4" s="1"/>
  <c r="E13" i="17"/>
  <c r="E12" i="17"/>
  <c r="E9" i="17"/>
  <c r="E456" i="4" s="1"/>
  <c r="E8" i="17"/>
  <c r="E455" i="4" s="1"/>
  <c r="F7" i="17"/>
  <c r="E454" i="4" s="1"/>
  <c r="E13" i="18"/>
  <c r="U14" i="18" s="1"/>
  <c r="E12" i="18"/>
  <c r="E9" i="18"/>
  <c r="E502" i="4" s="1"/>
  <c r="E8" i="18"/>
  <c r="E501" i="4" s="1"/>
  <c r="F7" i="18"/>
  <c r="E500" i="4" s="1"/>
  <c r="F7" i="19"/>
  <c r="E546" i="4" s="1"/>
  <c r="P12" i="20"/>
  <c r="P12" i="3"/>
  <c r="M54" i="4" s="1"/>
  <c r="P61" i="3" l="1"/>
  <c r="M61" i="20"/>
  <c r="M60" i="20"/>
  <c r="G60" i="20"/>
  <c r="M59" i="20"/>
  <c r="G59" i="20"/>
  <c r="M58" i="20"/>
  <c r="G58" i="20"/>
  <c r="M57" i="20"/>
  <c r="G57" i="20"/>
  <c r="M56" i="20"/>
  <c r="G56" i="20"/>
  <c r="M55" i="20"/>
  <c r="G55" i="20"/>
  <c r="M54" i="20"/>
  <c r="G54" i="20"/>
  <c r="M53" i="20"/>
  <c r="G53" i="20"/>
  <c r="M52" i="20"/>
  <c r="G52" i="20"/>
  <c r="M51" i="20"/>
  <c r="G51" i="20"/>
  <c r="M50" i="20"/>
  <c r="G50" i="20"/>
  <c r="M49" i="20"/>
  <c r="G49" i="20"/>
  <c r="M48" i="20"/>
  <c r="G48" i="20"/>
  <c r="M47" i="20"/>
  <c r="G47" i="20"/>
  <c r="M46" i="20"/>
  <c r="G46" i="20"/>
  <c r="I46" i="20" s="1"/>
  <c r="M45" i="20"/>
  <c r="G45" i="20"/>
  <c r="I45" i="20" s="1"/>
  <c r="M44" i="20"/>
  <c r="G44" i="20"/>
  <c r="I44" i="20" s="1"/>
  <c r="M43" i="20"/>
  <c r="G43" i="20"/>
  <c r="I43" i="20" s="1"/>
  <c r="M42" i="20"/>
  <c r="G42" i="20"/>
  <c r="I42" i="20" s="1"/>
  <c r="M41" i="20"/>
  <c r="G41" i="20"/>
  <c r="I41" i="20" s="1"/>
  <c r="M40" i="20"/>
  <c r="G40" i="20"/>
  <c r="I40" i="20" s="1"/>
  <c r="M39" i="20"/>
  <c r="G39" i="20"/>
  <c r="I39" i="20" s="1"/>
  <c r="M38" i="20"/>
  <c r="G38" i="20"/>
  <c r="I38" i="20" s="1"/>
  <c r="M37" i="20"/>
  <c r="G37" i="20"/>
  <c r="I37" i="20" s="1"/>
  <c r="M36" i="20"/>
  <c r="G36" i="20"/>
  <c r="I36" i="20" s="1"/>
  <c r="M35" i="20"/>
  <c r="G35" i="20"/>
  <c r="I35" i="20" s="1"/>
  <c r="M34" i="20"/>
  <c r="G34" i="20"/>
  <c r="I34" i="20" s="1"/>
  <c r="M33" i="20"/>
  <c r="G33" i="20"/>
  <c r="I33" i="20" s="1"/>
  <c r="M32" i="20"/>
  <c r="G32" i="20"/>
  <c r="I32" i="20" s="1"/>
  <c r="M31" i="20"/>
  <c r="G31" i="20"/>
  <c r="I31" i="20" s="1"/>
  <c r="M30" i="20"/>
  <c r="G30" i="20"/>
  <c r="I30" i="20" s="1"/>
  <c r="G29" i="20"/>
  <c r="I29" i="20" s="1"/>
  <c r="AB26" i="20"/>
  <c r="AA20" i="20"/>
  <c r="AA21" i="20" s="1"/>
  <c r="R14" i="20"/>
  <c r="O14" i="20"/>
  <c r="R13" i="20"/>
  <c r="O13" i="20"/>
  <c r="N10" i="20"/>
  <c r="AE2" i="20"/>
  <c r="I61" i="20" l="1"/>
  <c r="D61" i="20"/>
  <c r="F61" i="20"/>
  <c r="Q61" i="20"/>
  <c r="AA15" i="20"/>
  <c r="P17" i="20"/>
  <c r="Q17" i="20" s="1"/>
  <c r="S28" i="20" s="1"/>
  <c r="P61" i="20"/>
  <c r="E13" i="19"/>
  <c r="U14" i="19" s="1"/>
  <c r="L18" i="20" l="1"/>
  <c r="L19" i="20"/>
  <c r="Q19" i="20"/>
  <c r="J28" i="20"/>
  <c r="G28" i="2"/>
  <c r="J19" i="2"/>
  <c r="J18" i="2"/>
  <c r="V60" i="3"/>
  <c r="V58" i="3"/>
  <c r="V59" i="3"/>
  <c r="AA16" i="20" l="1"/>
  <c r="AA17" i="20" s="1"/>
  <c r="AA28" i="20" s="1"/>
  <c r="C55" i="2"/>
  <c r="G55" i="2"/>
  <c r="I55" i="2"/>
  <c r="M55" i="2"/>
  <c r="C56" i="2"/>
  <c r="G56" i="2"/>
  <c r="I56" i="2"/>
  <c r="M56" i="2"/>
  <c r="C57" i="2"/>
  <c r="G57" i="2"/>
  <c r="I57" i="2"/>
  <c r="M57" i="2"/>
  <c r="C58" i="2"/>
  <c r="G58" i="2"/>
  <c r="I58" i="2"/>
  <c r="M58" i="2"/>
  <c r="C59" i="2"/>
  <c r="G59" i="2"/>
  <c r="I59" i="2"/>
  <c r="M59" i="2"/>
  <c r="G58" i="1"/>
  <c r="M58" i="1"/>
  <c r="G59" i="1"/>
  <c r="M59" i="1"/>
  <c r="G60" i="1"/>
  <c r="M60" i="1"/>
  <c r="AA18" i="20" l="1"/>
  <c r="J20" i="20" s="1"/>
  <c r="P13" i="20" s="1"/>
  <c r="AA26" i="20"/>
  <c r="J21" i="20"/>
  <c r="P61" i="1"/>
  <c r="J22" i="20" l="1"/>
  <c r="P19" i="20"/>
  <c r="U14" i="20" s="1"/>
  <c r="M57" i="1"/>
  <c r="G57" i="1"/>
  <c r="M56" i="1"/>
  <c r="G56" i="1"/>
  <c r="M55" i="1"/>
  <c r="G55" i="1"/>
  <c r="M54" i="1"/>
  <c r="G54" i="1"/>
  <c r="M53" i="1"/>
  <c r="G53" i="1"/>
  <c r="M52" i="1"/>
  <c r="G52" i="1"/>
  <c r="M51" i="1"/>
  <c r="G51" i="1"/>
  <c r="M50" i="1"/>
  <c r="G50" i="1"/>
  <c r="M49" i="1"/>
  <c r="G49" i="1"/>
  <c r="M48" i="1"/>
  <c r="G48" i="1"/>
  <c r="M47" i="1"/>
  <c r="G47" i="1"/>
  <c r="M46" i="1"/>
  <c r="G46" i="1"/>
  <c r="M45" i="1"/>
  <c r="G45" i="1"/>
  <c r="M44" i="1"/>
  <c r="G44" i="1"/>
  <c r="M43" i="1"/>
  <c r="G43" i="1"/>
  <c r="M42" i="1"/>
  <c r="G42" i="1"/>
  <c r="M41" i="1"/>
  <c r="G41" i="1"/>
  <c r="M40" i="1"/>
  <c r="G40" i="1"/>
  <c r="M39" i="1"/>
  <c r="G39" i="1"/>
  <c r="M38" i="1"/>
  <c r="G38" i="1"/>
  <c r="M37" i="1"/>
  <c r="G37" i="1"/>
  <c r="M36" i="1"/>
  <c r="G36" i="1"/>
  <c r="M35" i="1"/>
  <c r="G35" i="1"/>
  <c r="M34" i="1"/>
  <c r="G34" i="1"/>
  <c r="M33" i="1"/>
  <c r="G33" i="1"/>
  <c r="M32" i="1"/>
  <c r="G32" i="1"/>
  <c r="M31" i="1"/>
  <c r="G31" i="1"/>
  <c r="M30" i="1"/>
  <c r="G30" i="1"/>
  <c r="G29" i="1"/>
  <c r="M54" i="2"/>
  <c r="I54" i="2"/>
  <c r="G54" i="2"/>
  <c r="C54" i="2"/>
  <c r="M53" i="2"/>
  <c r="I53" i="2"/>
  <c r="G53" i="2"/>
  <c r="C53" i="2"/>
  <c r="M52" i="2"/>
  <c r="I52" i="2"/>
  <c r="G52" i="2"/>
  <c r="C52" i="2"/>
  <c r="M51" i="2"/>
  <c r="I51" i="2"/>
  <c r="G51" i="2"/>
  <c r="C51" i="2"/>
  <c r="M50" i="2"/>
  <c r="I50" i="2"/>
  <c r="G50" i="2"/>
  <c r="C50" i="2"/>
  <c r="M49" i="2"/>
  <c r="I49" i="2"/>
  <c r="G49" i="2"/>
  <c r="C49" i="2"/>
  <c r="M48" i="2"/>
  <c r="I48" i="2"/>
  <c r="G48" i="2"/>
  <c r="C48" i="2"/>
  <c r="M47" i="2"/>
  <c r="I47" i="2"/>
  <c r="G47" i="2"/>
  <c r="C47" i="2"/>
  <c r="M46" i="2"/>
  <c r="I46" i="2"/>
  <c r="G46" i="2"/>
  <c r="C46" i="2"/>
  <c r="M45" i="2"/>
  <c r="I45" i="2"/>
  <c r="G45" i="2"/>
  <c r="C45" i="2"/>
  <c r="M44" i="2"/>
  <c r="I44" i="2"/>
  <c r="G44" i="2"/>
  <c r="C44" i="2"/>
  <c r="M43" i="2"/>
  <c r="I43" i="2"/>
  <c r="G43" i="2"/>
  <c r="C43" i="2"/>
  <c r="M42" i="2"/>
  <c r="I42" i="2"/>
  <c r="G42" i="2"/>
  <c r="C42" i="2"/>
  <c r="M41" i="2"/>
  <c r="I41" i="2"/>
  <c r="G41" i="2"/>
  <c r="C41" i="2"/>
  <c r="M40" i="2"/>
  <c r="I40" i="2"/>
  <c r="G40" i="2"/>
  <c r="C40" i="2"/>
  <c r="M39" i="2"/>
  <c r="I39" i="2"/>
  <c r="G39" i="2"/>
  <c r="C39" i="2"/>
  <c r="M38" i="2"/>
  <c r="I38" i="2"/>
  <c r="G38" i="2"/>
  <c r="C38" i="2"/>
  <c r="M37" i="2"/>
  <c r="I37" i="2"/>
  <c r="G37" i="2"/>
  <c r="C37" i="2"/>
  <c r="M36" i="2"/>
  <c r="G36" i="2"/>
  <c r="I36" i="2" s="1"/>
  <c r="C36" i="2"/>
  <c r="M35" i="2"/>
  <c r="G35" i="2"/>
  <c r="I35" i="2" s="1"/>
  <c r="C35" i="2"/>
  <c r="M34" i="2"/>
  <c r="G34" i="2"/>
  <c r="I34" i="2" s="1"/>
  <c r="C34" i="2"/>
  <c r="M33" i="2"/>
  <c r="G33" i="2"/>
  <c r="I33" i="2" s="1"/>
  <c r="C33" i="2"/>
  <c r="M32" i="2"/>
  <c r="G32" i="2"/>
  <c r="I32" i="2" s="1"/>
  <c r="C32" i="2"/>
  <c r="M31" i="2"/>
  <c r="G31" i="2"/>
  <c r="I31" i="2" s="1"/>
  <c r="C31" i="2"/>
  <c r="M30" i="2"/>
  <c r="G30" i="2"/>
  <c r="I30" i="2" s="1"/>
  <c r="C30" i="2"/>
  <c r="M29" i="2"/>
  <c r="I29" i="2"/>
  <c r="G29" i="2"/>
  <c r="C29" i="2"/>
  <c r="I28" i="2"/>
  <c r="O59" i="2"/>
  <c r="O48" i="2"/>
  <c r="O49" i="2"/>
  <c r="O50" i="2"/>
  <c r="O51" i="2"/>
  <c r="O52" i="2"/>
  <c r="O53" i="2"/>
  <c r="O54" i="2"/>
  <c r="O55" i="2"/>
  <c r="O56" i="2"/>
  <c r="O57" i="2"/>
  <c r="O58" i="2"/>
  <c r="O36" i="2"/>
  <c r="O37" i="2"/>
  <c r="O38" i="2"/>
  <c r="O39" i="2"/>
  <c r="O40" i="2"/>
  <c r="O41" i="2"/>
  <c r="O42" i="2"/>
  <c r="O43" i="2"/>
  <c r="O44" i="2"/>
  <c r="O45" i="2"/>
  <c r="O46" i="2"/>
  <c r="O47" i="2"/>
  <c r="O30" i="2"/>
  <c r="O31" i="2"/>
  <c r="O32" i="2"/>
  <c r="O33" i="2"/>
  <c r="O34" i="2"/>
  <c r="O35" i="2"/>
  <c r="O29" i="2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N10" i="3"/>
  <c r="I61" i="4" s="1"/>
  <c r="R14" i="3"/>
  <c r="O14" i="3"/>
  <c r="K63" i="4" s="1"/>
  <c r="R13" i="3"/>
  <c r="O13" i="3"/>
  <c r="K62" i="4" s="1"/>
  <c r="E12" i="19"/>
  <c r="E9" i="19"/>
  <c r="E548" i="4" s="1"/>
  <c r="E8" i="19"/>
  <c r="E547" i="4" s="1"/>
  <c r="AA20" i="19"/>
  <c r="E554" i="4"/>
  <c r="I61" i="1" l="1"/>
  <c r="P17" i="1" s="1"/>
  <c r="Q17" i="1" s="1"/>
  <c r="Q19" i="1" s="1"/>
  <c r="A29" i="1"/>
  <c r="I61" i="3"/>
  <c r="F61" i="3"/>
  <c r="D61" i="3"/>
  <c r="L18" i="3" s="1"/>
  <c r="K56" i="4" s="1"/>
  <c r="L19" i="3" l="1"/>
  <c r="K57" i="4" s="1"/>
  <c r="D27" i="4"/>
  <c r="D25" i="4"/>
  <c r="D24" i="4"/>
  <c r="D23" i="4"/>
  <c r="D22" i="4"/>
  <c r="D21" i="4"/>
  <c r="D20" i="4"/>
  <c r="F20" i="4"/>
  <c r="AN14" i="4"/>
  <c r="AM14" i="4"/>
  <c r="AL14" i="4"/>
  <c r="AK14" i="4"/>
  <c r="AJ14" i="4"/>
  <c r="AI14" i="4"/>
  <c r="AG14" i="4"/>
  <c r="AE14" i="4"/>
  <c r="AH17" i="4" s="1"/>
  <c r="AH18" i="4" s="1"/>
  <c r="AH19" i="4" s="1"/>
  <c r="AH20" i="4" s="1"/>
  <c r="AH21" i="4" s="1"/>
  <c r="AH22" i="4" s="1"/>
  <c r="AH23" i="4" s="1"/>
  <c r="AH24" i="4" s="1"/>
  <c r="AH25" i="4" s="1"/>
  <c r="AH26" i="4" s="1"/>
  <c r="AH27" i="4" s="1"/>
  <c r="B583" i="4"/>
  <c r="E553" i="4"/>
  <c r="E552" i="4"/>
  <c r="E551" i="4"/>
  <c r="M547" i="4"/>
  <c r="M546" i="4"/>
  <c r="E543" i="4"/>
  <c r="B537" i="4"/>
  <c r="E508" i="4"/>
  <c r="E507" i="4"/>
  <c r="E506" i="4"/>
  <c r="E505" i="4"/>
  <c r="M501" i="4"/>
  <c r="M500" i="4"/>
  <c r="E497" i="4"/>
  <c r="B491" i="4"/>
  <c r="E462" i="4"/>
  <c r="E461" i="4"/>
  <c r="E460" i="4"/>
  <c r="E459" i="4"/>
  <c r="M455" i="4"/>
  <c r="M454" i="4"/>
  <c r="B445" i="4"/>
  <c r="E416" i="4"/>
  <c r="E415" i="4"/>
  <c r="E414" i="4"/>
  <c r="E413" i="4"/>
  <c r="M409" i="4"/>
  <c r="M408" i="4"/>
  <c r="E405" i="4"/>
  <c r="B399" i="4"/>
  <c r="E370" i="4"/>
  <c r="E369" i="4"/>
  <c r="E368" i="4"/>
  <c r="E367" i="4"/>
  <c r="M363" i="4"/>
  <c r="M362" i="4"/>
  <c r="E359" i="4"/>
  <c r="B353" i="4"/>
  <c r="E324" i="4"/>
  <c r="E323" i="4"/>
  <c r="E322" i="4"/>
  <c r="E321" i="4"/>
  <c r="M317" i="4"/>
  <c r="M316" i="4"/>
  <c r="E313" i="4"/>
  <c r="B307" i="4"/>
  <c r="E278" i="4"/>
  <c r="E277" i="4"/>
  <c r="E276" i="4"/>
  <c r="E275" i="4"/>
  <c r="M271" i="4"/>
  <c r="M270" i="4"/>
  <c r="E267" i="4"/>
  <c r="B261" i="4"/>
  <c r="E232" i="4"/>
  <c r="E231" i="4"/>
  <c r="E230" i="4"/>
  <c r="E229" i="4"/>
  <c r="M225" i="4"/>
  <c r="M224" i="4"/>
  <c r="E221" i="4"/>
  <c r="B215" i="4"/>
  <c r="F19" i="4"/>
  <c r="D19" i="4"/>
  <c r="E186" i="4"/>
  <c r="E185" i="4"/>
  <c r="E184" i="4"/>
  <c r="E183" i="4"/>
  <c r="M179" i="4"/>
  <c r="M178" i="4"/>
  <c r="E175" i="4"/>
  <c r="B169" i="4"/>
  <c r="F18" i="4"/>
  <c r="D18" i="4"/>
  <c r="E140" i="4"/>
  <c r="E139" i="4"/>
  <c r="E138" i="4"/>
  <c r="E137" i="4"/>
  <c r="M133" i="4"/>
  <c r="M132" i="4"/>
  <c r="E129" i="4"/>
  <c r="E94" i="4"/>
  <c r="B123" i="4"/>
  <c r="F17" i="4"/>
  <c r="D17" i="4"/>
  <c r="E93" i="4"/>
  <c r="E92" i="4"/>
  <c r="E91" i="4"/>
  <c r="M87" i="4"/>
  <c r="M86" i="4"/>
  <c r="E83" i="4"/>
  <c r="AB26" i="19"/>
  <c r="AA21" i="19"/>
  <c r="AE2" i="19"/>
  <c r="AB26" i="18"/>
  <c r="AA20" i="18"/>
  <c r="AA21" i="18" s="1"/>
  <c r="AE2" i="18"/>
  <c r="AB26" i="17"/>
  <c r="AA20" i="17"/>
  <c r="AA21" i="17" s="1"/>
  <c r="AE2" i="17"/>
  <c r="AB26" i="16"/>
  <c r="AA20" i="16"/>
  <c r="AA21" i="16" s="1"/>
  <c r="AE2" i="16"/>
  <c r="AB26" i="15"/>
  <c r="AA20" i="15"/>
  <c r="AA21" i="15" s="1"/>
  <c r="AE2" i="15"/>
  <c r="AB26" i="14"/>
  <c r="AA20" i="14"/>
  <c r="AA21" i="14" s="1"/>
  <c r="AE2" i="14"/>
  <c r="AB26" i="13"/>
  <c r="AA20" i="13"/>
  <c r="AA21" i="13" s="1"/>
  <c r="AA15" i="13"/>
  <c r="AE2" i="13"/>
  <c r="AB26" i="12"/>
  <c r="AA20" i="12"/>
  <c r="AA21" i="12" s="1"/>
  <c r="AE2" i="12"/>
  <c r="AB26" i="11"/>
  <c r="AA20" i="11"/>
  <c r="AA21" i="11" s="1"/>
  <c r="AE2" i="11"/>
  <c r="AB26" i="10"/>
  <c r="AA20" i="10"/>
  <c r="AA21" i="10" s="1"/>
  <c r="AA15" i="10"/>
  <c r="AE2" i="10"/>
  <c r="AB26" i="9"/>
  <c r="AA20" i="9"/>
  <c r="AA21" i="9" s="1"/>
  <c r="AE2" i="9"/>
  <c r="AB26" i="3"/>
  <c r="AA20" i="3"/>
  <c r="AA21" i="3" s="1"/>
  <c r="AE2" i="3"/>
  <c r="V60" i="2"/>
  <c r="U60" i="2"/>
  <c r="T60" i="2"/>
  <c r="Q60" i="2"/>
  <c r="P60" i="2"/>
  <c r="M60" i="2"/>
  <c r="L60" i="2"/>
  <c r="K60" i="2"/>
  <c r="F60" i="2"/>
  <c r="D60" i="2"/>
  <c r="V59" i="2"/>
  <c r="S59" i="2" a="1"/>
  <c r="S59" i="2" s="1"/>
  <c r="V58" i="2"/>
  <c r="S58" i="2" a="1"/>
  <c r="S58" i="2" s="1"/>
  <c r="V57" i="2"/>
  <c r="S57" i="2" a="1"/>
  <c r="S57" i="2" s="1"/>
  <c r="V56" i="2"/>
  <c r="S56" i="2" a="1"/>
  <c r="S56" i="2" s="1"/>
  <c r="V55" i="2"/>
  <c r="S55" i="2" a="1"/>
  <c r="S55" i="2" s="1"/>
  <c r="V54" i="2"/>
  <c r="S54" i="2" a="1"/>
  <c r="S54" i="2" s="1"/>
  <c r="V53" i="2"/>
  <c r="S53" i="2" a="1"/>
  <c r="S53" i="2" s="1"/>
  <c r="V52" i="2"/>
  <c r="S52" i="2" a="1"/>
  <c r="S52" i="2" s="1"/>
  <c r="V51" i="2"/>
  <c r="S51" i="2" a="1"/>
  <c r="S51" i="2" s="1"/>
  <c r="V50" i="2"/>
  <c r="S50" i="2" a="1"/>
  <c r="S50" i="2" s="1"/>
  <c r="V49" i="2"/>
  <c r="S49" i="2" a="1"/>
  <c r="S49" i="2" s="1"/>
  <c r="V48" i="2"/>
  <c r="S48" i="2" a="1"/>
  <c r="S48" i="2" s="1"/>
  <c r="V47" i="2"/>
  <c r="S47" i="2" a="1"/>
  <c r="S47" i="2" s="1"/>
  <c r="V46" i="2"/>
  <c r="S46" i="2" a="1"/>
  <c r="S46" i="2" s="1"/>
  <c r="V45" i="2"/>
  <c r="S45" i="2" a="1"/>
  <c r="S45" i="2" s="1"/>
  <c r="V44" i="2"/>
  <c r="S44" i="2" a="1"/>
  <c r="S44" i="2" s="1"/>
  <c r="V43" i="2"/>
  <c r="S43" i="2" a="1"/>
  <c r="S43" i="2" s="1"/>
  <c r="V42" i="2"/>
  <c r="S42" i="2" a="1"/>
  <c r="S42" i="2" s="1"/>
  <c r="V41" i="2"/>
  <c r="S41" i="2" a="1"/>
  <c r="S41" i="2" s="1"/>
  <c r="V40" i="2"/>
  <c r="S40" i="2" a="1"/>
  <c r="S40" i="2" s="1"/>
  <c r="V39" i="2"/>
  <c r="S39" i="2" a="1"/>
  <c r="S39" i="2" s="1"/>
  <c r="V38" i="2"/>
  <c r="S38" i="2" a="1"/>
  <c r="S38" i="2" s="1"/>
  <c r="V37" i="2"/>
  <c r="S37" i="2" a="1"/>
  <c r="S37" i="2" s="1"/>
  <c r="V36" i="2"/>
  <c r="S36" i="2" a="1"/>
  <c r="S36" i="2" s="1"/>
  <c r="V35" i="2"/>
  <c r="S35" i="2" a="1"/>
  <c r="S35" i="2" s="1"/>
  <c r="V34" i="2"/>
  <c r="S34" i="2" a="1"/>
  <c r="S34" i="2" s="1"/>
  <c r="V33" i="2"/>
  <c r="S33" i="2" a="1"/>
  <c r="S33" i="2" s="1"/>
  <c r="V32" i="2"/>
  <c r="S32" i="2" a="1"/>
  <c r="S32" i="2" s="1"/>
  <c r="V31" i="2"/>
  <c r="S31" i="2" a="1"/>
  <c r="S31" i="2" s="1"/>
  <c r="V30" i="2"/>
  <c r="S30" i="2" a="1"/>
  <c r="S30" i="2" s="1"/>
  <c r="V29" i="2"/>
  <c r="S29" i="2" a="1"/>
  <c r="S29" i="2" s="1"/>
  <c r="S27" i="2"/>
  <c r="AB25" i="2"/>
  <c r="AA20" i="2"/>
  <c r="AA21" i="2" s="1"/>
  <c r="R14" i="2"/>
  <c r="O14" i="2"/>
  <c r="R13" i="2"/>
  <c r="O13" i="2"/>
  <c r="P12" i="2"/>
  <c r="N10" i="2"/>
  <c r="AE2" i="2"/>
  <c r="V61" i="1"/>
  <c r="F61" i="1"/>
  <c r="AB26" i="1"/>
  <c r="AA20" i="1"/>
  <c r="AA21" i="1" s="1"/>
  <c r="AA15" i="1"/>
  <c r="R14" i="1"/>
  <c r="R13" i="1"/>
  <c r="N10" i="1"/>
  <c r="AE2" i="1"/>
  <c r="I533" i="4" l="1"/>
  <c r="N533" i="4" s="1"/>
  <c r="I441" i="4"/>
  <c r="N441" i="4" s="1"/>
  <c r="I165" i="4"/>
  <c r="N165" i="4" s="1"/>
  <c r="I395" i="4"/>
  <c r="N395" i="4" s="1"/>
  <c r="M318" i="4"/>
  <c r="I349" i="4"/>
  <c r="N349" i="4" s="1"/>
  <c r="M272" i="4"/>
  <c r="I303" i="4"/>
  <c r="N303" i="4" s="1"/>
  <c r="I226" i="4"/>
  <c r="I257" i="4"/>
  <c r="N257" i="4" s="1"/>
  <c r="I180" i="4"/>
  <c r="I211" i="4"/>
  <c r="N211" i="4" s="1"/>
  <c r="M548" i="4"/>
  <c r="I579" i="4"/>
  <c r="N579" i="4" s="1"/>
  <c r="I88" i="4"/>
  <c r="AM17" i="4"/>
  <c r="AM18" i="4" s="1"/>
  <c r="AM19" i="4" s="1"/>
  <c r="AM20" i="4" s="1"/>
  <c r="AM21" i="4" s="1"/>
  <c r="AM22" i="4" s="1"/>
  <c r="AM23" i="4" s="1"/>
  <c r="AM24" i="4" s="1"/>
  <c r="AM25" i="4" s="1"/>
  <c r="AM26" i="4" s="1"/>
  <c r="AM27" i="4" s="1"/>
  <c r="AL17" i="4"/>
  <c r="AL18" i="4" s="1"/>
  <c r="AL19" i="4" s="1"/>
  <c r="AL20" i="4" s="1"/>
  <c r="AL21" i="4" s="1"/>
  <c r="AL22" i="4" s="1"/>
  <c r="AL23" i="4" s="1"/>
  <c r="AL24" i="4" s="1"/>
  <c r="AL25" i="4" s="1"/>
  <c r="AL26" i="4" s="1"/>
  <c r="AL27" i="4" s="1"/>
  <c r="AE17" i="4"/>
  <c r="AE18" i="4" s="1"/>
  <c r="AE19" i="4" s="1"/>
  <c r="AE20" i="4" s="1"/>
  <c r="AE21" i="4" s="1"/>
  <c r="AE22" i="4" s="1"/>
  <c r="AE23" i="4" s="1"/>
  <c r="AE24" i="4" s="1"/>
  <c r="AE25" i="4" s="1"/>
  <c r="AE26" i="4" s="1"/>
  <c r="AE27" i="4" s="1"/>
  <c r="AI17" i="4"/>
  <c r="AI18" i="4" s="1"/>
  <c r="AI19" i="4" s="1"/>
  <c r="AI20" i="4" s="1"/>
  <c r="AI21" i="4" s="1"/>
  <c r="AI22" i="4" s="1"/>
  <c r="AI23" i="4" s="1"/>
  <c r="AI24" i="4" s="1"/>
  <c r="AI25" i="4" s="1"/>
  <c r="AI26" i="4" s="1"/>
  <c r="AI27" i="4" s="1"/>
  <c r="AF17" i="4"/>
  <c r="AF18" i="4" s="1"/>
  <c r="AF19" i="4" s="1"/>
  <c r="AF20" i="4" s="1"/>
  <c r="AF21" i="4" s="1"/>
  <c r="AF22" i="4" s="1"/>
  <c r="AF23" i="4" s="1"/>
  <c r="AF24" i="4" s="1"/>
  <c r="AF25" i="4" s="1"/>
  <c r="AF26" i="4" s="1"/>
  <c r="AF27" i="4" s="1"/>
  <c r="AN17" i="4"/>
  <c r="AN18" i="4" s="1"/>
  <c r="AN19" i="4" s="1"/>
  <c r="AN20" i="4" s="1"/>
  <c r="AN21" i="4" s="1"/>
  <c r="AN22" i="4" s="1"/>
  <c r="AN23" i="4" s="1"/>
  <c r="AN24" i="4" s="1"/>
  <c r="AN25" i="4" s="1"/>
  <c r="AN26" i="4" s="1"/>
  <c r="AN27" i="4" s="1"/>
  <c r="AG17" i="4"/>
  <c r="AG18" i="4" s="1"/>
  <c r="AG19" i="4" s="1"/>
  <c r="AG20" i="4" s="1"/>
  <c r="AG21" i="4" s="1"/>
  <c r="AG22" i="4" s="1"/>
  <c r="AG23" i="4" s="1"/>
  <c r="AG24" i="4" s="1"/>
  <c r="AG25" i="4" s="1"/>
  <c r="AG26" i="4" s="1"/>
  <c r="AG27" i="4" s="1"/>
  <c r="AK17" i="4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J17" i="4"/>
  <c r="AJ18" i="4" s="1"/>
  <c r="AJ19" i="4" s="1"/>
  <c r="AJ20" i="4" s="1"/>
  <c r="AJ21" i="4" s="1"/>
  <c r="AJ22" i="4" s="1"/>
  <c r="AJ23" i="4" s="1"/>
  <c r="AJ24" i="4" s="1"/>
  <c r="AJ25" i="4" s="1"/>
  <c r="AJ26" i="4" s="1"/>
  <c r="AJ27" i="4" s="1"/>
  <c r="L19" i="2"/>
  <c r="L18" i="2"/>
  <c r="I60" i="2"/>
  <c r="I410" i="4"/>
  <c r="M410" i="4"/>
  <c r="F23" i="4"/>
  <c r="F25" i="4"/>
  <c r="F24" i="4"/>
  <c r="F21" i="4"/>
  <c r="I318" i="4"/>
  <c r="M180" i="4"/>
  <c r="M88" i="4"/>
  <c r="M226" i="4"/>
  <c r="M134" i="4"/>
  <c r="I134" i="4"/>
  <c r="I272" i="4"/>
  <c r="I364" i="4"/>
  <c r="M364" i="4"/>
  <c r="I502" i="4"/>
  <c r="I456" i="4"/>
  <c r="M456" i="4"/>
  <c r="AA15" i="17"/>
  <c r="AA15" i="14"/>
  <c r="AA15" i="12"/>
  <c r="AA15" i="18"/>
  <c r="D26" i="4"/>
  <c r="AA16" i="12"/>
  <c r="I548" i="4"/>
  <c r="M502" i="4"/>
  <c r="O62" i="4"/>
  <c r="O63" i="4" s="1"/>
  <c r="AA15" i="19"/>
  <c r="AA15" i="16"/>
  <c r="AA15" i="15"/>
  <c r="AA16" i="11"/>
  <c r="AA15" i="11"/>
  <c r="AA16" i="10"/>
  <c r="AA17" i="10" s="1"/>
  <c r="AA16" i="9"/>
  <c r="AA15" i="9"/>
  <c r="S60" i="2"/>
  <c r="AA15" i="2"/>
  <c r="Q61" i="1"/>
  <c r="D61" i="1"/>
  <c r="AA15" i="3"/>
  <c r="P17" i="2" l="1"/>
  <c r="AA16" i="2"/>
  <c r="AA17" i="2" s="1"/>
  <c r="AA16" i="3"/>
  <c r="AA17" i="3" s="1"/>
  <c r="AA16" i="17"/>
  <c r="AA17" i="17" s="1"/>
  <c r="AA28" i="17" s="1"/>
  <c r="J21" i="17" s="1"/>
  <c r="AA16" i="16"/>
  <c r="AA17" i="16" s="1"/>
  <c r="F22" i="4"/>
  <c r="AA16" i="13"/>
  <c r="AA17" i="13" s="1"/>
  <c r="AA18" i="13" s="1"/>
  <c r="J20" i="13" s="1"/>
  <c r="AA17" i="11"/>
  <c r="AA28" i="11" s="1"/>
  <c r="AA17" i="9"/>
  <c r="AA18" i="9" s="1"/>
  <c r="J20" i="9" s="1"/>
  <c r="AA17" i="12"/>
  <c r="AA16" i="15"/>
  <c r="AA17" i="15" s="1"/>
  <c r="AA28" i="10"/>
  <c r="AA18" i="10"/>
  <c r="J20" i="10" s="1"/>
  <c r="AA16" i="1"/>
  <c r="AA17" i="1" s="1"/>
  <c r="AA18" i="1" s="1"/>
  <c r="J20" i="1" s="1"/>
  <c r="P13" i="1" s="1"/>
  <c r="F16" i="4"/>
  <c r="J22" i="17" l="1"/>
  <c r="P17" i="17" s="1"/>
  <c r="M472" i="4"/>
  <c r="H25" i="4" s="1"/>
  <c r="P13" i="13"/>
  <c r="M292" i="4" s="1"/>
  <c r="E288" i="4"/>
  <c r="J21" i="11"/>
  <c r="P13" i="10"/>
  <c r="M154" i="4" s="1"/>
  <c r="E150" i="4"/>
  <c r="G18" i="4" s="1"/>
  <c r="J21" i="10"/>
  <c r="E104" i="4"/>
  <c r="G17" i="4" s="1"/>
  <c r="P13" i="9"/>
  <c r="M108" i="4" s="1"/>
  <c r="J28" i="1"/>
  <c r="S28" i="1"/>
  <c r="Q17" i="2"/>
  <c r="J27" i="2" s="1"/>
  <c r="P19" i="2"/>
  <c r="U14" i="2" s="1"/>
  <c r="AA27" i="2"/>
  <c r="AA18" i="2"/>
  <c r="AA18" i="11"/>
  <c r="J20" i="11" s="1"/>
  <c r="AA28" i="13"/>
  <c r="AA18" i="17"/>
  <c r="J20" i="17" s="1"/>
  <c r="AA16" i="14"/>
  <c r="AA17" i="14" s="1"/>
  <c r="AA28" i="9"/>
  <c r="AA16" i="19"/>
  <c r="AA17" i="19" s="1"/>
  <c r="AA28" i="19" s="1"/>
  <c r="J21" i="19" s="1"/>
  <c r="F27" i="4"/>
  <c r="AA18" i="12"/>
  <c r="J20" i="12" s="1"/>
  <c r="AA28" i="12"/>
  <c r="J21" i="12" s="1"/>
  <c r="F26" i="4"/>
  <c r="AA16" i="18"/>
  <c r="AA17" i="18" s="1"/>
  <c r="G21" i="4"/>
  <c r="AA28" i="16"/>
  <c r="J21" i="16" s="1"/>
  <c r="AA18" i="16"/>
  <c r="J20" i="16" s="1"/>
  <c r="AA18" i="15"/>
  <c r="J20" i="15" s="1"/>
  <c r="AA28" i="15"/>
  <c r="J21" i="15" s="1"/>
  <c r="AA28" i="1"/>
  <c r="AA18" i="3"/>
  <c r="J20" i="3" s="1"/>
  <c r="AA28" i="3"/>
  <c r="J21" i="1" l="1"/>
  <c r="P19" i="1" s="1"/>
  <c r="M564" i="4"/>
  <c r="H27" i="4" s="1"/>
  <c r="J22" i="19"/>
  <c r="P17" i="19" s="1"/>
  <c r="AA26" i="19" s="1"/>
  <c r="E472" i="4"/>
  <c r="G25" i="4" s="1"/>
  <c r="P13" i="17"/>
  <c r="M476" i="4" s="1"/>
  <c r="Q17" i="17"/>
  <c r="I480" i="4"/>
  <c r="J25" i="4" s="1"/>
  <c r="P19" i="17"/>
  <c r="AA26" i="17"/>
  <c r="E426" i="4"/>
  <c r="G24" i="4" s="1"/>
  <c r="P13" i="16"/>
  <c r="M430" i="4" s="1"/>
  <c r="J22" i="16"/>
  <c r="P17" i="16" s="1"/>
  <c r="M426" i="4"/>
  <c r="H24" i="4" s="1"/>
  <c r="J22" i="15"/>
  <c r="P17" i="15" s="1"/>
  <c r="AA26" i="15" s="1"/>
  <c r="M380" i="4"/>
  <c r="H23" i="4" s="1"/>
  <c r="E380" i="4"/>
  <c r="G23" i="4" s="1"/>
  <c r="P13" i="15"/>
  <c r="M384" i="4" s="1"/>
  <c r="J21" i="13"/>
  <c r="E242" i="4"/>
  <c r="G20" i="4" s="1"/>
  <c r="P13" i="12"/>
  <c r="M246" i="4" s="1"/>
  <c r="M242" i="4"/>
  <c r="J22" i="12"/>
  <c r="P17" i="12" s="1"/>
  <c r="AA26" i="12" s="1"/>
  <c r="P13" i="11"/>
  <c r="M200" i="4" s="1"/>
  <c r="E196" i="4"/>
  <c r="G19" i="4" s="1"/>
  <c r="M196" i="4"/>
  <c r="H19" i="4" s="1"/>
  <c r="J22" i="11"/>
  <c r="P17" i="11" s="1"/>
  <c r="M150" i="4"/>
  <c r="H18" i="4" s="1"/>
  <c r="J22" i="10"/>
  <c r="P17" i="10" s="1"/>
  <c r="J21" i="9"/>
  <c r="P13" i="3"/>
  <c r="M62" i="4" s="1"/>
  <c r="E58" i="4"/>
  <c r="J21" i="3"/>
  <c r="Q19" i="2"/>
  <c r="J20" i="2"/>
  <c r="P13" i="2" s="1"/>
  <c r="J21" i="2"/>
  <c r="AA25" i="2"/>
  <c r="AA28" i="14"/>
  <c r="J21" i="14" s="1"/>
  <c r="AA18" i="14"/>
  <c r="J20" i="14" s="1"/>
  <c r="AA18" i="19"/>
  <c r="J20" i="19" s="1"/>
  <c r="AA18" i="18"/>
  <c r="J20" i="18" s="1"/>
  <c r="AA28" i="18"/>
  <c r="AA26" i="1"/>
  <c r="J22" i="1" l="1"/>
  <c r="E564" i="4"/>
  <c r="G27" i="4" s="1"/>
  <c r="P13" i="19"/>
  <c r="M568" i="4" s="1"/>
  <c r="I572" i="4"/>
  <c r="J27" i="4" s="1"/>
  <c r="Q17" i="19"/>
  <c r="P19" i="19"/>
  <c r="P13" i="18"/>
  <c r="M522" i="4" s="1"/>
  <c r="E518" i="4"/>
  <c r="G26" i="4" s="1"/>
  <c r="J21" i="18"/>
  <c r="U14" i="17"/>
  <c r="I487" i="4" s="1"/>
  <c r="N487" i="4" s="1"/>
  <c r="Q19" i="17"/>
  <c r="N484" i="4" s="1"/>
  <c r="I484" i="4"/>
  <c r="J28" i="17"/>
  <c r="N480" i="4"/>
  <c r="L25" i="4" s="1"/>
  <c r="S28" i="17"/>
  <c r="I434" i="4"/>
  <c r="J24" i="4" s="1"/>
  <c r="Q17" i="16"/>
  <c r="P19" i="16"/>
  <c r="AA26" i="16"/>
  <c r="Q17" i="15"/>
  <c r="I388" i="4"/>
  <c r="J23" i="4" s="1"/>
  <c r="P19" i="15"/>
  <c r="E334" i="4"/>
  <c r="G22" i="4" s="1"/>
  <c r="P13" i="14"/>
  <c r="M338" i="4" s="1"/>
  <c r="M334" i="4"/>
  <c r="J22" i="14"/>
  <c r="P17" i="14" s="1"/>
  <c r="M288" i="4"/>
  <c r="H21" i="4" s="1"/>
  <c r="J22" i="13"/>
  <c r="P17" i="13" s="1"/>
  <c r="I250" i="4"/>
  <c r="J20" i="4" s="1"/>
  <c r="Q17" i="12"/>
  <c r="P19" i="12"/>
  <c r="I204" i="4"/>
  <c r="J19" i="4" s="1"/>
  <c r="Q17" i="11"/>
  <c r="P19" i="11"/>
  <c r="AA26" i="11"/>
  <c r="Q17" i="10"/>
  <c r="I158" i="4"/>
  <c r="J18" i="4" s="1"/>
  <c r="P19" i="10"/>
  <c r="AA26" i="10"/>
  <c r="J22" i="9"/>
  <c r="P17" i="9" s="1"/>
  <c r="M104" i="4"/>
  <c r="H17" i="4" s="1"/>
  <c r="J22" i="3"/>
  <c r="P17" i="3" s="1"/>
  <c r="M58" i="4"/>
  <c r="H16" i="4" s="1"/>
  <c r="J22" i="2"/>
  <c r="J23" i="2"/>
  <c r="G16" i="4"/>
  <c r="H20" i="4"/>
  <c r="U14" i="1"/>
  <c r="I576" i="4" l="1"/>
  <c r="M27" i="4" s="1"/>
  <c r="Q19" i="19"/>
  <c r="N576" i="4" s="1"/>
  <c r="O27" i="4" s="1"/>
  <c r="N572" i="4"/>
  <c r="L27" i="4" s="1"/>
  <c r="J28" i="19"/>
  <c r="S28" i="19"/>
  <c r="M518" i="4"/>
  <c r="H26" i="4" s="1"/>
  <c r="J22" i="18"/>
  <c r="P17" i="18" s="1"/>
  <c r="O25" i="4"/>
  <c r="Q19" i="16"/>
  <c r="N438" i="4" s="1"/>
  <c r="O24" i="4" s="1"/>
  <c r="I438" i="4"/>
  <c r="N434" i="4"/>
  <c r="L24" i="4" s="1"/>
  <c r="S28" i="16"/>
  <c r="J28" i="16"/>
  <c r="Q19" i="15"/>
  <c r="N392" i="4" s="1"/>
  <c r="O23" i="4" s="1"/>
  <c r="I392" i="4"/>
  <c r="M23" i="4" s="1"/>
  <c r="N388" i="4"/>
  <c r="L23" i="4" s="1"/>
  <c r="J28" i="15"/>
  <c r="S28" i="15"/>
  <c r="I342" i="4"/>
  <c r="J22" i="4" s="1"/>
  <c r="Q17" i="14"/>
  <c r="P19" i="14"/>
  <c r="AA26" i="14"/>
  <c r="I296" i="4"/>
  <c r="J21" i="4" s="1"/>
  <c r="Q17" i="13"/>
  <c r="P19" i="13"/>
  <c r="AA26" i="13"/>
  <c r="I254" i="4"/>
  <c r="M20" i="4" s="1"/>
  <c r="Q19" i="12"/>
  <c r="N254" i="4" s="1"/>
  <c r="O20" i="4" s="1"/>
  <c r="N250" i="4"/>
  <c r="L20" i="4" s="1"/>
  <c r="J28" i="12"/>
  <c r="S28" i="12"/>
  <c r="Q19" i="11"/>
  <c r="N208" i="4" s="1"/>
  <c r="O19" i="4" s="1"/>
  <c r="I208" i="4"/>
  <c r="M19" i="4" s="1"/>
  <c r="N204" i="4"/>
  <c r="L19" i="4" s="1"/>
  <c r="J28" i="11"/>
  <c r="S28" i="11"/>
  <c r="Q19" i="10"/>
  <c r="N162" i="4" s="1"/>
  <c r="O18" i="4" s="1"/>
  <c r="I162" i="4"/>
  <c r="M18" i="4" s="1"/>
  <c r="N158" i="4"/>
  <c r="L18" i="4" s="1"/>
  <c r="S28" i="10"/>
  <c r="J28" i="10"/>
  <c r="Q17" i="9"/>
  <c r="I112" i="4"/>
  <c r="J17" i="4" s="1"/>
  <c r="P19" i="9"/>
  <c r="U14" i="9" s="1"/>
  <c r="I119" i="4" s="1"/>
  <c r="N119" i="4" s="1"/>
  <c r="AA26" i="9"/>
  <c r="Q17" i="3"/>
  <c r="J28" i="3" s="1"/>
  <c r="I66" i="4"/>
  <c r="J16" i="4" s="1"/>
  <c r="P19" i="3"/>
  <c r="AA26" i="3"/>
  <c r="M25" i="4"/>
  <c r="H22" i="4"/>
  <c r="I526" i="4" l="1"/>
  <c r="J26" i="4" s="1"/>
  <c r="Q17" i="18"/>
  <c r="P19" i="18"/>
  <c r="AA26" i="18"/>
  <c r="Q19" i="14"/>
  <c r="N346" i="4" s="1"/>
  <c r="O22" i="4" s="1"/>
  <c r="I346" i="4"/>
  <c r="M22" i="4" s="1"/>
  <c r="J28" i="14"/>
  <c r="S28" i="14"/>
  <c r="N342" i="4"/>
  <c r="L22" i="4" s="1"/>
  <c r="Q19" i="13"/>
  <c r="N300" i="4" s="1"/>
  <c r="O21" i="4" s="1"/>
  <c r="I300" i="4"/>
  <c r="M21" i="4" s="1"/>
  <c r="N296" i="4"/>
  <c r="L21" i="4" s="1"/>
  <c r="J28" i="13"/>
  <c r="S28" i="13"/>
  <c r="Q19" i="9"/>
  <c r="N116" i="4" s="1"/>
  <c r="O17" i="4" s="1"/>
  <c r="I116" i="4"/>
  <c r="M17" i="4" s="1"/>
  <c r="S28" i="9"/>
  <c r="J28" i="9"/>
  <c r="N112" i="4"/>
  <c r="L17" i="4" s="1"/>
  <c r="U14" i="3"/>
  <c r="I73" i="4" s="1"/>
  <c r="N73" i="4" s="1"/>
  <c r="I70" i="4"/>
  <c r="S28" i="3"/>
  <c r="N66" i="4"/>
  <c r="L16" i="4" s="1"/>
  <c r="Q19" i="3"/>
  <c r="N70" i="4" s="1"/>
  <c r="M24" i="4"/>
  <c r="N526" i="4" l="1"/>
  <c r="L26" i="4" s="1"/>
  <c r="S28" i="18"/>
  <c r="J28" i="18"/>
  <c r="Q19" i="18"/>
  <c r="N530" i="4" s="1"/>
  <c r="O26" i="4" s="1"/>
  <c r="I530" i="4"/>
  <c r="M26" i="4" s="1"/>
  <c r="M16" i="4"/>
  <c r="O16" i="4"/>
  <c r="O29" i="4" s="1"/>
  <c r="V31" i="17"/>
  <c r="V31" i="16"/>
  <c r="V31" i="15"/>
  <c r="V31" i="14"/>
  <c r="V31" i="13"/>
  <c r="V31" i="9"/>
  <c r="V31" i="12"/>
  <c r="V31" i="19"/>
  <c r="V31" i="11"/>
  <c r="V31" i="18"/>
  <c r="V31" i="10"/>
  <c r="M29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<sst xmlns="http://schemas.openxmlformats.org/spreadsheetml/2006/main" count="3146" uniqueCount="349">
  <si>
    <t>交付申請時の計画エネルギー使用量の算出</t>
    <rPh sb="0" eb="5">
      <t>コウフシンセイジ</t>
    </rPh>
    <rPh sb="6" eb="8">
      <t>ケイカク</t>
    </rPh>
    <rPh sb="13" eb="16">
      <t>シヨウリョウ</t>
    </rPh>
    <rPh sb="17" eb="19">
      <t>サンシュツ</t>
    </rPh>
    <phoneticPr fontId="3"/>
  </si>
  <si>
    <t>使用エネルギー
電気／電気以外</t>
    <rPh sb="0" eb="2">
      <t>シヨウ</t>
    </rPh>
    <rPh sb="8" eb="10">
      <t>デンキ</t>
    </rPh>
    <rPh sb="11" eb="15">
      <t>デンキイガイ</t>
    </rPh>
    <phoneticPr fontId="3"/>
  </si>
  <si>
    <t>計測機器の種類</t>
    <rPh sb="0" eb="4">
      <t>ケイソクキキ</t>
    </rPh>
    <rPh sb="5" eb="7">
      <t>シュルイ</t>
    </rPh>
    <phoneticPr fontId="3"/>
  </si>
  <si>
    <t>計測の方法</t>
    <rPh sb="0" eb="2">
      <t>ケイソク</t>
    </rPh>
    <rPh sb="3" eb="5">
      <t>ホウホウ</t>
    </rPh>
    <phoneticPr fontId="3"/>
  </si>
  <si>
    <t>電源</t>
    <rPh sb="0" eb="2">
      <t>デンゲン</t>
    </rPh>
    <phoneticPr fontId="3"/>
  </si>
  <si>
    <t>電気の場合</t>
    <rPh sb="0" eb="2">
      <t>デンキ</t>
    </rPh>
    <rPh sb="3" eb="5">
      <t>バアイ</t>
    </rPh>
    <phoneticPr fontId="3"/>
  </si>
  <si>
    <t>推計方法</t>
    <rPh sb="0" eb="4">
      <t>スイケイホウホウ</t>
    </rPh>
    <phoneticPr fontId="3"/>
  </si>
  <si>
    <t>稼働日</t>
    <rPh sb="0" eb="3">
      <t>カドウビ</t>
    </rPh>
    <phoneticPr fontId="3"/>
  </si>
  <si>
    <t>【計画値】</t>
    <rPh sb="1" eb="4">
      <t>ケイカクチ</t>
    </rPh>
    <phoneticPr fontId="3"/>
  </si>
  <si>
    <t>計測期間における</t>
    <rPh sb="0" eb="4">
      <t>ケイソクキカン</t>
    </rPh>
    <phoneticPr fontId="3"/>
  </si>
  <si>
    <t>入力様式No.</t>
    <rPh sb="0" eb="2">
      <t>ニュウリョク</t>
    </rPh>
    <rPh sb="2" eb="4">
      <t>ヨウシキ</t>
    </rPh>
    <phoneticPr fontId="3"/>
  </si>
  <si>
    <t>【計測結果の入力様式】</t>
    <rPh sb="1" eb="5">
      <t>ケイソクケッカ</t>
    </rPh>
    <rPh sb="6" eb="8">
      <t>ニュウリョク</t>
    </rPh>
    <rPh sb="8" eb="10">
      <t>ヨウシキ</t>
    </rPh>
    <phoneticPr fontId="3"/>
  </si>
  <si>
    <t>計画稼働日数（稼働時間）に基づいて算出</t>
    <rPh sb="0" eb="2">
      <t>ケイカク</t>
    </rPh>
    <rPh sb="2" eb="4">
      <t>カドウ</t>
    </rPh>
    <rPh sb="4" eb="6">
      <t>ニッスウ</t>
    </rPh>
    <rPh sb="7" eb="11">
      <t>カドウジカン</t>
    </rPh>
    <rPh sb="13" eb="14">
      <t>モト</t>
    </rPh>
    <rPh sb="17" eb="19">
      <t>サンシュツ</t>
    </rPh>
    <phoneticPr fontId="3"/>
  </si>
  <si>
    <t>外付けの計測機器</t>
    <phoneticPr fontId="3"/>
  </si>
  <si>
    <t>ログデータをもとに計測結果を集計できるもの</t>
    <rPh sb="9" eb="11">
      <t>ケイソク</t>
    </rPh>
    <rPh sb="11" eb="13">
      <t>ケッカ</t>
    </rPh>
    <rPh sb="14" eb="16">
      <t>シュウケイ</t>
    </rPh>
    <phoneticPr fontId="3"/>
  </si>
  <si>
    <t>三相</t>
    <rPh sb="0" eb="2">
      <t>サンソウ</t>
    </rPh>
    <phoneticPr fontId="3"/>
  </si>
  <si>
    <t>①積算電力量計で電力量を計測</t>
    <rPh sb="1" eb="7">
      <t>セキサンデンリョクリョウケイ</t>
    </rPh>
    <rPh sb="8" eb="11">
      <t>デンリョクリョウ</t>
    </rPh>
    <rPh sb="12" eb="14">
      <t>ケイソク</t>
    </rPh>
    <phoneticPr fontId="3"/>
  </si>
  <si>
    <t>計画稼働日数で推計する</t>
    <rPh sb="0" eb="2">
      <t>ケイカク</t>
    </rPh>
    <rPh sb="2" eb="6">
      <t>カドウニッスウ</t>
    </rPh>
    <rPh sb="7" eb="9">
      <t>スイケイ</t>
    </rPh>
    <phoneticPr fontId="3"/>
  </si>
  <si>
    <t>○</t>
    <phoneticPr fontId="3"/>
  </si>
  <si>
    <t>【計画値】1か月の運転日数</t>
    <rPh sb="1" eb="3">
      <t>ケイカク</t>
    </rPh>
    <rPh sb="3" eb="4">
      <t>チ</t>
    </rPh>
    <rPh sb="7" eb="8">
      <t>ゲツ</t>
    </rPh>
    <rPh sb="9" eb="11">
      <t>ウンテン</t>
    </rPh>
    <rPh sb="11" eb="13">
      <t>ニッスウ</t>
    </rPh>
    <phoneticPr fontId="3"/>
  </si>
  <si>
    <t>計画稼働日数</t>
    <rPh sb="0" eb="2">
      <t>ケイカク</t>
    </rPh>
    <phoneticPr fontId="3"/>
  </si>
  <si>
    <t>計画生産量</t>
    <rPh sb="0" eb="2">
      <t>ケイカク</t>
    </rPh>
    <rPh sb="2" eb="5">
      <t>セイサンリョウ</t>
    </rPh>
    <phoneticPr fontId="3"/>
  </si>
  <si>
    <t>計画生産量に基づいて算出</t>
    <rPh sb="0" eb="2">
      <t>ケイカク</t>
    </rPh>
    <rPh sb="2" eb="5">
      <t>セイサンリョウ</t>
    </rPh>
    <rPh sb="6" eb="7">
      <t>モト</t>
    </rPh>
    <rPh sb="10" eb="12">
      <t>サンシュツ</t>
    </rPh>
    <phoneticPr fontId="3"/>
  </si>
  <si>
    <t>設備内蔵の計測機器</t>
    <phoneticPr fontId="3"/>
  </si>
  <si>
    <t>積算計の読み値を記録していくもの</t>
    <rPh sb="0" eb="2">
      <t>セキサン</t>
    </rPh>
    <rPh sb="2" eb="3">
      <t>ケイ</t>
    </rPh>
    <rPh sb="4" eb="5">
      <t>ヨ</t>
    </rPh>
    <rPh sb="6" eb="7">
      <t>チ</t>
    </rPh>
    <rPh sb="8" eb="10">
      <t>キロク</t>
    </rPh>
    <phoneticPr fontId="3"/>
  </si>
  <si>
    <t>単相</t>
    <rPh sb="0" eb="2">
      <t>タンソウ</t>
    </rPh>
    <phoneticPr fontId="3"/>
  </si>
  <si>
    <t>②簡易電力計で電流値を計測し、電圧・力率は設定値とする
（電力量は機器で算出する）</t>
    <rPh sb="1" eb="3">
      <t>カンイ</t>
    </rPh>
    <rPh sb="3" eb="6">
      <t>デンリョクケイ</t>
    </rPh>
    <rPh sb="7" eb="9">
      <t>デンリュウ</t>
    </rPh>
    <rPh sb="9" eb="10">
      <t>チ</t>
    </rPh>
    <rPh sb="11" eb="13">
      <t>ケイソク</t>
    </rPh>
    <rPh sb="15" eb="17">
      <t>デンアツ</t>
    </rPh>
    <rPh sb="18" eb="20">
      <t>リキリツ</t>
    </rPh>
    <rPh sb="21" eb="24">
      <t>セッテイチ</t>
    </rPh>
    <rPh sb="29" eb="31">
      <t>デンリョク</t>
    </rPh>
    <rPh sb="31" eb="32">
      <t>リョウ</t>
    </rPh>
    <rPh sb="33" eb="35">
      <t>キキ</t>
    </rPh>
    <rPh sb="36" eb="38">
      <t>サンシュツ</t>
    </rPh>
    <phoneticPr fontId="3"/>
  </si>
  <si>
    <t>計画生産量で推計する</t>
    <rPh sb="0" eb="2">
      <t>ケイカク</t>
    </rPh>
    <rPh sb="2" eb="5">
      <t>セイサンリョウ</t>
    </rPh>
    <rPh sb="6" eb="8">
      <t>スイケイ</t>
    </rPh>
    <phoneticPr fontId="3"/>
  </si>
  <si>
    <t>-</t>
    <phoneticPr fontId="3"/>
  </si>
  <si>
    <t>【計画値】1か月の生産量</t>
    <rPh sb="1" eb="3">
      <t>ケイカク</t>
    </rPh>
    <rPh sb="3" eb="4">
      <t>チ</t>
    </rPh>
    <rPh sb="7" eb="8">
      <t>ゲツ</t>
    </rPh>
    <rPh sb="9" eb="12">
      <t>セイサンリョウ</t>
    </rPh>
    <phoneticPr fontId="3"/>
  </si>
  <si>
    <t>実績稼働日数</t>
    <rPh sb="0" eb="2">
      <t>ジッセキ</t>
    </rPh>
    <phoneticPr fontId="3"/>
  </si>
  <si>
    <t>実績生産量</t>
    <rPh sb="0" eb="2">
      <t>ジッセキ</t>
    </rPh>
    <rPh sb="2" eb="5">
      <t>セイサンリョウ</t>
    </rPh>
    <phoneticPr fontId="3"/>
  </si>
  <si>
    <t>■基本情報</t>
    <rPh sb="1" eb="5">
      <t>キホンジョウホウ</t>
    </rPh>
    <phoneticPr fontId="3"/>
  </si>
  <si>
    <t>③電流計で計測する
（平均電流値をもとに事業者自ら電力量を算出する）</t>
    <rPh sb="1" eb="4">
      <t>デンリュウケイ</t>
    </rPh>
    <rPh sb="5" eb="7">
      <t>ケイソク</t>
    </rPh>
    <rPh sb="11" eb="15">
      <t>ヘイキンデンリュウ</t>
    </rPh>
    <rPh sb="15" eb="16">
      <t>チ</t>
    </rPh>
    <rPh sb="20" eb="23">
      <t>ジギョウシャ</t>
    </rPh>
    <rPh sb="23" eb="24">
      <t>ミズカ</t>
    </rPh>
    <rPh sb="25" eb="28">
      <t>デンリョクリョウ</t>
    </rPh>
    <rPh sb="29" eb="31">
      <t>サンシュツ</t>
    </rPh>
    <phoneticPr fontId="3"/>
  </si>
  <si>
    <t>■申請情報</t>
    <rPh sb="1" eb="3">
      <t>シンセイ</t>
    </rPh>
    <rPh sb="3" eb="5">
      <t>ジョウホウ</t>
    </rPh>
    <phoneticPr fontId="3"/>
  </si>
  <si>
    <t>■計測状況</t>
    <rPh sb="1" eb="3">
      <t>ケイソク</t>
    </rPh>
    <rPh sb="3" eb="5">
      <t>ジョウキョウ</t>
    </rPh>
    <phoneticPr fontId="3"/>
  </si>
  <si>
    <t>■計画稼働状況との比較</t>
    <rPh sb="1" eb="3">
      <t>ケイカク</t>
    </rPh>
    <rPh sb="3" eb="5">
      <t>カドウ</t>
    </rPh>
    <rPh sb="5" eb="7">
      <t>ジョウキョウ</t>
    </rPh>
    <rPh sb="9" eb="11">
      <t>ヒカク</t>
    </rPh>
    <phoneticPr fontId="3"/>
  </si>
  <si>
    <t>※「液化石油ガス（LPG）」を選択した場合は、「m3」から「kg」へ変換してください。</t>
    <phoneticPr fontId="3"/>
  </si>
  <si>
    <t>申請書番号</t>
  </si>
  <si>
    <t>BAA211-01-</t>
    <phoneticPr fontId="3"/>
  </si>
  <si>
    <t>外付けの計測機器</t>
  </si>
  <si>
    <t>稼働条件名</t>
    <rPh sb="0" eb="5">
      <t>カドウジョウケンメイ</t>
    </rPh>
    <phoneticPr fontId="3"/>
  </si>
  <si>
    <t>条件1</t>
    <rPh sb="0" eb="2">
      <t>ジョウケン</t>
    </rPh>
    <phoneticPr fontId="3"/>
  </si>
  <si>
    <t>換算係数（産気率）</t>
    <rPh sb="0" eb="2">
      <t>カンサン</t>
    </rPh>
    <rPh sb="2" eb="4">
      <t>ケイスウ</t>
    </rPh>
    <rPh sb="5" eb="8">
      <t>サンキリツ</t>
    </rPh>
    <phoneticPr fontId="3"/>
  </si>
  <si>
    <t>補助事業者名</t>
    <rPh sb="0" eb="6">
      <t>ホジョジギョウシャメイ</t>
    </rPh>
    <phoneticPr fontId="3"/>
  </si>
  <si>
    <t>○○○</t>
    <phoneticPr fontId="3"/>
  </si>
  <si>
    <t>※入力欄には値のみを入力をしてください。</t>
    <phoneticPr fontId="3"/>
  </si>
  <si>
    <t>事業所名称</t>
    <rPh sb="0" eb="5">
      <t>ジギョウショメイショウ</t>
    </rPh>
    <phoneticPr fontId="3"/>
  </si>
  <si>
    <t>（生産量単位）</t>
    <rPh sb="1" eb="4">
      <t>セイサンリョウ</t>
    </rPh>
    <rPh sb="4" eb="6">
      <t>タンイ</t>
    </rPh>
    <phoneticPr fontId="3"/>
  </si>
  <si>
    <t>※原則、交付申請時と同じ換算係数（産気率）を入力してください。</t>
    <phoneticPr fontId="3"/>
  </si>
  <si>
    <t>【産気率】
プロパン：1.99kg/㎥
ブタン　 ：2.82kg/㎥
プロパンとブタン混合：2.18kg/㎥
（プロパン70wt％、ブタン30wt％）</t>
    <rPh sb="0" eb="1">
      <t>サン</t>
    </rPh>
    <rPh sb="40" eb="42">
      <t>コンゴウ</t>
    </rPh>
    <phoneticPr fontId="3"/>
  </si>
  <si>
    <t>kg</t>
    <phoneticPr fontId="3"/>
  </si>
  <si>
    <t>■計測対象</t>
    <rPh sb="1" eb="3">
      <t>ケイソク</t>
    </rPh>
    <rPh sb="3" eb="5">
      <t>タイショウ</t>
    </rPh>
    <phoneticPr fontId="3"/>
  </si>
  <si>
    <t>計測系統No.</t>
    <rPh sb="0" eb="2">
      <t>ケイソク</t>
    </rPh>
    <rPh sb="2" eb="4">
      <t>ケイトウ</t>
    </rPh>
    <phoneticPr fontId="3"/>
  </si>
  <si>
    <t>報告月の月日数</t>
    <rPh sb="0" eb="3">
      <t>ホウコクツキ</t>
    </rPh>
    <rPh sb="4" eb="7">
      <t>ツキニッスウ</t>
    </rPh>
    <phoneticPr fontId="3"/>
  </si>
  <si>
    <t>設備区分</t>
    <rPh sb="0" eb="2">
      <t>セツビ</t>
    </rPh>
    <rPh sb="2" eb="4">
      <t>クブン</t>
    </rPh>
    <phoneticPr fontId="3"/>
  </si>
  <si>
    <t>高効率空調</t>
  </si>
  <si>
    <t>電圧（V）</t>
    <rPh sb="0" eb="2">
      <t>デンアツ</t>
    </rPh>
    <phoneticPr fontId="3"/>
  </si>
  <si>
    <t>力率 ※小数で入力</t>
    <rPh sb="0" eb="2">
      <t>リキリツ</t>
    </rPh>
    <rPh sb="4" eb="6">
      <t>ショウスウ</t>
    </rPh>
    <rPh sb="7" eb="9">
      <t>ニュウリョク</t>
    </rPh>
    <phoneticPr fontId="3"/>
  </si>
  <si>
    <t>計測期間における</t>
    <phoneticPr fontId="3"/>
  </si>
  <si>
    <t>使用エネルギー</t>
    <rPh sb="0" eb="2">
      <t>シヨウ</t>
    </rPh>
    <phoneticPr fontId="3"/>
  </si>
  <si>
    <t>昼間買電</t>
  </si>
  <si>
    <t>1か月の［㎏］へ換算した
推計エネルギー使用量</t>
    <rPh sb="2" eb="3">
      <t>ゲツ</t>
    </rPh>
    <rPh sb="8" eb="10">
      <t>カンサン</t>
    </rPh>
    <rPh sb="13" eb="15">
      <t>スイケイ</t>
    </rPh>
    <rPh sb="20" eb="23">
      <t>シヨウリョウ</t>
    </rPh>
    <phoneticPr fontId="3"/>
  </si>
  <si>
    <t>計測開始日時</t>
    <rPh sb="0" eb="6">
      <t>ケイソクカイシニチジ</t>
    </rPh>
    <phoneticPr fontId="3"/>
  </si>
  <si>
    <t>交付申請時の計画エネルギー使用量の算出について</t>
    <rPh sb="0" eb="5">
      <t>コウフシンセイジ</t>
    </rPh>
    <rPh sb="6" eb="8">
      <t>ケイカク</t>
    </rPh>
    <rPh sb="13" eb="16">
      <t>シヨウリョウ</t>
    </rPh>
    <rPh sb="17" eb="19">
      <t>サンシュツ</t>
    </rPh>
    <phoneticPr fontId="3"/>
  </si>
  <si>
    <t>報告月</t>
    <rPh sb="0" eb="3">
      <t>ホウコクヅキ</t>
    </rPh>
    <phoneticPr fontId="3"/>
  </si>
  <si>
    <t>5月</t>
    <rPh sb="1" eb="2">
      <t>ガツ</t>
    </rPh>
    <phoneticPr fontId="3"/>
  </si>
  <si>
    <t>■計測期間のエネルギー使用量／推計エネルギー使用量</t>
    <rPh sb="1" eb="5">
      <t>ケイソクキカン</t>
    </rPh>
    <rPh sb="11" eb="14">
      <t>シヨウリョウ</t>
    </rPh>
    <rPh sb="15" eb="17">
      <t>スイケイ</t>
    </rPh>
    <rPh sb="22" eb="25">
      <t>シヨウリョウ</t>
    </rPh>
    <phoneticPr fontId="3"/>
  </si>
  <si>
    <t>計測終了日時</t>
    <rPh sb="0" eb="2">
      <t>ケイソク</t>
    </rPh>
    <rPh sb="2" eb="4">
      <t>シュウリョウ</t>
    </rPh>
    <rPh sb="4" eb="6">
      <t>ニチジ</t>
    </rPh>
    <phoneticPr fontId="3"/>
  </si>
  <si>
    <t>計測期間</t>
    <rPh sb="0" eb="4">
      <t>ケイソクキカン</t>
    </rPh>
    <phoneticPr fontId="3"/>
  </si>
  <si>
    <t>～</t>
    <phoneticPr fontId="3"/>
  </si>
  <si>
    <t>計測終了日時</t>
    <rPh sb="0" eb="2">
      <t>ケイソク</t>
    </rPh>
    <rPh sb="2" eb="5">
      <t>シュウリョウビ</t>
    </rPh>
    <rPh sb="5" eb="6">
      <t>ジ</t>
    </rPh>
    <phoneticPr fontId="3"/>
  </si>
  <si>
    <t>計測期間の
実測エネルギー使用量</t>
    <phoneticPr fontId="3"/>
  </si>
  <si>
    <t>■備考</t>
    <rPh sb="1" eb="3">
      <t>ビコウ</t>
    </rPh>
    <phoneticPr fontId="3"/>
  </si>
  <si>
    <t>計測期間における日数</t>
    <rPh sb="0" eb="2">
      <t>ケイソク</t>
    </rPh>
    <rPh sb="2" eb="4">
      <t>キカン</t>
    </rPh>
    <rPh sb="8" eb="10">
      <t>ニッスウ</t>
    </rPh>
    <phoneticPr fontId="3"/>
  </si>
  <si>
    <t>日</t>
    <rPh sb="0" eb="1">
      <t>ニチ</t>
    </rPh>
    <phoneticPr fontId="3"/>
  </si>
  <si>
    <t>日付</t>
    <rPh sb="0" eb="2">
      <t>ヒヅケ</t>
    </rPh>
    <phoneticPr fontId="3"/>
  </si>
  <si>
    <t>時間で見た日数（上記値の切り下げ）</t>
    <rPh sb="0" eb="2">
      <t>ジカン</t>
    </rPh>
    <rPh sb="3" eb="4">
      <t>ミ</t>
    </rPh>
    <rPh sb="5" eb="7">
      <t>ニッスウ</t>
    </rPh>
    <rPh sb="8" eb="11">
      <t>ジョウキアタイ</t>
    </rPh>
    <rPh sb="12" eb="13">
      <t>キ</t>
    </rPh>
    <rPh sb="14" eb="15">
      <t>サ</t>
    </rPh>
    <phoneticPr fontId="3"/>
  </si>
  <si>
    <t>時刻</t>
    <rPh sb="0" eb="2">
      <t>ジコク</t>
    </rPh>
    <phoneticPr fontId="3"/>
  </si>
  <si>
    <t>1か月の推計エネルギー使用量</t>
    <rPh sb="2" eb="3">
      <t>ゲツ</t>
    </rPh>
    <rPh sb="4" eb="6">
      <t>スイケイ</t>
    </rPh>
    <rPh sb="11" eb="14">
      <t>シヨウリョウ</t>
    </rPh>
    <phoneticPr fontId="3"/>
  </si>
  <si>
    <t>計測日数</t>
    <rPh sb="0" eb="2">
      <t>ケイソク</t>
    </rPh>
    <rPh sb="2" eb="4">
      <t>ニッスウ</t>
    </rPh>
    <phoneticPr fontId="3"/>
  </si>
  <si>
    <t>報告月の日数</t>
    <rPh sb="0" eb="2">
      <t>ホウコク</t>
    </rPh>
    <rPh sb="2" eb="3">
      <t>ツキ</t>
    </rPh>
    <rPh sb="4" eb="6">
      <t>ニッスウ</t>
    </rPh>
    <phoneticPr fontId="3"/>
  </si>
  <si>
    <t>計測時間</t>
    <rPh sb="0" eb="2">
      <t>ケイソク</t>
    </rPh>
    <rPh sb="2" eb="4">
      <t>ジカン</t>
    </rPh>
    <phoneticPr fontId="3"/>
  </si>
  <si>
    <t>報告月の合計時間</t>
    <rPh sb="0" eb="3">
      <t>ホウコクヅキ</t>
    </rPh>
    <rPh sb="4" eb="6">
      <t>ゴウケイ</t>
    </rPh>
    <rPh sb="6" eb="8">
      <t>ジカン</t>
    </rPh>
    <phoneticPr fontId="3"/>
  </si>
  <si>
    <t>ｈ</t>
    <phoneticPr fontId="3"/>
  </si>
  <si>
    <t>■積算計の読み値を記録していくもの</t>
    <rPh sb="1" eb="3">
      <t>セキサン</t>
    </rPh>
    <rPh sb="3" eb="4">
      <t>ケイ</t>
    </rPh>
    <rPh sb="5" eb="6">
      <t>ヨ</t>
    </rPh>
    <rPh sb="7" eb="8">
      <t>チ</t>
    </rPh>
    <rPh sb="9" eb="11">
      <t>キロク</t>
    </rPh>
    <phoneticPr fontId="3"/>
  </si>
  <si>
    <t>計画が稼働日（稼働時間）に基づく場合</t>
    <rPh sb="0" eb="2">
      <t>ケイカク</t>
    </rPh>
    <rPh sb="3" eb="6">
      <t>カドウビ</t>
    </rPh>
    <rPh sb="7" eb="11">
      <t>カドウジカン</t>
    </rPh>
    <rPh sb="13" eb="14">
      <t>モト</t>
    </rPh>
    <rPh sb="16" eb="18">
      <t>バアイ</t>
    </rPh>
    <phoneticPr fontId="3"/>
  </si>
  <si>
    <t>計画が生産量に基づく場合</t>
    <rPh sb="3" eb="6">
      <t>セイサンリョウ</t>
    </rPh>
    <phoneticPr fontId="3"/>
  </si>
  <si>
    <t>（前回差分）</t>
    <rPh sb="1" eb="3">
      <t>ゼンカイ</t>
    </rPh>
    <phoneticPr fontId="3"/>
  </si>
  <si>
    <t>1時間当たりの実測エネルギー使用量</t>
    <rPh sb="1" eb="3">
      <t>ジカン</t>
    </rPh>
    <rPh sb="3" eb="4">
      <t>ア</t>
    </rPh>
    <rPh sb="7" eb="9">
      <t>ジッソク</t>
    </rPh>
    <rPh sb="14" eb="17">
      <t>シヨウリョウ</t>
    </rPh>
    <phoneticPr fontId="3"/>
  </si>
  <si>
    <t>計測日</t>
    <rPh sb="0" eb="3">
      <t>ケイソクビ</t>
    </rPh>
    <phoneticPr fontId="3"/>
  </si>
  <si>
    <t>計測開始時間</t>
    <rPh sb="0" eb="4">
      <t>ケイソクカイシ</t>
    </rPh>
    <rPh sb="4" eb="6">
      <t>ジカン</t>
    </rPh>
    <phoneticPr fontId="3"/>
  </si>
  <si>
    <t>計測終了時間</t>
    <rPh sb="0" eb="2">
      <t>ケイソク</t>
    </rPh>
    <rPh sb="2" eb="4">
      <t>シュウリョウ</t>
    </rPh>
    <rPh sb="4" eb="6">
      <t>ジカン</t>
    </rPh>
    <phoneticPr fontId="3"/>
  </si>
  <si>
    <t>計測時間</t>
    <phoneticPr fontId="3"/>
  </si>
  <si>
    <t>平均電流</t>
    <rPh sb="2" eb="4">
      <t>デンリュウ</t>
    </rPh>
    <phoneticPr fontId="3"/>
  </si>
  <si>
    <t>電力使用量</t>
    <rPh sb="2" eb="4">
      <t>シヨウ</t>
    </rPh>
    <rPh sb="4" eb="5">
      <t>リョウ</t>
    </rPh>
    <phoneticPr fontId="3"/>
  </si>
  <si>
    <t>エネルギー使用量</t>
    <rPh sb="5" eb="8">
      <t>シヨウリョウ</t>
    </rPh>
    <phoneticPr fontId="3"/>
  </si>
  <si>
    <t>生産量</t>
    <rPh sb="0" eb="3">
      <t>セイサンリョウ</t>
    </rPh>
    <phoneticPr fontId="3"/>
  </si>
  <si>
    <t>生産量
単位</t>
    <rPh sb="0" eb="3">
      <t>セイサンリョウ</t>
    </rPh>
    <rPh sb="4" eb="6">
      <t>タンイ</t>
    </rPh>
    <phoneticPr fontId="3"/>
  </si>
  <si>
    <t>計測時間</t>
    <rPh sb="0" eb="4">
      <t>ケイソクジカン</t>
    </rPh>
    <phoneticPr fontId="3"/>
  </si>
  <si>
    <t>積算計の読み値</t>
    <rPh sb="0" eb="2">
      <t>セキサン</t>
    </rPh>
    <rPh sb="2" eb="3">
      <t>ケイ</t>
    </rPh>
    <rPh sb="4" eb="5">
      <t>ヨ</t>
    </rPh>
    <rPh sb="6" eb="7">
      <t>アタイ</t>
    </rPh>
    <phoneticPr fontId="3"/>
  </si>
  <si>
    <t>h</t>
    <phoneticPr fontId="3"/>
  </si>
  <si>
    <t>A</t>
    <phoneticPr fontId="3"/>
  </si>
  <si>
    <t>kWh</t>
    <phoneticPr fontId="3"/>
  </si>
  <si>
    <t>計測期間における時間</t>
    <rPh sb="0" eb="2">
      <t>ケイソク</t>
    </rPh>
    <rPh sb="2" eb="4">
      <t>キカン</t>
    </rPh>
    <rPh sb="8" eb="10">
      <t>ジカン</t>
    </rPh>
    <phoneticPr fontId="3"/>
  </si>
  <si>
    <t>計測開始</t>
    <rPh sb="0" eb="2">
      <t>ケイソク</t>
    </rPh>
    <rPh sb="2" eb="4">
      <t>カイシ</t>
    </rPh>
    <phoneticPr fontId="3"/>
  </si>
  <si>
    <t>-</t>
  </si>
  <si>
    <t>7日の時間</t>
    <rPh sb="1" eb="2">
      <t>ニチ</t>
    </rPh>
    <rPh sb="3" eb="5">
      <t>ジカン</t>
    </rPh>
    <phoneticPr fontId="3"/>
  </si>
  <si>
    <t>計測終了</t>
    <rPh sb="0" eb="4">
      <t>ケイソクシュウリョウ</t>
    </rPh>
    <phoneticPr fontId="3"/>
  </si>
  <si>
    <t>XXXXXX</t>
    <phoneticPr fontId="3"/>
  </si>
  <si>
    <t>設備内蔵の計測機器</t>
  </si>
  <si>
    <t>〇〇〇</t>
    <phoneticPr fontId="3"/>
  </si>
  <si>
    <t>ああああ</t>
    <phoneticPr fontId="3"/>
  </si>
  <si>
    <t>高性能ボイラ</t>
  </si>
  <si>
    <t>液化石油ガス（LPG）</t>
  </si>
  <si>
    <t>メーカ名</t>
    <rPh sb="3" eb="4">
      <t>メイ</t>
    </rPh>
    <phoneticPr fontId="3"/>
  </si>
  <si>
    <t>型番</t>
    <rPh sb="0" eb="2">
      <t>カタバン</t>
    </rPh>
    <phoneticPr fontId="3"/>
  </si>
  <si>
    <t>11月</t>
  </si>
  <si>
    <t>ダミー（消さないで）</t>
    <rPh sb="4" eb="5">
      <t>ケ</t>
    </rPh>
    <phoneticPr fontId="3"/>
  </si>
  <si>
    <t>申請書番号</t>
    <rPh sb="0" eb="5">
      <t>シンセイショバンゴウ</t>
    </rPh>
    <phoneticPr fontId="3"/>
  </si>
  <si>
    <t>■設備情報</t>
    <rPh sb="1" eb="5">
      <t>セツビジョウホウ</t>
    </rPh>
    <phoneticPr fontId="3"/>
  </si>
  <si>
    <t>設備区分</t>
    <rPh sb="0" eb="4">
      <t>セツビクブン</t>
    </rPh>
    <phoneticPr fontId="3"/>
  </si>
  <si>
    <t>■月間エネルギー使用量総括表</t>
    <rPh sb="1" eb="3">
      <t>ゲッカン</t>
    </rPh>
    <rPh sb="8" eb="11">
      <t>シヨウリョウ</t>
    </rPh>
    <rPh sb="11" eb="14">
      <t>ソウカツヒョウ</t>
    </rPh>
    <phoneticPr fontId="3"/>
  </si>
  <si>
    <t>計測日数</t>
    <rPh sb="0" eb="4">
      <t>ケイソクニッスウ</t>
    </rPh>
    <phoneticPr fontId="3"/>
  </si>
  <si>
    <t>計測期間の
実測エネルギー使用量</t>
    <rPh sb="0" eb="2">
      <t>ケイソク</t>
    </rPh>
    <rPh sb="2" eb="4">
      <t>キカン</t>
    </rPh>
    <rPh sb="6" eb="8">
      <t>ジッソク</t>
    </rPh>
    <rPh sb="13" eb="16">
      <t>シヨウリョウ</t>
    </rPh>
    <phoneticPr fontId="3"/>
  </si>
  <si>
    <t>1か月の
推計エネルギー使用量</t>
    <rPh sb="2" eb="3">
      <t>ゲツ</t>
    </rPh>
    <rPh sb="5" eb="7">
      <t>スイケイ</t>
    </rPh>
    <rPh sb="12" eb="15">
      <t>シヨウリョウ</t>
    </rPh>
    <phoneticPr fontId="3"/>
  </si>
  <si>
    <t>1か月の推計エネルギー使用量のNo.1～No.12合計</t>
    <rPh sb="2" eb="3">
      <t>ゲツ</t>
    </rPh>
    <rPh sb="4" eb="6">
      <t>スイケイ</t>
    </rPh>
    <rPh sb="11" eb="14">
      <t>シヨウリョウ</t>
    </rPh>
    <rPh sb="25" eb="27">
      <t>ゴウケイ</t>
    </rPh>
    <phoneticPr fontId="3"/>
  </si>
  <si>
    <t>← LPGを選択したときのみ表示する。</t>
    <rPh sb="6" eb="8">
      <t>センタク</t>
    </rPh>
    <rPh sb="14" eb="16">
      <t>ヒョウジ</t>
    </rPh>
    <phoneticPr fontId="3"/>
  </si>
  <si>
    <t>令和３年度補正予算 省エネルギー投資促進支援事業費補助金
【報告方法1】月間エネルギー使用量計算書（詳細）</t>
    <rPh sb="5" eb="9">
      <t>ホセイヨサン</t>
    </rPh>
    <rPh sb="36" eb="38">
      <t>ゲッカン</t>
    </rPh>
    <rPh sb="43" eb="46">
      <t>シヨウリョウ</t>
    </rPh>
    <rPh sb="46" eb="49">
      <t>ケイサンショ</t>
    </rPh>
    <rPh sb="50" eb="52">
      <t>ショウサイ</t>
    </rPh>
    <phoneticPr fontId="3"/>
  </si>
  <si>
    <t>計測機器</t>
    <rPh sb="0" eb="2">
      <t>ケイソク</t>
    </rPh>
    <rPh sb="2" eb="4">
      <t>キキ</t>
    </rPh>
    <phoneticPr fontId="3"/>
  </si>
  <si>
    <t>種類</t>
    <rPh sb="0" eb="2">
      <t>シュルイ</t>
    </rPh>
    <phoneticPr fontId="3"/>
  </si>
  <si>
    <t>計測方法</t>
    <rPh sb="0" eb="4">
      <t>ケイソクホウホウ</t>
    </rPh>
    <phoneticPr fontId="3"/>
  </si>
  <si>
    <t>←使用エネルギーが電気のとき表示する。</t>
    <rPh sb="1" eb="3">
      <t>シヨウ</t>
    </rPh>
    <rPh sb="9" eb="11">
      <t>デンキ</t>
    </rPh>
    <rPh sb="14" eb="16">
      <t>ヒョウジ</t>
    </rPh>
    <phoneticPr fontId="3"/>
  </si>
  <si>
    <t>計測方法
② or ③の場合</t>
    <rPh sb="0" eb="2">
      <t>ケイソク</t>
    </rPh>
    <rPh sb="2" eb="4">
      <t>ホウホウ</t>
    </rPh>
    <rPh sb="12" eb="14">
      <t>バアイ</t>
    </rPh>
    <phoneticPr fontId="3"/>
  </si>
  <si>
    <t>■計測期間</t>
    <rPh sb="1" eb="5">
      <t>ケイソクキカン</t>
    </rPh>
    <phoneticPr fontId="3"/>
  </si>
  <si>
    <t>■計測期間の実測エネルギー使用量</t>
    <rPh sb="1" eb="5">
      <t>ケイソクキカン</t>
    </rPh>
    <rPh sb="6" eb="8">
      <t>ジッソク</t>
    </rPh>
    <rPh sb="13" eb="16">
      <t>シヨウリョウ</t>
    </rPh>
    <phoneticPr fontId="3"/>
  </si>
  <si>
    <t>計測期間の実測エネルギー使用量</t>
    <phoneticPr fontId="3"/>
  </si>
  <si>
    <t>独自計算　月日数対象設備</t>
    <rPh sb="0" eb="4">
      <t>ドクジケイサン</t>
    </rPh>
    <rPh sb="5" eb="8">
      <t>ツキニッスウ</t>
    </rPh>
    <rPh sb="8" eb="12">
      <t>タイショウセツビ</t>
    </rPh>
    <phoneticPr fontId="3"/>
  </si>
  <si>
    <t>使用エネルギー</t>
  </si>
  <si>
    <t>LPG選択時のプルダウン</t>
    <rPh sb="3" eb="6">
      <t>センタクジ</t>
    </rPh>
    <phoneticPr fontId="3"/>
  </si>
  <si>
    <t>月日数</t>
    <rPh sb="0" eb="3">
      <t>ツキニッスウ</t>
    </rPh>
    <phoneticPr fontId="3"/>
  </si>
  <si>
    <t>算出方法</t>
    <rPh sb="0" eb="2">
      <t>サンシュツ</t>
    </rPh>
    <rPh sb="2" eb="4">
      <t>ホウホウ</t>
    </rPh>
    <phoneticPr fontId="3"/>
  </si>
  <si>
    <t>高効率空調</t>
    <phoneticPr fontId="3"/>
  </si>
  <si>
    <t>高効率空調（チリングユニット）</t>
    <phoneticPr fontId="3"/>
  </si>
  <si>
    <t>kWh</t>
  </si>
  <si>
    <t>電気</t>
    <rPh sb="0" eb="2">
      <t>デンキ</t>
    </rPh>
    <phoneticPr fontId="3"/>
  </si>
  <si>
    <t>プロパン</t>
    <phoneticPr fontId="3"/>
  </si>
  <si>
    <t>4月</t>
    <rPh sb="1" eb="2">
      <t>ガツ</t>
    </rPh>
    <phoneticPr fontId="3"/>
  </si>
  <si>
    <t>指定計算</t>
    <rPh sb="0" eb="4">
      <t>シテイケイサン</t>
    </rPh>
    <phoneticPr fontId="3"/>
  </si>
  <si>
    <t>計測日数で推計</t>
    <rPh sb="0" eb="2">
      <t>ケイソク</t>
    </rPh>
    <rPh sb="2" eb="4">
      <t>ニッスウ</t>
    </rPh>
    <rPh sb="5" eb="7">
      <t>スイケイ</t>
    </rPh>
    <phoneticPr fontId="3"/>
  </si>
  <si>
    <t>夜間買電</t>
  </si>
  <si>
    <t>その他LPG</t>
    <rPh sb="2" eb="3">
      <t>タ</t>
    </rPh>
    <phoneticPr fontId="3"/>
  </si>
  <si>
    <t>独自計算</t>
    <rPh sb="0" eb="4">
      <t>ドクジケイサン</t>
    </rPh>
    <phoneticPr fontId="3"/>
  </si>
  <si>
    <t>計測時間で推計</t>
    <rPh sb="0" eb="2">
      <t>ケイソク</t>
    </rPh>
    <rPh sb="2" eb="4">
      <t>ジカン</t>
    </rPh>
    <rPh sb="5" eb="7">
      <t>スイケイ</t>
    </rPh>
    <phoneticPr fontId="3"/>
  </si>
  <si>
    <t>業務用給湯器</t>
  </si>
  <si>
    <t>変圧器</t>
  </si>
  <si>
    <t>その他買電</t>
  </si>
  <si>
    <t>6月</t>
  </si>
  <si>
    <t>6月</t>
    <phoneticPr fontId="3"/>
  </si>
  <si>
    <t>冷凍冷蔵設備</t>
  </si>
  <si>
    <t>m3</t>
  </si>
  <si>
    <t>電気以外</t>
    <rPh sb="0" eb="4">
      <t>デンキイガイ</t>
    </rPh>
    <phoneticPr fontId="3"/>
  </si>
  <si>
    <t>7月</t>
  </si>
  <si>
    <t>7月</t>
    <phoneticPr fontId="3"/>
  </si>
  <si>
    <t>都市ガス（45MJ/m3）</t>
  </si>
  <si>
    <t>8月</t>
  </si>
  <si>
    <t>8月</t>
    <phoneticPr fontId="3"/>
  </si>
  <si>
    <t>低炭素工業炉</t>
  </si>
  <si>
    <t>都市ガス（46MJ/m3）</t>
  </si>
  <si>
    <t>9月</t>
  </si>
  <si>
    <t>9月</t>
    <phoneticPr fontId="3"/>
  </si>
  <si>
    <t>石油系炭化水素ガス</t>
  </si>
  <si>
    <t>10月</t>
  </si>
  <si>
    <t>10月</t>
    <phoneticPr fontId="3"/>
  </si>
  <si>
    <t>液化天然ガス（LNG）</t>
  </si>
  <si>
    <t>kg</t>
  </si>
  <si>
    <t>11月</t>
    <phoneticPr fontId="3"/>
  </si>
  <si>
    <t>産業用モータ</t>
  </si>
  <si>
    <t>その他可燃性天然ガス</t>
  </si>
  <si>
    <t>12月</t>
  </si>
  <si>
    <t>12月</t>
    <phoneticPr fontId="3"/>
  </si>
  <si>
    <t>調光制御設備</t>
  </si>
  <si>
    <t>コークス炉ガス</t>
  </si>
  <si>
    <t>1月</t>
  </si>
  <si>
    <t>1月</t>
    <phoneticPr fontId="3"/>
  </si>
  <si>
    <t>高炉ガス</t>
  </si>
  <si>
    <t>2月</t>
  </si>
  <si>
    <t>2月</t>
    <phoneticPr fontId="3"/>
  </si>
  <si>
    <t>転炉ガス</t>
  </si>
  <si>
    <t>3月</t>
  </si>
  <si>
    <t>3月</t>
    <phoneticPr fontId="3"/>
  </si>
  <si>
    <t>ガス（その他）</t>
    <phoneticPr fontId="26"/>
  </si>
  <si>
    <t>原油</t>
  </si>
  <si>
    <t>L</t>
  </si>
  <si>
    <t>原油のうちコンデンセート（NGL）</t>
  </si>
  <si>
    <t>揮発油（ガソリン）</t>
  </si>
  <si>
    <t>ナフサ</t>
  </si>
  <si>
    <t>灯油</t>
  </si>
  <si>
    <t>軽油</t>
  </si>
  <si>
    <t>A重油</t>
  </si>
  <si>
    <t>B・C重油</t>
  </si>
  <si>
    <t>産業用蒸気</t>
  </si>
  <si>
    <t>MJ</t>
  </si>
  <si>
    <t>産業用以外の蒸気</t>
  </si>
  <si>
    <t>温水</t>
  </si>
  <si>
    <t>冷水</t>
  </si>
  <si>
    <t>石油アスファルト</t>
  </si>
  <si>
    <t>石油コークス</t>
  </si>
  <si>
    <t>原料炭</t>
  </si>
  <si>
    <t>一般炭</t>
  </si>
  <si>
    <t>無煙炭</t>
  </si>
  <si>
    <t>石炭コークス</t>
  </si>
  <si>
    <t>コールタール</t>
  </si>
  <si>
    <t>No.</t>
    <phoneticPr fontId="3"/>
  </si>
  <si>
    <t>大項目</t>
    <rPh sb="0" eb="3">
      <t>ダイコウモク</t>
    </rPh>
    <phoneticPr fontId="3"/>
  </si>
  <si>
    <t>小項目</t>
    <rPh sb="0" eb="1">
      <t>ショウ</t>
    </rPh>
    <rPh sb="1" eb="3">
      <t>コウモク</t>
    </rPh>
    <phoneticPr fontId="3"/>
  </si>
  <si>
    <t>ポイント</t>
    <phoneticPr fontId="3"/>
  </si>
  <si>
    <t>基本情報</t>
  </si>
  <si>
    <t>事業所名称</t>
    <phoneticPr fontId="3"/>
  </si>
  <si>
    <t>計測系統No.</t>
    <rPh sb="0" eb="4">
      <t>ケイソクケイトウ</t>
    </rPh>
    <phoneticPr fontId="3"/>
  </si>
  <si>
    <t>報告月</t>
    <rPh sb="0" eb="3">
      <t>ホウコクツキ</t>
    </rPh>
    <phoneticPr fontId="3"/>
  </si>
  <si>
    <t>計画稼働状況との比較</t>
    <rPh sb="0" eb="2">
      <t>ケイカク</t>
    </rPh>
    <rPh sb="2" eb="4">
      <t>カドウ</t>
    </rPh>
    <rPh sb="4" eb="6">
      <t>ジョウキョウ</t>
    </rPh>
    <rPh sb="8" eb="10">
      <t>ヒカク</t>
    </rPh>
    <phoneticPr fontId="3"/>
  </si>
  <si>
    <t>計測期間における日毎のエネルギー使用量の集計結果が自動反映されます。</t>
  </si>
  <si>
    <t>1か月の推計エネルギー使用量</t>
    <rPh sb="2" eb="3">
      <t>ツキ</t>
    </rPh>
    <rPh sb="4" eb="6">
      <t>スイケイ</t>
    </rPh>
    <rPh sb="11" eb="14">
      <t>シヨウリョウ</t>
    </rPh>
    <phoneticPr fontId="3"/>
  </si>
  <si>
    <t>計測時間を基に推計した、報告月における1か月の推計エネルギー使用量が自動算出されます。</t>
  </si>
  <si>
    <t>ロガー計測情報</t>
  </si>
  <si>
    <t>集計結果</t>
    <rPh sb="0" eb="4">
      <t>シュウケイケッカ</t>
    </rPh>
    <phoneticPr fontId="3"/>
  </si>
  <si>
    <t>計測期間における実績稼働日数・実績生産量</t>
    <rPh sb="0" eb="4">
      <t>ケイソクキカン</t>
    </rPh>
    <rPh sb="8" eb="14">
      <t>ジッセキカドウニッスウ</t>
    </rPh>
    <rPh sb="15" eb="20">
      <t>ジッセキセイサンリョウ</t>
    </rPh>
    <phoneticPr fontId="3"/>
  </si>
  <si>
    <t>積算計測情報</t>
  </si>
  <si>
    <t>補助事業者名</t>
    <phoneticPr fontId="3"/>
  </si>
  <si>
    <t>←計測方法が②or③のとき表示する。</t>
    <rPh sb="1" eb="3">
      <t>ケイソク</t>
    </rPh>
    <rPh sb="3" eb="5">
      <t>ホウホウ</t>
    </rPh>
    <rPh sb="13" eb="15">
      <t>ヒョウジ</t>
    </rPh>
    <phoneticPr fontId="3"/>
  </si>
  <si>
    <t>E</t>
    <phoneticPr fontId="3"/>
  </si>
  <si>
    <t>J</t>
    <phoneticPr fontId="3"/>
  </si>
  <si>
    <t>L</t>
    <phoneticPr fontId="3"/>
  </si>
  <si>
    <t>H, M</t>
    <phoneticPr fontId="3"/>
  </si>
  <si>
    <t>H</t>
    <phoneticPr fontId="3"/>
  </si>
  <si>
    <t>M</t>
    <phoneticPr fontId="3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</si>
  <si>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3"/>
  </si>
  <si>
    <t>1か月の［㎏］へ換算した推計エネルギー使用量</t>
    <phoneticPr fontId="3"/>
  </si>
  <si>
    <t>種類</t>
    <phoneticPr fontId="3"/>
  </si>
  <si>
    <t>メーカー名</t>
    <phoneticPr fontId="3"/>
  </si>
  <si>
    <t>型番</t>
    <phoneticPr fontId="3"/>
  </si>
  <si>
    <t>計測方法</t>
    <phoneticPr fontId="3"/>
  </si>
  <si>
    <t>計測の方法が
②③の場合に入力</t>
    <phoneticPr fontId="3"/>
  </si>
  <si>
    <t>使用エネルギーが
電気の場合</t>
    <phoneticPr fontId="3"/>
  </si>
  <si>
    <t>【計測結果の入力様式】</t>
    <phoneticPr fontId="3"/>
  </si>
  <si>
    <t>ログデータをもとに計測結果を集計</t>
    <rPh sb="9" eb="11">
      <t>ケイソク</t>
    </rPh>
    <rPh sb="11" eb="13">
      <t>ケッカ</t>
    </rPh>
    <rPh sb="14" eb="16">
      <t>シュウケイ</t>
    </rPh>
    <phoneticPr fontId="3"/>
  </si>
  <si>
    <t>積算計の読み取り値を記録</t>
    <rPh sb="0" eb="2">
      <t>セキサン</t>
    </rPh>
    <rPh sb="2" eb="3">
      <t>ケイ</t>
    </rPh>
    <rPh sb="4" eb="5">
      <t>ヨ</t>
    </rPh>
    <rPh sb="6" eb="7">
      <t>ト</t>
    </rPh>
    <rPh sb="8" eb="9">
      <t>チ</t>
    </rPh>
    <rPh sb="10" eb="12">
      <t>キロク</t>
    </rPh>
    <phoneticPr fontId="3"/>
  </si>
  <si>
    <t>計画が稼働日（稼働
時間）に基づく場合</t>
    <rPh sb="0" eb="2">
      <t>ケイカク</t>
    </rPh>
    <rPh sb="3" eb="6">
      <t>カドウビ</t>
    </rPh>
    <rPh sb="7" eb="9">
      <t>カドウ</t>
    </rPh>
    <rPh sb="10" eb="12">
      <t>ジカン</t>
    </rPh>
    <rPh sb="14" eb="15">
      <t>モト</t>
    </rPh>
    <rPh sb="17" eb="19">
      <t>バアイ</t>
    </rPh>
    <phoneticPr fontId="3"/>
  </si>
  <si>
    <t>［㎏］へ換算した1か月の
推計エネルギー使用量</t>
    <rPh sb="10" eb="11">
      <t>ゲツ</t>
    </rPh>
    <rPh sb="13" eb="15">
      <t>スイケイ</t>
    </rPh>
    <rPh sb="20" eb="23">
      <t>シヨウリョウ</t>
    </rPh>
    <phoneticPr fontId="3"/>
  </si>
  <si>
    <t>計測方法③電流計の場合</t>
    <rPh sb="0" eb="4">
      <t>ケイソクホウホウ</t>
    </rPh>
    <rPh sb="5" eb="7">
      <t>デンリュウ</t>
    </rPh>
    <rPh sb="7" eb="8">
      <t>ケイ</t>
    </rPh>
    <rPh sb="9" eb="11">
      <t>バアイ</t>
    </rPh>
    <phoneticPr fontId="3"/>
  </si>
  <si>
    <t>■ログデータをもとに計測結果を集計する場合</t>
    <rPh sb="10" eb="12">
      <t>ケイソク</t>
    </rPh>
    <rPh sb="12" eb="14">
      <t>ケッカ</t>
    </rPh>
    <rPh sb="15" eb="17">
      <t>シュウケイ</t>
    </rPh>
    <rPh sb="19" eb="21">
      <t>バアイ</t>
    </rPh>
    <phoneticPr fontId="3"/>
  </si>
  <si>
    <t xml:space="preserve">　 GHPの申請で、交付申請時に「液化石油ガス（LPG）い号」を選択した場合は、	
　 [プロパン：1.99㎏/㎥]の換算係数（産気率）を入力してください。	</t>
    <phoneticPr fontId="3"/>
  </si>
  <si>
    <t xml:space="preserve">   [プロパン：1.99㎏/㎥]以外の換算係数（産気率）を入力した場合は、	
　 その根拠資料を併せて提出してください。</t>
    <phoneticPr fontId="3"/>
  </si>
  <si>
    <t>交付申請時の計画エネルギー使用量の
算出について</t>
    <phoneticPr fontId="3"/>
  </si>
  <si>
    <t>使用エネルギーが電気の場合</t>
    <rPh sb="0" eb="2">
      <t>シヨウ</t>
    </rPh>
    <rPh sb="8" eb="10">
      <t>デンキ</t>
    </rPh>
    <rPh sb="11" eb="13">
      <t>バアイ</t>
    </rPh>
    <phoneticPr fontId="3"/>
  </si>
  <si>
    <t>備考を記入する。</t>
    <rPh sb="0" eb="2">
      <t>ビコウ</t>
    </rPh>
    <rPh sb="3" eb="5">
      <t>キニュウ</t>
    </rPh>
    <phoneticPr fontId="3"/>
  </si>
  <si>
    <t>稼働日・生産量</t>
    <phoneticPr fontId="3"/>
  </si>
  <si>
    <t>使用エネルギーが液化石油ガス（LPG）の場合のみ、換算係数（産気率）を基に「m3」⇒「kg」へ換算して、
1か月の推計エネルギー使用量が自動算出されます。</t>
    <phoneticPr fontId="3"/>
  </si>
  <si>
    <t>電流計で計測している場合は、計測のログデータから、0:00～24:00の日毎の平均電流値を入力してください。</t>
    <phoneticPr fontId="3"/>
  </si>
  <si>
    <t>計測のログデータから、0:00～24:00の間隔で日毎に集計した結果を、日毎のエネルギー使用量として入力
してください。</t>
    <phoneticPr fontId="3"/>
  </si>
  <si>
    <t>計測方法が
②③の場合に入力</t>
    <phoneticPr fontId="3"/>
  </si>
  <si>
    <t>■ログデータをもとに計測結果を集計する場合（ロガー計測情報）</t>
    <rPh sb="10" eb="12">
      <t>ケイソク</t>
    </rPh>
    <rPh sb="12" eb="14">
      <t>ケッカ</t>
    </rPh>
    <rPh sb="15" eb="17">
      <t>シュウケイ</t>
    </rPh>
    <rPh sb="19" eb="21">
      <t>バアイ</t>
    </rPh>
    <rPh sb="25" eb="29">
      <t>ケイソクジョウホウ</t>
    </rPh>
    <phoneticPr fontId="3"/>
  </si>
  <si>
    <t>■積算計の読み取り値を記録する場合（積算計測情報）</t>
    <rPh sb="1" eb="3">
      <t>セキサン</t>
    </rPh>
    <rPh sb="3" eb="4">
      <t>ケイ</t>
    </rPh>
    <rPh sb="5" eb="6">
      <t>ヨ</t>
    </rPh>
    <rPh sb="7" eb="8">
      <t>ト</t>
    </rPh>
    <rPh sb="9" eb="10">
      <t>チ</t>
    </rPh>
    <rPh sb="11" eb="13">
      <t>キロク</t>
    </rPh>
    <rPh sb="15" eb="17">
      <t>バアイ</t>
    </rPh>
    <rPh sb="18" eb="20">
      <t>セキサン</t>
    </rPh>
    <rPh sb="20" eb="24">
      <t>ケイソクジョウホウ</t>
    </rPh>
    <phoneticPr fontId="3"/>
  </si>
  <si>
    <t>（前日との差分）</t>
    <rPh sb="1" eb="3">
      <t>ゼンジツ</t>
    </rPh>
    <rPh sb="5" eb="7">
      <t>サブン</t>
    </rPh>
    <phoneticPr fontId="3"/>
  </si>
  <si>
    <t>日毎のエネルギー使用量</t>
    <rPh sb="0" eb="2">
      <t>ヒゴト</t>
    </rPh>
    <rPh sb="8" eb="11">
      <t>シヨウリョウ</t>
    </rPh>
    <phoneticPr fontId="3"/>
  </si>
  <si>
    <t>交付申請時の計画エネルギー使用量の算出について</t>
    <rPh sb="0" eb="2">
      <t>コウフ</t>
    </rPh>
    <rPh sb="2" eb="5">
      <t>シンセイジ</t>
    </rPh>
    <rPh sb="6" eb="8">
      <t>ケイカク</t>
    </rPh>
    <rPh sb="13" eb="16">
      <t>シヨウリョウ</t>
    </rPh>
    <rPh sb="17" eb="19">
      <t>サンシュツ</t>
    </rPh>
    <phoneticPr fontId="3"/>
  </si>
  <si>
    <t>平均電流値</t>
    <rPh sb="2" eb="4">
      <t>デンリュウ</t>
    </rPh>
    <rPh sb="4" eb="5">
      <t>チ</t>
    </rPh>
    <phoneticPr fontId="3"/>
  </si>
  <si>
    <t>計測開始日時、計測終了日時、計測日数、計測時間は下表に入力された結果より自動反映、自動算出されます。
※ 計測日数が連続1週間以上（7日以上（168時間以上））あることを確認してください。</t>
    <phoneticPr fontId="3"/>
  </si>
  <si>
    <t>計測期間における計画稼働日数・計画生産量</t>
    <rPh sb="0" eb="4">
      <t>ケイソクキカン</t>
    </rPh>
    <rPh sb="8" eb="14">
      <t>ケイカクカドウニッスウ</t>
    </rPh>
    <rPh sb="15" eb="17">
      <t>ケイカク</t>
    </rPh>
    <phoneticPr fontId="3"/>
  </si>
  <si>
    <t>電力使用量 (計測方法③電流計の場合のみ)</t>
    <rPh sb="0" eb="5">
      <t>デンリョクシヨウリョウ</t>
    </rPh>
    <rPh sb="12" eb="15">
      <t>デンリュウケイ</t>
    </rPh>
    <rPh sb="16" eb="18">
      <t>バアイ</t>
    </rPh>
    <phoneticPr fontId="3"/>
  </si>
  <si>
    <t>積算計の読み取り値</t>
    <rPh sb="0" eb="2">
      <t>セキサン</t>
    </rPh>
    <rPh sb="2" eb="3">
      <t>ケイ</t>
    </rPh>
    <rPh sb="4" eb="5">
      <t>ヨ</t>
    </rPh>
    <rPh sb="6" eb="7">
      <t>ト</t>
    </rPh>
    <rPh sb="8" eb="9">
      <t>アタイ</t>
    </rPh>
    <phoneticPr fontId="3"/>
  </si>
  <si>
    <t>積算計の
読み取り値</t>
    <rPh sb="0" eb="2">
      <t>セキサン</t>
    </rPh>
    <rPh sb="2" eb="3">
      <t>ケイ</t>
    </rPh>
    <rPh sb="5" eb="6">
      <t>ヨ</t>
    </rPh>
    <rPh sb="7" eb="8">
      <t>ト</t>
    </rPh>
    <rPh sb="9" eb="10">
      <t>アタイ</t>
    </rPh>
    <phoneticPr fontId="3"/>
  </si>
  <si>
    <t>積算計の
読み取り値</t>
    <rPh sb="0" eb="2">
      <t>セキサン</t>
    </rPh>
    <rPh sb="2" eb="3">
      <t>ケイ</t>
    </rPh>
    <rPh sb="5" eb="6">
      <t>ヨ</t>
    </rPh>
    <rPh sb="7" eb="8">
      <t>ト</t>
    </rPh>
    <rPh sb="9" eb="10">
      <t>チ</t>
    </rPh>
    <phoneticPr fontId="3"/>
  </si>
  <si>
    <t>【書類一覧】</t>
    <rPh sb="1" eb="3">
      <t>ショルイ</t>
    </rPh>
    <rPh sb="3" eb="5">
      <t>イチラン</t>
    </rPh>
    <phoneticPr fontId="3"/>
  </si>
  <si>
    <t>入力様式【No.1】～【No.12】</t>
    <rPh sb="0" eb="4">
      <t>ニュウリョクヨウシキ</t>
    </rPh>
    <phoneticPr fontId="3"/>
  </si>
  <si>
    <t>計測日/計測開始時刻</t>
    <rPh sb="0" eb="3">
      <t>ケイソクビ</t>
    </rPh>
    <phoneticPr fontId="3"/>
  </si>
  <si>
    <t>計測日/計測終了時刻</t>
    <rPh sb="0" eb="3">
      <t>ケイソクビ</t>
    </rPh>
    <rPh sb="4" eb="6">
      <t>ケイソク</t>
    </rPh>
    <rPh sb="6" eb="8">
      <t>シュウリョウ</t>
    </rPh>
    <phoneticPr fontId="3"/>
  </si>
  <si>
    <t>計測開始時刻/計測終了時刻</t>
    <phoneticPr fontId="3"/>
  </si>
  <si>
    <t>計測時刻</t>
    <phoneticPr fontId="3"/>
  </si>
  <si>
    <t>■計測のタイミング、計測間隔について
  ・できるだけ毎日同じ時刻で指針値の計測を行ってください。
  ・夜中の24:00は、翌日の0:00として入力してください。
  ・計測の間隔は、その日の稼働の間隔となるべく合うように、その日の稼働が始まる前、もしくは稼働が
    終わった後のタイミングで計測を行ってください。
   ※非営業日等で計測できない期間においては、計測は不要です。
■写真について
  ・計測の根拠として、可能な範囲で写真撮影を行ってください。
  ・計測の開始と終了の写真撮影は極力行うようにしてください。
  ・写真については提出を求める場合がありますので、大切に保管してください。</t>
  </si>
  <si>
    <t>計測開始時刻</t>
    <rPh sb="0" eb="4">
      <t>ケイソクカイシ</t>
    </rPh>
    <rPh sb="4" eb="6">
      <t>ジコク</t>
    </rPh>
    <phoneticPr fontId="3"/>
  </si>
  <si>
    <t>計測終了時刻</t>
    <rPh sb="0" eb="2">
      <t>ケイソク</t>
    </rPh>
    <rPh sb="2" eb="4">
      <t>シュウリョウ</t>
    </rPh>
    <rPh sb="4" eb="6">
      <t>ジコク</t>
    </rPh>
    <phoneticPr fontId="3"/>
  </si>
  <si>
    <t>計測時刻</t>
    <rPh sb="0" eb="2">
      <t>ケイソク</t>
    </rPh>
    <rPh sb="2" eb="4">
      <t>ジコク</t>
    </rPh>
    <phoneticPr fontId="3"/>
  </si>
  <si>
    <t>集計された稼働日・生産量の数値が計測期間における実績稼働日数・実績生産量に自動反映されます。</t>
    <rPh sb="37" eb="41">
      <t>ジドウハンエイ</t>
    </rPh>
    <phoneticPr fontId="3"/>
  </si>
  <si>
    <t>シート名</t>
    <rPh sb="3" eb="4">
      <t>メイ</t>
    </rPh>
    <phoneticPr fontId="3"/>
  </si>
  <si>
    <t>原則不要</t>
    <rPh sb="0" eb="4">
      <t>ゲンソクフヨウ</t>
    </rPh>
    <phoneticPr fontId="3"/>
  </si>
  <si>
    <t>要提出</t>
    <rPh sb="0" eb="1">
      <t>ヨウ</t>
    </rPh>
    <rPh sb="1" eb="3">
      <t>テイシュツ</t>
    </rPh>
    <phoneticPr fontId="3"/>
  </si>
  <si>
    <t>シートの説明</t>
    <rPh sb="4" eb="6">
      <t>セツメイ</t>
    </rPh>
    <phoneticPr fontId="3"/>
  </si>
  <si>
    <t>提出要否</t>
    <rPh sb="0" eb="2">
      <t>テイシュツ</t>
    </rPh>
    <rPh sb="2" eb="4">
      <t>ヨウヒ</t>
    </rPh>
    <phoneticPr fontId="3"/>
  </si>
  <si>
    <t>連続計測の場合は、以下の通りに入力してください。
  ・計測開始時刻  0:00
  ・計測終了時刻  24:00
なお、計測開始日と終了日の時刻について、「0:00（24:00）」ではない場合は、計測状況に基づいて時刻を入力
してください。</t>
    <rPh sb="9" eb="11">
      <t>イカ</t>
    </rPh>
    <rPh sb="12" eb="13">
      <t>トオ</t>
    </rPh>
    <phoneticPr fontId="3"/>
  </si>
  <si>
    <t>計測日/計測時刻 （計測終了）</t>
    <rPh sb="0" eb="3">
      <t>ケイソクビ</t>
    </rPh>
    <rPh sb="4" eb="6">
      <t>ケイソク</t>
    </rPh>
    <rPh sb="6" eb="8">
      <t>ジコク</t>
    </rPh>
    <rPh sb="10" eb="14">
      <t>ケイソクシュウリョウ</t>
    </rPh>
    <phoneticPr fontId="3"/>
  </si>
  <si>
    <t>計測日/計測時刻 （計測開始）</t>
    <rPh sb="0" eb="3">
      <t>ケイソクビ</t>
    </rPh>
    <rPh sb="10" eb="14">
      <t>ケイソクカイシ</t>
    </rPh>
    <phoneticPr fontId="3"/>
  </si>
  <si>
    <t>計画値に基づいて、計測期間における計画の稼働日数・生産量が表示されます。
計測期間における実績稼働日数・実績生産量が、この数値より大きく乖離していないことを確認してください。
なお、計画の稼働日数・生産量から大きく乖離している場合は、補正計算を検討してください。
ただし、補正計算の可否は、交付申請時の【補正計算適用可否の対応表】（公募要領P22参照）に基づきます。</t>
    <rPh sb="45" eb="47">
      <t>ジッセキ</t>
    </rPh>
    <phoneticPr fontId="3"/>
  </si>
  <si>
    <t>提出様式</t>
    <rPh sb="0" eb="2">
      <t>テイシュツ</t>
    </rPh>
    <rPh sb="2" eb="4">
      <t>ヨウシキ</t>
    </rPh>
    <phoneticPr fontId="3"/>
  </si>
  <si>
    <t>交付申請時の計画エネルギー
使用量の算出について</t>
    <rPh sb="0" eb="5">
      <t>コウフシンセイジ</t>
    </rPh>
    <rPh sb="6" eb="8">
      <t>ケイカク</t>
    </rPh>
    <rPh sb="14" eb="17">
      <t>シヨウリョウ</t>
    </rPh>
    <rPh sb="18" eb="20">
      <t>サンシュツ</t>
    </rPh>
    <phoneticPr fontId="3"/>
  </si>
  <si>
    <t>使用エネルギー
が電気のとき</t>
    <rPh sb="0" eb="2">
      <t>シヨウ</t>
    </rPh>
    <phoneticPr fontId="3"/>
  </si>
  <si>
    <t>令和３年度補正予算 省エネルギー投資促進支援事業費補助金</t>
    <rPh sb="5" eb="9">
      <t>ホセイヨサン</t>
    </rPh>
    <phoneticPr fontId="3"/>
  </si>
  <si>
    <t>&lt;備考欄&gt;</t>
    <rPh sb="1" eb="4">
      <t>ビコウラン</t>
    </rPh>
    <phoneticPr fontId="3"/>
  </si>
  <si>
    <t>※</t>
    <phoneticPr fontId="3"/>
  </si>
  <si>
    <t>基本情報</t>
    <phoneticPr fontId="3"/>
  </si>
  <si>
    <t>※</t>
    <phoneticPr fontId="3"/>
  </si>
  <si>
    <t>注2  1.99以外の換算係数（産気率）を入力した場合は、
       その根拠資料を併せて提出してください。</t>
    <phoneticPr fontId="3"/>
  </si>
  <si>
    <t>計測ロガーAAA</t>
    <rPh sb="0" eb="2">
      <t>ケイソク</t>
    </rPh>
    <phoneticPr fontId="3"/>
  </si>
  <si>
    <t>〇○○株式会社</t>
    <rPh sb="3" eb="7">
      <t>カブシキガイシャ</t>
    </rPh>
    <phoneticPr fontId="3"/>
  </si>
  <si>
    <t>△△△営業所</t>
    <rPh sb="3" eb="6">
      <t>エイギョウショ</t>
    </rPh>
    <phoneticPr fontId="3"/>
  </si>
  <si>
    <t>◇◇メーカー</t>
    <phoneticPr fontId="3"/>
  </si>
  <si>
    <t>計測系統
No.</t>
    <rPh sb="0" eb="4">
      <t>ケイソクケイトウ</t>
    </rPh>
    <phoneticPr fontId="3"/>
  </si>
  <si>
    <t>■1か月の推計エネルギー使用量</t>
    <phoneticPr fontId="3"/>
  </si>
  <si>
    <t>【報告方法1】月間エネルギー使用量計算書(総括表)</t>
    <rPh sb="7" eb="9">
      <t>ゲッカン</t>
    </rPh>
    <rPh sb="14" eb="17">
      <t>シヨウリョウ</t>
    </rPh>
    <rPh sb="17" eb="20">
      <t>ケイサンショ</t>
    </rPh>
    <rPh sb="21" eb="24">
      <t>ソウカツヒョウ</t>
    </rPh>
    <phoneticPr fontId="3"/>
  </si>
  <si>
    <t xml:space="preserve">   注2  1.99以外の換算係数（産気率）を入力した場合は、
         その根拠資料を併せて提出してください。</t>
    <phoneticPr fontId="3"/>
  </si>
  <si>
    <t xml:space="preserve">   注１ 交付申請時に一般的なプロパンガス・液化石油ガス（LPG）を選択した場合
         は1.99(㎏/m3)を入力してください。	</t>
    <phoneticPr fontId="3"/>
  </si>
  <si>
    <t>-</t>
    <phoneticPr fontId="3"/>
  </si>
  <si>
    <t>計測系統ごとに計測系統No.を入力してください。</t>
    <rPh sb="0" eb="2">
      <t>ケイソク</t>
    </rPh>
    <rPh sb="2" eb="4">
      <t>ケイトウ</t>
    </rPh>
    <phoneticPr fontId="3"/>
  </si>
  <si>
    <t>事業所名称を補助事業ポータルから転記してください。</t>
    <phoneticPr fontId="3"/>
  </si>
  <si>
    <t>計測対象の設備区分をプルダウンから選択してください。</t>
    <phoneticPr fontId="3"/>
  </si>
  <si>
    <t>補助事業者名（設備使用者名）を補助事業ポータルから転記してください。</t>
    <phoneticPr fontId="3"/>
  </si>
  <si>
    <t>計測対象の使用エネルギーをプルダウンから選択してください。</t>
    <phoneticPr fontId="3"/>
  </si>
  <si>
    <t>交付申請時の計画エネルギー使用量について、いずれかをプルダウンから選択してください。
  ・計画稼働日数（稼働時間）に基づいて算出
  ・計画生産量に基づいて算出
  ※ 交付申請時に指定計算を行った場合 ⇒ 「計画稼働日数（稼働時間）に基づいて算出」を選択してください。
  ※ 交付申請時に独自計算を行った場合 ⇒ 独自計算の内容に基づいて選択してください。</t>
    <phoneticPr fontId="3"/>
  </si>
  <si>
    <t>計測の方法について、いずれかをプルダウンから選択してください。
  ・ログデータをもとに計測結果を集計
  ・積算計の読み取り値を記録
選択内容によって、計測結果の入力セルが異なります。</t>
    <rPh sb="57" eb="58">
      <t>ケイ</t>
    </rPh>
    <rPh sb="61" eb="62">
      <t>ト</t>
    </rPh>
    <phoneticPr fontId="3"/>
  </si>
  <si>
    <t>報告月をプルダウンから選択してください。</t>
    <phoneticPr fontId="3"/>
  </si>
  <si>
    <t>　</t>
    <phoneticPr fontId="3"/>
  </si>
  <si>
    <t>補助事業者名（設備使用者名）を補助事業ポータルから転記してください。</t>
    <phoneticPr fontId="3"/>
  </si>
  <si>
    <t>事業所名称を補助事業ポータルから転記してください。</t>
    <phoneticPr fontId="3"/>
  </si>
  <si>
    <t>計測対象の設備区分をプルダウンから選択してください。</t>
    <phoneticPr fontId="3"/>
  </si>
  <si>
    <t>計測対象の使用エネルギーをプルダウンから選択してください。</t>
    <phoneticPr fontId="3"/>
  </si>
  <si>
    <t>-</t>
    <phoneticPr fontId="3"/>
  </si>
  <si>
    <t>設備区分・使用エネルギー、かつ計測系統毎に計測情報および計測結果を記入してください。
こちらの入力様式は原則提出不要ですが、必要に応じて提出を求める場合がありますので、
大切に保管してください。
※ 入力様式【No.12】を超える場合、及び、設備区分・使用エネルギーが複数ある場合には、
「【報告方法1】月間エネルギー使用量計算書（ユーティリティ設備）.xlsx」を追加作成してください。</t>
    <rPh sb="15" eb="17">
      <t>ケイソク</t>
    </rPh>
    <rPh sb="17" eb="19">
      <t>ケイトウ</t>
    </rPh>
    <rPh sb="27" eb="31">
      <t>ケイソクケッカ</t>
    </rPh>
    <rPh sb="32" eb="34">
      <t>キニュウ</t>
    </rPh>
    <rPh sb="46" eb="50">
      <t>ニュウリョクヨウシキ</t>
    </rPh>
    <rPh sb="113" eb="114">
      <t>コ</t>
    </rPh>
    <rPh sb="119" eb="120">
      <t>オヨ</t>
    </rPh>
    <rPh sb="152" eb="154">
      <t>ゲッカン</t>
    </rPh>
    <phoneticPr fontId="3"/>
  </si>
  <si>
    <t>入力様式の情報を個票に反映し、それらを集約します。こちらを提出してください。
＜一括で出力する書類＞
  ・総括表： 【報告方法1】月間エネルギー使用量計算書（総括表）
  ・各個票： 【報告方法1】月間エネルギー使用量計算書（詳細）</t>
    <rPh sb="0" eb="2">
      <t>ニュウリョク</t>
    </rPh>
    <rPh sb="2" eb="4">
      <t>ヨウシキ</t>
    </rPh>
    <rPh sb="5" eb="7">
      <t>ジョウホウ</t>
    </rPh>
    <rPh sb="8" eb="10">
      <t>コヒョウ</t>
    </rPh>
    <rPh sb="11" eb="13">
      <t>ハンエイ</t>
    </rPh>
    <rPh sb="19" eb="21">
      <t>シュウヤク</t>
    </rPh>
    <rPh sb="29" eb="31">
      <t>テイシュツ</t>
    </rPh>
    <rPh sb="41" eb="43">
      <t>イッカツ</t>
    </rPh>
    <rPh sb="44" eb="46">
      <t>シュツリョク</t>
    </rPh>
    <rPh sb="48" eb="50">
      <t>ショルイ</t>
    </rPh>
    <rPh sb="55" eb="58">
      <t>ソウカツヒョウ</t>
    </rPh>
    <rPh sb="89" eb="90">
      <t>カク</t>
    </rPh>
    <rPh sb="90" eb="92">
      <t>コヒョウ</t>
    </rPh>
    <phoneticPr fontId="3"/>
  </si>
  <si>
    <t>計測開始日時を入力してください。</t>
    <rPh sb="0" eb="2">
      <t>ケイソク</t>
    </rPh>
    <rPh sb="2" eb="4">
      <t>カイシ</t>
    </rPh>
    <rPh sb="4" eb="6">
      <t>ニチジ</t>
    </rPh>
    <phoneticPr fontId="3"/>
  </si>
  <si>
    <t>入力された計測日、計測終了時刻から計測終了日時が自動表示されます。</t>
    <rPh sb="5" eb="8">
      <t>ケイソクビ</t>
    </rPh>
    <rPh sb="17" eb="23">
      <t>ケイソクシュウリョウニチジ</t>
    </rPh>
    <rPh sb="24" eb="28">
      <t>ジドウヒョウジ</t>
    </rPh>
    <phoneticPr fontId="3"/>
  </si>
  <si>
    <t>・交付申請時の計画エネルギー使用量を、計画稼働日数（稼働時間）に基づいて算出している場合：
  交付申請時の計画値である「1か月の運転日数」を入力してください。
  併せて、その計画値に該当する稼働条件名を入力してください。
 ※ 高効率空調、産業用モータ、調光制御設備については、入力した計画値がポータルに登録されている数値と
     一致していることを確認してください。
 ※ 冷凍冷蔵設備については、月日数と同じ日数を入力してください。 
・交付申請時の計画エネルギー使用量を、計画生産量に基づいて算出している場合：
  交付申請時の計画値である「１か月の生産量」を入力してください。
  併せて、その計画値に該当する稼働条件名を入力してください。
  また、生産量単位は交付申請時に設定した単位としてください。</t>
    <rPh sb="282" eb="283">
      <t>ゲツ</t>
    </rPh>
    <rPh sb="284" eb="287">
      <t>セイサンリョウ</t>
    </rPh>
    <phoneticPr fontId="3"/>
  </si>
  <si>
    <t>計測期間の実測エネルギー使用量</t>
    <rPh sb="0" eb="4">
      <t>ケイソクキカン</t>
    </rPh>
    <rPh sb="5" eb="7">
      <t>ジッソク</t>
    </rPh>
    <rPh sb="12" eb="15">
      <t>シヨウリョウ</t>
    </rPh>
    <phoneticPr fontId="3"/>
  </si>
  <si>
    <t>計測機器の種類をプルダウンから選択してください。
  ※ 外付けの計測機器を選択した場合 ⇒ 計測機器のメーカー名と型番を併せて入力してください。
  ※ 設備内蔵の計測機器を選択した場合 ⇒ 計測機器のメーカー名と型番は入力不要です。</t>
  </si>
  <si>
    <t>計測機器の種類をプルダウンから選択してください。
  ※ 外付けの計測機器を選択した場合 ⇒ 計測機器のメーカー名と型番を併せて入力してください。
  ※ 設備内蔵の計測機器を選択した場合 ⇒ 計測機器のメーカー名と型番は入力不要です。</t>
    <phoneticPr fontId="3"/>
  </si>
  <si>
    <t>電力使用量は、日毎の計測期間における平均電流値、計測時間と、計測状況に入力された情報を基にして、
以下の計算式で算出しています。
電源が三相の場合： 電力使用量[kWh] ＝ √3 × 電圧[V] × 平均電流値[A] × 計測時間[h] ÷ 1000
電源が単相の場合： 電力使用量[kWh] ＝ 電圧[V] × 平均電流値[A] × 計測時間[h] ÷ 1000</t>
    <rPh sb="43" eb="44">
      <t>モト</t>
    </rPh>
    <phoneticPr fontId="3"/>
  </si>
  <si>
    <t>集計された稼働日・生産量の合計は、「■計画稼働状況との比較」の「実績稼働日数・実績生産量」に自動反映
されます。</t>
    <rPh sb="46" eb="48">
      <t>ジドウ</t>
    </rPh>
    <rPh sb="48" eb="50">
      <t>ハンエイ</t>
    </rPh>
    <phoneticPr fontId="3"/>
  </si>
  <si>
    <t>・交付申請時の計画エネルギー使用量を、計画稼働日数（稼働時間）に基づいて算出している場合：
  設備を稼働した日には「1」、非稼働日には「0」を入力してください。
・交付申請時の計画エネルギー使用量を、計画生産量に基づいて算出している場合：
  設備を稼働した日の生産量および生産量単位を入力してください。
＜入力する数値の考え方＞
 ・設備を稼働した日は、稼働日は「1」を入力してください。
 ・非営業日など、計測できない期間の場合は、稼働日は「0」を入力してください。
 ・設備の稼働の途中から計測を開始/終了した場合は、実態に合わせて入力してください。
　  (例)稼働の開始/終了は9:00～17:00で、計測の開始/終了が13：00～17：00の場合、
         稼働日(稼働時間)の入力すべき値は実態に合わせて「0.5」と入力してください。
 ・生産量も同様に、上記の稼働日(稼働時間)の考え方に沿って1日分の生産量の実績を入力してください。
    (例)稼働の開始/終了は9:00～17:00で生産量が「1,000kg」だった場合
　　　　計測の開始/終了が13:00～17:00の場合の入力すべき値は実態に合わせて「500kg」としてください。
・複数の稼働条件の設備を計測する場合の稼働日(生産量)については、計画値を算出した方法で実績稼働
  状況を入力してください。</t>
    <phoneticPr fontId="3"/>
  </si>
  <si>
    <t>平均電流値 (計測方法③電流計の場合のみ)</t>
    <rPh sb="0" eb="4">
      <t>ヘイキンデンリュウ</t>
    </rPh>
    <rPh sb="4" eb="5">
      <t>チ</t>
    </rPh>
    <rPh sb="7" eb="9">
      <t>ケイソク</t>
    </rPh>
    <rPh sb="9" eb="11">
      <t>ホウホウ</t>
    </rPh>
    <rPh sb="12" eb="15">
      <t>デンリュウケイ</t>
    </rPh>
    <phoneticPr fontId="3"/>
  </si>
  <si>
    <t>「BAA211-01-」から始まる「申請書番号」を入力してください。</t>
    <phoneticPr fontId="3"/>
  </si>
  <si>
    <t>報告月をプルダウンから選択してください。</t>
  </si>
  <si>
    <t>入力された計測日、計測時刻から計測終了日時が自動表示されます。</t>
    <rPh sb="5" eb="8">
      <t>ケイソクビ</t>
    </rPh>
    <rPh sb="15" eb="21">
      <t>ケイソクシュウリョウニチジ</t>
    </rPh>
    <rPh sb="22" eb="26">
      <t>ジドウヒョウジ</t>
    </rPh>
    <phoneticPr fontId="3"/>
  </si>
  <si>
    <t>積算計の読み取り値を入力してください。
エネルギー使用量は前日との差分で自動で算出されます。</t>
    <rPh sb="2" eb="3">
      <t>ケイ</t>
    </rPh>
    <rPh sb="6" eb="7">
      <t>ト</t>
    </rPh>
    <phoneticPr fontId="3"/>
  </si>
  <si>
    <t>１か月の［kg］へ換算した推計エネルギー使用量</t>
    <rPh sb="13" eb="15">
      <t>スイケイ</t>
    </rPh>
    <rPh sb="20" eb="23">
      <t>シヨウリョウ</t>
    </rPh>
    <phoneticPr fontId="3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</si>
  <si>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電力使用量については、計測機器より出力される結果をもとに入力してください。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</t>
    <rPh sb="209" eb="211">
      <t>セツメイ</t>
    </rPh>
    <rPh sb="326" eb="328">
      <t>セツメイ</t>
    </rPh>
    <phoneticPr fontId="3"/>
  </si>
  <si>
    <t>※入力欄には値のみを入力してください。</t>
    <phoneticPr fontId="3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</si>
  <si>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電力使用量については、計測機器より出力される結果を基に入力してください。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
※ 使用エネルギーが「電気」、かつ計測の方法が「積算計の読み取り値を記録」の場合、選択不要です。</t>
    <rPh sb="209" eb="211">
      <t>セツメイ</t>
    </rPh>
    <rPh sb="259" eb="260">
      <t>モト</t>
    </rPh>
    <rPh sb="325" eb="327">
      <t>セツメイ</t>
    </rPh>
    <rPh sb="380" eb="382">
      <t>シヨウ</t>
    </rPh>
    <rPh sb="389" eb="391">
      <t>デンキ</t>
    </rPh>
    <rPh sb="395" eb="397">
      <t>ケイソク</t>
    </rPh>
    <rPh sb="398" eb="400">
      <t>ホウホウ</t>
    </rPh>
    <rPh sb="416" eb="418">
      <t>バアイ</t>
    </rPh>
    <rPh sb="419" eb="423">
      <t>センタクフヨウ</t>
    </rPh>
    <phoneticPr fontId="3"/>
  </si>
  <si>
    <t xml:space="preserve">注１ 交付申請時に一般的なプロパンガス・液化石油ガス（LPG）を選択した場合
       は1.99(㎏/m3)を入力してください。	</t>
    <phoneticPr fontId="3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</si>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</sst>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76" formatCode="0.0"/>
    <numFmt numFmtId="177" formatCode="#,##0.0;[Red]\-#,##0.0"/>
    <numFmt numFmtId="178" formatCode="#,##0.0;\-#,##0.0"/>
    <numFmt numFmtId="179" formatCode="#,##0.00_ "/>
    <numFmt numFmtId="180" formatCode="0.000000"/>
    <numFmt numFmtId="181" formatCode="yyyy/m/d;@"/>
    <numFmt numFmtId="182" formatCode="0.0_);[Red]\(0.0\)"/>
    <numFmt numFmtId="183" formatCode="h:mm;@"/>
    <numFmt numFmtId="184" formatCode="[h]:mm"/>
    <numFmt numFmtId="185" formatCode="0.0&quot;日&quot;"/>
    <numFmt numFmtId="186" formatCode="0.00&quot;h&quot;"/>
    <numFmt numFmtId="187" formatCode="0_);[Red]\(0\)"/>
    <numFmt numFmtId="188" formatCode="0.00000_);[Red]\(0.00000\)"/>
    <numFmt numFmtId="189" formatCode="0.00_);[Red]\(0.00\)"/>
    <numFmt numFmtId="190" formatCode="#,##0.0_ "/>
    <numFmt numFmtId="191" formatCode="#,##0.0_);[Red]\(#,##0.0\)"/>
    <numFmt numFmtId="192" formatCode="0.00000"/>
    <numFmt numFmtId="193" formatCode="0_ "/>
    <numFmt numFmtId="194" formatCode="0.0_ "/>
  </numFmts>
  <fonts count="43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b/>
      <sz val="26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6"/>
      <color theme="0"/>
      <name val="ＭＳ Ｐゴシック"/>
      <family val="3"/>
      <charset val="128"/>
    </font>
    <font>
      <b/>
      <sz val="12"/>
      <color theme="1"/>
      <name val="ＭＳ Ｐゴシック"/>
      <family val="2"/>
      <charset val="128"/>
    </font>
    <font>
      <b/>
      <sz val="12"/>
      <color theme="1"/>
      <name val="Calibri"/>
      <family val="2"/>
    </font>
    <font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Calibri"/>
      <family val="2"/>
    </font>
    <font>
      <sz val="6"/>
      <name val="游ゴシック"/>
      <family val="2"/>
      <charset val="128"/>
      <scheme val="minor"/>
    </font>
    <font>
      <sz val="20"/>
      <color theme="1"/>
      <name val="ＭＳ Ｐゴシック"/>
      <family val="3"/>
      <charset val="128"/>
    </font>
    <font>
      <b/>
      <sz val="26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theme="1"/>
      <name val="Arial"/>
      <family val="2"/>
    </font>
    <font>
      <sz val="12"/>
      <color rgb="FFFFFF00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6"/>
      <color rgb="FF0070C0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b/>
      <sz val="20"/>
      <color rgb="FF0070C0"/>
      <name val="ＭＳ Ｐゴシック"/>
      <family val="3"/>
      <charset val="128"/>
    </font>
    <font>
      <sz val="11"/>
      <color theme="0" tint="-4.9989318521683403E-2"/>
      <name val="ＭＳ Ｐ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78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0" fontId="2" fillId="0" borderId="0"/>
    <xf numFmtId="0" fontId="33" fillId="0" borderId="0"/>
    <xf numFmtId="0" fontId="1" fillId="0" borderId="0"/>
  </cellStyleXfs>
  <cellXfs count="656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4" borderId="3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/>
    </xf>
    <xf numFmtId="0" fontId="2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 shrinkToFi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5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8" fillId="5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 shrinkToFit="1"/>
    </xf>
    <xf numFmtId="0" fontId="2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4" fillId="3" borderId="9" xfId="0" applyFont="1" applyFill="1" applyBorder="1" applyAlignment="1">
      <alignment horizontal="left" vertical="center" wrapText="1" indent="1"/>
    </xf>
    <xf numFmtId="0" fontId="5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 shrinkToFit="1"/>
    </xf>
    <xf numFmtId="49" fontId="4" fillId="7" borderId="10" xfId="0" applyNumberFormat="1" applyFont="1" applyFill="1" applyBorder="1" applyAlignment="1" applyProtection="1">
      <alignment vertical="center" shrinkToFi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4" fillId="3" borderId="9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8" borderId="13" xfId="0" applyFont="1" applyFill="1" applyBorder="1" applyAlignment="1" applyProtection="1">
      <alignment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8" borderId="2" xfId="0" applyFont="1" applyFill="1" applyBorder="1" applyAlignment="1" applyProtection="1">
      <alignment horizontal="center" vertical="center" shrinkToFit="1"/>
      <protection locked="0"/>
    </xf>
    <xf numFmtId="2" fontId="9" fillId="3" borderId="9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2" fontId="4" fillId="0" borderId="2" xfId="0" applyNumberFormat="1" applyFont="1" applyBorder="1" applyAlignment="1">
      <alignment horizontal="center" vertical="center"/>
    </xf>
    <xf numFmtId="14" fontId="4" fillId="4" borderId="2" xfId="0" applyNumberFormat="1" applyFont="1" applyFill="1" applyBorder="1" applyAlignment="1">
      <alignment horizontal="center" vertical="center"/>
    </xf>
    <xf numFmtId="180" fontId="4" fillId="0" borderId="2" xfId="0" applyNumberFormat="1" applyFont="1" applyBorder="1" applyAlignment="1">
      <alignment horizontal="center" vertical="center"/>
    </xf>
    <xf numFmtId="181" fontId="4" fillId="9" borderId="2" xfId="0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 applyProtection="1">
      <alignment horizontal="left" vertical="top" wrapText="1"/>
      <protection locked="0"/>
    </xf>
    <xf numFmtId="182" fontId="4" fillId="0" borderId="2" xfId="0" applyNumberFormat="1" applyFont="1" applyBorder="1" applyAlignment="1">
      <alignment horizontal="center" vertical="center"/>
    </xf>
    <xf numFmtId="183" fontId="4" fillId="9" borderId="2" xfId="0" applyNumberFormat="1" applyFont="1" applyFill="1" applyBorder="1" applyAlignment="1">
      <alignment horizontal="center" vertical="center" shrinkToFit="1"/>
    </xf>
    <xf numFmtId="184" fontId="4" fillId="9" borderId="2" xfId="0" applyNumberFormat="1" applyFont="1" applyFill="1" applyBorder="1" applyAlignment="1">
      <alignment horizontal="center" vertical="center" shrinkToFit="1"/>
    </xf>
    <xf numFmtId="187" fontId="4" fillId="0" borderId="2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187" fontId="4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8" fillId="10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8" fillId="10" borderId="0" xfId="2" applyFont="1" applyFill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26" xfId="0" applyFont="1" applyBorder="1" applyAlignment="1">
      <alignment vertical="center" wrapText="1"/>
    </xf>
    <xf numFmtId="0" fontId="4" fillId="0" borderId="6" xfId="0" applyFont="1" applyBorder="1" applyAlignment="1">
      <alignment horizontal="center"/>
    </xf>
    <xf numFmtId="0" fontId="4" fillId="0" borderId="27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188" fontId="4" fillId="0" borderId="2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46" fontId="4" fillId="0" borderId="29" xfId="2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187" fontId="4" fillId="0" borderId="29" xfId="2" applyNumberFormat="1" applyFont="1" applyBorder="1" applyAlignment="1">
      <alignment horizontal="center" vertical="center" wrapText="1"/>
    </xf>
    <xf numFmtId="20" fontId="4" fillId="0" borderId="29" xfId="2" applyNumberFormat="1" applyFont="1" applyBorder="1" applyAlignment="1">
      <alignment horizontal="center" vertical="center" wrapText="1"/>
    </xf>
    <xf numFmtId="20" fontId="4" fillId="3" borderId="0" xfId="2" applyNumberFormat="1" applyFont="1" applyFill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20" fontId="4" fillId="0" borderId="16" xfId="2" applyNumberFormat="1" applyFont="1" applyBorder="1" applyAlignment="1">
      <alignment horizontal="center" vertical="center" wrapText="1"/>
    </xf>
    <xf numFmtId="187" fontId="4" fillId="0" borderId="19" xfId="2" applyNumberFormat="1" applyFont="1" applyBorder="1" applyAlignment="1">
      <alignment horizontal="center" vertical="center" wrapText="1"/>
    </xf>
    <xf numFmtId="20" fontId="4" fillId="0" borderId="19" xfId="2" applyNumberFormat="1" applyFont="1" applyBorder="1" applyAlignment="1">
      <alignment horizontal="center" vertical="center" wrapText="1"/>
    </xf>
    <xf numFmtId="20" fontId="4" fillId="0" borderId="8" xfId="2" applyNumberFormat="1" applyFont="1" applyBorder="1" applyAlignment="1">
      <alignment horizontal="center" vertical="center"/>
    </xf>
    <xf numFmtId="20" fontId="4" fillId="0" borderId="35" xfId="2" applyNumberFormat="1" applyFont="1" applyBorder="1" applyAlignment="1">
      <alignment horizontal="center" vertical="center" wrapText="1"/>
    </xf>
    <xf numFmtId="189" fontId="4" fillId="0" borderId="2" xfId="0" applyNumberFormat="1" applyFont="1" applyBorder="1" applyAlignment="1">
      <alignment horizontal="center" vertical="center" shrinkToFit="1"/>
    </xf>
    <xf numFmtId="0" fontId="4" fillId="4" borderId="36" xfId="0" applyFont="1" applyFill="1" applyBorder="1" applyAlignment="1">
      <alignment horizontal="center" vertical="center"/>
    </xf>
    <xf numFmtId="184" fontId="4" fillId="8" borderId="2" xfId="0" applyNumberFormat="1" applyFont="1" applyFill="1" applyBorder="1" applyAlignment="1" applyProtection="1">
      <alignment horizontal="center" vertical="center"/>
      <protection locked="0"/>
    </xf>
    <xf numFmtId="184" fontId="4" fillId="0" borderId="2" xfId="2" applyNumberFormat="1" applyFont="1" applyBorder="1" applyAlignment="1">
      <alignment horizontal="center" vertical="center"/>
    </xf>
    <xf numFmtId="179" fontId="4" fillId="8" borderId="2" xfId="2" applyNumberFormat="1" applyFont="1" applyFill="1" applyBorder="1" applyAlignment="1" applyProtection="1">
      <alignment horizontal="right" vertical="center"/>
      <protection locked="0"/>
    </xf>
    <xf numFmtId="190" fontId="4" fillId="0" borderId="2" xfId="2" applyNumberFormat="1" applyFont="1" applyBorder="1" applyAlignment="1">
      <alignment horizontal="right" vertical="center"/>
    </xf>
    <xf numFmtId="190" fontId="4" fillId="8" borderId="2" xfId="2" applyNumberFormat="1" applyFont="1" applyFill="1" applyBorder="1" applyAlignment="1" applyProtection="1">
      <alignment horizontal="right" vertical="center"/>
      <protection locked="0"/>
    </xf>
    <xf numFmtId="20" fontId="4" fillId="8" borderId="2" xfId="2" applyNumberFormat="1" applyFont="1" applyFill="1" applyBorder="1" applyAlignment="1" applyProtection="1">
      <alignment horizontal="center" vertical="center"/>
      <protection locked="0"/>
    </xf>
    <xf numFmtId="0" fontId="4" fillId="8" borderId="37" xfId="2" applyFont="1" applyFill="1" applyBorder="1" applyAlignment="1" applyProtection="1">
      <alignment horizontal="right" vertical="center"/>
      <protection locked="0"/>
    </xf>
    <xf numFmtId="20" fontId="4" fillId="8" borderId="38" xfId="2" applyNumberFormat="1" applyFont="1" applyFill="1" applyBorder="1" applyAlignment="1" applyProtection="1">
      <alignment horizontal="center" vertical="center"/>
      <protection locked="0"/>
    </xf>
    <xf numFmtId="0" fontId="4" fillId="9" borderId="39" xfId="0" applyFont="1" applyFill="1" applyBorder="1" applyAlignment="1">
      <alignment horizontal="center" vertical="center"/>
    </xf>
    <xf numFmtId="14" fontId="4" fillId="9" borderId="40" xfId="2" applyNumberFormat="1" applyFont="1" applyFill="1" applyBorder="1" applyAlignment="1" applyProtection="1">
      <alignment horizontal="center" vertical="center" wrapText="1"/>
      <protection locked="0"/>
    </xf>
    <xf numFmtId="184" fontId="4" fillId="9" borderId="40" xfId="2" applyNumberFormat="1" applyFont="1" applyFill="1" applyBorder="1" applyAlignment="1" applyProtection="1">
      <alignment horizontal="center" vertical="center"/>
      <protection locked="0"/>
    </xf>
    <xf numFmtId="190" fontId="4" fillId="8" borderId="40" xfId="2" applyNumberFormat="1" applyFont="1" applyFill="1" applyBorder="1" applyAlignment="1" applyProtection="1">
      <alignment horizontal="right" vertical="center"/>
      <protection locked="0"/>
    </xf>
    <xf numFmtId="191" fontId="4" fillId="0" borderId="40" xfId="2" applyNumberFormat="1" applyFont="1" applyBorder="1" applyAlignment="1">
      <alignment horizontal="right" vertical="center"/>
    </xf>
    <xf numFmtId="20" fontId="4" fillId="0" borderId="41" xfId="2" applyNumberFormat="1" applyFont="1" applyBorder="1" applyAlignment="1">
      <alignment horizontal="center" vertical="center"/>
    </xf>
    <xf numFmtId="20" fontId="4" fillId="3" borderId="0" xfId="2" applyNumberFormat="1" applyFont="1" applyFill="1" applyAlignment="1" applyProtection="1">
      <alignment horizontal="center" vertical="center"/>
      <protection locked="0"/>
    </xf>
    <xf numFmtId="14" fontId="4" fillId="8" borderId="2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38" xfId="2" applyFont="1" applyBorder="1" applyAlignment="1">
      <alignment horizontal="center" vertical="center"/>
    </xf>
    <xf numFmtId="14" fontId="4" fillId="8" borderId="19" xfId="2" applyNumberFormat="1" applyFont="1" applyFill="1" applyBorder="1" applyAlignment="1" applyProtection="1">
      <alignment horizontal="center" vertical="center" wrapText="1"/>
      <protection locked="0"/>
    </xf>
    <xf numFmtId="184" fontId="4" fillId="8" borderId="19" xfId="2" applyNumberFormat="1" applyFont="1" applyFill="1" applyBorder="1" applyAlignment="1" applyProtection="1">
      <alignment horizontal="center" vertical="center"/>
      <protection locked="0"/>
    </xf>
    <xf numFmtId="190" fontId="4" fillId="8" borderId="19" xfId="2" applyNumberFormat="1" applyFont="1" applyFill="1" applyBorder="1" applyAlignment="1" applyProtection="1">
      <alignment horizontal="right" vertical="center"/>
      <protection locked="0"/>
    </xf>
    <xf numFmtId="191" fontId="4" fillId="0" borderId="19" xfId="2" applyNumberFormat="1" applyFont="1" applyBorder="1" applyAlignment="1">
      <alignment horizontal="right" vertical="center"/>
    </xf>
    <xf numFmtId="20" fontId="4" fillId="8" borderId="19" xfId="2" applyNumberFormat="1" applyFont="1" applyFill="1" applyBorder="1" applyAlignment="1" applyProtection="1">
      <alignment horizontal="center" vertical="center"/>
      <protection locked="0"/>
    </xf>
    <xf numFmtId="20" fontId="4" fillId="0" borderId="38" xfId="2" applyNumberFormat="1" applyFont="1" applyBorder="1" applyAlignment="1">
      <alignment horizontal="center" vertical="center"/>
    </xf>
    <xf numFmtId="20" fontId="4" fillId="3" borderId="0" xfId="2" applyNumberFormat="1" applyFont="1" applyFill="1" applyAlignment="1">
      <alignment horizontal="center" vertical="center"/>
    </xf>
    <xf numFmtId="184" fontId="4" fillId="8" borderId="2" xfId="2" applyNumberFormat="1" applyFont="1" applyFill="1" applyBorder="1" applyAlignment="1" applyProtection="1">
      <alignment horizontal="center" vertical="center"/>
      <protection locked="0"/>
    </xf>
    <xf numFmtId="191" fontId="4" fillId="0" borderId="2" xfId="2" applyNumberFormat="1" applyFont="1" applyBorder="1" applyAlignment="1">
      <alignment horizontal="right" vertical="center"/>
    </xf>
    <xf numFmtId="190" fontId="4" fillId="8" borderId="17" xfId="2" applyNumberFormat="1" applyFont="1" applyFill="1" applyBorder="1" applyAlignment="1" applyProtection="1">
      <alignment horizontal="right" vertical="center"/>
      <protection locked="0"/>
    </xf>
    <xf numFmtId="20" fontId="4" fillId="8" borderId="17" xfId="2" applyNumberFormat="1" applyFont="1" applyFill="1" applyBorder="1" applyAlignment="1" applyProtection="1">
      <alignment horizontal="center" vertical="center"/>
      <protection locked="0"/>
    </xf>
    <xf numFmtId="0" fontId="8" fillId="0" borderId="0" xfId="2" applyFont="1" applyAlignment="1">
      <alignment vertical="center"/>
    </xf>
    <xf numFmtId="0" fontId="4" fillId="0" borderId="0" xfId="0" applyFont="1" applyAlignment="1">
      <alignment horizontal="center"/>
    </xf>
    <xf numFmtId="20" fontId="4" fillId="0" borderId="0" xfId="2" applyNumberFormat="1" applyFont="1" applyAlignment="1">
      <alignment vertical="center" wrapText="1"/>
    </xf>
    <xf numFmtId="20" fontId="4" fillId="0" borderId="0" xfId="2" applyNumberFormat="1" applyFont="1" applyAlignment="1">
      <alignment horizontal="center" vertical="center" wrapText="1"/>
    </xf>
    <xf numFmtId="20" fontId="4" fillId="0" borderId="0" xfId="2" applyNumberFormat="1" applyFont="1" applyAlignment="1">
      <alignment horizontal="center" vertical="center"/>
    </xf>
    <xf numFmtId="184" fontId="4" fillId="0" borderId="0" xfId="0" applyNumberFormat="1" applyFont="1" applyAlignment="1">
      <alignment vertical="center"/>
    </xf>
    <xf numFmtId="14" fontId="4" fillId="0" borderId="0" xfId="2" applyNumberFormat="1" applyFont="1" applyAlignment="1">
      <alignment horizontal="center" vertical="center" wrapText="1"/>
    </xf>
    <xf numFmtId="190" fontId="4" fillId="0" borderId="0" xfId="2" applyNumberFormat="1" applyFont="1" applyAlignment="1">
      <alignment horizontal="right" vertical="center"/>
    </xf>
    <xf numFmtId="191" fontId="4" fillId="0" borderId="0" xfId="2" applyNumberFormat="1" applyFont="1" applyAlignment="1">
      <alignment horizontal="right" vertical="center"/>
    </xf>
    <xf numFmtId="184" fontId="4" fillId="8" borderId="17" xfId="2" applyNumberFormat="1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Alignment="1">
      <alignment vertical="center"/>
    </xf>
    <xf numFmtId="192" fontId="4" fillId="0" borderId="0" xfId="0" applyNumberFormat="1" applyFont="1" applyAlignment="1">
      <alignment vertical="center"/>
    </xf>
    <xf numFmtId="20" fontId="4" fillId="0" borderId="31" xfId="2" applyNumberFormat="1" applyFont="1" applyBorder="1" applyAlignment="1">
      <alignment horizontal="center" vertical="center"/>
    </xf>
    <xf numFmtId="14" fontId="4" fillId="9" borderId="39" xfId="2" applyNumberFormat="1" applyFont="1" applyFill="1" applyBorder="1" applyAlignment="1">
      <alignment horizontal="center" vertical="center" wrapText="1"/>
    </xf>
    <xf numFmtId="184" fontId="4" fillId="0" borderId="40" xfId="2" applyNumberFormat="1" applyFont="1" applyBorder="1" applyAlignment="1">
      <alignment horizontal="center" vertical="center" wrapText="1"/>
    </xf>
    <xf numFmtId="184" fontId="4" fillId="9" borderId="41" xfId="0" applyNumberFormat="1" applyFont="1" applyFill="1" applyBorder="1" applyAlignment="1">
      <alignment horizontal="center" vertical="center"/>
    </xf>
    <xf numFmtId="176" fontId="8" fillId="0" borderId="44" xfId="2" applyNumberFormat="1" applyFont="1" applyBorder="1" applyAlignment="1">
      <alignment horizontal="center" vertical="center"/>
    </xf>
    <xf numFmtId="176" fontId="8" fillId="0" borderId="45" xfId="2" applyNumberFormat="1" applyFont="1" applyBorder="1" applyAlignment="1">
      <alignment horizontal="right" vertical="center"/>
    </xf>
    <xf numFmtId="20" fontId="4" fillId="0" borderId="46" xfId="2" applyNumberFormat="1" applyFont="1" applyBorder="1" applyAlignment="1">
      <alignment horizontal="center" vertical="center"/>
    </xf>
    <xf numFmtId="20" fontId="4" fillId="9" borderId="39" xfId="2" applyNumberFormat="1" applyFont="1" applyFill="1" applyBorder="1" applyAlignment="1">
      <alignment horizontal="center" vertical="center" wrapText="1"/>
    </xf>
    <xf numFmtId="14" fontId="4" fillId="9" borderId="40" xfId="2" applyNumberFormat="1" applyFont="1" applyFill="1" applyBorder="1" applyAlignment="1">
      <alignment horizontal="center" vertical="center" wrapText="1"/>
    </xf>
    <xf numFmtId="184" fontId="4" fillId="9" borderId="41" xfId="2" applyNumberFormat="1" applyFont="1" applyFill="1" applyBorder="1" applyAlignment="1">
      <alignment horizontal="center" vertical="center"/>
    </xf>
    <xf numFmtId="191" fontId="8" fillId="0" borderId="44" xfId="2" applyNumberFormat="1" applyFont="1" applyBorder="1" applyAlignment="1">
      <alignment horizontal="right" vertical="center"/>
    </xf>
    <xf numFmtId="176" fontId="8" fillId="0" borderId="45" xfId="2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76" fontId="8" fillId="0" borderId="0" xfId="2" applyNumberFormat="1" applyFont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 indent="1"/>
    </xf>
    <xf numFmtId="0" fontId="4" fillId="3" borderId="24" xfId="0" applyFont="1" applyFill="1" applyBorder="1" applyAlignment="1">
      <alignment horizontal="center" vertical="center"/>
    </xf>
    <xf numFmtId="186" fontId="4" fillId="0" borderId="24" xfId="0" applyNumberFormat="1" applyFont="1" applyBorder="1" applyAlignment="1">
      <alignment horizontal="center" vertical="center"/>
    </xf>
    <xf numFmtId="20" fontId="4" fillId="0" borderId="47" xfId="2" applyNumberFormat="1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12" fillId="0" borderId="0" xfId="2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" fillId="15" borderId="2" xfId="4" applyFill="1" applyBorder="1" applyAlignment="1">
      <alignment horizontal="center" vertical="center"/>
    </xf>
    <xf numFmtId="0" fontId="2" fillId="0" borderId="2" xfId="4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2" fillId="0" borderId="2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0" xfId="0" applyFont="1" applyAlignment="1">
      <alignment vertical="center"/>
    </xf>
    <xf numFmtId="0" fontId="2" fillId="15" borderId="2" xfId="4" applyFill="1" applyBorder="1" applyAlignment="1">
      <alignment horizontal="center" vertical="center" wrapText="1"/>
    </xf>
    <xf numFmtId="0" fontId="2" fillId="15" borderId="11" xfId="4" applyFill="1" applyBorder="1" applyAlignment="1">
      <alignment horizontal="center" vertical="center"/>
    </xf>
    <xf numFmtId="0" fontId="2" fillId="15" borderId="19" xfId="4" applyFill="1" applyBorder="1" applyAlignment="1">
      <alignment horizontal="center" vertical="center"/>
    </xf>
    <xf numFmtId="0" fontId="2" fillId="0" borderId="19" xfId="4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4" fillId="0" borderId="66" xfId="0" applyFont="1" applyBorder="1" applyAlignment="1">
      <alignment vertical="center"/>
    </xf>
    <xf numFmtId="0" fontId="4" fillId="0" borderId="68" xfId="0" applyFont="1" applyBorder="1" applyAlignment="1">
      <alignment vertical="center"/>
    </xf>
    <xf numFmtId="0" fontId="2" fillId="0" borderId="26" xfId="0" applyFont="1" applyBorder="1" applyAlignment="1">
      <alignment vertical="center" wrapText="1"/>
    </xf>
    <xf numFmtId="0" fontId="17" fillId="3" borderId="0" xfId="2" applyFont="1" applyFill="1" applyAlignment="1">
      <alignment vertical="center"/>
    </xf>
    <xf numFmtId="191" fontId="4" fillId="0" borderId="2" xfId="2" applyNumberFormat="1" applyFont="1" applyBorder="1" applyAlignment="1">
      <alignment horizontal="center" vertical="center"/>
    </xf>
    <xf numFmtId="184" fontId="4" fillId="8" borderId="10" xfId="0" applyNumberFormat="1" applyFont="1" applyFill="1" applyBorder="1" applyAlignment="1" applyProtection="1">
      <alignment horizontal="center" vertical="center"/>
      <protection locked="0"/>
    </xf>
    <xf numFmtId="0" fontId="4" fillId="4" borderId="70" xfId="0" applyFont="1" applyFill="1" applyBorder="1" applyAlignment="1">
      <alignment horizontal="center" vertical="center"/>
    </xf>
    <xf numFmtId="184" fontId="4" fillId="8" borderId="19" xfId="0" applyNumberFormat="1" applyFont="1" applyFill="1" applyBorder="1" applyAlignment="1" applyProtection="1">
      <alignment horizontal="center" vertical="center"/>
      <protection locked="0"/>
    </xf>
    <xf numFmtId="184" fontId="4" fillId="9" borderId="41" xfId="0" applyNumberFormat="1" applyFont="1" applyFill="1" applyBorder="1" applyAlignment="1" applyProtection="1">
      <alignment horizontal="center" vertical="center"/>
      <protection locked="0"/>
    </xf>
    <xf numFmtId="0" fontId="9" fillId="10" borderId="0" xfId="0" applyFont="1" applyFill="1" applyAlignment="1">
      <alignment vertical="center"/>
    </xf>
    <xf numFmtId="0" fontId="9" fillId="10" borderId="0" xfId="2" applyFont="1" applyFill="1" applyAlignment="1">
      <alignment vertical="center"/>
    </xf>
    <xf numFmtId="0" fontId="9" fillId="5" borderId="0" xfId="0" applyFont="1" applyFill="1" applyAlignment="1">
      <alignment vertical="center"/>
    </xf>
    <xf numFmtId="0" fontId="4" fillId="0" borderId="0" xfId="0" applyFont="1" applyAlignment="1">
      <alignment horizontal="left"/>
    </xf>
    <xf numFmtId="0" fontId="30" fillId="10" borderId="0" xfId="0" applyFont="1" applyFill="1" applyAlignment="1">
      <alignment vertical="center"/>
    </xf>
    <xf numFmtId="0" fontId="4" fillId="8" borderId="30" xfId="2" applyFont="1" applyFill="1" applyBorder="1" applyAlignment="1" applyProtection="1">
      <alignment horizontal="center" vertical="center"/>
      <protection locked="0"/>
    </xf>
    <xf numFmtId="0" fontId="4" fillId="9" borderId="39" xfId="2" applyFont="1" applyFill="1" applyBorder="1" applyAlignment="1" applyProtection="1">
      <alignment horizontal="center" vertical="center" wrapText="1"/>
      <protection locked="0"/>
    </xf>
    <xf numFmtId="0" fontId="29" fillId="16" borderId="2" xfId="2" applyFont="1" applyFill="1" applyBorder="1" applyAlignment="1">
      <alignment horizontal="center" vertical="center"/>
    </xf>
    <xf numFmtId="0" fontId="12" fillId="0" borderId="32" xfId="2" applyFont="1" applyBorder="1" applyAlignment="1">
      <alignment vertical="center"/>
    </xf>
    <xf numFmtId="0" fontId="17" fillId="0" borderId="32" xfId="2" applyFont="1" applyBorder="1" applyAlignment="1">
      <alignment vertical="center" wrapText="1"/>
    </xf>
    <xf numFmtId="0" fontId="12" fillId="0" borderId="0" xfId="2" applyFont="1" applyAlignment="1">
      <alignment vertical="center" wrapText="1"/>
    </xf>
    <xf numFmtId="0" fontId="29" fillId="16" borderId="2" xfId="2" applyFont="1" applyFill="1" applyBorder="1" applyAlignment="1">
      <alignment horizontal="center" vertical="center" wrapText="1"/>
    </xf>
    <xf numFmtId="0" fontId="17" fillId="3" borderId="0" xfId="2" applyFont="1" applyFill="1" applyAlignment="1">
      <alignment vertical="center" wrapText="1"/>
    </xf>
    <xf numFmtId="0" fontId="17" fillId="0" borderId="0" xfId="2" applyFont="1" applyAlignment="1">
      <alignment vertical="center"/>
    </xf>
    <xf numFmtId="0" fontId="17" fillId="0" borderId="0" xfId="2" applyFont="1" applyAlignment="1">
      <alignment vertical="center" wrapText="1"/>
    </xf>
    <xf numFmtId="0" fontId="17" fillId="3" borderId="2" xfId="2" applyFont="1" applyFill="1" applyBorder="1" applyAlignment="1">
      <alignment horizontal="center" vertical="center"/>
    </xf>
    <xf numFmtId="0" fontId="17" fillId="0" borderId="32" xfId="2" applyFont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14" fontId="4" fillId="9" borderId="42" xfId="2" applyNumberFormat="1" applyFont="1" applyFill="1" applyBorder="1" applyAlignment="1">
      <alignment horizontal="center" vertical="center" wrapText="1"/>
    </xf>
    <xf numFmtId="0" fontId="12" fillId="3" borderId="2" xfId="2" applyFont="1" applyFill="1" applyBorder="1" applyAlignment="1">
      <alignment horizontal="center" vertical="center"/>
    </xf>
    <xf numFmtId="0" fontId="31" fillId="3" borderId="2" xfId="2" applyFont="1" applyFill="1" applyBorder="1" applyAlignment="1">
      <alignment horizontal="center" vertical="center"/>
    </xf>
    <xf numFmtId="0" fontId="17" fillId="3" borderId="2" xfId="2" applyFont="1" applyFill="1" applyBorder="1" applyAlignment="1">
      <alignment horizontal="left" vertical="center" wrapText="1" indent="1"/>
    </xf>
    <xf numFmtId="0" fontId="17" fillId="0" borderId="2" xfId="2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4" fillId="0" borderId="65" xfId="0" applyFont="1" applyBorder="1" applyAlignment="1">
      <alignment vertical="center"/>
    </xf>
    <xf numFmtId="0" fontId="4" fillId="0" borderId="51" xfId="0" applyFont="1" applyBorder="1" applyAlignment="1">
      <alignment vertical="center"/>
    </xf>
    <xf numFmtId="0" fontId="4" fillId="0" borderId="44" xfId="2" applyFont="1" applyBorder="1" applyAlignment="1">
      <alignment horizontal="center" vertical="center" wrapText="1"/>
    </xf>
    <xf numFmtId="0" fontId="32" fillId="0" borderId="44" xfId="2" applyFont="1" applyBorder="1" applyAlignment="1">
      <alignment horizontal="center" vertical="center"/>
    </xf>
    <xf numFmtId="0" fontId="33" fillId="0" borderId="0" xfId="5" applyAlignment="1">
      <alignment vertical="center"/>
    </xf>
    <xf numFmtId="0" fontId="5" fillId="0" borderId="0" xfId="5" applyFont="1" applyAlignment="1">
      <alignment vertical="center"/>
    </xf>
    <xf numFmtId="14" fontId="4" fillId="9" borderId="2" xfId="0" applyNumberFormat="1" applyFont="1" applyFill="1" applyBorder="1" applyAlignment="1">
      <alignment horizontal="center" vertical="center"/>
    </xf>
    <xf numFmtId="181" fontId="4" fillId="0" borderId="2" xfId="0" applyNumberFormat="1" applyFont="1" applyBorder="1" applyAlignment="1">
      <alignment horizontal="center" vertical="center"/>
    </xf>
    <xf numFmtId="183" fontId="4" fillId="0" borderId="2" xfId="0" applyNumberFormat="1" applyFont="1" applyBorder="1" applyAlignment="1">
      <alignment horizontal="center" vertical="center" shrinkToFit="1"/>
    </xf>
    <xf numFmtId="184" fontId="4" fillId="0" borderId="2" xfId="0" applyNumberFormat="1" applyFont="1" applyBorder="1" applyAlignment="1">
      <alignment horizontal="center" vertical="center" shrinkToFit="1"/>
    </xf>
    <xf numFmtId="14" fontId="4" fillId="8" borderId="36" xfId="2" applyNumberFormat="1" applyFont="1" applyFill="1" applyBorder="1" applyAlignment="1" applyProtection="1">
      <alignment horizontal="center" vertical="center" wrapText="1"/>
      <protection locked="0"/>
    </xf>
    <xf numFmtId="176" fontId="4" fillId="8" borderId="2" xfId="2" applyNumberFormat="1" applyFont="1" applyFill="1" applyBorder="1" applyAlignment="1" applyProtection="1">
      <alignment horizontal="center" vertical="center"/>
      <protection locked="0"/>
    </xf>
    <xf numFmtId="176" fontId="4" fillId="8" borderId="69" xfId="2" applyNumberFormat="1" applyFont="1" applyFill="1" applyBorder="1" applyAlignment="1" applyProtection="1">
      <alignment horizontal="right" vertical="center"/>
      <protection locked="0"/>
    </xf>
    <xf numFmtId="0" fontId="4" fillId="0" borderId="2" xfId="2" applyFont="1" applyBorder="1" applyAlignment="1">
      <alignment horizontal="center" vertical="center"/>
    </xf>
    <xf numFmtId="176" fontId="4" fillId="8" borderId="19" xfId="2" applyNumberFormat="1" applyFont="1" applyFill="1" applyBorder="1" applyAlignment="1" applyProtection="1">
      <alignment horizontal="center" vertical="center"/>
      <protection locked="0"/>
    </xf>
    <xf numFmtId="176" fontId="4" fillId="8" borderId="17" xfId="2" applyNumberFormat="1" applyFont="1" applyFill="1" applyBorder="1" applyAlignment="1" applyProtection="1">
      <alignment horizontal="center" vertical="center"/>
      <protection locked="0"/>
    </xf>
    <xf numFmtId="176" fontId="4" fillId="8" borderId="37" xfId="2" applyNumberFormat="1" applyFont="1" applyFill="1" applyBorder="1" applyAlignment="1" applyProtection="1">
      <alignment horizontal="right" vertical="center"/>
      <protection locked="0"/>
    </xf>
    <xf numFmtId="0" fontId="35" fillId="0" borderId="0" xfId="5" applyFont="1" applyAlignment="1">
      <alignment vertical="center"/>
    </xf>
    <xf numFmtId="14" fontId="4" fillId="8" borderId="10" xfId="2" applyNumberFormat="1" applyFont="1" applyFill="1" applyBorder="1" applyAlignment="1" applyProtection="1">
      <alignment horizontal="center" vertical="center" wrapText="1"/>
      <protection locked="0"/>
    </xf>
    <xf numFmtId="0" fontId="4" fillId="9" borderId="5" xfId="2" applyFont="1" applyFill="1" applyBorder="1" applyAlignment="1" applyProtection="1">
      <alignment horizontal="center" vertical="center" wrapText="1"/>
      <protection locked="0"/>
    </xf>
    <xf numFmtId="0" fontId="4" fillId="9" borderId="72" xfId="2" applyFont="1" applyFill="1" applyBorder="1" applyAlignment="1" applyProtection="1">
      <alignment horizontal="center" vertical="center" wrapText="1"/>
      <protection locked="0"/>
    </xf>
    <xf numFmtId="0" fontId="4" fillId="3" borderId="73" xfId="0" applyFont="1" applyFill="1" applyBorder="1" applyAlignment="1">
      <alignment horizontal="center" vertical="center"/>
    </xf>
    <xf numFmtId="0" fontId="11" fillId="3" borderId="73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20" fontId="4" fillId="9" borderId="72" xfId="2" applyNumberFormat="1" applyFont="1" applyFill="1" applyBorder="1" applyAlignment="1">
      <alignment horizontal="center" vertical="center" wrapText="1"/>
    </xf>
    <xf numFmtId="0" fontId="11" fillId="3" borderId="74" xfId="0" applyFont="1" applyFill="1" applyBorder="1" applyAlignment="1">
      <alignment horizontal="center" vertical="center"/>
    </xf>
    <xf numFmtId="0" fontId="11" fillId="3" borderId="72" xfId="0" applyFont="1" applyFill="1" applyBorder="1" applyAlignment="1">
      <alignment horizontal="center" vertical="center"/>
    </xf>
    <xf numFmtId="0" fontId="4" fillId="4" borderId="74" xfId="0" applyFont="1" applyFill="1" applyBorder="1" applyAlignment="1">
      <alignment horizontal="center" vertical="center"/>
    </xf>
    <xf numFmtId="0" fontId="4" fillId="4" borderId="73" xfId="0" applyFont="1" applyFill="1" applyBorder="1" applyAlignment="1">
      <alignment horizontal="center" vertical="center"/>
    </xf>
    <xf numFmtId="0" fontId="4" fillId="4" borderId="72" xfId="0" applyFont="1" applyFill="1" applyBorder="1" applyAlignment="1">
      <alignment horizontal="center" vertical="center"/>
    </xf>
    <xf numFmtId="0" fontId="4" fillId="3" borderId="74" xfId="0" applyFont="1" applyFill="1" applyBorder="1" applyAlignment="1">
      <alignment horizontal="center" vertical="center"/>
    </xf>
    <xf numFmtId="0" fontId="4" fillId="3" borderId="72" xfId="0" applyFont="1" applyFill="1" applyBorder="1" applyAlignment="1">
      <alignment horizontal="center" vertical="center"/>
    </xf>
    <xf numFmtId="0" fontId="1" fillId="15" borderId="2" xfId="6" applyFill="1" applyBorder="1" applyAlignment="1">
      <alignment horizontal="center" vertical="center"/>
    </xf>
    <xf numFmtId="0" fontId="12" fillId="15" borderId="2" xfId="6" applyFont="1" applyFill="1" applyBorder="1" applyAlignment="1">
      <alignment horizontal="center" vertical="center"/>
    </xf>
    <xf numFmtId="0" fontId="1" fillId="0" borderId="0" xfId="6" applyAlignment="1">
      <alignment vertical="center"/>
    </xf>
    <xf numFmtId="0" fontId="1" fillId="0" borderId="2" xfId="6" applyBorder="1" applyAlignment="1">
      <alignment horizontal="center" vertical="center"/>
    </xf>
    <xf numFmtId="0" fontId="12" fillId="0" borderId="2" xfId="6" applyFont="1" applyBorder="1" applyAlignment="1">
      <alignment horizontal="left" vertical="center" indent="2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left" vertical="center" wrapText="1" indent="1"/>
    </xf>
    <xf numFmtId="0" fontId="34" fillId="0" borderId="0" xfId="6" applyFont="1" applyAlignment="1">
      <alignment vertical="center"/>
    </xf>
    <xf numFmtId="0" fontId="36" fillId="0" borderId="2" xfId="6" applyFont="1" applyBorder="1" applyAlignment="1">
      <alignment horizontal="center" vertical="center"/>
    </xf>
    <xf numFmtId="191" fontId="8" fillId="0" borderId="44" xfId="2" applyNumberFormat="1" applyFont="1" applyBorder="1" applyAlignment="1">
      <alignment horizontal="right" vertical="center" shrinkToFit="1"/>
    </xf>
    <xf numFmtId="0" fontId="37" fillId="0" borderId="0" xfId="0" applyFont="1" applyAlignment="1">
      <alignment vertical="center"/>
    </xf>
    <xf numFmtId="0" fontId="17" fillId="0" borderId="2" xfId="2" applyFont="1" applyBorder="1" applyAlignment="1">
      <alignment horizontal="center" vertical="center"/>
    </xf>
    <xf numFmtId="0" fontId="12" fillId="0" borderId="2" xfId="2" applyFont="1" applyBorder="1" applyAlignment="1">
      <alignment horizontal="center" vertical="center"/>
    </xf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193" fontId="4" fillId="8" borderId="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190" fontId="4" fillId="8" borderId="10" xfId="2" applyNumberFormat="1" applyFont="1" applyFill="1" applyBorder="1" applyAlignment="1" applyProtection="1">
      <alignment horizontal="right" vertical="center"/>
      <protection locked="0"/>
    </xf>
    <xf numFmtId="177" fontId="15" fillId="0" borderId="10" xfId="3" applyNumberFormat="1" applyFont="1" applyFill="1" applyBorder="1" applyAlignment="1" applyProtection="1">
      <alignment horizontal="left" vertical="center" shrinkToFit="1"/>
    </xf>
    <xf numFmtId="177" fontId="13" fillId="3" borderId="0" xfId="3" applyNumberFormat="1" applyFont="1" applyFill="1" applyBorder="1" applyAlignment="1" applyProtection="1">
      <alignment horizontal="right" vertical="center" wrapText="1"/>
    </xf>
    <xf numFmtId="177" fontId="15" fillId="0" borderId="32" xfId="3" applyNumberFormat="1" applyFont="1" applyFill="1" applyBorder="1" applyAlignment="1" applyProtection="1">
      <alignment vertical="center" wrapText="1"/>
    </xf>
    <xf numFmtId="177" fontId="15" fillId="0" borderId="12" xfId="3" applyNumberFormat="1" applyFont="1" applyFill="1" applyBorder="1" applyAlignment="1" applyProtection="1">
      <alignment vertical="center" wrapText="1"/>
    </xf>
    <xf numFmtId="0" fontId="13" fillId="0" borderId="0" xfId="2" applyFont="1" applyAlignment="1">
      <alignment horizontal="center" vertical="center" wrapText="1"/>
    </xf>
    <xf numFmtId="0" fontId="4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14" fillId="0" borderId="0" xfId="2" applyFont="1" applyAlignment="1">
      <alignment horizontal="center" vertical="center"/>
    </xf>
    <xf numFmtId="0" fontId="14" fillId="3" borderId="0" xfId="2" applyFont="1" applyFill="1" applyAlignment="1">
      <alignment vertical="center"/>
    </xf>
    <xf numFmtId="0" fontId="15" fillId="0" borderId="0" xfId="2" applyFont="1" applyAlignment="1">
      <alignment vertical="center"/>
    </xf>
    <xf numFmtId="0" fontId="14" fillId="4" borderId="49" xfId="2" applyFont="1" applyFill="1" applyBorder="1" applyAlignment="1">
      <alignment horizontal="center" vertical="center" wrapText="1"/>
    </xf>
    <xf numFmtId="0" fontId="27" fillId="0" borderId="2" xfId="2" applyFont="1" applyBorder="1" applyAlignment="1">
      <alignment vertical="center"/>
    </xf>
    <xf numFmtId="0" fontId="27" fillId="0" borderId="3" xfId="2" applyFont="1" applyBorder="1" applyAlignment="1">
      <alignment vertical="center"/>
    </xf>
    <xf numFmtId="0" fontId="27" fillId="0" borderId="54" xfId="2" applyFont="1" applyBorder="1" applyAlignment="1">
      <alignment vertical="center"/>
    </xf>
    <xf numFmtId="0" fontId="27" fillId="0" borderId="55" xfId="2" applyFont="1" applyBorder="1" applyAlignment="1">
      <alignment vertical="center"/>
    </xf>
    <xf numFmtId="0" fontId="27" fillId="0" borderId="4" xfId="2" applyFont="1" applyBorder="1" applyAlignment="1">
      <alignment vertical="center"/>
    </xf>
    <xf numFmtId="0" fontId="6" fillId="0" borderId="54" xfId="2" applyFont="1" applyBorder="1" applyAlignment="1">
      <alignment vertical="center"/>
    </xf>
    <xf numFmtId="0" fontId="27" fillId="0" borderId="26" xfId="2" applyFont="1" applyBorder="1" applyAlignment="1">
      <alignment vertical="center"/>
    </xf>
    <xf numFmtId="14" fontId="14" fillId="3" borderId="15" xfId="2" applyNumberFormat="1" applyFont="1" applyFill="1" applyBorder="1" applyAlignment="1">
      <alignment horizontal="center" vertical="center" wrapText="1"/>
    </xf>
    <xf numFmtId="14" fontId="14" fillId="3" borderId="19" xfId="2" applyNumberFormat="1" applyFont="1" applyFill="1" applyBorder="1" applyAlignment="1">
      <alignment horizontal="center" vertical="center" wrapText="1"/>
    </xf>
    <xf numFmtId="185" fontId="14" fillId="3" borderId="15" xfId="2" applyNumberFormat="1" applyFont="1" applyFill="1" applyBorder="1" applyAlignment="1">
      <alignment horizontal="center" vertical="center" wrapText="1"/>
    </xf>
    <xf numFmtId="14" fontId="14" fillId="3" borderId="16" xfId="2" applyNumberFormat="1" applyFont="1" applyFill="1" applyBorder="1" applyAlignment="1">
      <alignment horizontal="center" vertical="center" wrapText="1"/>
    </xf>
    <xf numFmtId="0" fontId="27" fillId="0" borderId="36" xfId="2" applyFont="1" applyBorder="1" applyAlignment="1">
      <alignment vertical="center"/>
    </xf>
    <xf numFmtId="0" fontId="27" fillId="0" borderId="65" xfId="2" applyFont="1" applyBorder="1" applyAlignment="1">
      <alignment vertical="center"/>
    </xf>
    <xf numFmtId="0" fontId="6" fillId="0" borderId="36" xfId="2" applyFont="1" applyBorder="1" applyAlignment="1">
      <alignment vertical="center"/>
    </xf>
    <xf numFmtId="0" fontId="27" fillId="0" borderId="58" xfId="2" applyFont="1" applyBorder="1" applyAlignment="1">
      <alignment vertical="center"/>
    </xf>
    <xf numFmtId="0" fontId="27" fillId="0" borderId="60" xfId="2" applyFont="1" applyBorder="1" applyAlignment="1">
      <alignment vertical="center"/>
    </xf>
    <xf numFmtId="0" fontId="6" fillId="0" borderId="58" xfId="2" applyFont="1" applyBorder="1" applyAlignment="1">
      <alignment vertical="center"/>
    </xf>
    <xf numFmtId="0" fontId="27" fillId="0" borderId="59" xfId="2" applyFont="1" applyBorder="1" applyAlignment="1">
      <alignment vertical="center"/>
    </xf>
    <xf numFmtId="0" fontId="4" fillId="12" borderId="0" xfId="2" applyFont="1" applyFill="1" applyAlignment="1">
      <alignment vertical="center"/>
    </xf>
    <xf numFmtId="0" fontId="16" fillId="3" borderId="0" xfId="2" applyFont="1" applyFill="1" applyAlignment="1">
      <alignment vertical="center"/>
    </xf>
    <xf numFmtId="0" fontId="12" fillId="14" borderId="0" xfId="2" applyFont="1" applyFill="1" applyAlignment="1">
      <alignment vertical="center" shrinkToFit="1"/>
    </xf>
    <xf numFmtId="40" fontId="12" fillId="0" borderId="0" xfId="2" applyNumberFormat="1" applyFont="1" applyAlignment="1">
      <alignment horizontal="right" vertical="center"/>
    </xf>
    <xf numFmtId="0" fontId="13" fillId="3" borderId="0" xfId="2" applyFont="1" applyFill="1" applyAlignment="1">
      <alignment horizontal="center" vertical="center" wrapText="1"/>
    </xf>
    <xf numFmtId="14" fontId="12" fillId="3" borderId="0" xfId="2" applyNumberFormat="1" applyFont="1" applyFill="1" applyAlignment="1">
      <alignment vertical="center"/>
    </xf>
    <xf numFmtId="14" fontId="12" fillId="3" borderId="0" xfId="2" applyNumberFormat="1" applyFont="1" applyFill="1" applyAlignment="1">
      <alignment horizontal="right" vertical="center"/>
    </xf>
    <xf numFmtId="0" fontId="4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0" fillId="0" borderId="0" xfId="2" applyFont="1" applyAlignment="1">
      <alignment vertical="center"/>
    </xf>
    <xf numFmtId="0" fontId="18" fillId="0" borderId="0" xfId="2" applyFont="1" applyAlignment="1">
      <alignment vertical="center"/>
    </xf>
    <xf numFmtId="0" fontId="15" fillId="4" borderId="2" xfId="2" applyFont="1" applyFill="1" applyBorder="1" applyAlignment="1">
      <alignment horizontal="center" vertical="center"/>
    </xf>
    <xf numFmtId="185" fontId="15" fillId="0" borderId="10" xfId="2" applyNumberFormat="1" applyFont="1" applyBorder="1" applyAlignment="1">
      <alignment horizontal="left" vertical="center"/>
    </xf>
    <xf numFmtId="0" fontId="15" fillId="4" borderId="12" xfId="2" applyFont="1" applyFill="1" applyBorder="1" applyAlignment="1">
      <alignment horizontal="center" vertical="center"/>
    </xf>
    <xf numFmtId="186" fontId="15" fillId="0" borderId="10" xfId="2" applyNumberFormat="1" applyFont="1" applyBorder="1" applyAlignment="1">
      <alignment horizontal="left" vertical="center"/>
    </xf>
    <xf numFmtId="179" fontId="4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right" vertical="center"/>
    </xf>
    <xf numFmtId="185" fontId="4" fillId="0" borderId="0" xfId="2" applyNumberFormat="1" applyFont="1" applyAlignment="1">
      <alignment vertical="center"/>
    </xf>
    <xf numFmtId="0" fontId="4" fillId="0" borderId="24" xfId="2" applyFont="1" applyBorder="1" applyAlignment="1">
      <alignment vertical="center"/>
    </xf>
    <xf numFmtId="0" fontId="38" fillId="0" borderId="0" xfId="2" applyFont="1" applyAlignment="1">
      <alignment vertical="center"/>
    </xf>
    <xf numFmtId="0" fontId="5" fillId="4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4" fillId="3" borderId="9" xfId="0" applyFont="1" applyFill="1" applyBorder="1" applyAlignment="1">
      <alignment horizontal="left" vertical="top" wrapText="1"/>
    </xf>
    <xf numFmtId="0" fontId="30" fillId="10" borderId="0" xfId="2" applyFont="1" applyFill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9" borderId="44" xfId="2" applyFont="1" applyFill="1" applyBorder="1" applyAlignment="1">
      <alignment horizontal="center" vertical="center" wrapText="1"/>
    </xf>
    <xf numFmtId="176" fontId="4" fillId="3" borderId="69" xfId="2" applyNumberFormat="1" applyFont="1" applyFill="1" applyBorder="1" applyAlignment="1">
      <alignment horizontal="center" vertical="center"/>
    </xf>
    <xf numFmtId="20" fontId="4" fillId="3" borderId="38" xfId="2" applyNumberFormat="1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2" fontId="4" fillId="0" borderId="46" xfId="2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right" vertical="center" shrinkToFit="1"/>
    </xf>
    <xf numFmtId="49" fontId="4" fillId="14" borderId="10" xfId="0" applyNumberFormat="1" applyFont="1" applyFill="1" applyBorder="1" applyAlignment="1">
      <alignment vertical="center" shrinkToFit="1"/>
    </xf>
    <xf numFmtId="20" fontId="4" fillId="8" borderId="38" xfId="2" applyNumberFormat="1" applyFont="1" applyFill="1" applyBorder="1" applyAlignment="1">
      <alignment horizontal="center" vertical="center"/>
    </xf>
    <xf numFmtId="0" fontId="28" fillId="4" borderId="0" xfId="0" applyFont="1" applyFill="1" applyAlignment="1">
      <alignment vertical="center"/>
    </xf>
    <xf numFmtId="49" fontId="18" fillId="7" borderId="10" xfId="0" applyNumberFormat="1" applyFont="1" applyFill="1" applyBorder="1" applyAlignment="1" applyProtection="1">
      <alignment vertical="center" shrinkToFit="1"/>
      <protection locked="0"/>
    </xf>
    <xf numFmtId="0" fontId="18" fillId="8" borderId="2" xfId="0" applyFont="1" applyFill="1" applyBorder="1" applyAlignment="1" applyProtection="1">
      <alignment horizontal="center" vertical="center" shrinkToFit="1"/>
      <protection locked="0"/>
    </xf>
    <xf numFmtId="193" fontId="18" fillId="8" borderId="2" xfId="0" applyNumberFormat="1" applyFont="1" applyFill="1" applyBorder="1" applyAlignment="1" applyProtection="1">
      <alignment horizontal="center" vertical="center" shrinkToFit="1"/>
      <protection locked="0"/>
    </xf>
    <xf numFmtId="14" fontId="18" fillId="8" borderId="36" xfId="2" applyNumberFormat="1" applyFont="1" applyFill="1" applyBorder="1" applyAlignment="1" applyProtection="1">
      <alignment horizontal="center" vertical="center" wrapText="1"/>
      <protection locked="0"/>
    </xf>
    <xf numFmtId="184" fontId="18" fillId="8" borderId="2" xfId="0" applyNumberFormat="1" applyFont="1" applyFill="1" applyBorder="1" applyAlignment="1" applyProtection="1">
      <alignment horizontal="center" vertical="center"/>
      <protection locked="0"/>
    </xf>
    <xf numFmtId="184" fontId="18" fillId="8" borderId="10" xfId="0" applyNumberFormat="1" applyFont="1" applyFill="1" applyBorder="1" applyAlignment="1" applyProtection="1">
      <alignment horizontal="center" vertical="center"/>
      <protection locked="0"/>
    </xf>
    <xf numFmtId="179" fontId="18" fillId="8" borderId="2" xfId="2" applyNumberFormat="1" applyFont="1" applyFill="1" applyBorder="1" applyAlignment="1" applyProtection="1">
      <alignment horizontal="right" vertical="center"/>
      <protection locked="0"/>
    </xf>
    <xf numFmtId="190" fontId="18" fillId="8" borderId="2" xfId="2" applyNumberFormat="1" applyFont="1" applyFill="1" applyBorder="1" applyAlignment="1" applyProtection="1">
      <alignment horizontal="right" vertical="center"/>
      <protection locked="0"/>
    </xf>
    <xf numFmtId="176" fontId="18" fillId="8" borderId="2" xfId="2" applyNumberFormat="1" applyFont="1" applyFill="1" applyBorder="1" applyAlignment="1" applyProtection="1">
      <alignment horizontal="center" vertical="center"/>
      <protection locked="0"/>
    </xf>
    <xf numFmtId="184" fontId="18" fillId="8" borderId="2" xfId="2" applyNumberFormat="1" applyFont="1" applyFill="1" applyBorder="1" applyAlignment="1" applyProtection="1">
      <alignment horizontal="center" vertical="center"/>
      <protection locked="0"/>
    </xf>
    <xf numFmtId="14" fontId="18" fillId="8" borderId="10" xfId="2" applyNumberFormat="1" applyFont="1" applyFill="1" applyBorder="1" applyAlignment="1" applyProtection="1">
      <alignment horizontal="center" vertical="center" wrapText="1"/>
      <protection locked="0"/>
    </xf>
    <xf numFmtId="190" fontId="18" fillId="8" borderId="19" xfId="2" applyNumberFormat="1" applyFont="1" applyFill="1" applyBorder="1" applyAlignment="1" applyProtection="1">
      <alignment horizontal="right" vertical="center"/>
      <protection locked="0"/>
    </xf>
    <xf numFmtId="176" fontId="18" fillId="8" borderId="19" xfId="2" applyNumberFormat="1" applyFont="1" applyFill="1" applyBorder="1" applyAlignment="1" applyProtection="1">
      <alignment horizontal="center" vertical="center"/>
      <protection locked="0"/>
    </xf>
    <xf numFmtId="190" fontId="42" fillId="15" borderId="2" xfId="2" applyNumberFormat="1" applyFont="1" applyFill="1" applyBorder="1" applyAlignment="1" applyProtection="1">
      <alignment horizontal="right" vertical="center"/>
      <protection locked="0"/>
    </xf>
    <xf numFmtId="176" fontId="4" fillId="15" borderId="37" xfId="2" applyNumberFormat="1" applyFont="1" applyFill="1" applyBorder="1" applyAlignment="1" applyProtection="1">
      <alignment horizontal="right" vertical="center"/>
      <protection locked="0"/>
    </xf>
    <xf numFmtId="20" fontId="4" fillId="15" borderId="38" xfId="2" applyNumberFormat="1" applyFont="1" applyFill="1" applyBorder="1" applyAlignment="1" applyProtection="1">
      <alignment horizontal="center" vertical="center"/>
      <protection locked="0"/>
    </xf>
    <xf numFmtId="0" fontId="4" fillId="15" borderId="38" xfId="2" applyFont="1" applyFill="1" applyBorder="1" applyAlignment="1">
      <alignment horizontal="center" vertical="center"/>
    </xf>
    <xf numFmtId="176" fontId="8" fillId="15" borderId="45" xfId="2" applyNumberFormat="1" applyFont="1" applyFill="1" applyBorder="1" applyAlignment="1">
      <alignment horizontal="right" vertical="center"/>
    </xf>
    <xf numFmtId="0" fontId="4" fillId="15" borderId="46" xfId="2" applyFont="1" applyFill="1" applyBorder="1" applyAlignment="1">
      <alignment horizontal="center" vertical="center"/>
    </xf>
    <xf numFmtId="176" fontId="4" fillId="15" borderId="69" xfId="2" applyNumberFormat="1" applyFont="1" applyFill="1" applyBorder="1" applyAlignment="1" applyProtection="1">
      <alignment horizontal="right" vertical="center"/>
      <protection locked="0"/>
    </xf>
    <xf numFmtId="20" fontId="4" fillId="15" borderId="38" xfId="2" applyNumberFormat="1" applyFont="1" applyFill="1" applyBorder="1" applyAlignment="1">
      <alignment horizontal="center" vertical="center"/>
    </xf>
    <xf numFmtId="20" fontId="4" fillId="15" borderId="31" xfId="2" applyNumberFormat="1" applyFont="1" applyFill="1" applyBorder="1" applyAlignment="1">
      <alignment horizontal="center" vertical="center"/>
    </xf>
    <xf numFmtId="176" fontId="8" fillId="15" borderId="45" xfId="2" applyNumberFormat="1" applyFont="1" applyFill="1" applyBorder="1" applyAlignment="1">
      <alignment horizontal="center" vertical="center"/>
    </xf>
    <xf numFmtId="20" fontId="4" fillId="15" borderId="46" xfId="2" applyNumberFormat="1" applyFont="1" applyFill="1" applyBorder="1" applyAlignment="1">
      <alignment horizontal="center" vertical="center"/>
    </xf>
    <xf numFmtId="184" fontId="4" fillId="0" borderId="17" xfId="2" applyNumberFormat="1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4" xfId="0" applyFont="1" applyBorder="1" applyAlignment="1">
      <alignment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18" fillId="8" borderId="11" xfId="0" applyFont="1" applyFill="1" applyBorder="1" applyAlignment="1" applyProtection="1">
      <alignment horizontal="center" vertical="center"/>
      <protection locked="0"/>
    </xf>
    <xf numFmtId="0" fontId="18" fillId="8" borderId="12" xfId="0" applyFont="1" applyFill="1" applyBorder="1" applyAlignment="1" applyProtection="1">
      <alignment horizontal="center" vertical="center"/>
      <protection locked="0"/>
    </xf>
    <xf numFmtId="0" fontId="18" fillId="8" borderId="15" xfId="0" applyFont="1" applyFill="1" applyBorder="1" applyAlignment="1" applyProtection="1">
      <alignment horizontal="center" vertical="center"/>
      <protection locked="0"/>
    </xf>
    <xf numFmtId="0" fontId="18" fillId="8" borderId="16" xfId="0" applyFont="1" applyFill="1" applyBorder="1" applyAlignment="1" applyProtection="1">
      <alignment horizontal="center" vertical="center"/>
      <protection locked="0"/>
    </xf>
    <xf numFmtId="182" fontId="8" fillId="0" borderId="42" xfId="2" applyNumberFormat="1" applyFont="1" applyBorder="1" applyAlignment="1">
      <alignment horizontal="center" vertical="center" wrapText="1"/>
    </xf>
    <xf numFmtId="182" fontId="8" fillId="0" borderId="43" xfId="2" applyNumberFormat="1" applyFont="1" applyBorder="1" applyAlignment="1">
      <alignment horizontal="center" vertical="center" wrapText="1"/>
    </xf>
    <xf numFmtId="20" fontId="4" fillId="0" borderId="31" xfId="2" applyNumberFormat="1" applyFont="1" applyBorder="1" applyAlignment="1">
      <alignment horizontal="center" vertical="center" wrapText="1"/>
    </xf>
    <xf numFmtId="20" fontId="4" fillId="0" borderId="34" xfId="2" applyNumberFormat="1" applyFont="1" applyBorder="1" applyAlignment="1">
      <alignment horizontal="center" vertical="center" wrapText="1"/>
    </xf>
    <xf numFmtId="20" fontId="4" fillId="0" borderId="17" xfId="2" applyNumberFormat="1" applyFont="1" applyBorder="1" applyAlignment="1">
      <alignment horizontal="center" vertical="center" wrapText="1"/>
    </xf>
    <xf numFmtId="20" fontId="4" fillId="0" borderId="18" xfId="2" applyNumberFormat="1" applyFont="1" applyBorder="1" applyAlignment="1">
      <alignment horizontal="center" vertical="center" wrapText="1"/>
    </xf>
    <xf numFmtId="14" fontId="4" fillId="0" borderId="2" xfId="2" applyNumberFormat="1" applyFont="1" applyBorder="1" applyAlignment="1">
      <alignment horizontal="center" vertical="center" wrapText="1"/>
    </xf>
    <xf numFmtId="14" fontId="4" fillId="0" borderId="17" xfId="2" applyNumberFormat="1" applyFont="1" applyBorder="1" applyAlignment="1">
      <alignment horizontal="center" vertical="center" wrapText="1"/>
    </xf>
    <xf numFmtId="20" fontId="4" fillId="0" borderId="2" xfId="2" applyNumberFormat="1" applyFont="1" applyBorder="1" applyAlignment="1">
      <alignment horizontal="center" vertical="center"/>
    </xf>
    <xf numFmtId="20" fontId="4" fillId="0" borderId="17" xfId="2" applyNumberFormat="1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186" fontId="4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14" fontId="18" fillId="8" borderId="2" xfId="0" applyNumberFormat="1" applyFont="1" applyFill="1" applyBorder="1" applyAlignment="1" applyProtection="1">
      <alignment horizontal="center" vertical="center"/>
      <protection locked="0"/>
    </xf>
    <xf numFmtId="0" fontId="4" fillId="6" borderId="3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18" fillId="8" borderId="3" xfId="0" applyFont="1" applyFill="1" applyBorder="1" applyAlignment="1" applyProtection="1">
      <alignment horizontal="center" vertical="center" wrapText="1"/>
      <protection locked="0"/>
    </xf>
    <xf numFmtId="0" fontId="18" fillId="8" borderId="10" xfId="0" applyFont="1" applyFill="1" applyBorder="1" applyAlignment="1" applyProtection="1">
      <alignment horizontal="center" vertical="center" wrapText="1"/>
      <protection locked="0"/>
    </xf>
    <xf numFmtId="0" fontId="4" fillId="6" borderId="2" xfId="0" applyFont="1" applyFill="1" applyBorder="1" applyAlignment="1">
      <alignment horizontal="center" vertical="center"/>
    </xf>
    <xf numFmtId="0" fontId="18" fillId="7" borderId="2" xfId="0" applyFont="1" applyFill="1" applyBorder="1" applyAlignment="1" applyProtection="1">
      <alignment horizontal="center" vertical="center" shrinkToFit="1"/>
      <protection locked="0"/>
    </xf>
    <xf numFmtId="0" fontId="18" fillId="8" borderId="2" xfId="0" applyFont="1" applyFill="1" applyBorder="1" applyAlignment="1" applyProtection="1">
      <alignment horizontal="center" vertical="center"/>
      <protection locked="0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18" fillId="8" borderId="2" xfId="0" applyFont="1" applyFill="1" applyBorder="1" applyAlignment="1" applyProtection="1">
      <alignment horizontal="center" vertical="center" wrapText="1" shrinkToFit="1"/>
      <protection locked="0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20" fontId="4" fillId="0" borderId="30" xfId="2" applyNumberFormat="1" applyFont="1" applyBorder="1" applyAlignment="1">
      <alignment horizontal="center" vertical="center" wrapText="1"/>
    </xf>
    <xf numFmtId="20" fontId="4" fillId="0" borderId="33" xfId="2" applyNumberFormat="1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20" fontId="4" fillId="0" borderId="19" xfId="2" applyNumberFormat="1" applyFont="1" applyBorder="1" applyAlignment="1">
      <alignment horizontal="center" vertical="center" wrapText="1"/>
    </xf>
    <xf numFmtId="177" fontId="4" fillId="8" borderId="2" xfId="1" applyNumberFormat="1" applyFont="1" applyFill="1" applyBorder="1" applyAlignment="1" applyProtection="1">
      <alignment horizontal="left" vertical="top" wrapText="1"/>
      <protection locked="0"/>
    </xf>
    <xf numFmtId="0" fontId="9" fillId="4" borderId="11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177" fontId="9" fillId="0" borderId="3" xfId="1" applyNumberFormat="1" applyFont="1" applyFill="1" applyBorder="1" applyAlignment="1" applyProtection="1">
      <alignment horizontal="right" vertical="center" indent="1"/>
    </xf>
    <xf numFmtId="2" fontId="9" fillId="0" borderId="20" xfId="0" applyNumberFormat="1" applyFont="1" applyBorder="1" applyAlignment="1">
      <alignment horizontal="center" vertical="center"/>
    </xf>
    <xf numFmtId="185" fontId="4" fillId="0" borderId="2" xfId="0" applyNumberFormat="1" applyFont="1" applyBorder="1" applyAlignment="1">
      <alignment horizontal="center" vertical="center"/>
    </xf>
    <xf numFmtId="177" fontId="9" fillId="0" borderId="11" xfId="1" applyNumberFormat="1" applyFont="1" applyFill="1" applyBorder="1" applyAlignment="1" applyProtection="1">
      <alignment horizontal="right" vertical="center" indent="1"/>
    </xf>
    <xf numFmtId="177" fontId="9" fillId="0" borderId="15" xfId="1" applyNumberFormat="1" applyFont="1" applyFill="1" applyBorder="1" applyAlignment="1" applyProtection="1">
      <alignment horizontal="right" vertical="center" indent="1"/>
    </xf>
    <xf numFmtId="179" fontId="9" fillId="0" borderId="21" xfId="0" applyNumberFormat="1" applyFont="1" applyBorder="1" applyAlignment="1">
      <alignment horizontal="center" vertical="center"/>
    </xf>
    <xf numFmtId="179" fontId="9" fillId="0" borderId="22" xfId="0" applyNumberFormat="1" applyFont="1" applyBorder="1" applyAlignment="1">
      <alignment horizontal="center" vertical="center"/>
    </xf>
    <xf numFmtId="177" fontId="4" fillId="0" borderId="2" xfId="1" applyNumberFormat="1" applyFont="1" applyFill="1" applyBorder="1" applyAlignment="1" applyProtection="1">
      <alignment horizontal="center" vertical="center" shrinkToFit="1"/>
      <protection locked="0"/>
    </xf>
    <xf numFmtId="2" fontId="9" fillId="3" borderId="20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177" fontId="9" fillId="3" borderId="3" xfId="1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1" fillId="8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 indent="1"/>
    </xf>
    <xf numFmtId="0" fontId="4" fillId="4" borderId="2" xfId="0" applyFont="1" applyFill="1" applyBorder="1" applyAlignment="1">
      <alignment horizontal="center" vertical="center" shrinkToFit="1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8" fillId="8" borderId="11" xfId="0" applyFont="1" applyFill="1" applyBorder="1" applyAlignment="1" applyProtection="1">
      <alignment horizontal="center" vertical="center" wrapText="1" shrinkToFit="1"/>
      <protection locked="0"/>
    </xf>
    <xf numFmtId="0" fontId="18" fillId="8" borderId="12" xfId="0" applyFont="1" applyFill="1" applyBorder="1" applyAlignment="1" applyProtection="1">
      <alignment horizontal="center" vertical="center" wrapText="1" shrinkToFit="1"/>
      <protection locked="0"/>
    </xf>
    <xf numFmtId="0" fontId="18" fillId="8" borderId="13" xfId="0" applyFont="1" applyFill="1" applyBorder="1" applyAlignment="1" applyProtection="1">
      <alignment horizontal="center" vertical="center" wrapText="1" shrinkToFit="1"/>
      <protection locked="0"/>
    </xf>
    <xf numFmtId="0" fontId="18" fillId="8" borderId="14" xfId="0" applyFont="1" applyFill="1" applyBorder="1" applyAlignment="1" applyProtection="1">
      <alignment horizontal="center" vertical="center" wrapText="1" shrinkToFit="1"/>
      <protection locked="0"/>
    </xf>
    <xf numFmtId="0" fontId="18" fillId="8" borderId="15" xfId="0" applyFont="1" applyFill="1" applyBorder="1" applyAlignment="1" applyProtection="1">
      <alignment horizontal="center" vertical="center" wrapText="1" shrinkToFit="1"/>
      <protection locked="0"/>
    </xf>
    <xf numFmtId="0" fontId="18" fillId="8" borderId="16" xfId="0" applyFont="1" applyFill="1" applyBorder="1" applyAlignment="1" applyProtection="1">
      <alignment horizontal="center" vertical="center" wrapText="1" shrinkToFit="1"/>
      <protection locked="0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76" fontId="18" fillId="8" borderId="3" xfId="0" applyNumberFormat="1" applyFont="1" applyFill="1" applyBorder="1" applyAlignment="1" applyProtection="1">
      <alignment horizontal="center" vertical="center" shrinkToFit="1"/>
      <protection locked="0"/>
    </xf>
    <xf numFmtId="176" fontId="18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17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177" fontId="4" fillId="0" borderId="2" xfId="1" applyNumberFormat="1" applyFont="1" applyFill="1" applyBorder="1" applyAlignment="1" applyProtection="1">
      <alignment horizontal="center" vertical="center" shrinkToFit="1"/>
    </xf>
    <xf numFmtId="1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20" fontId="4" fillId="0" borderId="2" xfId="2" applyNumberFormat="1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178" fontId="9" fillId="0" borderId="11" xfId="1" applyNumberFormat="1" applyFont="1" applyFill="1" applyBorder="1" applyAlignment="1" applyProtection="1">
      <alignment horizontal="right" vertical="center"/>
    </xf>
    <xf numFmtId="178" fontId="9" fillId="0" borderId="15" xfId="1" applyNumberFormat="1" applyFont="1" applyFill="1" applyBorder="1" applyAlignment="1" applyProtection="1">
      <alignment horizontal="right" vertical="center"/>
    </xf>
    <xf numFmtId="0" fontId="4" fillId="8" borderId="2" xfId="0" applyFont="1" applyFill="1" applyBorder="1" applyAlignment="1" applyProtection="1">
      <alignment horizontal="left" vertical="top" wrapText="1"/>
      <protection locked="0"/>
    </xf>
    <xf numFmtId="177" fontId="9" fillId="0" borderId="3" xfId="1" applyNumberFormat="1" applyFont="1" applyFill="1" applyBorder="1" applyAlignment="1" applyProtection="1">
      <alignment horizontal="righ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/>
      <protection locked="0"/>
    </xf>
    <xf numFmtId="14" fontId="4" fillId="8" borderId="2" xfId="0" applyNumberFormat="1" applyFont="1" applyFill="1" applyBorder="1" applyAlignment="1" applyProtection="1">
      <alignment horizontal="center" vertical="center"/>
      <protection locked="0"/>
    </xf>
    <xf numFmtId="177" fontId="4" fillId="8" borderId="2" xfId="1" applyNumberFormat="1" applyFont="1" applyFill="1" applyBorder="1" applyAlignment="1" applyProtection="1">
      <alignment horizontal="center" vertical="center" shrinkToFit="1"/>
      <protection locked="0"/>
    </xf>
    <xf numFmtId="176" fontId="4" fillId="8" borderId="3" xfId="0" applyNumberFormat="1" applyFont="1" applyFill="1" applyBorder="1" applyAlignment="1" applyProtection="1">
      <alignment horizontal="center" vertical="center" shrinkToFit="1"/>
      <protection locked="0"/>
    </xf>
    <xf numFmtId="176" fontId="4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8" borderId="2" xfId="0" applyFont="1" applyFill="1" applyBorder="1" applyAlignment="1" applyProtection="1">
      <alignment horizontal="center" vertical="center" wrapText="1" shrinkToFit="1"/>
      <protection locked="0"/>
    </xf>
    <xf numFmtId="176" fontId="9" fillId="3" borderId="3" xfId="1" applyNumberFormat="1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 shrinkToFit="1"/>
      <protection locked="0"/>
    </xf>
    <xf numFmtId="0" fontId="4" fillId="8" borderId="11" xfId="0" applyFont="1" applyFill="1" applyBorder="1" applyAlignment="1" applyProtection="1">
      <alignment horizontal="left" vertical="center" wrapText="1" shrinkToFit="1"/>
      <protection locked="0"/>
    </xf>
    <xf numFmtId="0" fontId="4" fillId="8" borderId="12" xfId="0" applyFont="1" applyFill="1" applyBorder="1" applyAlignment="1" applyProtection="1">
      <alignment horizontal="left" vertical="center" wrapText="1" shrinkToFit="1"/>
      <protection locked="0"/>
    </xf>
    <xf numFmtId="0" fontId="4" fillId="8" borderId="13" xfId="0" applyFont="1" applyFill="1" applyBorder="1" applyAlignment="1" applyProtection="1">
      <alignment horizontal="left" vertical="center" wrapText="1" shrinkToFit="1"/>
      <protection locked="0"/>
    </xf>
    <xf numFmtId="0" fontId="4" fillId="8" borderId="14" xfId="0" applyFont="1" applyFill="1" applyBorder="1" applyAlignment="1" applyProtection="1">
      <alignment horizontal="left" vertical="center" wrapText="1" shrinkToFit="1"/>
      <protection locked="0"/>
    </xf>
    <xf numFmtId="0" fontId="4" fillId="8" borderId="15" xfId="0" applyFont="1" applyFill="1" applyBorder="1" applyAlignment="1" applyProtection="1">
      <alignment horizontal="left" vertical="center" wrapText="1" shrinkToFit="1"/>
      <protection locked="0"/>
    </xf>
    <xf numFmtId="0" fontId="4" fillId="8" borderId="16" xfId="0" applyFont="1" applyFill="1" applyBorder="1" applyAlignment="1" applyProtection="1">
      <alignment horizontal="left" vertical="center" wrapText="1" shrinkToFit="1"/>
      <protection locked="0"/>
    </xf>
    <xf numFmtId="0" fontId="4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41" fillId="8" borderId="3" xfId="0" applyFont="1" applyFill="1" applyBorder="1" applyAlignment="1">
      <alignment horizontal="center" vertical="center" wrapText="1"/>
    </xf>
    <xf numFmtId="0" fontId="41" fillId="8" borderId="10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 applyProtection="1">
      <alignment horizontal="center" vertical="center" wrapText="1"/>
      <protection locked="0"/>
    </xf>
    <xf numFmtId="177" fontId="18" fillId="8" borderId="2" xfId="1" applyNumberFormat="1" applyFont="1" applyFill="1" applyBorder="1" applyAlignment="1" applyProtection="1">
      <alignment horizontal="left" vertical="top" wrapText="1"/>
      <protection locked="0"/>
    </xf>
    <xf numFmtId="0" fontId="4" fillId="0" borderId="77" xfId="0" applyFont="1" applyBorder="1" applyAlignment="1">
      <alignment horizontal="center" vertical="center"/>
    </xf>
    <xf numFmtId="177" fontId="15" fillId="0" borderId="11" xfId="3" applyNumberFormat="1" applyFont="1" applyFill="1" applyBorder="1" applyAlignment="1" applyProtection="1">
      <alignment horizontal="left" vertical="center" wrapText="1"/>
    </xf>
    <xf numFmtId="177" fontId="15" fillId="0" borderId="32" xfId="3" applyNumberFormat="1" applyFont="1" applyFill="1" applyBorder="1" applyAlignment="1" applyProtection="1">
      <alignment horizontal="left" vertical="center" wrapText="1"/>
    </xf>
    <xf numFmtId="0" fontId="15" fillId="8" borderId="15" xfId="3" applyNumberFormat="1" applyFont="1" applyFill="1" applyBorder="1" applyAlignment="1" applyProtection="1">
      <alignment horizontal="left" vertical="top" wrapText="1"/>
      <protection locked="0"/>
    </xf>
    <xf numFmtId="0" fontId="15" fillId="8" borderId="51" xfId="3" applyNumberFormat="1" applyFont="1" applyFill="1" applyBorder="1" applyAlignment="1" applyProtection="1">
      <alignment horizontal="left" vertical="top" wrapText="1"/>
      <protection locked="0"/>
    </xf>
    <xf numFmtId="0" fontId="15" fillId="8" borderId="16" xfId="3" applyNumberFormat="1" applyFont="1" applyFill="1" applyBorder="1" applyAlignment="1" applyProtection="1">
      <alignment horizontal="left" vertical="top" wrapText="1"/>
      <protection locked="0"/>
    </xf>
    <xf numFmtId="0" fontId="39" fillId="0" borderId="0" xfId="2" applyFont="1" applyAlignment="1">
      <alignment horizontal="center" vertical="center" wrapText="1"/>
    </xf>
    <xf numFmtId="0" fontId="15" fillId="4" borderId="2" xfId="2" applyFont="1" applyFill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0" fontId="15" fillId="3" borderId="0" xfId="2" applyFont="1" applyFill="1" applyAlignment="1">
      <alignment horizontal="center" vertical="center" wrapText="1"/>
    </xf>
    <xf numFmtId="0" fontId="15" fillId="3" borderId="0" xfId="2" applyFont="1" applyFill="1" applyAlignment="1">
      <alignment horizontal="center" vertical="center"/>
    </xf>
    <xf numFmtId="0" fontId="15" fillId="6" borderId="3" xfId="2" applyFont="1" applyFill="1" applyBorder="1" applyAlignment="1">
      <alignment horizontal="center" vertical="center"/>
    </xf>
    <xf numFmtId="0" fontId="15" fillId="6" borderId="4" xfId="2" applyFont="1" applyFill="1" applyBorder="1" applyAlignment="1">
      <alignment horizontal="center" vertical="center"/>
    </xf>
    <xf numFmtId="0" fontId="15" fillId="6" borderId="10" xfId="2" applyFont="1" applyFill="1" applyBorder="1" applyAlignment="1">
      <alignment horizontal="center" vertical="center"/>
    </xf>
    <xf numFmtId="0" fontId="15" fillId="6" borderId="2" xfId="2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 vertical="center" shrinkToFit="1"/>
    </xf>
    <xf numFmtId="2" fontId="19" fillId="3" borderId="57" xfId="2" applyNumberFormat="1" applyFont="1" applyFill="1" applyBorder="1" applyAlignment="1">
      <alignment horizontal="center" vertical="center"/>
    </xf>
    <xf numFmtId="2" fontId="19" fillId="3" borderId="7" xfId="2" applyNumberFormat="1" applyFont="1" applyFill="1" applyBorder="1" applyAlignment="1">
      <alignment horizontal="center" vertical="center"/>
    </xf>
    <xf numFmtId="2" fontId="19" fillId="3" borderId="62" xfId="2" applyNumberFormat="1" applyFont="1" applyFill="1" applyBorder="1" applyAlignment="1">
      <alignment horizontal="center" vertical="center"/>
    </xf>
    <xf numFmtId="2" fontId="19" fillId="3" borderId="25" xfId="2" applyNumberFormat="1" applyFont="1" applyFill="1" applyBorder="1" applyAlignment="1">
      <alignment horizontal="center" vertical="center"/>
    </xf>
    <xf numFmtId="0" fontId="15" fillId="0" borderId="11" xfId="2" applyFont="1" applyBorder="1" applyAlignment="1">
      <alignment horizontal="left" vertical="top" wrapText="1"/>
    </xf>
    <xf numFmtId="0" fontId="15" fillId="0" borderId="32" xfId="2" applyFont="1" applyBorder="1" applyAlignment="1">
      <alignment horizontal="left" vertical="top" wrapText="1"/>
    </xf>
    <xf numFmtId="0" fontId="15" fillId="0" borderId="12" xfId="2" applyFont="1" applyBorder="1" applyAlignment="1">
      <alignment horizontal="left" vertical="top" wrapText="1"/>
    </xf>
    <xf numFmtId="0" fontId="15" fillId="0" borderId="13" xfId="2" applyFont="1" applyBorder="1" applyAlignment="1">
      <alignment horizontal="left" vertical="top" wrapText="1"/>
    </xf>
    <xf numFmtId="0" fontId="15" fillId="0" borderId="0" xfId="2" applyFont="1" applyAlignment="1">
      <alignment horizontal="left" vertical="top" wrapText="1"/>
    </xf>
    <xf numFmtId="0" fontId="15" fillId="0" borderId="14" xfId="2" applyFont="1" applyBorder="1" applyAlignment="1">
      <alignment horizontal="left" vertical="top" wrapText="1"/>
    </xf>
    <xf numFmtId="0" fontId="15" fillId="0" borderId="15" xfId="2" applyFont="1" applyBorder="1" applyAlignment="1">
      <alignment horizontal="left" vertical="top" wrapText="1"/>
    </xf>
    <xf numFmtId="0" fontId="15" fillId="0" borderId="51" xfId="2" applyFont="1" applyBorder="1" applyAlignment="1">
      <alignment horizontal="left" vertical="top" wrapText="1"/>
    </xf>
    <xf numFmtId="0" fontId="15" fillId="0" borderId="16" xfId="2" applyFont="1" applyBorder="1" applyAlignment="1">
      <alignment horizontal="left" vertical="top" wrapText="1"/>
    </xf>
    <xf numFmtId="0" fontId="19" fillId="4" borderId="5" xfId="2" applyFont="1" applyFill="1" applyBorder="1" applyAlignment="1">
      <alignment horizontal="left" vertical="center"/>
    </xf>
    <xf numFmtId="0" fontId="19" fillId="4" borderId="6" xfId="2" applyFont="1" applyFill="1" applyBorder="1" applyAlignment="1">
      <alignment horizontal="left" vertical="center"/>
    </xf>
    <xf numFmtId="0" fontId="19" fillId="4" borderId="7" xfId="2" applyFont="1" applyFill="1" applyBorder="1" applyAlignment="1">
      <alignment horizontal="left" vertical="center"/>
    </xf>
    <xf numFmtId="0" fontId="19" fillId="4" borderId="23" xfId="2" applyFont="1" applyFill="1" applyBorder="1" applyAlignment="1">
      <alignment horizontal="left" vertical="center"/>
    </xf>
    <xf numFmtId="0" fontId="19" fillId="4" borderId="24" xfId="2" applyFont="1" applyFill="1" applyBorder="1" applyAlignment="1">
      <alignment horizontal="left" vertical="center"/>
    </xf>
    <xf numFmtId="0" fontId="19" fillId="4" borderId="25" xfId="2" applyFont="1" applyFill="1" applyBorder="1" applyAlignment="1">
      <alignment horizontal="left" vertical="center"/>
    </xf>
    <xf numFmtId="2" fontId="19" fillId="4" borderId="5" xfId="2" applyNumberFormat="1" applyFont="1" applyFill="1" applyBorder="1" applyAlignment="1">
      <alignment horizontal="left" vertical="center"/>
    </xf>
    <xf numFmtId="2" fontId="19" fillId="4" borderId="6" xfId="2" applyNumberFormat="1" applyFont="1" applyFill="1" applyBorder="1" applyAlignment="1">
      <alignment horizontal="left" vertical="center"/>
    </xf>
    <xf numFmtId="2" fontId="19" fillId="4" borderId="7" xfId="2" applyNumberFormat="1" applyFont="1" applyFill="1" applyBorder="1" applyAlignment="1">
      <alignment horizontal="left" vertical="center"/>
    </xf>
    <xf numFmtId="2" fontId="19" fillId="4" borderId="23" xfId="2" applyNumberFormat="1" applyFont="1" applyFill="1" applyBorder="1" applyAlignment="1">
      <alignment horizontal="left" vertical="center"/>
    </xf>
    <xf numFmtId="2" fontId="19" fillId="4" borderId="24" xfId="2" applyNumberFormat="1" applyFont="1" applyFill="1" applyBorder="1" applyAlignment="1">
      <alignment horizontal="left" vertical="center"/>
    </xf>
    <xf numFmtId="2" fontId="19" fillId="4" borderId="25" xfId="2" applyNumberFormat="1" applyFont="1" applyFill="1" applyBorder="1" applyAlignment="1">
      <alignment horizontal="left" vertical="center"/>
    </xf>
    <xf numFmtId="0" fontId="15" fillId="4" borderId="11" xfId="2" applyFont="1" applyFill="1" applyBorder="1" applyAlignment="1">
      <alignment horizontal="center" vertical="center" shrinkToFit="1"/>
    </xf>
    <xf numFmtId="0" fontId="15" fillId="4" borderId="12" xfId="2" applyFont="1" applyFill="1" applyBorder="1" applyAlignment="1">
      <alignment horizontal="center" vertical="center" shrinkToFit="1"/>
    </xf>
    <xf numFmtId="0" fontId="15" fillId="4" borderId="15" xfId="2" applyFont="1" applyFill="1" applyBorder="1" applyAlignment="1">
      <alignment horizontal="center" vertical="center" shrinkToFit="1"/>
    </xf>
    <xf numFmtId="0" fontId="15" fillId="4" borderId="16" xfId="2" applyFont="1" applyFill="1" applyBorder="1" applyAlignment="1">
      <alignment horizontal="center" vertical="center" shrinkToFit="1"/>
    </xf>
    <xf numFmtId="0" fontId="15" fillId="4" borderId="3" xfId="2" applyFont="1" applyFill="1" applyBorder="1" applyAlignment="1">
      <alignment horizontal="center" vertical="center" shrinkToFit="1"/>
    </xf>
    <xf numFmtId="0" fontId="15" fillId="4" borderId="10" xfId="2" applyFont="1" applyFill="1" applyBorder="1" applyAlignment="1">
      <alignment horizontal="center" vertical="center" shrinkToFit="1"/>
    </xf>
    <xf numFmtId="177" fontId="15" fillId="0" borderId="2" xfId="3" applyNumberFormat="1" applyFont="1" applyFill="1" applyBorder="1" applyAlignment="1" applyProtection="1">
      <alignment horizontal="center" vertical="center" shrinkToFit="1"/>
    </xf>
    <xf numFmtId="177" fontId="15" fillId="0" borderId="3" xfId="3" applyNumberFormat="1" applyFont="1" applyFill="1" applyBorder="1" applyAlignment="1" applyProtection="1">
      <alignment horizontal="center" vertical="center" shrinkToFit="1"/>
    </xf>
    <xf numFmtId="178" fontId="19" fillId="0" borderId="11" xfId="3" applyNumberFormat="1" applyFont="1" applyFill="1" applyBorder="1" applyAlignment="1" applyProtection="1">
      <alignment horizontal="right" vertical="center"/>
    </xf>
    <xf numFmtId="178" fontId="19" fillId="0" borderId="32" xfId="3" applyNumberFormat="1" applyFont="1" applyFill="1" applyBorder="1" applyAlignment="1" applyProtection="1">
      <alignment horizontal="right" vertical="center"/>
    </xf>
    <xf numFmtId="178" fontId="19" fillId="0" borderId="15" xfId="3" applyNumberFormat="1" applyFont="1" applyFill="1" applyBorder="1" applyAlignment="1" applyProtection="1">
      <alignment horizontal="right" vertical="center"/>
    </xf>
    <xf numFmtId="178" fontId="19" fillId="0" borderId="51" xfId="3" applyNumberFormat="1" applyFont="1" applyFill="1" applyBorder="1" applyAlignment="1" applyProtection="1">
      <alignment horizontal="right" vertical="center"/>
    </xf>
    <xf numFmtId="178" fontId="19" fillId="0" borderId="52" xfId="3" applyNumberFormat="1" applyFont="1" applyFill="1" applyBorder="1" applyAlignment="1" applyProtection="1">
      <alignment horizontal="center" vertical="center"/>
    </xf>
    <xf numFmtId="178" fontId="19" fillId="0" borderId="53" xfId="3" applyNumberFormat="1" applyFont="1" applyFill="1" applyBorder="1" applyAlignment="1" applyProtection="1">
      <alignment horizontal="center" vertical="center"/>
    </xf>
    <xf numFmtId="2" fontId="19" fillId="0" borderId="67" xfId="2" applyNumberFormat="1" applyFont="1" applyBorder="1" applyAlignment="1">
      <alignment horizontal="center" vertical="center"/>
    </xf>
    <xf numFmtId="2" fontId="19" fillId="0" borderId="2" xfId="2" applyNumberFormat="1" applyFont="1" applyBorder="1" applyAlignment="1">
      <alignment horizontal="center" vertical="center"/>
    </xf>
    <xf numFmtId="0" fontId="19" fillId="4" borderId="11" xfId="2" applyFont="1" applyFill="1" applyBorder="1" applyAlignment="1">
      <alignment horizontal="left" vertical="center"/>
    </xf>
    <xf numFmtId="0" fontId="19" fillId="4" borderId="32" xfId="2" applyFont="1" applyFill="1" applyBorder="1" applyAlignment="1">
      <alignment horizontal="left" vertical="center"/>
    </xf>
    <xf numFmtId="0" fontId="19" fillId="4" borderId="12" xfId="2" applyFont="1" applyFill="1" applyBorder="1" applyAlignment="1">
      <alignment horizontal="left" vertical="center"/>
    </xf>
    <xf numFmtId="0" fontId="19" fillId="4" borderId="15" xfId="2" applyFont="1" applyFill="1" applyBorder="1" applyAlignment="1">
      <alignment horizontal="left" vertical="center"/>
    </xf>
    <xf numFmtId="0" fontId="19" fillId="4" borderId="51" xfId="2" applyFont="1" applyFill="1" applyBorder="1" applyAlignment="1">
      <alignment horizontal="left" vertical="center"/>
    </xf>
    <xf numFmtId="0" fontId="19" fillId="4" borderId="16" xfId="2" applyFont="1" applyFill="1" applyBorder="1" applyAlignment="1">
      <alignment horizontal="left" vertical="center"/>
    </xf>
    <xf numFmtId="177" fontId="19" fillId="0" borderId="5" xfId="3" applyNumberFormat="1" applyFont="1" applyFill="1" applyBorder="1" applyAlignment="1" applyProtection="1">
      <alignment horizontal="right" vertical="center"/>
    </xf>
    <xf numFmtId="177" fontId="19" fillId="0" borderId="6" xfId="3" applyNumberFormat="1" applyFont="1" applyFill="1" applyBorder="1" applyAlignment="1" applyProtection="1">
      <alignment horizontal="right" vertical="center"/>
    </xf>
    <xf numFmtId="177" fontId="19" fillId="0" borderId="23" xfId="3" applyNumberFormat="1" applyFont="1" applyFill="1" applyBorder="1" applyAlignment="1" applyProtection="1">
      <alignment horizontal="right" vertical="center"/>
    </xf>
    <xf numFmtId="177" fontId="19" fillId="0" borderId="24" xfId="3" applyNumberFormat="1" applyFont="1" applyFill="1" applyBorder="1" applyAlignment="1" applyProtection="1">
      <alignment horizontal="right" vertical="center"/>
    </xf>
    <xf numFmtId="177" fontId="20" fillId="0" borderId="56" xfId="3" applyNumberFormat="1" applyFont="1" applyFill="1" applyBorder="1" applyAlignment="1" applyProtection="1">
      <alignment horizontal="center" vertical="center"/>
    </xf>
    <xf numFmtId="177" fontId="20" fillId="0" borderId="61" xfId="3" applyNumberFormat="1" applyFont="1" applyFill="1" applyBorder="1" applyAlignment="1" applyProtection="1">
      <alignment horizontal="center" vertical="center"/>
    </xf>
    <xf numFmtId="2" fontId="19" fillId="0" borderId="57" xfId="2" applyNumberFormat="1" applyFont="1" applyBorder="1" applyAlignment="1">
      <alignment horizontal="center" vertical="center"/>
    </xf>
    <xf numFmtId="2" fontId="19" fillId="0" borderId="7" xfId="2" applyNumberFormat="1" applyFont="1" applyBorder="1" applyAlignment="1">
      <alignment horizontal="center" vertical="center"/>
    </xf>
    <xf numFmtId="2" fontId="19" fillId="0" borderId="62" xfId="2" applyNumberFormat="1" applyFont="1" applyBorder="1" applyAlignment="1">
      <alignment horizontal="center" vertical="center"/>
    </xf>
    <xf numFmtId="2" fontId="19" fillId="0" borderId="25" xfId="2" applyNumberFormat="1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 wrapText="1" shrinkToFit="1"/>
    </xf>
    <xf numFmtId="0" fontId="15" fillId="0" borderId="32" xfId="2" applyFont="1" applyBorder="1" applyAlignment="1">
      <alignment horizontal="center" vertical="center" wrapText="1" shrinkToFit="1"/>
    </xf>
    <xf numFmtId="0" fontId="15" fillId="0" borderId="12" xfId="2" applyFont="1" applyBorder="1" applyAlignment="1">
      <alignment horizontal="center" vertical="center" wrapText="1" shrinkToFit="1"/>
    </xf>
    <xf numFmtId="0" fontId="15" fillId="0" borderId="15" xfId="2" applyFont="1" applyBorder="1" applyAlignment="1">
      <alignment horizontal="center" vertical="center" wrapText="1" shrinkToFit="1"/>
    </xf>
    <xf numFmtId="0" fontId="15" fillId="0" borderId="51" xfId="2" applyFont="1" applyBorder="1" applyAlignment="1">
      <alignment horizontal="center" vertical="center" wrapText="1" shrinkToFit="1"/>
    </xf>
    <xf numFmtId="0" fontId="15" fillId="0" borderId="16" xfId="2" applyFont="1" applyBorder="1" applyAlignment="1">
      <alignment horizontal="center" vertical="center" wrapText="1" shrinkToFit="1"/>
    </xf>
    <xf numFmtId="0" fontId="15" fillId="4" borderId="3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/>
    </xf>
    <xf numFmtId="0" fontId="15" fillId="4" borderId="10" xfId="2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2" fontId="15" fillId="0" borderId="3" xfId="2" applyNumberFormat="1" applyFont="1" applyBorder="1" applyAlignment="1">
      <alignment horizontal="center" vertical="center"/>
    </xf>
    <xf numFmtId="2" fontId="15" fillId="0" borderId="4" xfId="2" applyNumberFormat="1" applyFont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vertical="center" wrapText="1" shrinkToFit="1"/>
    </xf>
    <xf numFmtId="0" fontId="15" fillId="4" borderId="4" xfId="2" applyFont="1" applyFill="1" applyBorder="1" applyAlignment="1">
      <alignment horizontal="center" vertical="center" shrinkToFit="1"/>
    </xf>
    <xf numFmtId="0" fontId="15" fillId="0" borderId="3" xfId="2" applyFont="1" applyBorder="1" applyAlignment="1">
      <alignment horizontal="center" vertical="center" shrinkToFit="1"/>
    </xf>
    <xf numFmtId="0" fontId="15" fillId="4" borderId="2" xfId="2" applyFont="1" applyFill="1" applyBorder="1" applyAlignment="1">
      <alignment horizontal="center" vertical="center"/>
    </xf>
    <xf numFmtId="14" fontId="15" fillId="4" borderId="2" xfId="2" applyNumberFormat="1" applyFont="1" applyFill="1" applyBorder="1" applyAlignment="1">
      <alignment horizontal="center" vertical="center"/>
    </xf>
    <xf numFmtId="14" fontId="15" fillId="4" borderId="3" xfId="2" applyNumberFormat="1" applyFont="1" applyFill="1" applyBorder="1" applyAlignment="1">
      <alignment horizontal="center" vertical="center"/>
    </xf>
    <xf numFmtId="14" fontId="15" fillId="4" borderId="4" xfId="2" applyNumberFormat="1" applyFont="1" applyFill="1" applyBorder="1" applyAlignment="1">
      <alignment horizontal="center" vertical="center"/>
    </xf>
    <xf numFmtId="14" fontId="15" fillId="4" borderId="10" xfId="2" applyNumberFormat="1" applyFont="1" applyFill="1" applyBorder="1" applyAlignment="1">
      <alignment horizontal="center" vertical="center"/>
    </xf>
    <xf numFmtId="14" fontId="15" fillId="0" borderId="2" xfId="2" applyNumberFormat="1" applyFont="1" applyBorder="1" applyAlignment="1">
      <alignment horizontal="center" vertical="center"/>
    </xf>
    <xf numFmtId="181" fontId="15" fillId="0" borderId="3" xfId="2" applyNumberFormat="1" applyFont="1" applyBorder="1" applyAlignment="1">
      <alignment horizontal="center" vertical="center"/>
    </xf>
    <xf numFmtId="181" fontId="15" fillId="0" borderId="4" xfId="2" applyNumberFormat="1" applyFont="1" applyBorder="1" applyAlignment="1">
      <alignment horizontal="center" vertical="center"/>
    </xf>
    <xf numFmtId="181" fontId="15" fillId="0" borderId="10" xfId="2" applyNumberFormat="1" applyFont="1" applyBorder="1" applyAlignment="1">
      <alignment horizontal="center" vertical="center"/>
    </xf>
    <xf numFmtId="183" fontId="15" fillId="0" borderId="3" xfId="2" applyNumberFormat="1" applyFont="1" applyBorder="1" applyAlignment="1">
      <alignment horizontal="center" vertical="center"/>
    </xf>
    <xf numFmtId="183" fontId="15" fillId="0" borderId="4" xfId="2" applyNumberFormat="1" applyFont="1" applyBorder="1" applyAlignment="1">
      <alignment horizontal="center" vertical="center"/>
    </xf>
    <xf numFmtId="183" fontId="15" fillId="0" borderId="10" xfId="2" applyNumberFormat="1" applyFont="1" applyBorder="1" applyAlignment="1">
      <alignment horizontal="center" vertical="center"/>
    </xf>
    <xf numFmtId="14" fontId="15" fillId="0" borderId="3" xfId="2" quotePrefix="1" applyNumberFormat="1" applyFont="1" applyBorder="1" applyAlignment="1">
      <alignment horizontal="center" vertical="center"/>
    </xf>
    <xf numFmtId="14" fontId="15" fillId="0" borderId="4" xfId="2" quotePrefix="1" applyNumberFormat="1" applyFont="1" applyBorder="1" applyAlignment="1">
      <alignment horizontal="center" vertical="center"/>
    </xf>
    <xf numFmtId="14" fontId="15" fillId="0" borderId="10" xfId="2" quotePrefix="1" applyNumberFormat="1" applyFont="1" applyBorder="1" applyAlignment="1">
      <alignment horizontal="center" vertical="center"/>
    </xf>
    <xf numFmtId="185" fontId="15" fillId="0" borderId="4" xfId="2" applyNumberFormat="1" applyFont="1" applyBorder="1" applyAlignment="1">
      <alignment horizontal="left" vertical="center"/>
    </xf>
    <xf numFmtId="185" fontId="15" fillId="0" borderId="10" xfId="2" applyNumberFormat="1" applyFont="1" applyBorder="1" applyAlignment="1">
      <alignment horizontal="left" vertical="center"/>
    </xf>
    <xf numFmtId="0" fontId="15" fillId="0" borderId="4" xfId="2" applyFont="1" applyBorder="1" applyAlignment="1">
      <alignment horizontal="center" vertical="center" shrinkToFit="1"/>
    </xf>
    <xf numFmtId="0" fontId="15" fillId="0" borderId="10" xfId="2" applyFont="1" applyBorder="1" applyAlignment="1">
      <alignment horizontal="center" vertical="center" shrinkToFit="1"/>
    </xf>
    <xf numFmtId="0" fontId="15" fillId="0" borderId="2" xfId="2" applyFont="1" applyBorder="1" applyAlignment="1">
      <alignment horizontal="left" vertical="center"/>
    </xf>
    <xf numFmtId="0" fontId="12" fillId="4" borderId="11" xfId="2" applyFont="1" applyFill="1" applyBorder="1" applyAlignment="1">
      <alignment horizontal="center" vertical="center" wrapText="1"/>
    </xf>
    <xf numFmtId="0" fontId="12" fillId="4" borderId="12" xfId="2" applyFont="1" applyFill="1" applyBorder="1" applyAlignment="1">
      <alignment horizontal="center" vertical="center" wrapText="1"/>
    </xf>
    <xf numFmtId="0" fontId="12" fillId="4" borderId="13" xfId="2" applyFont="1" applyFill="1" applyBorder="1" applyAlignment="1">
      <alignment horizontal="center" vertical="center" wrapText="1"/>
    </xf>
    <xf numFmtId="0" fontId="12" fillId="4" borderId="14" xfId="2" applyFont="1" applyFill="1" applyBorder="1" applyAlignment="1">
      <alignment horizontal="center" vertical="center" wrapText="1"/>
    </xf>
    <xf numFmtId="0" fontId="12" fillId="4" borderId="15" xfId="2" applyFont="1" applyFill="1" applyBorder="1" applyAlignment="1">
      <alignment horizontal="center" vertical="center" wrapText="1"/>
    </xf>
    <xf numFmtId="0" fontId="12" fillId="4" borderId="16" xfId="2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center" vertical="center" wrapText="1"/>
    </xf>
    <xf numFmtId="0" fontId="15" fillId="4" borderId="19" xfId="2" applyFont="1" applyFill="1" applyBorder="1" applyAlignment="1">
      <alignment horizontal="center" vertical="center" wrapText="1"/>
    </xf>
    <xf numFmtId="0" fontId="15" fillId="4" borderId="11" xfId="2" applyFont="1" applyFill="1" applyBorder="1" applyAlignment="1">
      <alignment horizontal="center" vertical="center"/>
    </xf>
    <xf numFmtId="0" fontId="15" fillId="4" borderId="12" xfId="2" applyFont="1" applyFill="1" applyBorder="1" applyAlignment="1">
      <alignment horizontal="center" vertical="center"/>
    </xf>
    <xf numFmtId="0" fontId="15" fillId="4" borderId="13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15" fillId="4" borderId="15" xfId="2" applyFont="1" applyFill="1" applyBorder="1" applyAlignment="1">
      <alignment horizontal="center" vertical="center"/>
    </xf>
    <xf numFmtId="0" fontId="15" fillId="4" borderId="16" xfId="2" applyFont="1" applyFill="1" applyBorder="1" applyAlignment="1">
      <alignment horizontal="center" vertical="center"/>
    </xf>
    <xf numFmtId="0" fontId="15" fillId="0" borderId="2" xfId="2" applyFont="1" applyBorder="1" applyAlignment="1">
      <alignment horizontal="center" vertical="center" wrapText="1" shrinkToFit="1"/>
    </xf>
    <xf numFmtId="0" fontId="13" fillId="11" borderId="2" xfId="2" applyFont="1" applyFill="1" applyBorder="1" applyAlignment="1">
      <alignment horizontal="left" vertical="center"/>
    </xf>
    <xf numFmtId="177" fontId="13" fillId="3" borderId="32" xfId="3" applyNumberFormat="1" applyFont="1" applyFill="1" applyBorder="1" applyAlignment="1" applyProtection="1">
      <alignment horizontal="right" vertical="center" wrapText="1"/>
    </xf>
    <xf numFmtId="177" fontId="13" fillId="3" borderId="51" xfId="3" applyNumberFormat="1" applyFont="1" applyFill="1" applyBorder="1" applyAlignment="1" applyProtection="1">
      <alignment horizontal="right" vertical="center" wrapText="1"/>
    </xf>
    <xf numFmtId="0" fontId="13" fillId="3" borderId="10" xfId="2" applyFont="1" applyFill="1" applyBorder="1" applyAlignment="1">
      <alignment horizontal="center" vertical="center" wrapText="1"/>
    </xf>
    <xf numFmtId="0" fontId="14" fillId="12" borderId="15" xfId="2" applyFont="1" applyFill="1" applyBorder="1" applyAlignment="1">
      <alignment horizontal="center" vertical="center"/>
    </xf>
    <xf numFmtId="0" fontId="14" fillId="12" borderId="51" xfId="2" applyFont="1" applyFill="1" applyBorder="1" applyAlignment="1">
      <alignment horizontal="center" vertical="center"/>
    </xf>
    <xf numFmtId="176" fontId="14" fillId="3" borderId="3" xfId="2" applyNumberFormat="1" applyFont="1" applyFill="1" applyBorder="1" applyAlignment="1">
      <alignment horizontal="right" vertical="center" wrapText="1"/>
    </xf>
    <xf numFmtId="176" fontId="14" fillId="3" borderId="4" xfId="2" applyNumberFormat="1" applyFont="1" applyFill="1" applyBorder="1" applyAlignment="1">
      <alignment horizontal="right" vertical="center" wrapText="1"/>
    </xf>
    <xf numFmtId="177" fontId="14" fillId="3" borderId="19" xfId="3" applyNumberFormat="1" applyFont="1" applyFill="1" applyBorder="1" applyAlignment="1" applyProtection="1">
      <alignment horizontal="right" vertical="center" wrapText="1"/>
    </xf>
    <xf numFmtId="177" fontId="14" fillId="3" borderId="15" xfId="3" applyNumberFormat="1" applyFont="1" applyFill="1" applyBorder="1" applyAlignment="1" applyProtection="1">
      <alignment horizontal="right" vertical="center" wrapText="1"/>
    </xf>
    <xf numFmtId="186" fontId="14" fillId="3" borderId="3" xfId="2" applyNumberFormat="1" applyFont="1" applyFill="1" applyBorder="1" applyAlignment="1">
      <alignment horizontal="center" vertical="center" wrapText="1"/>
    </xf>
    <xf numFmtId="186" fontId="14" fillId="3" borderId="10" xfId="2" applyNumberFormat="1" applyFont="1" applyFill="1" applyBorder="1" applyAlignment="1">
      <alignment horizontal="center" vertical="center" wrapText="1"/>
    </xf>
    <xf numFmtId="176" fontId="14" fillId="3" borderId="19" xfId="2" applyNumberFormat="1" applyFont="1" applyFill="1" applyBorder="1" applyAlignment="1">
      <alignment horizontal="right" vertical="center" wrapText="1"/>
    </xf>
    <xf numFmtId="176" fontId="14" fillId="3" borderId="15" xfId="2" applyNumberFormat="1" applyFont="1" applyFill="1" applyBorder="1" applyAlignment="1">
      <alignment horizontal="right" vertical="center" wrapText="1"/>
    </xf>
    <xf numFmtId="0" fontId="14" fillId="13" borderId="2" xfId="2" applyFont="1" applyFill="1" applyBorder="1" applyAlignment="1">
      <alignment horizontal="center" vertical="center" shrinkToFit="1"/>
    </xf>
    <xf numFmtId="0" fontId="14" fillId="3" borderId="2" xfId="2" applyFont="1" applyFill="1" applyBorder="1" applyAlignment="1">
      <alignment horizontal="center" vertical="center"/>
    </xf>
    <xf numFmtId="0" fontId="14" fillId="11" borderId="48" xfId="2" applyFont="1" applyFill="1" applyBorder="1" applyAlignment="1">
      <alignment horizontal="center" vertical="center" wrapText="1"/>
    </xf>
    <xf numFmtId="0" fontId="14" fillId="4" borderId="49" xfId="2" applyFont="1" applyFill="1" applyBorder="1" applyAlignment="1">
      <alignment horizontal="center" vertical="center" wrapText="1"/>
    </xf>
    <xf numFmtId="0" fontId="14" fillId="4" borderId="50" xfId="2" applyFont="1" applyFill="1" applyBorder="1" applyAlignment="1">
      <alignment horizontal="center" vertical="center" wrapText="1"/>
    </xf>
    <xf numFmtId="0" fontId="14" fillId="4" borderId="48" xfId="2" applyFont="1" applyFill="1" applyBorder="1" applyAlignment="1">
      <alignment horizontal="center" vertical="center" wrapText="1"/>
    </xf>
    <xf numFmtId="0" fontId="14" fillId="4" borderId="75" xfId="2" applyFont="1" applyFill="1" applyBorder="1" applyAlignment="1">
      <alignment horizontal="center" vertical="center" wrapText="1"/>
    </xf>
    <xf numFmtId="186" fontId="14" fillId="3" borderId="63" xfId="2" applyNumberFormat="1" applyFont="1" applyFill="1" applyBorder="1" applyAlignment="1">
      <alignment horizontal="center" vertical="center" wrapText="1"/>
    </xf>
    <xf numFmtId="186" fontId="14" fillId="3" borderId="76" xfId="2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4" fillId="4" borderId="2" xfId="2" applyFont="1" applyFill="1" applyBorder="1" applyAlignment="1">
      <alignment horizontal="center" vertical="center"/>
    </xf>
    <xf numFmtId="0" fontId="14" fillId="11" borderId="2" xfId="2" applyFont="1" applyFill="1" applyBorder="1" applyAlignment="1">
      <alignment horizontal="center" vertical="center"/>
    </xf>
    <xf numFmtId="176" fontId="14" fillId="3" borderId="64" xfId="2" applyNumberFormat="1" applyFont="1" applyFill="1" applyBorder="1" applyAlignment="1">
      <alignment horizontal="right" vertical="center" wrapText="1"/>
    </xf>
    <xf numFmtId="176" fontId="14" fillId="3" borderId="63" xfId="2" applyNumberFormat="1" applyFont="1" applyFill="1" applyBorder="1" applyAlignment="1">
      <alignment horizontal="right" vertical="center" wrapText="1"/>
    </xf>
    <xf numFmtId="0" fontId="7" fillId="0" borderId="0" xfId="2" applyFont="1" applyAlignment="1">
      <alignment horizontal="center" vertical="top" wrapText="1"/>
    </xf>
    <xf numFmtId="0" fontId="4" fillId="0" borderId="2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4" fillId="8" borderId="11" xfId="0" applyFont="1" applyFill="1" applyBorder="1" applyAlignment="1" applyProtection="1">
      <alignment horizontal="center" vertical="center"/>
      <protection locked="0"/>
    </xf>
    <xf numFmtId="0" fontId="4" fillId="8" borderId="12" xfId="0" applyFont="1" applyFill="1" applyBorder="1" applyAlignment="1" applyProtection="1">
      <alignment horizontal="center" vertical="center"/>
      <protection locked="0"/>
    </xf>
    <xf numFmtId="0" fontId="4" fillId="8" borderId="15" xfId="0" applyFont="1" applyFill="1" applyBorder="1" applyAlignment="1" applyProtection="1">
      <alignment horizontal="center" vertical="center"/>
      <protection locked="0"/>
    </xf>
    <xf numFmtId="0" fontId="4" fillId="8" borderId="16" xfId="0" applyFont="1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Alignment="1" applyProtection="1">
      <alignment horizontal="center" vertical="center" shrinkToFit="1"/>
      <protection locked="0"/>
    </xf>
    <xf numFmtId="0" fontId="6" fillId="8" borderId="2" xfId="0" applyFont="1" applyFill="1" applyBorder="1" applyAlignment="1" applyProtection="1">
      <alignment horizontal="center" vertical="center" wrapText="1"/>
      <protection locked="0"/>
    </xf>
    <xf numFmtId="194" fontId="4" fillId="8" borderId="3" xfId="0" applyNumberFormat="1" applyFont="1" applyFill="1" applyBorder="1" applyAlignment="1" applyProtection="1">
      <alignment horizontal="center" vertical="center" shrinkToFit="1"/>
      <protection locked="0"/>
    </xf>
    <xf numFmtId="194" fontId="4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8" borderId="3" xfId="0" applyFont="1" applyFill="1" applyBorder="1" applyAlignment="1" applyProtection="1">
      <alignment horizontal="center" vertical="center" wrapText="1"/>
      <protection locked="0"/>
    </xf>
    <xf numFmtId="0" fontId="4" fillId="8" borderId="10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14" borderId="2" xfId="0" applyFont="1" applyFill="1" applyBorder="1" applyAlignment="1">
      <alignment horizontal="center" vertical="center" shrinkToFi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184" fontId="4" fillId="0" borderId="44" xfId="2" applyNumberFormat="1" applyFont="1" applyBorder="1" applyAlignment="1">
      <alignment horizontal="center" vertical="center"/>
    </xf>
  </cellXfs>
  <cellStyles count="7">
    <cellStyle name="桁区切り" xfId="1" builtinId="6"/>
    <cellStyle name="桁区切り 3" xfId="3" xr:uid="{71382845-9F28-48AB-A01F-3AE759EB33A8}"/>
    <cellStyle name="標準" xfId="0" builtinId="0"/>
    <cellStyle name="標準 12 3" xfId="4" xr:uid="{39DCF5B7-144B-40E1-AB5E-038019E4429F}"/>
    <cellStyle name="標準 2" xfId="5" xr:uid="{881BF313-EA56-46C9-9F3C-D6710F19EB1F}"/>
    <cellStyle name="標準 2 2" xfId="6" xr:uid="{A04D56E1-C800-4C7A-8786-2EB9D06DE243}"/>
    <cellStyle name="標準 3" xfId="2" xr:uid="{33F1EB14-406F-406F-99FD-55307C90D0F8}"/>
  </cellStyles>
  <dxfs count="804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fgColor theme="0" tint="-0.14996795556505021"/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border>
        <top style="thin">
          <color auto="1"/>
        </top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070C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Relationship Id="rId6" Type="http://schemas.openxmlformats.org/officeDocument/2006/relationships/image" Target="../media/image18.png"/><Relationship Id="rId5" Type="http://schemas.openxmlformats.org/officeDocument/2006/relationships/image" Target="../media/image17.png"/><Relationship Id="rId4" Type="http://schemas.openxmlformats.org/officeDocument/2006/relationships/image" Target="../media/image1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11</xdr:col>
          <xdr:colOff>562911</xdr:colOff>
          <xdr:row>127</xdr:row>
          <xdr:rowOff>200932</xdr:rowOff>
        </xdr:to>
        <xdr:pic>
          <xdr:nvPicPr>
            <xdr:cNvPr id="142" name="図 141">
              <a:extLst>
                <a:ext uri="{FF2B5EF4-FFF2-40B4-BE49-F238E27FC236}">
                  <a16:creationId xmlns:a16="http://schemas.microsoft.com/office/drawing/2014/main" id="{3EC19157-27ED-4553-825E-30352EF3E56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1:$E$19" spid="_x0000_s4048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72143" y="19934464"/>
              <a:ext cx="12370736" cy="1579789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104962</xdr:colOff>
      <xdr:row>68</xdr:row>
      <xdr:rowOff>124394</xdr:rowOff>
    </xdr:from>
    <xdr:to>
      <xdr:col>2</xdr:col>
      <xdr:colOff>303768</xdr:colOff>
      <xdr:row>127</xdr:row>
      <xdr:rowOff>73656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4140352E-E7D0-41CA-BEC3-8185B7BA36DA}"/>
            </a:ext>
          </a:extLst>
        </xdr:cNvPr>
        <xdr:cNvGrpSpPr/>
      </xdr:nvGrpSpPr>
      <xdr:grpSpPr>
        <a:xfrm>
          <a:off x="377105" y="20763708"/>
          <a:ext cx="427406" cy="14383719"/>
          <a:chOff x="373931" y="20912928"/>
          <a:chExt cx="413282" cy="14274774"/>
        </a:xfrm>
      </xdr:grpSpPr>
      <xdr:sp macro="" textlink="">
        <xdr:nvSpPr>
          <xdr:cNvPr id="243" name="正方形/長方形 242">
            <a:extLst>
              <a:ext uri="{FF2B5EF4-FFF2-40B4-BE49-F238E27FC236}">
                <a16:creationId xmlns:a16="http://schemas.microsoft.com/office/drawing/2014/main" id="{6C509C6E-7AE4-4809-81B9-1D3F90E2C002}"/>
              </a:ext>
            </a:extLst>
          </xdr:cNvPr>
          <xdr:cNvSpPr>
            <a:spLocks noChangeAspect="1"/>
          </xdr:cNvSpPr>
        </xdr:nvSpPr>
        <xdr:spPr>
          <a:xfrm>
            <a:off x="374012" y="20912928"/>
            <a:ext cx="413141" cy="38981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244" name="正方形/長方形 243">
            <a:extLst>
              <a:ext uri="{FF2B5EF4-FFF2-40B4-BE49-F238E27FC236}">
                <a16:creationId xmlns:a16="http://schemas.microsoft.com/office/drawing/2014/main" id="{827C7F93-A072-47B0-B360-3D80E9F780A5}"/>
              </a:ext>
            </a:extLst>
          </xdr:cNvPr>
          <xdr:cNvSpPr>
            <a:spLocks noChangeAspect="1"/>
          </xdr:cNvSpPr>
        </xdr:nvSpPr>
        <xdr:spPr>
          <a:xfrm>
            <a:off x="377310" y="21382463"/>
            <a:ext cx="406544" cy="40234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245" name="正方形/長方形 244">
            <a:extLst>
              <a:ext uri="{FF2B5EF4-FFF2-40B4-BE49-F238E27FC236}">
                <a16:creationId xmlns:a16="http://schemas.microsoft.com/office/drawing/2014/main" id="{8B2C8D26-4493-4247-9E90-A32A86EB8E3E}"/>
              </a:ext>
            </a:extLst>
          </xdr:cNvPr>
          <xdr:cNvSpPr>
            <a:spLocks noChangeAspect="1"/>
          </xdr:cNvSpPr>
        </xdr:nvSpPr>
        <xdr:spPr>
          <a:xfrm>
            <a:off x="377206" y="21857796"/>
            <a:ext cx="406752" cy="38974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246" name="正方形/長方形 245">
            <a:extLst>
              <a:ext uri="{FF2B5EF4-FFF2-40B4-BE49-F238E27FC236}">
                <a16:creationId xmlns:a16="http://schemas.microsoft.com/office/drawing/2014/main" id="{091B3FC7-B2D2-4944-A84A-6CE444EBB8B5}"/>
              </a:ext>
            </a:extLst>
          </xdr:cNvPr>
          <xdr:cNvSpPr>
            <a:spLocks noChangeAspect="1"/>
          </xdr:cNvSpPr>
        </xdr:nvSpPr>
        <xdr:spPr>
          <a:xfrm>
            <a:off x="377324" y="22330698"/>
            <a:ext cx="406517" cy="37924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  <xdr:sp macro="" textlink="">
        <xdr:nvSpPr>
          <xdr:cNvPr id="247" name="正方形/長方形 246">
            <a:extLst>
              <a:ext uri="{FF2B5EF4-FFF2-40B4-BE49-F238E27FC236}">
                <a16:creationId xmlns:a16="http://schemas.microsoft.com/office/drawing/2014/main" id="{B637C4DB-563C-4AD5-B7E5-F0AC026D6FF1}"/>
              </a:ext>
            </a:extLst>
          </xdr:cNvPr>
          <xdr:cNvSpPr>
            <a:spLocks noChangeAspect="1"/>
          </xdr:cNvSpPr>
        </xdr:nvSpPr>
        <xdr:spPr>
          <a:xfrm>
            <a:off x="378862" y="22793920"/>
            <a:ext cx="403441" cy="39593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  <xdr:sp macro="" textlink="">
        <xdr:nvSpPr>
          <xdr:cNvPr id="248" name="正方形/長方形 247">
            <a:extLst>
              <a:ext uri="{FF2B5EF4-FFF2-40B4-BE49-F238E27FC236}">
                <a16:creationId xmlns:a16="http://schemas.microsoft.com/office/drawing/2014/main" id="{5BB21D55-1712-4170-962B-5ABCF4BDBBB1}"/>
              </a:ext>
            </a:extLst>
          </xdr:cNvPr>
          <xdr:cNvSpPr>
            <a:spLocks noChangeAspect="1"/>
          </xdr:cNvSpPr>
        </xdr:nvSpPr>
        <xdr:spPr>
          <a:xfrm>
            <a:off x="373952" y="23669568"/>
            <a:ext cx="413261" cy="37531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  <xdr:sp macro="" textlink="">
        <xdr:nvSpPr>
          <xdr:cNvPr id="250" name="正方形/長方形 249">
            <a:extLst>
              <a:ext uri="{FF2B5EF4-FFF2-40B4-BE49-F238E27FC236}">
                <a16:creationId xmlns:a16="http://schemas.microsoft.com/office/drawing/2014/main" id="{9DFE1937-D09E-453E-BF97-54CD3C893A8D}"/>
              </a:ext>
            </a:extLst>
          </xdr:cNvPr>
          <xdr:cNvSpPr>
            <a:spLocks noChangeAspect="1"/>
          </xdr:cNvSpPr>
        </xdr:nvSpPr>
        <xdr:spPr>
          <a:xfrm>
            <a:off x="378819" y="24685459"/>
            <a:ext cx="403526" cy="3784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  <xdr:sp macro="" textlink="">
        <xdr:nvSpPr>
          <xdr:cNvPr id="251" name="正方形/長方形 250">
            <a:extLst>
              <a:ext uri="{FF2B5EF4-FFF2-40B4-BE49-F238E27FC236}">
                <a16:creationId xmlns:a16="http://schemas.microsoft.com/office/drawing/2014/main" id="{A29CC910-2EDE-4B2B-8188-1B679B0A5121}"/>
              </a:ext>
            </a:extLst>
          </xdr:cNvPr>
          <xdr:cNvSpPr>
            <a:spLocks noChangeAspect="1"/>
          </xdr:cNvSpPr>
        </xdr:nvSpPr>
        <xdr:spPr>
          <a:xfrm>
            <a:off x="373995" y="25580445"/>
            <a:ext cx="413175" cy="37890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  <xdr:sp macro="" textlink="">
        <xdr:nvSpPr>
          <xdr:cNvPr id="252" name="正方形/長方形 251">
            <a:extLst>
              <a:ext uri="{FF2B5EF4-FFF2-40B4-BE49-F238E27FC236}">
                <a16:creationId xmlns:a16="http://schemas.microsoft.com/office/drawing/2014/main" id="{94A6EBCB-1BEC-43B5-BFB8-4FDC946F77B1}"/>
              </a:ext>
            </a:extLst>
          </xdr:cNvPr>
          <xdr:cNvSpPr>
            <a:spLocks noChangeAspect="1"/>
          </xdr:cNvSpPr>
        </xdr:nvSpPr>
        <xdr:spPr>
          <a:xfrm>
            <a:off x="376620" y="27363065"/>
            <a:ext cx="407925" cy="39463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254" name="正方形/長方形 253">
            <a:extLst>
              <a:ext uri="{FF2B5EF4-FFF2-40B4-BE49-F238E27FC236}">
                <a16:creationId xmlns:a16="http://schemas.microsoft.com/office/drawing/2014/main" id="{ADEB2E1C-8584-4B83-96E7-3E451A19E9B8}"/>
              </a:ext>
            </a:extLst>
          </xdr:cNvPr>
          <xdr:cNvSpPr>
            <a:spLocks noChangeAspect="1"/>
          </xdr:cNvSpPr>
        </xdr:nvSpPr>
        <xdr:spPr>
          <a:xfrm>
            <a:off x="373956" y="28896258"/>
            <a:ext cx="413253" cy="3850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  <xdr:sp macro="" textlink="">
        <xdr:nvSpPr>
          <xdr:cNvPr id="255" name="正方形/長方形 254">
            <a:extLst>
              <a:ext uri="{FF2B5EF4-FFF2-40B4-BE49-F238E27FC236}">
                <a16:creationId xmlns:a16="http://schemas.microsoft.com/office/drawing/2014/main" id="{C1904566-5F20-4216-90CB-7698217E240F}"/>
              </a:ext>
            </a:extLst>
          </xdr:cNvPr>
          <xdr:cNvSpPr>
            <a:spLocks noChangeAspect="1"/>
          </xdr:cNvSpPr>
        </xdr:nvSpPr>
        <xdr:spPr>
          <a:xfrm>
            <a:off x="373931" y="29451667"/>
            <a:ext cx="403778" cy="38044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  <xdr:sp macro="" textlink="">
        <xdr:nvSpPr>
          <xdr:cNvPr id="256" name="正方形/長方形 255">
            <a:extLst>
              <a:ext uri="{FF2B5EF4-FFF2-40B4-BE49-F238E27FC236}">
                <a16:creationId xmlns:a16="http://schemas.microsoft.com/office/drawing/2014/main" id="{801BDF3F-999C-4486-AA15-3EBEC40CBDA0}"/>
              </a:ext>
            </a:extLst>
          </xdr:cNvPr>
          <xdr:cNvSpPr>
            <a:spLocks noChangeAspect="1"/>
          </xdr:cNvSpPr>
        </xdr:nvSpPr>
        <xdr:spPr>
          <a:xfrm>
            <a:off x="374126" y="30982390"/>
            <a:ext cx="412912" cy="37236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  <xdr:sp macro="" textlink="">
        <xdr:nvSpPr>
          <xdr:cNvPr id="257" name="正方形/長方形 256">
            <a:extLst>
              <a:ext uri="{FF2B5EF4-FFF2-40B4-BE49-F238E27FC236}">
                <a16:creationId xmlns:a16="http://schemas.microsoft.com/office/drawing/2014/main" id="{CA767E96-AE9A-4A24-9363-E7431831E794}"/>
              </a:ext>
            </a:extLst>
          </xdr:cNvPr>
          <xdr:cNvSpPr>
            <a:spLocks noChangeAspect="1"/>
          </xdr:cNvSpPr>
        </xdr:nvSpPr>
        <xdr:spPr>
          <a:xfrm>
            <a:off x="375714" y="32609395"/>
            <a:ext cx="409737" cy="38725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  <xdr:sp macro="" textlink="">
        <xdr:nvSpPr>
          <xdr:cNvPr id="258" name="正方形/長方形 257">
            <a:extLst>
              <a:ext uri="{FF2B5EF4-FFF2-40B4-BE49-F238E27FC236}">
                <a16:creationId xmlns:a16="http://schemas.microsoft.com/office/drawing/2014/main" id="{8AA4AF0F-092C-4A4B-9698-59D6C3DA4CCB}"/>
              </a:ext>
            </a:extLst>
          </xdr:cNvPr>
          <xdr:cNvSpPr>
            <a:spLocks noChangeAspect="1"/>
          </xdr:cNvSpPr>
        </xdr:nvSpPr>
        <xdr:spPr>
          <a:xfrm>
            <a:off x="373974" y="33372749"/>
            <a:ext cx="413216" cy="37881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  <xdr:sp macro="" textlink="">
        <xdr:nvSpPr>
          <xdr:cNvPr id="259" name="正方形/長方形 258">
            <a:extLst>
              <a:ext uri="{FF2B5EF4-FFF2-40B4-BE49-F238E27FC236}">
                <a16:creationId xmlns:a16="http://schemas.microsoft.com/office/drawing/2014/main" id="{C294BF6D-BE65-44EC-8F27-EBE5A5D7CD83}"/>
              </a:ext>
            </a:extLst>
          </xdr:cNvPr>
          <xdr:cNvSpPr>
            <a:spLocks noChangeAspect="1"/>
          </xdr:cNvSpPr>
        </xdr:nvSpPr>
        <xdr:spPr>
          <a:xfrm>
            <a:off x="375571" y="33843002"/>
            <a:ext cx="410023" cy="39061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  <xdr:sp macro="" textlink="">
        <xdr:nvSpPr>
          <xdr:cNvPr id="260" name="正方形/長方形 259">
            <a:extLst>
              <a:ext uri="{FF2B5EF4-FFF2-40B4-BE49-F238E27FC236}">
                <a16:creationId xmlns:a16="http://schemas.microsoft.com/office/drawing/2014/main" id="{5A68B3B3-E40D-4471-9E58-F036FFD92281}"/>
              </a:ext>
            </a:extLst>
          </xdr:cNvPr>
          <xdr:cNvSpPr>
            <a:spLocks noChangeAspect="1"/>
          </xdr:cNvSpPr>
        </xdr:nvSpPr>
        <xdr:spPr>
          <a:xfrm>
            <a:off x="374012" y="34321005"/>
            <a:ext cx="413141" cy="3872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  <xdr:sp macro="" textlink="">
        <xdr:nvSpPr>
          <xdr:cNvPr id="261" name="正方形/長方形 260">
            <a:extLst>
              <a:ext uri="{FF2B5EF4-FFF2-40B4-BE49-F238E27FC236}">
                <a16:creationId xmlns:a16="http://schemas.microsoft.com/office/drawing/2014/main" id="{0AC1ECB4-95A9-4EBE-87CC-F6329366DDD8}"/>
              </a:ext>
            </a:extLst>
          </xdr:cNvPr>
          <xdr:cNvSpPr>
            <a:spLocks noChangeAspect="1"/>
          </xdr:cNvSpPr>
        </xdr:nvSpPr>
        <xdr:spPr>
          <a:xfrm>
            <a:off x="376776" y="34802546"/>
            <a:ext cx="407612" cy="3851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65</xdr:row>
          <xdr:rowOff>0</xdr:rowOff>
        </xdr:from>
        <xdr:to>
          <xdr:col>22</xdr:col>
          <xdr:colOff>96121</xdr:colOff>
          <xdr:row>101</xdr:row>
          <xdr:rowOff>0</xdr:rowOff>
        </xdr:to>
        <xdr:pic>
          <xdr:nvPicPr>
            <xdr:cNvPr id="212" name="図 211">
              <a:extLst>
                <a:ext uri="{FF2B5EF4-FFF2-40B4-BE49-F238E27FC236}">
                  <a16:creationId xmlns:a16="http://schemas.microsoft.com/office/drawing/2014/main" id="{787F9671-63E3-4BFB-97D6-1D1566EBBC1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22:$E$30" spid="_x0000_s4048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3375821" y="19934464"/>
              <a:ext cx="12437800" cy="92256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9814</xdr:colOff>
      <xdr:row>6</xdr:row>
      <xdr:rowOff>0</xdr:rowOff>
    </xdr:from>
    <xdr:to>
      <xdr:col>6</xdr:col>
      <xdr:colOff>754637</xdr:colOff>
      <xdr:row>7</xdr:row>
      <xdr:rowOff>141719</xdr:rowOff>
    </xdr:to>
    <xdr:grpSp>
      <xdr:nvGrpSpPr>
        <xdr:cNvPr id="135" name="グループ化 134">
          <a:extLst>
            <a:ext uri="{FF2B5EF4-FFF2-40B4-BE49-F238E27FC236}">
              <a16:creationId xmlns:a16="http://schemas.microsoft.com/office/drawing/2014/main" id="{2DCB7632-CDA8-4105-B4C1-40C7A13A008C}"/>
            </a:ext>
          </a:extLst>
        </xdr:cNvPr>
        <xdr:cNvGrpSpPr/>
      </xdr:nvGrpSpPr>
      <xdr:grpSpPr>
        <a:xfrm>
          <a:off x="5713928" y="3037114"/>
          <a:ext cx="744823" cy="424748"/>
          <a:chOff x="5478030" y="3039341"/>
          <a:chExt cx="744823" cy="427469"/>
        </a:xfrm>
      </xdr:grpSpPr>
      <xdr:cxnSp macro="">
        <xdr:nvCxnSpPr>
          <xdr:cNvPr id="78" name="直線矢印コネクタ 77">
            <a:extLst>
              <a:ext uri="{FF2B5EF4-FFF2-40B4-BE49-F238E27FC236}">
                <a16:creationId xmlns:a16="http://schemas.microsoft.com/office/drawing/2014/main" id="{28280AC7-956E-40F1-9181-A06BC351FD3F}"/>
              </a:ext>
            </a:extLst>
          </xdr:cNvPr>
          <xdr:cNvCxnSpPr>
            <a:cxnSpLocks/>
            <a:stCxn id="107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A847AB79-6871-4776-A442-29615102EE45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219653</xdr:colOff>
      <xdr:row>4</xdr:row>
      <xdr:rowOff>143387</xdr:rowOff>
    </xdr:from>
    <xdr:to>
      <xdr:col>6</xdr:col>
      <xdr:colOff>0</xdr:colOff>
      <xdr:row>5</xdr:row>
      <xdr:rowOff>278244</xdr:rowOff>
    </xdr:to>
    <xdr:grpSp>
      <xdr:nvGrpSpPr>
        <xdr:cNvPr id="123" name="グループ化 122">
          <a:extLst>
            <a:ext uri="{FF2B5EF4-FFF2-40B4-BE49-F238E27FC236}">
              <a16:creationId xmlns:a16="http://schemas.microsoft.com/office/drawing/2014/main" id="{CD25E656-1875-4827-84BB-DCC3B42A7F6C}"/>
            </a:ext>
          </a:extLst>
        </xdr:cNvPr>
        <xdr:cNvGrpSpPr/>
      </xdr:nvGrpSpPr>
      <xdr:grpSpPr>
        <a:xfrm>
          <a:off x="4617482" y="2614444"/>
          <a:ext cx="1086632" cy="417886"/>
          <a:chOff x="4401994" y="2611228"/>
          <a:chExt cx="1066222" cy="420607"/>
        </a:xfrm>
      </xdr:grpSpPr>
      <xdr:cxnSp macro="">
        <xdr:nvCxnSpPr>
          <xdr:cNvPr id="62" name="直線矢印コネクタ 61">
            <a:extLst>
              <a:ext uri="{FF2B5EF4-FFF2-40B4-BE49-F238E27FC236}">
                <a16:creationId xmlns:a16="http://schemas.microsoft.com/office/drawing/2014/main" id="{6D479A1C-B42A-4428-9513-91995BE40226}"/>
              </a:ext>
            </a:extLst>
          </xdr:cNvPr>
          <xdr:cNvCxnSpPr>
            <a:cxnSpLocks/>
            <a:stCxn id="108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8" name="正方形/長方形 107">
            <a:extLst>
              <a:ext uri="{FF2B5EF4-FFF2-40B4-BE49-F238E27FC236}">
                <a16:creationId xmlns:a16="http://schemas.microsoft.com/office/drawing/2014/main" id="{47645D27-5BC2-410C-B63A-09A74D8F8E97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26953</xdr:colOff>
      <xdr:row>14</xdr:row>
      <xdr:rowOff>103509</xdr:rowOff>
    </xdr:from>
    <xdr:to>
      <xdr:col>6</xdr:col>
      <xdr:colOff>768859</xdr:colOff>
      <xdr:row>15</xdr:row>
      <xdr:rowOff>176096</xdr:rowOff>
    </xdr:to>
    <xdr:grpSp>
      <xdr:nvGrpSpPr>
        <xdr:cNvPr id="125" name="グループ化 124">
          <a:extLst>
            <a:ext uri="{FF2B5EF4-FFF2-40B4-BE49-F238E27FC236}">
              <a16:creationId xmlns:a16="http://schemas.microsoft.com/office/drawing/2014/main" id="{4C0A7CEC-9019-41CF-A45A-8B42939D9436}"/>
            </a:ext>
          </a:extLst>
        </xdr:cNvPr>
        <xdr:cNvGrpSpPr/>
      </xdr:nvGrpSpPr>
      <xdr:grpSpPr>
        <a:xfrm>
          <a:off x="5731067" y="5404852"/>
          <a:ext cx="741906" cy="355615"/>
          <a:chOff x="5475720" y="3293919"/>
          <a:chExt cx="751431" cy="363175"/>
        </a:xfrm>
      </xdr:grpSpPr>
      <xdr:cxnSp macro="">
        <xdr:nvCxnSpPr>
          <xdr:cNvPr id="126" name="直線矢印コネクタ 125">
            <a:extLst>
              <a:ext uri="{FF2B5EF4-FFF2-40B4-BE49-F238E27FC236}">
                <a16:creationId xmlns:a16="http://schemas.microsoft.com/office/drawing/2014/main" id="{393B6D1C-6CE7-4CCF-919B-87A2F31C96D8}"/>
              </a:ext>
            </a:extLst>
          </xdr:cNvPr>
          <xdr:cNvCxnSpPr>
            <a:cxnSpLocks/>
            <a:stCxn id="12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27" name="正方形/長方形 126">
            <a:extLst>
              <a:ext uri="{FF2B5EF4-FFF2-40B4-BE49-F238E27FC236}">
                <a16:creationId xmlns:a16="http://schemas.microsoft.com/office/drawing/2014/main" id="{32EAFBC8-FA10-4C58-B8DE-5223BC74A6F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6</xdr:col>
      <xdr:colOff>8659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32" name="グループ化 131">
          <a:extLst>
            <a:ext uri="{FF2B5EF4-FFF2-40B4-BE49-F238E27FC236}">
              <a16:creationId xmlns:a16="http://schemas.microsoft.com/office/drawing/2014/main" id="{7C3209F2-511B-46C0-928C-EE7DC033D618}"/>
            </a:ext>
          </a:extLst>
        </xdr:cNvPr>
        <xdr:cNvGrpSpPr/>
      </xdr:nvGrpSpPr>
      <xdr:grpSpPr>
        <a:xfrm>
          <a:off x="5712773" y="3566927"/>
          <a:ext cx="751431" cy="357732"/>
          <a:chOff x="5475720" y="3293919"/>
          <a:chExt cx="751431" cy="363175"/>
        </a:xfrm>
      </xdr:grpSpPr>
      <xdr:cxnSp macro="">
        <xdr:nvCxnSpPr>
          <xdr:cNvPr id="133" name="直線矢印コネクタ 132">
            <a:extLst>
              <a:ext uri="{FF2B5EF4-FFF2-40B4-BE49-F238E27FC236}">
                <a16:creationId xmlns:a16="http://schemas.microsoft.com/office/drawing/2014/main" id="{17936F24-BD13-423D-9B01-BBAE030C4AEA}"/>
              </a:ext>
            </a:extLst>
          </xdr:cNvPr>
          <xdr:cNvCxnSpPr>
            <a:cxnSpLocks/>
            <a:stCxn id="13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4" name="正方形/長方形 133">
            <a:extLst>
              <a:ext uri="{FF2B5EF4-FFF2-40B4-BE49-F238E27FC236}">
                <a16:creationId xmlns:a16="http://schemas.microsoft.com/office/drawing/2014/main" id="{D0AAC94B-ED2D-4781-ABE3-8F8342AA612C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17318</xdr:colOff>
      <xdr:row>10</xdr:row>
      <xdr:rowOff>281421</xdr:rowOff>
    </xdr:from>
    <xdr:to>
      <xdr:col>6</xdr:col>
      <xdr:colOff>762141</xdr:colOff>
      <xdr:row>12</xdr:row>
      <xdr:rowOff>137390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7E618D66-A4FF-443D-A2A7-D96811CE9AB2}"/>
            </a:ext>
          </a:extLst>
        </xdr:cNvPr>
        <xdr:cNvGrpSpPr/>
      </xdr:nvGrpSpPr>
      <xdr:grpSpPr>
        <a:xfrm>
          <a:off x="5721432" y="4450650"/>
          <a:ext cx="744823" cy="422026"/>
          <a:chOff x="5478030" y="3039341"/>
          <a:chExt cx="744823" cy="427469"/>
        </a:xfrm>
      </xdr:grpSpPr>
      <xdr:cxnSp macro="">
        <xdr:nvCxnSpPr>
          <xdr:cNvPr id="137" name="直線矢印コネクタ 77">
            <a:extLst>
              <a:ext uri="{FF2B5EF4-FFF2-40B4-BE49-F238E27FC236}">
                <a16:creationId xmlns:a16="http://schemas.microsoft.com/office/drawing/2014/main" id="{F36D31CB-3895-4644-93BC-012CADA9FA77}"/>
              </a:ext>
            </a:extLst>
          </xdr:cNvPr>
          <xdr:cNvCxnSpPr>
            <a:cxnSpLocks/>
            <a:stCxn id="138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8" name="正方形/長方形 137">
            <a:extLst>
              <a:ext uri="{FF2B5EF4-FFF2-40B4-BE49-F238E27FC236}">
                <a16:creationId xmlns:a16="http://schemas.microsoft.com/office/drawing/2014/main" id="{D92D8DD0-B335-4E6F-B5FB-8F58EF8DFD7B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216478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139" name="グループ化 138">
          <a:extLst>
            <a:ext uri="{FF2B5EF4-FFF2-40B4-BE49-F238E27FC236}">
              <a16:creationId xmlns:a16="http://schemas.microsoft.com/office/drawing/2014/main" id="{0868FB00-8B12-4EBD-86BA-3F280A5D22DB}"/>
            </a:ext>
          </a:extLst>
        </xdr:cNvPr>
        <xdr:cNvGrpSpPr/>
      </xdr:nvGrpSpPr>
      <xdr:grpSpPr>
        <a:xfrm>
          <a:off x="4614307" y="4037093"/>
          <a:ext cx="1089807" cy="415164"/>
          <a:chOff x="4401994" y="2611228"/>
          <a:chExt cx="1066222" cy="420607"/>
        </a:xfrm>
      </xdr:grpSpPr>
      <xdr:cxnSp macro="">
        <xdr:nvCxnSpPr>
          <xdr:cNvPr id="140" name="直線矢印コネクタ 61">
            <a:extLst>
              <a:ext uri="{FF2B5EF4-FFF2-40B4-BE49-F238E27FC236}">
                <a16:creationId xmlns:a16="http://schemas.microsoft.com/office/drawing/2014/main" id="{F2467D1B-2396-4474-AC6B-66713C7A43E1}"/>
              </a:ext>
            </a:extLst>
          </xdr:cNvPr>
          <xdr:cNvCxnSpPr>
            <a:cxnSpLocks/>
            <a:stCxn id="141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1" name="正方形/長方形 140">
            <a:extLst>
              <a:ext uri="{FF2B5EF4-FFF2-40B4-BE49-F238E27FC236}">
                <a16:creationId xmlns:a16="http://schemas.microsoft.com/office/drawing/2014/main" id="{9817BA68-35DE-43FE-91C5-1BAFD3D6000C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12</xdr:col>
      <xdr:colOff>13147</xdr:colOff>
      <xdr:row>6</xdr:row>
      <xdr:rowOff>264630</xdr:rowOff>
    </xdr:from>
    <xdr:to>
      <xdr:col>12</xdr:col>
      <xdr:colOff>758228</xdr:colOff>
      <xdr:row>8</xdr:row>
      <xdr:rowOff>62655</xdr:rowOff>
    </xdr:to>
    <xdr:grpSp>
      <xdr:nvGrpSpPr>
        <xdr:cNvPr id="145" name="グループ化 144">
          <a:extLst>
            <a:ext uri="{FF2B5EF4-FFF2-40B4-BE49-F238E27FC236}">
              <a16:creationId xmlns:a16="http://schemas.microsoft.com/office/drawing/2014/main" id="{84E0D41A-D60D-4281-8D38-022F58AE39F9}"/>
            </a:ext>
          </a:extLst>
        </xdr:cNvPr>
        <xdr:cNvGrpSpPr/>
      </xdr:nvGrpSpPr>
      <xdr:grpSpPr>
        <a:xfrm>
          <a:off x="13554976" y="3301744"/>
          <a:ext cx="745081" cy="364082"/>
          <a:chOff x="5475720" y="3293919"/>
          <a:chExt cx="751431" cy="363175"/>
        </a:xfrm>
      </xdr:grpSpPr>
      <xdr:cxnSp macro="">
        <xdr:nvCxnSpPr>
          <xdr:cNvPr id="146" name="直線矢印コネクタ 145">
            <a:extLst>
              <a:ext uri="{FF2B5EF4-FFF2-40B4-BE49-F238E27FC236}">
                <a16:creationId xmlns:a16="http://schemas.microsoft.com/office/drawing/2014/main" id="{C6C205DB-2004-40EE-9A05-3C7B9474D596}"/>
              </a:ext>
            </a:extLst>
          </xdr:cNvPr>
          <xdr:cNvCxnSpPr>
            <a:cxnSpLocks/>
            <a:stCxn id="14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7" name="正方形/長方形 146">
            <a:extLst>
              <a:ext uri="{FF2B5EF4-FFF2-40B4-BE49-F238E27FC236}">
                <a16:creationId xmlns:a16="http://schemas.microsoft.com/office/drawing/2014/main" id="{DD66C9AA-E1A7-4313-BDC9-5BC302B2AA2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236702</xdr:rowOff>
    </xdr:from>
    <xdr:to>
      <xdr:col>12</xdr:col>
      <xdr:colOff>745081</xdr:colOff>
      <xdr:row>10</xdr:row>
      <xdr:rowOff>41077</xdr:rowOff>
    </xdr:to>
    <xdr:grpSp>
      <xdr:nvGrpSpPr>
        <xdr:cNvPr id="148" name="グループ化 147">
          <a:extLst>
            <a:ext uri="{FF2B5EF4-FFF2-40B4-BE49-F238E27FC236}">
              <a16:creationId xmlns:a16="http://schemas.microsoft.com/office/drawing/2014/main" id="{34251BC9-496B-4A45-865A-BBB21A4A65C3}"/>
            </a:ext>
          </a:extLst>
        </xdr:cNvPr>
        <xdr:cNvGrpSpPr/>
      </xdr:nvGrpSpPr>
      <xdr:grpSpPr>
        <a:xfrm>
          <a:off x="13541829" y="3839873"/>
          <a:ext cx="745081" cy="370433"/>
          <a:chOff x="5475720" y="3293919"/>
          <a:chExt cx="751431" cy="363175"/>
        </a:xfrm>
      </xdr:grpSpPr>
      <xdr:cxnSp macro="">
        <xdr:nvCxnSpPr>
          <xdr:cNvPr id="149" name="直線矢印コネクタ 148">
            <a:extLst>
              <a:ext uri="{FF2B5EF4-FFF2-40B4-BE49-F238E27FC236}">
                <a16:creationId xmlns:a16="http://schemas.microsoft.com/office/drawing/2014/main" id="{C3D9A8FE-9ABD-4695-AAE4-71BFC9AB308E}"/>
              </a:ext>
            </a:extLst>
          </xdr:cNvPr>
          <xdr:cNvCxnSpPr>
            <a:cxnSpLocks/>
            <a:stCxn id="15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0" name="正方形/長方形 149">
            <a:extLst>
              <a:ext uri="{FF2B5EF4-FFF2-40B4-BE49-F238E27FC236}">
                <a16:creationId xmlns:a16="http://schemas.microsoft.com/office/drawing/2014/main" id="{6D309080-A84F-49FC-A400-58D6AC17823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B34CFFF0-8D82-41F3-9ABB-51F8530ECCD9}"/>
            </a:ext>
          </a:extLst>
        </xdr:cNvPr>
        <xdr:cNvSpPr/>
      </xdr:nvSpPr>
      <xdr:spPr>
        <a:xfrm>
          <a:off x="6877538" y="3037606"/>
          <a:ext cx="6398847" cy="84992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105104</xdr:rowOff>
    </xdr:from>
    <xdr:to>
      <xdr:col>12</xdr:col>
      <xdr:colOff>745081</xdr:colOff>
      <xdr:row>12</xdr:row>
      <xdr:rowOff>192163</xdr:rowOff>
    </xdr:to>
    <xdr:grpSp>
      <xdr:nvGrpSpPr>
        <xdr:cNvPr id="152" name="グループ化 151">
          <a:extLst>
            <a:ext uri="{FF2B5EF4-FFF2-40B4-BE49-F238E27FC236}">
              <a16:creationId xmlns:a16="http://schemas.microsoft.com/office/drawing/2014/main" id="{928E0AA3-9054-4C12-9EDA-399F0F1C7B86}"/>
            </a:ext>
          </a:extLst>
        </xdr:cNvPr>
        <xdr:cNvGrpSpPr/>
      </xdr:nvGrpSpPr>
      <xdr:grpSpPr>
        <a:xfrm>
          <a:off x="13541829" y="4557361"/>
          <a:ext cx="745081" cy="370088"/>
          <a:chOff x="5475720" y="3293919"/>
          <a:chExt cx="751431" cy="363175"/>
        </a:xfrm>
      </xdr:grpSpPr>
      <xdr:cxnSp macro="">
        <xdr:nvCxnSpPr>
          <xdr:cNvPr id="153" name="直線矢印コネクタ 152">
            <a:extLst>
              <a:ext uri="{FF2B5EF4-FFF2-40B4-BE49-F238E27FC236}">
                <a16:creationId xmlns:a16="http://schemas.microsoft.com/office/drawing/2014/main" id="{989B093E-184F-4A42-85ED-20BC9017814F}"/>
              </a:ext>
            </a:extLst>
          </xdr:cNvPr>
          <xdr:cNvCxnSpPr>
            <a:cxnSpLocks/>
            <a:stCxn id="15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4" name="正方形/長方形 153">
            <a:extLst>
              <a:ext uri="{FF2B5EF4-FFF2-40B4-BE49-F238E27FC236}">
                <a16:creationId xmlns:a16="http://schemas.microsoft.com/office/drawing/2014/main" id="{6D43CE49-0B8B-469D-9393-77B13A3F8B7D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10</xdr:row>
      <xdr:rowOff>0</xdr:rowOff>
    </xdr:from>
    <xdr:to>
      <xdr:col>12</xdr:col>
      <xdr:colOff>1</xdr:colOff>
      <xdr:row>14</xdr:row>
      <xdr:rowOff>0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D11BE54B-1B90-4393-A4D4-CD99CB5A0227}"/>
            </a:ext>
          </a:extLst>
        </xdr:cNvPr>
        <xdr:cNvSpPr/>
      </xdr:nvSpPr>
      <xdr:spPr>
        <a:xfrm>
          <a:off x="6759466" y="4204138"/>
          <a:ext cx="6437587" cy="115613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6569</xdr:colOff>
      <xdr:row>14</xdr:row>
      <xdr:rowOff>256189</xdr:rowOff>
    </xdr:from>
    <xdr:to>
      <xdr:col>12</xdr:col>
      <xdr:colOff>751650</xdr:colOff>
      <xdr:row>16</xdr:row>
      <xdr:rowOff>54214</xdr:rowOff>
    </xdr:to>
    <xdr:grpSp>
      <xdr:nvGrpSpPr>
        <xdr:cNvPr id="156" name="グループ化 155">
          <a:extLst>
            <a:ext uri="{FF2B5EF4-FFF2-40B4-BE49-F238E27FC236}">
              <a16:creationId xmlns:a16="http://schemas.microsoft.com/office/drawing/2014/main" id="{AD75755F-7008-4E86-83D0-DD0B7F6786E4}"/>
            </a:ext>
          </a:extLst>
        </xdr:cNvPr>
        <xdr:cNvGrpSpPr/>
      </xdr:nvGrpSpPr>
      <xdr:grpSpPr>
        <a:xfrm>
          <a:off x="13548398" y="5557532"/>
          <a:ext cx="745081" cy="364082"/>
          <a:chOff x="5475720" y="3293919"/>
          <a:chExt cx="751431" cy="363175"/>
        </a:xfrm>
      </xdr:grpSpPr>
      <xdr:cxnSp macro="">
        <xdr:nvCxnSpPr>
          <xdr:cNvPr id="157" name="直線矢印コネクタ 156">
            <a:extLst>
              <a:ext uri="{FF2B5EF4-FFF2-40B4-BE49-F238E27FC236}">
                <a16:creationId xmlns:a16="http://schemas.microsoft.com/office/drawing/2014/main" id="{D49422F2-2C72-47F1-8FD8-E58160851238}"/>
              </a:ext>
            </a:extLst>
          </xdr:cNvPr>
          <xdr:cNvCxnSpPr>
            <a:cxnSpLocks/>
            <a:stCxn id="15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8" name="正方形/長方形 157">
            <a:extLst>
              <a:ext uri="{FF2B5EF4-FFF2-40B4-BE49-F238E27FC236}">
                <a16:creationId xmlns:a16="http://schemas.microsoft.com/office/drawing/2014/main" id="{3F9B75D8-34DB-4630-8164-E4CF7D11E489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7FCE712A-2470-4232-902E-F2D506B9A3B5}"/>
            </a:ext>
          </a:extLst>
        </xdr:cNvPr>
        <xdr:cNvSpPr/>
      </xdr:nvSpPr>
      <xdr:spPr>
        <a:xfrm>
          <a:off x="7010400" y="6723055"/>
          <a:ext cx="6531430" cy="55948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98535</xdr:rowOff>
    </xdr:from>
    <xdr:to>
      <xdr:col>12</xdr:col>
      <xdr:colOff>764788</xdr:colOff>
      <xdr:row>20</xdr:row>
      <xdr:rowOff>182419</xdr:rowOff>
    </xdr:to>
    <xdr:grpSp>
      <xdr:nvGrpSpPr>
        <xdr:cNvPr id="160" name="グループ化 159">
          <a:extLst>
            <a:ext uri="{FF2B5EF4-FFF2-40B4-BE49-F238E27FC236}">
              <a16:creationId xmlns:a16="http://schemas.microsoft.com/office/drawing/2014/main" id="{4FEAD39B-B088-4C5C-AEF1-3B29E776E5DC}"/>
            </a:ext>
          </a:extLst>
        </xdr:cNvPr>
        <xdr:cNvGrpSpPr/>
      </xdr:nvGrpSpPr>
      <xdr:grpSpPr>
        <a:xfrm>
          <a:off x="13561536" y="6815021"/>
          <a:ext cx="745081" cy="366912"/>
          <a:chOff x="5475720" y="3293919"/>
          <a:chExt cx="751431" cy="363175"/>
        </a:xfrm>
      </xdr:grpSpPr>
      <xdr:cxnSp macro="">
        <xdr:nvCxnSpPr>
          <xdr:cNvPr id="161" name="直線矢印コネクタ 160">
            <a:extLst>
              <a:ext uri="{FF2B5EF4-FFF2-40B4-BE49-F238E27FC236}">
                <a16:creationId xmlns:a16="http://schemas.microsoft.com/office/drawing/2014/main" id="{1F3F5114-3290-4CAC-BBC7-CEA7EBC36756}"/>
              </a:ext>
            </a:extLst>
          </xdr:cNvPr>
          <xdr:cNvCxnSpPr>
            <a:cxnSpLocks/>
            <a:stCxn id="162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2" name="正方形/長方形 161">
            <a:extLst>
              <a:ext uri="{FF2B5EF4-FFF2-40B4-BE49-F238E27FC236}">
                <a16:creationId xmlns:a16="http://schemas.microsoft.com/office/drawing/2014/main" id="{04AE338A-9B3A-4B1C-9BD3-27DCC44AB84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17</xdr:col>
      <xdr:colOff>26276</xdr:colOff>
      <xdr:row>7</xdr:row>
      <xdr:rowOff>92185</xdr:rowOff>
    </xdr:from>
    <xdr:to>
      <xdr:col>17</xdr:col>
      <xdr:colOff>771357</xdr:colOff>
      <xdr:row>8</xdr:row>
      <xdr:rowOff>182419</xdr:rowOff>
    </xdr:to>
    <xdr:grpSp>
      <xdr:nvGrpSpPr>
        <xdr:cNvPr id="163" name="グループ化 162">
          <a:extLst>
            <a:ext uri="{FF2B5EF4-FFF2-40B4-BE49-F238E27FC236}">
              <a16:creationId xmlns:a16="http://schemas.microsoft.com/office/drawing/2014/main" id="{A341A27A-824F-49F9-B1B7-EF4D858C542C}"/>
            </a:ext>
          </a:extLst>
        </xdr:cNvPr>
        <xdr:cNvGrpSpPr/>
      </xdr:nvGrpSpPr>
      <xdr:grpSpPr>
        <a:xfrm>
          <a:off x="19729419" y="3412328"/>
          <a:ext cx="745081" cy="373262"/>
          <a:chOff x="5475720" y="3293919"/>
          <a:chExt cx="751431" cy="363175"/>
        </a:xfrm>
      </xdr:grpSpPr>
      <xdr:cxnSp macro="">
        <xdr:nvCxnSpPr>
          <xdr:cNvPr id="164" name="直線矢印コネクタ 163">
            <a:extLst>
              <a:ext uri="{FF2B5EF4-FFF2-40B4-BE49-F238E27FC236}">
                <a16:creationId xmlns:a16="http://schemas.microsoft.com/office/drawing/2014/main" id="{E7063E02-F0EE-4249-9AD3-B0BDD1B5E4B3}"/>
              </a:ext>
            </a:extLst>
          </xdr:cNvPr>
          <xdr:cNvCxnSpPr>
            <a:cxnSpLocks/>
            <a:stCxn id="16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5" name="正方形/長方形 164">
            <a:extLst>
              <a:ext uri="{FF2B5EF4-FFF2-40B4-BE49-F238E27FC236}">
                <a16:creationId xmlns:a16="http://schemas.microsoft.com/office/drawing/2014/main" id="{93CD64D4-CE59-4636-926A-9A4AD15E7670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166" name="正方形/長方形 165">
          <a:extLst>
            <a:ext uri="{FF2B5EF4-FFF2-40B4-BE49-F238E27FC236}">
              <a16:creationId xmlns:a16="http://schemas.microsoft.com/office/drawing/2014/main" id="{C106D605-401F-472F-B944-54DD67399F6E}"/>
            </a:ext>
          </a:extLst>
        </xdr:cNvPr>
        <xdr:cNvSpPr/>
      </xdr:nvSpPr>
      <xdr:spPr>
        <a:xfrm>
          <a:off x="14110139" y="3048000"/>
          <a:ext cx="5156638" cy="115613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243498</xdr:rowOff>
    </xdr:from>
    <xdr:to>
      <xdr:col>17</xdr:col>
      <xdr:colOff>761612</xdr:colOff>
      <xdr:row>14</xdr:row>
      <xdr:rowOff>38348</xdr:rowOff>
    </xdr:to>
    <xdr:grpSp>
      <xdr:nvGrpSpPr>
        <xdr:cNvPr id="176" name="グループ化 175">
          <a:extLst>
            <a:ext uri="{FF2B5EF4-FFF2-40B4-BE49-F238E27FC236}">
              <a16:creationId xmlns:a16="http://schemas.microsoft.com/office/drawing/2014/main" id="{B23A40C2-74C1-4494-AB4A-4C3B62AFFB65}"/>
            </a:ext>
          </a:extLst>
        </xdr:cNvPr>
        <xdr:cNvGrpSpPr/>
      </xdr:nvGrpSpPr>
      <xdr:grpSpPr>
        <a:xfrm>
          <a:off x="19722849" y="4978784"/>
          <a:ext cx="741906" cy="360907"/>
          <a:chOff x="5475720" y="3293919"/>
          <a:chExt cx="751431" cy="363175"/>
        </a:xfrm>
      </xdr:grpSpPr>
      <xdr:cxnSp macro="">
        <xdr:nvCxnSpPr>
          <xdr:cNvPr id="177" name="直線矢印コネクタ 176">
            <a:extLst>
              <a:ext uri="{FF2B5EF4-FFF2-40B4-BE49-F238E27FC236}">
                <a16:creationId xmlns:a16="http://schemas.microsoft.com/office/drawing/2014/main" id="{F4034155-DCD5-4A7F-BA31-1FB9688FF966}"/>
              </a:ext>
            </a:extLst>
          </xdr:cNvPr>
          <xdr:cNvCxnSpPr>
            <a:cxnSpLocks/>
            <a:stCxn id="17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8" name="正方形/長方形 177">
            <a:extLst>
              <a:ext uri="{FF2B5EF4-FFF2-40B4-BE49-F238E27FC236}">
                <a16:creationId xmlns:a16="http://schemas.microsoft.com/office/drawing/2014/main" id="{399B02B9-C1E7-4FEA-B487-9F4D91DF95B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28365</xdr:colOff>
      <xdr:row>10</xdr:row>
      <xdr:rowOff>276115</xdr:rowOff>
    </xdr:from>
    <xdr:to>
      <xdr:col>17</xdr:col>
      <xdr:colOff>773188</xdr:colOff>
      <xdr:row>12</xdr:row>
      <xdr:rowOff>144784</xdr:rowOff>
    </xdr:to>
    <xdr:grpSp>
      <xdr:nvGrpSpPr>
        <xdr:cNvPr id="179" name="グループ化 178">
          <a:extLst>
            <a:ext uri="{FF2B5EF4-FFF2-40B4-BE49-F238E27FC236}">
              <a16:creationId xmlns:a16="http://schemas.microsoft.com/office/drawing/2014/main" id="{F5D12182-C23D-489E-9FA5-860360EBA0B7}"/>
            </a:ext>
          </a:extLst>
        </xdr:cNvPr>
        <xdr:cNvGrpSpPr/>
      </xdr:nvGrpSpPr>
      <xdr:grpSpPr>
        <a:xfrm>
          <a:off x="19731508" y="4445344"/>
          <a:ext cx="744823" cy="434726"/>
          <a:chOff x="5478030" y="3039341"/>
          <a:chExt cx="744823" cy="427469"/>
        </a:xfrm>
      </xdr:grpSpPr>
      <xdr:cxnSp macro="">
        <xdr:nvCxnSpPr>
          <xdr:cNvPr id="180" name="直線矢印コネクタ 77">
            <a:extLst>
              <a:ext uri="{FF2B5EF4-FFF2-40B4-BE49-F238E27FC236}">
                <a16:creationId xmlns:a16="http://schemas.microsoft.com/office/drawing/2014/main" id="{1B17C4EC-6886-40F5-9A8C-D7B025C8D9C2}"/>
              </a:ext>
            </a:extLst>
          </xdr:cNvPr>
          <xdr:cNvCxnSpPr>
            <a:cxnSpLocks/>
            <a:stCxn id="181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81" name="正方形/長方形 180">
            <a:extLst>
              <a:ext uri="{FF2B5EF4-FFF2-40B4-BE49-F238E27FC236}">
                <a16:creationId xmlns:a16="http://schemas.microsoft.com/office/drawing/2014/main" id="{D75B8222-A128-4D37-9B95-D4447D8493A9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17</xdr:col>
      <xdr:colOff>13138</xdr:colOff>
      <xdr:row>16</xdr:row>
      <xdr:rowOff>118241</xdr:rowOff>
    </xdr:from>
    <xdr:to>
      <xdr:col>17</xdr:col>
      <xdr:colOff>758219</xdr:colOff>
      <xdr:row>17</xdr:row>
      <xdr:rowOff>202126</xdr:rowOff>
    </xdr:to>
    <xdr:grpSp>
      <xdr:nvGrpSpPr>
        <xdr:cNvPr id="182" name="グループ化 181">
          <a:extLst>
            <a:ext uri="{FF2B5EF4-FFF2-40B4-BE49-F238E27FC236}">
              <a16:creationId xmlns:a16="http://schemas.microsoft.com/office/drawing/2014/main" id="{2D6D814B-F6EB-4F96-A7AE-1EB660556441}"/>
            </a:ext>
          </a:extLst>
        </xdr:cNvPr>
        <xdr:cNvGrpSpPr/>
      </xdr:nvGrpSpPr>
      <xdr:grpSpPr>
        <a:xfrm>
          <a:off x="19716281" y="5985641"/>
          <a:ext cx="745081" cy="366914"/>
          <a:chOff x="5475720" y="3293919"/>
          <a:chExt cx="751431" cy="363175"/>
        </a:xfrm>
      </xdr:grpSpPr>
      <xdr:cxnSp macro="">
        <xdr:nvCxnSpPr>
          <xdr:cNvPr id="183" name="直線矢印コネクタ 182">
            <a:extLst>
              <a:ext uri="{FF2B5EF4-FFF2-40B4-BE49-F238E27FC236}">
                <a16:creationId xmlns:a16="http://schemas.microsoft.com/office/drawing/2014/main" id="{251F07A3-3916-4D16-A26D-2E44B66F60FC}"/>
              </a:ext>
            </a:extLst>
          </xdr:cNvPr>
          <xdr:cNvCxnSpPr>
            <a:cxnSpLocks/>
            <a:stCxn id="18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84" name="正方形/長方形 183">
            <a:extLst>
              <a:ext uri="{FF2B5EF4-FFF2-40B4-BE49-F238E27FC236}">
                <a16:creationId xmlns:a16="http://schemas.microsoft.com/office/drawing/2014/main" id="{0E93D4F5-ED3E-45B2-9E56-8048B1B19F90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13138</xdr:colOff>
      <xdr:row>18</xdr:row>
      <xdr:rowOff>111672</xdr:rowOff>
    </xdr:from>
    <xdr:to>
      <xdr:col>17</xdr:col>
      <xdr:colOff>758219</xdr:colOff>
      <xdr:row>19</xdr:row>
      <xdr:rowOff>195557</xdr:rowOff>
    </xdr:to>
    <xdr:grpSp>
      <xdr:nvGrpSpPr>
        <xdr:cNvPr id="185" name="グループ化 184">
          <a:extLst>
            <a:ext uri="{FF2B5EF4-FFF2-40B4-BE49-F238E27FC236}">
              <a16:creationId xmlns:a16="http://schemas.microsoft.com/office/drawing/2014/main" id="{E3D0E048-BB5F-4BD9-8DA4-0EBEA325F836}"/>
            </a:ext>
          </a:extLst>
        </xdr:cNvPr>
        <xdr:cNvGrpSpPr/>
      </xdr:nvGrpSpPr>
      <xdr:grpSpPr>
        <a:xfrm>
          <a:off x="19716281" y="6545129"/>
          <a:ext cx="745081" cy="366914"/>
          <a:chOff x="5475720" y="3293919"/>
          <a:chExt cx="751431" cy="363175"/>
        </a:xfrm>
      </xdr:grpSpPr>
      <xdr:cxnSp macro="">
        <xdr:nvCxnSpPr>
          <xdr:cNvPr id="186" name="直線矢印コネクタ 185">
            <a:extLst>
              <a:ext uri="{FF2B5EF4-FFF2-40B4-BE49-F238E27FC236}">
                <a16:creationId xmlns:a16="http://schemas.microsoft.com/office/drawing/2014/main" id="{926FC575-96EA-4927-8A1C-A3F0254867C3}"/>
              </a:ext>
            </a:extLst>
          </xdr:cNvPr>
          <xdr:cNvCxnSpPr>
            <a:cxnSpLocks/>
            <a:stCxn id="18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87" name="正方形/長方形 186">
            <a:extLst>
              <a:ext uri="{FF2B5EF4-FFF2-40B4-BE49-F238E27FC236}">
                <a16:creationId xmlns:a16="http://schemas.microsoft.com/office/drawing/2014/main" id="{522B1B24-CB6A-4F4C-9933-F42688945228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20</xdr:col>
      <xdr:colOff>683174</xdr:colOff>
      <xdr:row>15</xdr:row>
      <xdr:rowOff>15605</xdr:rowOff>
    </xdr:from>
    <xdr:to>
      <xdr:col>21</xdr:col>
      <xdr:colOff>709527</xdr:colOff>
      <xdr:row>16</xdr:row>
      <xdr:rowOff>155803</xdr:rowOff>
    </xdr:to>
    <xdr:grpSp>
      <xdr:nvGrpSpPr>
        <xdr:cNvPr id="195" name="グループ化 194">
          <a:extLst>
            <a:ext uri="{FF2B5EF4-FFF2-40B4-BE49-F238E27FC236}">
              <a16:creationId xmlns:a16="http://schemas.microsoft.com/office/drawing/2014/main" id="{A657CEA1-5F77-457E-80F0-10A381D4BCC7}"/>
            </a:ext>
          </a:extLst>
        </xdr:cNvPr>
        <xdr:cNvGrpSpPr/>
      </xdr:nvGrpSpPr>
      <xdr:grpSpPr>
        <a:xfrm>
          <a:off x="24305174" y="5599976"/>
          <a:ext cx="1332639" cy="423227"/>
          <a:chOff x="24160657" y="5661521"/>
          <a:chExt cx="1310695" cy="426058"/>
        </a:xfrm>
      </xdr:grpSpPr>
      <xdr:cxnSp macro="">
        <xdr:nvCxnSpPr>
          <xdr:cNvPr id="189" name="直線矢印コネクタ 61">
            <a:extLst>
              <a:ext uri="{FF2B5EF4-FFF2-40B4-BE49-F238E27FC236}">
                <a16:creationId xmlns:a16="http://schemas.microsoft.com/office/drawing/2014/main" id="{B00C2129-22B2-4A0A-B708-0650D98316A0}"/>
              </a:ext>
            </a:extLst>
          </xdr:cNvPr>
          <xdr:cNvCxnSpPr>
            <a:cxnSpLocks/>
            <a:stCxn id="190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0" name="正方形/長方形 189">
            <a:extLst>
              <a:ext uri="{FF2B5EF4-FFF2-40B4-BE49-F238E27FC236}">
                <a16:creationId xmlns:a16="http://schemas.microsoft.com/office/drawing/2014/main" id="{4F765B41-BE9C-4C44-8F24-22B190E62743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2</xdr:col>
      <xdr:colOff>352256</xdr:colOff>
      <xdr:row>26</xdr:row>
      <xdr:rowOff>132968</xdr:rowOff>
    </xdr:from>
    <xdr:to>
      <xdr:col>3</xdr:col>
      <xdr:colOff>183808</xdr:colOff>
      <xdr:row>27</xdr:row>
      <xdr:rowOff>267755</xdr:rowOff>
    </xdr:to>
    <xdr:grpSp>
      <xdr:nvGrpSpPr>
        <xdr:cNvPr id="196" name="グループ化 195">
          <a:extLst>
            <a:ext uri="{FF2B5EF4-FFF2-40B4-BE49-F238E27FC236}">
              <a16:creationId xmlns:a16="http://schemas.microsoft.com/office/drawing/2014/main" id="{6D8DC04F-FFE3-41E9-9BB9-730AB0B20DE5}"/>
            </a:ext>
          </a:extLst>
        </xdr:cNvPr>
        <xdr:cNvGrpSpPr/>
      </xdr:nvGrpSpPr>
      <xdr:grpSpPr>
        <a:xfrm>
          <a:off x="852999" y="8885082"/>
          <a:ext cx="1116066" cy="417816"/>
          <a:chOff x="5124475" y="2618664"/>
          <a:chExt cx="1067903" cy="426778"/>
        </a:xfrm>
      </xdr:grpSpPr>
      <xdr:cxnSp macro="">
        <xdr:nvCxnSpPr>
          <xdr:cNvPr id="197" name="直線矢印コネクタ 61">
            <a:extLst>
              <a:ext uri="{FF2B5EF4-FFF2-40B4-BE49-F238E27FC236}">
                <a16:creationId xmlns:a16="http://schemas.microsoft.com/office/drawing/2014/main" id="{B60CD333-0E6E-453A-AB94-8E56392CE6F6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8" name="正方形/長方形 197">
            <a:extLst>
              <a:ext uri="{FF2B5EF4-FFF2-40B4-BE49-F238E27FC236}">
                <a16:creationId xmlns:a16="http://schemas.microsoft.com/office/drawing/2014/main" id="{8339BB30-3EB4-44CA-8761-0BDD96DA3D90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3</xdr:col>
      <xdr:colOff>0</xdr:colOff>
      <xdr:row>26</xdr:row>
      <xdr:rowOff>4309</xdr:rowOff>
    </xdr:from>
    <xdr:to>
      <xdr:col>6</xdr:col>
      <xdr:colOff>1</xdr:colOff>
      <xdr:row>60</xdr:row>
      <xdr:rowOff>0</xdr:rowOff>
    </xdr:to>
    <xdr:sp macro="" textlink="">
      <xdr:nvSpPr>
        <xdr:cNvPr id="202" name="正方形/長方形 201">
          <a:extLst>
            <a:ext uri="{FF2B5EF4-FFF2-40B4-BE49-F238E27FC236}">
              <a16:creationId xmlns:a16="http://schemas.microsoft.com/office/drawing/2014/main" id="{6E3B7999-6EF3-4B50-B1E2-374D717E4839}"/>
            </a:ext>
          </a:extLst>
        </xdr:cNvPr>
        <xdr:cNvSpPr/>
      </xdr:nvSpPr>
      <xdr:spPr>
        <a:xfrm>
          <a:off x="1759479" y="8894309"/>
          <a:ext cx="3849689" cy="989110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430479</xdr:colOff>
      <xdr:row>25</xdr:row>
      <xdr:rowOff>9074</xdr:rowOff>
    </xdr:from>
    <xdr:to>
      <xdr:col>5</xdr:col>
      <xdr:colOff>11648</xdr:colOff>
      <xdr:row>25</xdr:row>
      <xdr:rowOff>411845</xdr:rowOff>
    </xdr:to>
    <xdr:grpSp>
      <xdr:nvGrpSpPr>
        <xdr:cNvPr id="203" name="グループ化 202">
          <a:extLst>
            <a:ext uri="{FF2B5EF4-FFF2-40B4-BE49-F238E27FC236}">
              <a16:creationId xmlns:a16="http://schemas.microsoft.com/office/drawing/2014/main" id="{D505D964-1103-46C7-9C7F-002BAB9B3626}"/>
            </a:ext>
          </a:extLst>
        </xdr:cNvPr>
        <xdr:cNvGrpSpPr/>
      </xdr:nvGrpSpPr>
      <xdr:grpSpPr>
        <a:xfrm>
          <a:off x="3522022" y="8325760"/>
          <a:ext cx="887455" cy="402771"/>
          <a:chOff x="5124475" y="2618664"/>
          <a:chExt cx="869157" cy="398097"/>
        </a:xfrm>
      </xdr:grpSpPr>
      <xdr:cxnSp macro="">
        <xdr:nvCxnSpPr>
          <xdr:cNvPr id="204" name="直線矢印コネクタ 61">
            <a:extLst>
              <a:ext uri="{FF2B5EF4-FFF2-40B4-BE49-F238E27FC236}">
                <a16:creationId xmlns:a16="http://schemas.microsoft.com/office/drawing/2014/main" id="{7E42EDBD-63FD-4AE4-8F4A-16C5F0988ED6}"/>
              </a:ext>
            </a:extLst>
          </xdr:cNvPr>
          <xdr:cNvCxnSpPr>
            <a:cxnSpLocks/>
          </xdr:cNvCxnSpPr>
        </xdr:nvCxnSpPr>
        <xdr:spPr>
          <a:xfrm>
            <a:off x="5535992" y="2807937"/>
            <a:ext cx="457640" cy="208824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05" name="正方形/長方形 204">
            <a:extLst>
              <a:ext uri="{FF2B5EF4-FFF2-40B4-BE49-F238E27FC236}">
                <a16:creationId xmlns:a16="http://schemas.microsoft.com/office/drawing/2014/main" id="{6EB088F6-E2AF-4C68-B72B-3F398042332D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</xdr:grp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8031</xdr:colOff>
      <xdr:row>60</xdr:row>
      <xdr:rowOff>1</xdr:rowOff>
    </xdr:to>
    <xdr:sp macro="" textlink="">
      <xdr:nvSpPr>
        <xdr:cNvPr id="215" name="正方形/長方形 214">
          <a:extLst>
            <a:ext uri="{FF2B5EF4-FFF2-40B4-BE49-F238E27FC236}">
              <a16:creationId xmlns:a16="http://schemas.microsoft.com/office/drawing/2014/main" id="{42467ADF-90A4-4720-8E2B-DBD683ABCEAD}"/>
            </a:ext>
          </a:extLst>
        </xdr:cNvPr>
        <xdr:cNvSpPr/>
      </xdr:nvSpPr>
      <xdr:spPr>
        <a:xfrm>
          <a:off x="6908132" y="8798092"/>
          <a:ext cx="1296412" cy="971550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759280</xdr:colOff>
      <xdr:row>24</xdr:row>
      <xdr:rowOff>283029</xdr:rowOff>
    </xdr:from>
    <xdr:to>
      <xdr:col>7</xdr:col>
      <xdr:colOff>327484</xdr:colOff>
      <xdr:row>25</xdr:row>
      <xdr:rowOff>397332</xdr:rowOff>
    </xdr:to>
    <xdr:grpSp>
      <xdr:nvGrpSpPr>
        <xdr:cNvPr id="216" name="グループ化 215">
          <a:extLst>
            <a:ext uri="{FF2B5EF4-FFF2-40B4-BE49-F238E27FC236}">
              <a16:creationId xmlns:a16="http://schemas.microsoft.com/office/drawing/2014/main" id="{D95DDA0F-B8B5-470C-BD76-07E346B017F8}"/>
            </a:ext>
          </a:extLst>
        </xdr:cNvPr>
        <xdr:cNvGrpSpPr/>
      </xdr:nvGrpSpPr>
      <xdr:grpSpPr>
        <a:xfrm>
          <a:off x="6463394" y="8316686"/>
          <a:ext cx="874490" cy="397332"/>
          <a:chOff x="5124475" y="2618664"/>
          <a:chExt cx="861625" cy="399030"/>
        </a:xfrm>
      </xdr:grpSpPr>
      <xdr:cxnSp macro="">
        <xdr:nvCxnSpPr>
          <xdr:cNvPr id="217" name="直線矢印コネクタ 61">
            <a:extLst>
              <a:ext uri="{FF2B5EF4-FFF2-40B4-BE49-F238E27FC236}">
                <a16:creationId xmlns:a16="http://schemas.microsoft.com/office/drawing/2014/main" id="{A8014B2A-DE2E-4C49-BD4E-541D994FE44C}"/>
              </a:ext>
            </a:extLst>
          </xdr:cNvPr>
          <xdr:cNvCxnSpPr>
            <a:cxnSpLocks/>
          </xdr:cNvCxnSpPr>
        </xdr:nvCxnSpPr>
        <xdr:spPr>
          <a:xfrm>
            <a:off x="5534394" y="2806420"/>
            <a:ext cx="451706" cy="211274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18" name="正方形/長方形 217">
            <a:extLst>
              <a:ext uri="{FF2B5EF4-FFF2-40B4-BE49-F238E27FC236}">
                <a16:creationId xmlns:a16="http://schemas.microsoft.com/office/drawing/2014/main" id="{464D8E2D-11D8-411B-BE14-D0976F1A302C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2</xdr:col>
      <xdr:colOff>647700</xdr:colOff>
      <xdr:row>19</xdr:row>
      <xdr:rowOff>9525</xdr:rowOff>
    </xdr:from>
    <xdr:to>
      <xdr:col>6</xdr:col>
      <xdr:colOff>765100</xdr:colOff>
      <xdr:row>20</xdr:row>
      <xdr:rowOff>279176</xdr:rowOff>
    </xdr:to>
    <xdr:sp macro="" textlink="">
      <xdr:nvSpPr>
        <xdr:cNvPr id="219" name="吹き出し: 四角形 218">
          <a:extLst>
            <a:ext uri="{FF2B5EF4-FFF2-40B4-BE49-F238E27FC236}">
              <a16:creationId xmlns:a16="http://schemas.microsoft.com/office/drawing/2014/main" id="{BBD3A6EF-52F6-4251-AA8D-63F9A0078EE4}"/>
            </a:ext>
          </a:extLst>
        </xdr:cNvPr>
        <xdr:cNvSpPr/>
      </xdr:nvSpPr>
      <xdr:spPr>
        <a:xfrm>
          <a:off x="1000125" y="6762750"/>
          <a:ext cx="5232325" cy="555401"/>
        </a:xfrm>
        <a:prstGeom prst="wedgeRectCallout">
          <a:avLst>
            <a:gd name="adj1" fmla="val 60180"/>
            <a:gd name="adj2" fmla="val 93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8</xdr:col>
      <xdr:colOff>273052</xdr:colOff>
      <xdr:row>22</xdr:row>
      <xdr:rowOff>57153</xdr:rowOff>
    </xdr:from>
    <xdr:to>
      <xdr:col>8</xdr:col>
      <xdr:colOff>964409</xdr:colOff>
      <xdr:row>25</xdr:row>
      <xdr:rowOff>434581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2FD4E000-543D-4789-B496-0086FC15C7FD}"/>
            </a:ext>
          </a:extLst>
        </xdr:cNvPr>
        <xdr:cNvGrpSpPr/>
      </xdr:nvGrpSpPr>
      <xdr:grpSpPr>
        <a:xfrm>
          <a:off x="8589738" y="7611839"/>
          <a:ext cx="691357" cy="1139428"/>
          <a:chOff x="8455821" y="7653341"/>
          <a:chExt cx="691357" cy="1136303"/>
        </a:xfrm>
      </xdr:grpSpPr>
      <xdr:cxnSp macro="">
        <xdr:nvCxnSpPr>
          <xdr:cNvPr id="221" name="直線矢印コネクタ 61">
            <a:extLst>
              <a:ext uri="{FF2B5EF4-FFF2-40B4-BE49-F238E27FC236}">
                <a16:creationId xmlns:a16="http://schemas.microsoft.com/office/drawing/2014/main" id="{BD6F6CE8-7313-4478-9B01-7AFAA43FD16B}"/>
              </a:ext>
            </a:extLst>
          </xdr:cNvPr>
          <xdr:cNvCxnSpPr>
            <a:cxnSpLocks/>
          </xdr:cNvCxnSpPr>
        </xdr:nvCxnSpPr>
        <xdr:spPr>
          <a:xfrm rot="16200000" flipH="1">
            <a:off x="8550422" y="8192888"/>
            <a:ext cx="909852" cy="283660"/>
          </a:xfrm>
          <a:prstGeom prst="bentConnector3">
            <a:avLst>
              <a:gd name="adj1" fmla="val -4963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2" name="正方形/長方形 221">
            <a:extLst>
              <a:ext uri="{FF2B5EF4-FFF2-40B4-BE49-F238E27FC236}">
                <a16:creationId xmlns:a16="http://schemas.microsoft.com/office/drawing/2014/main" id="{F817FC0D-6DF7-4FCF-875E-988DAC69A5EE}"/>
              </a:ext>
            </a:extLst>
          </xdr:cNvPr>
          <xdr:cNvSpPr>
            <a:spLocks noChangeAspect="1"/>
          </xdr:cNvSpPr>
        </xdr:nvSpPr>
        <xdr:spPr>
          <a:xfrm>
            <a:off x="8455821" y="7653341"/>
            <a:ext cx="435173" cy="36086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9</xdr:col>
      <xdr:colOff>426555</xdr:colOff>
      <xdr:row>22</xdr:row>
      <xdr:rowOff>49211</xdr:rowOff>
    </xdr:from>
    <xdr:to>
      <xdr:col>9</xdr:col>
      <xdr:colOff>830812</xdr:colOff>
      <xdr:row>25</xdr:row>
      <xdr:rowOff>436288</xdr:rowOff>
    </xdr:to>
    <xdr:grpSp>
      <xdr:nvGrpSpPr>
        <xdr:cNvPr id="226" name="グループ化 225">
          <a:extLst>
            <a:ext uri="{FF2B5EF4-FFF2-40B4-BE49-F238E27FC236}">
              <a16:creationId xmlns:a16="http://schemas.microsoft.com/office/drawing/2014/main" id="{B25D7BD2-D050-4064-AFA7-48B8D49424C8}"/>
            </a:ext>
          </a:extLst>
        </xdr:cNvPr>
        <xdr:cNvGrpSpPr/>
      </xdr:nvGrpSpPr>
      <xdr:grpSpPr>
        <a:xfrm>
          <a:off x="10049526" y="7603897"/>
          <a:ext cx="404257" cy="1149077"/>
          <a:chOff x="5822085" y="3106707"/>
          <a:chExt cx="405066" cy="1101078"/>
        </a:xfrm>
      </xdr:grpSpPr>
      <xdr:cxnSp macro="">
        <xdr:nvCxnSpPr>
          <xdr:cNvPr id="227" name="直線矢印コネクタ 226">
            <a:extLst>
              <a:ext uri="{FF2B5EF4-FFF2-40B4-BE49-F238E27FC236}">
                <a16:creationId xmlns:a16="http://schemas.microsoft.com/office/drawing/2014/main" id="{1C98B047-42E7-40C2-A7D0-21EF0DC1516D}"/>
              </a:ext>
            </a:extLst>
          </xdr:cNvPr>
          <xdr:cNvCxnSpPr>
            <a:cxnSpLocks/>
            <a:stCxn id="228" idx="2"/>
          </xdr:cNvCxnSpPr>
        </xdr:nvCxnSpPr>
        <xdr:spPr>
          <a:xfrm>
            <a:off x="6024619" y="3469882"/>
            <a:ext cx="0" cy="737903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8" name="正方形/長方形 227">
            <a:extLst>
              <a:ext uri="{FF2B5EF4-FFF2-40B4-BE49-F238E27FC236}">
                <a16:creationId xmlns:a16="http://schemas.microsoft.com/office/drawing/2014/main" id="{28B44069-9566-4982-983E-1A531EDC7B58}"/>
              </a:ext>
            </a:extLst>
          </xdr:cNvPr>
          <xdr:cNvSpPr>
            <a:spLocks noChangeAspect="1"/>
          </xdr:cNvSpPr>
        </xdr:nvSpPr>
        <xdr:spPr>
          <a:xfrm>
            <a:off x="5822085" y="3106707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10</xdr:col>
      <xdr:colOff>0</xdr:colOff>
      <xdr:row>24</xdr:row>
      <xdr:rowOff>1</xdr:rowOff>
    </xdr:from>
    <xdr:to>
      <xdr:col>13</xdr:col>
      <xdr:colOff>0</xdr:colOff>
      <xdr:row>60</xdr:row>
      <xdr:rowOff>1</xdr:rowOff>
    </xdr:to>
    <xdr:sp macro="" textlink="">
      <xdr:nvSpPr>
        <xdr:cNvPr id="229" name="正方形/長方形 228">
          <a:extLst>
            <a:ext uri="{FF2B5EF4-FFF2-40B4-BE49-F238E27FC236}">
              <a16:creationId xmlns:a16="http://schemas.microsoft.com/office/drawing/2014/main" id="{8691D044-E83C-43EA-AAC9-EE2543C0529A}"/>
            </a:ext>
          </a:extLst>
        </xdr:cNvPr>
        <xdr:cNvSpPr/>
      </xdr:nvSpPr>
      <xdr:spPr>
        <a:xfrm>
          <a:off x="10759966" y="8138949"/>
          <a:ext cx="3488120" cy="1055632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401440</xdr:colOff>
      <xdr:row>22</xdr:row>
      <xdr:rowOff>49968</xdr:rowOff>
    </xdr:from>
    <xdr:to>
      <xdr:col>11</xdr:col>
      <xdr:colOff>1035330</xdr:colOff>
      <xdr:row>23</xdr:row>
      <xdr:rowOff>258439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E89B3A36-D2AA-4FB4-9E3C-2577364B1636}"/>
            </a:ext>
          </a:extLst>
        </xdr:cNvPr>
        <xdr:cNvGrpSpPr/>
      </xdr:nvGrpSpPr>
      <xdr:grpSpPr>
        <a:xfrm>
          <a:off x="12636983" y="7604654"/>
          <a:ext cx="633890" cy="404414"/>
          <a:chOff x="12441906" y="7652650"/>
          <a:chExt cx="633890" cy="398971"/>
        </a:xfrm>
      </xdr:grpSpPr>
      <xdr:cxnSp macro="">
        <xdr:nvCxnSpPr>
          <xdr:cNvPr id="231" name="直線矢印コネクタ 230">
            <a:extLst>
              <a:ext uri="{FF2B5EF4-FFF2-40B4-BE49-F238E27FC236}">
                <a16:creationId xmlns:a16="http://schemas.microsoft.com/office/drawing/2014/main" id="{40A6733E-0F43-439C-9A02-E9D3DB5C77E2}"/>
              </a:ext>
            </a:extLst>
          </xdr:cNvPr>
          <xdr:cNvCxnSpPr>
            <a:cxnSpLocks/>
          </xdr:cNvCxnSpPr>
        </xdr:nvCxnSpPr>
        <xdr:spPr>
          <a:xfrm rot="10800000" flipV="1">
            <a:off x="12441906" y="7812707"/>
            <a:ext cx="211281" cy="238914"/>
          </a:xfrm>
          <a:prstGeom prst="bentConnector2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2" name="正方形/長方形 231">
            <a:extLst>
              <a:ext uri="{FF2B5EF4-FFF2-40B4-BE49-F238E27FC236}">
                <a16:creationId xmlns:a16="http://schemas.microsoft.com/office/drawing/2014/main" id="{D9AB287A-9781-4D04-B398-3D259993089E}"/>
              </a:ext>
            </a:extLst>
          </xdr:cNvPr>
          <xdr:cNvSpPr>
            <a:spLocks noChangeAspect="1"/>
          </xdr:cNvSpPr>
        </xdr:nvSpPr>
        <xdr:spPr>
          <a:xfrm>
            <a:off x="12657516" y="7652650"/>
            <a:ext cx="418280" cy="36110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</xdr:grpSp>
    <xdr:clientData/>
  </xdr:twoCellAnchor>
  <xdr:twoCellAnchor>
    <xdr:from>
      <xdr:col>10</xdr:col>
      <xdr:colOff>693966</xdr:colOff>
      <xdr:row>61</xdr:row>
      <xdr:rowOff>27233</xdr:rowOff>
    </xdr:from>
    <xdr:to>
      <xdr:col>11</xdr:col>
      <xdr:colOff>866188</xdr:colOff>
      <xdr:row>62</xdr:row>
      <xdr:rowOff>142823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F778B2CF-8BC9-47FE-B2F6-8F8E85027194}"/>
            </a:ext>
          </a:extLst>
        </xdr:cNvPr>
        <xdr:cNvGrpSpPr/>
      </xdr:nvGrpSpPr>
      <xdr:grpSpPr>
        <a:xfrm>
          <a:off x="11623223" y="18685347"/>
          <a:ext cx="1478508" cy="398619"/>
          <a:chOff x="11447304" y="18926596"/>
          <a:chExt cx="1470284" cy="409563"/>
        </a:xfrm>
      </xdr:grpSpPr>
      <xdr:cxnSp macro="">
        <xdr:nvCxnSpPr>
          <xdr:cNvPr id="240" name="直線矢印コネクタ 61">
            <a:extLst>
              <a:ext uri="{FF2B5EF4-FFF2-40B4-BE49-F238E27FC236}">
                <a16:creationId xmlns:a16="http://schemas.microsoft.com/office/drawing/2014/main" id="{1F82DF8D-9AAE-481A-84B8-FDD3206C0334}"/>
              </a:ext>
            </a:extLst>
          </xdr:cNvPr>
          <xdr:cNvCxnSpPr>
            <a:cxnSpLocks/>
          </xdr:cNvCxnSpPr>
        </xdr:nvCxnSpPr>
        <xdr:spPr>
          <a:xfrm rot="10800000">
            <a:off x="11447304" y="18926596"/>
            <a:ext cx="1107107" cy="249414"/>
          </a:xfrm>
          <a:prstGeom prst="bentConnector3">
            <a:avLst>
              <a:gd name="adj1" fmla="val 100577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41" name="正方形/長方形 240">
            <a:extLst>
              <a:ext uri="{FF2B5EF4-FFF2-40B4-BE49-F238E27FC236}">
                <a16:creationId xmlns:a16="http://schemas.microsoft.com/office/drawing/2014/main" id="{09F1F75C-0D24-4370-8B7F-AF6C153F7879}"/>
              </a:ext>
            </a:extLst>
          </xdr:cNvPr>
          <xdr:cNvSpPr>
            <a:spLocks noChangeAspect="1"/>
          </xdr:cNvSpPr>
        </xdr:nvSpPr>
        <xdr:spPr>
          <a:xfrm>
            <a:off x="12504501" y="18968686"/>
            <a:ext cx="413087" cy="36747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25</a:t>
            </a:r>
          </a:p>
        </xdr:txBody>
      </xdr:sp>
    </xdr:grpSp>
    <xdr:clientData/>
  </xdr:twoCellAnchor>
  <xdr:twoCellAnchor>
    <xdr:from>
      <xdr:col>9</xdr:col>
      <xdr:colOff>1283187</xdr:colOff>
      <xdr:row>60</xdr:row>
      <xdr:rowOff>0</xdr:rowOff>
    </xdr:from>
    <xdr:to>
      <xdr:col>13</xdr:col>
      <xdr:colOff>0</xdr:colOff>
      <xdr:row>61</xdr:row>
      <xdr:rowOff>0</xdr:rowOff>
    </xdr:to>
    <xdr:sp macro="" textlink="">
      <xdr:nvSpPr>
        <xdr:cNvPr id="242" name="正方形/長方形 241">
          <a:extLst>
            <a:ext uri="{FF2B5EF4-FFF2-40B4-BE49-F238E27FC236}">
              <a16:creationId xmlns:a16="http://schemas.microsoft.com/office/drawing/2014/main" id="{FBA8C471-28E5-45CF-A797-B40FA06FBF3C}"/>
            </a:ext>
          </a:extLst>
        </xdr:cNvPr>
        <xdr:cNvSpPr/>
      </xdr:nvSpPr>
      <xdr:spPr>
        <a:xfrm>
          <a:off x="10780973" y="18505714"/>
          <a:ext cx="3506527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86743</xdr:colOff>
      <xdr:row>66</xdr:row>
      <xdr:rowOff>216859</xdr:rowOff>
    </xdr:from>
    <xdr:to>
      <xdr:col>12</xdr:col>
      <xdr:colOff>535685</xdr:colOff>
      <xdr:row>100</xdr:row>
      <xdr:rowOff>116492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0517F53C-D8F1-449B-8ACD-21795462F119}"/>
            </a:ext>
          </a:extLst>
        </xdr:cNvPr>
        <xdr:cNvGrpSpPr/>
      </xdr:nvGrpSpPr>
      <xdr:grpSpPr>
        <a:xfrm>
          <a:off x="13628572" y="20290116"/>
          <a:ext cx="448942" cy="8434033"/>
          <a:chOff x="13444155" y="20738501"/>
          <a:chExt cx="436726" cy="8017147"/>
        </a:xfrm>
      </xdr:grpSpPr>
      <xdr:sp macro="" textlink="">
        <xdr:nvSpPr>
          <xdr:cNvPr id="262" name="正方形/長方形 261">
            <a:extLst>
              <a:ext uri="{FF2B5EF4-FFF2-40B4-BE49-F238E27FC236}">
                <a16:creationId xmlns:a16="http://schemas.microsoft.com/office/drawing/2014/main" id="{DCAA5BF4-8945-4ECD-990D-D585571A1E77}"/>
              </a:ext>
            </a:extLst>
          </xdr:cNvPr>
          <xdr:cNvSpPr>
            <a:spLocks noChangeAspect="1"/>
          </xdr:cNvSpPr>
        </xdr:nvSpPr>
        <xdr:spPr>
          <a:xfrm>
            <a:off x="13445673" y="20738501"/>
            <a:ext cx="433691" cy="39544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  <xdr:sp macro="" textlink="">
        <xdr:nvSpPr>
          <xdr:cNvPr id="263" name="正方形/長方形 262">
            <a:extLst>
              <a:ext uri="{FF2B5EF4-FFF2-40B4-BE49-F238E27FC236}">
                <a16:creationId xmlns:a16="http://schemas.microsoft.com/office/drawing/2014/main" id="{B72C0C8E-B61C-4369-950C-FECA286A55BF}"/>
              </a:ext>
            </a:extLst>
          </xdr:cNvPr>
          <xdr:cNvSpPr>
            <a:spLocks noChangeAspect="1"/>
          </xdr:cNvSpPr>
        </xdr:nvSpPr>
        <xdr:spPr>
          <a:xfrm>
            <a:off x="13444155" y="21201495"/>
            <a:ext cx="436726" cy="36749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sp macro="" textlink="">
        <xdr:nvSpPr>
          <xdr:cNvPr id="264" name="正方形/長方形 263">
            <a:extLst>
              <a:ext uri="{FF2B5EF4-FFF2-40B4-BE49-F238E27FC236}">
                <a16:creationId xmlns:a16="http://schemas.microsoft.com/office/drawing/2014/main" id="{92EA6793-AA44-4568-8C7B-B7A412D7A76E}"/>
              </a:ext>
            </a:extLst>
          </xdr:cNvPr>
          <xdr:cNvSpPr>
            <a:spLocks noChangeAspect="1"/>
          </xdr:cNvSpPr>
        </xdr:nvSpPr>
        <xdr:spPr>
          <a:xfrm>
            <a:off x="13444200" y="22098197"/>
            <a:ext cx="436637" cy="38665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266" name="正方形/長方形 265">
            <a:extLst>
              <a:ext uri="{FF2B5EF4-FFF2-40B4-BE49-F238E27FC236}">
                <a16:creationId xmlns:a16="http://schemas.microsoft.com/office/drawing/2014/main" id="{F0E605F1-7F82-406C-89C1-31EB58836988}"/>
              </a:ext>
            </a:extLst>
          </xdr:cNvPr>
          <xdr:cNvSpPr>
            <a:spLocks noChangeAspect="1"/>
          </xdr:cNvSpPr>
        </xdr:nvSpPr>
        <xdr:spPr>
          <a:xfrm>
            <a:off x="13460145" y="23703743"/>
            <a:ext cx="404747" cy="37022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  <xdr:sp macro="" textlink="">
        <xdr:nvSpPr>
          <xdr:cNvPr id="267" name="正方形/長方形 266">
            <a:extLst>
              <a:ext uri="{FF2B5EF4-FFF2-40B4-BE49-F238E27FC236}">
                <a16:creationId xmlns:a16="http://schemas.microsoft.com/office/drawing/2014/main" id="{6C305299-2B00-4D0B-80F6-04E8D6C87B46}"/>
              </a:ext>
            </a:extLst>
          </xdr:cNvPr>
          <xdr:cNvSpPr>
            <a:spLocks noChangeAspect="1"/>
          </xdr:cNvSpPr>
        </xdr:nvSpPr>
        <xdr:spPr>
          <a:xfrm>
            <a:off x="13464999" y="24478359"/>
            <a:ext cx="395039" cy="37447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  <xdr:sp macro="" textlink="">
        <xdr:nvSpPr>
          <xdr:cNvPr id="268" name="正方形/長方形 267">
            <a:extLst>
              <a:ext uri="{FF2B5EF4-FFF2-40B4-BE49-F238E27FC236}">
                <a16:creationId xmlns:a16="http://schemas.microsoft.com/office/drawing/2014/main" id="{DEE0F5EF-B521-45CA-BCC9-64F2C3F8C25B}"/>
              </a:ext>
            </a:extLst>
          </xdr:cNvPr>
          <xdr:cNvSpPr>
            <a:spLocks noChangeAspect="1"/>
          </xdr:cNvSpPr>
        </xdr:nvSpPr>
        <xdr:spPr>
          <a:xfrm>
            <a:off x="13444245" y="26467361"/>
            <a:ext cx="436546" cy="36548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  <xdr:sp macro="" textlink="">
        <xdr:nvSpPr>
          <xdr:cNvPr id="269" name="正方形/長方形 268">
            <a:extLst>
              <a:ext uri="{FF2B5EF4-FFF2-40B4-BE49-F238E27FC236}">
                <a16:creationId xmlns:a16="http://schemas.microsoft.com/office/drawing/2014/main" id="{59199936-3F7C-40E9-939D-5EB1850AB32C}"/>
              </a:ext>
            </a:extLst>
          </xdr:cNvPr>
          <xdr:cNvSpPr>
            <a:spLocks noChangeAspect="1"/>
          </xdr:cNvSpPr>
        </xdr:nvSpPr>
        <xdr:spPr>
          <a:xfrm>
            <a:off x="13444222" y="28406627"/>
            <a:ext cx="436592" cy="34902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25</a:t>
            </a:r>
          </a:p>
        </xdr:txBody>
      </xdr:sp>
      <xdr:sp macro="" textlink="">
        <xdr:nvSpPr>
          <xdr:cNvPr id="265" name="正方形/長方形 264">
            <a:extLst>
              <a:ext uri="{FF2B5EF4-FFF2-40B4-BE49-F238E27FC236}">
                <a16:creationId xmlns:a16="http://schemas.microsoft.com/office/drawing/2014/main" id="{44A6483A-AAD1-4126-8B8D-143AC1C915FA}"/>
              </a:ext>
            </a:extLst>
          </xdr:cNvPr>
          <xdr:cNvSpPr>
            <a:spLocks noChangeAspect="1"/>
          </xdr:cNvSpPr>
        </xdr:nvSpPr>
        <xdr:spPr>
          <a:xfrm>
            <a:off x="13445685" y="22915772"/>
            <a:ext cx="433667" cy="37008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13</xdr:col>
      <xdr:colOff>0</xdr:colOff>
      <xdr:row>0</xdr:row>
      <xdr:rowOff>1</xdr:rowOff>
    </xdr:from>
    <xdr:to>
      <xdr:col>23</xdr:col>
      <xdr:colOff>7793</xdr:colOff>
      <xdr:row>2</xdr:row>
      <xdr:rowOff>0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CA892F88-D37E-4D1D-9C19-6F49E5FCAC8B}"/>
            </a:ext>
          </a:extLst>
        </xdr:cNvPr>
        <xdr:cNvGrpSpPr/>
      </xdr:nvGrpSpPr>
      <xdr:grpSpPr>
        <a:xfrm>
          <a:off x="14467114" y="1"/>
          <a:ext cx="11797022" cy="1992085"/>
          <a:chOff x="13834527" y="0"/>
          <a:chExt cx="11643766" cy="1590098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1E6B1B58-33C2-4578-BE98-ED303441D2FB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月間エネルギー使用量計算書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ユーティリティ設備）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19" name="テキスト ボックス 118">
            <a:extLst>
              <a:ext uri="{FF2B5EF4-FFF2-40B4-BE49-F238E27FC236}">
                <a16:creationId xmlns:a16="http://schemas.microsoft.com/office/drawing/2014/main" id="{F69E6C68-FE84-49D5-BA61-716D6DC3FAA4}"/>
              </a:ext>
            </a:extLst>
          </xdr:cNvPr>
          <xdr:cNvSpPr txBox="1"/>
        </xdr:nvSpPr>
        <xdr:spPr>
          <a:xfrm>
            <a:off x="16429255" y="0"/>
            <a:ext cx="9049038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18</xdr:col>
      <xdr:colOff>0</xdr:colOff>
      <xdr:row>5</xdr:row>
      <xdr:rowOff>0</xdr:rowOff>
    </xdr:from>
    <xdr:to>
      <xdr:col>22</xdr:col>
      <xdr:colOff>0</xdr:colOff>
      <xdr:row>14</xdr:row>
      <xdr:rowOff>285749</xdr:rowOff>
    </xdr:to>
    <xdr:sp macro="" textlink="">
      <xdr:nvSpPr>
        <xdr:cNvPr id="206" name="テキスト ボックス 205">
          <a:extLst>
            <a:ext uri="{FF2B5EF4-FFF2-40B4-BE49-F238E27FC236}">
              <a16:creationId xmlns:a16="http://schemas.microsoft.com/office/drawing/2014/main" id="{AE592A7D-6C66-471C-923A-A5019203832C}"/>
            </a:ext>
          </a:extLst>
        </xdr:cNvPr>
        <xdr:cNvSpPr txBox="1"/>
      </xdr:nvSpPr>
      <xdr:spPr>
        <a:xfrm>
          <a:off x="20637500" y="2749550"/>
          <a:ext cx="4933950" cy="2857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0" rtlCol="0" anchor="ctr"/>
        <a:lstStyle/>
        <a:p>
          <a:pPr algn="l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使用エネルギーが「液化石油ガス（</a:t>
          </a:r>
          <a:r>
            <a: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LPG</a:t>
          </a:r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）」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のときに表示されます。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表示された内容をもとに、記入してください。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3</xdr:col>
      <xdr:colOff>642256</xdr:colOff>
      <xdr:row>61</xdr:row>
      <xdr:rowOff>8617</xdr:rowOff>
    </xdr:from>
    <xdr:to>
      <xdr:col>5</xdr:col>
      <xdr:colOff>627899</xdr:colOff>
      <xdr:row>62</xdr:row>
      <xdr:rowOff>141917</xdr:rowOff>
    </xdr:to>
    <xdr:grpSp>
      <xdr:nvGrpSpPr>
        <xdr:cNvPr id="128" name="グループ化 127">
          <a:extLst>
            <a:ext uri="{FF2B5EF4-FFF2-40B4-BE49-F238E27FC236}">
              <a16:creationId xmlns:a16="http://schemas.microsoft.com/office/drawing/2014/main" id="{84820CC8-81B1-4E19-B576-5AB0C7BED202}"/>
            </a:ext>
          </a:extLst>
        </xdr:cNvPr>
        <xdr:cNvGrpSpPr/>
      </xdr:nvGrpSpPr>
      <xdr:grpSpPr>
        <a:xfrm>
          <a:off x="2427513" y="18666731"/>
          <a:ext cx="2598215" cy="416329"/>
          <a:chOff x="2245050" y="18933090"/>
          <a:chExt cx="2571000" cy="419050"/>
        </a:xfrm>
      </xdr:grpSpPr>
      <xdr:sp macro="" textlink="">
        <xdr:nvSpPr>
          <xdr:cNvPr id="129" name="正方形/長方形 128">
            <a:extLst>
              <a:ext uri="{FF2B5EF4-FFF2-40B4-BE49-F238E27FC236}">
                <a16:creationId xmlns:a16="http://schemas.microsoft.com/office/drawing/2014/main" id="{00FFFD2D-CABA-44C9-BADA-7ABD7F650305}"/>
              </a:ext>
            </a:extLst>
          </xdr:cNvPr>
          <xdr:cNvSpPr>
            <a:spLocks noChangeAspect="1"/>
          </xdr:cNvSpPr>
        </xdr:nvSpPr>
        <xdr:spPr>
          <a:xfrm>
            <a:off x="3322625" y="18986670"/>
            <a:ext cx="418511" cy="3654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cxnSp macro="">
        <xdr:nvCxnSpPr>
          <xdr:cNvPr id="130" name="直線矢印コネクタ 61">
            <a:extLst>
              <a:ext uri="{FF2B5EF4-FFF2-40B4-BE49-F238E27FC236}">
                <a16:creationId xmlns:a16="http://schemas.microsoft.com/office/drawing/2014/main" id="{87A1E706-64A5-4728-962D-D1A883801E9E}"/>
              </a:ext>
            </a:extLst>
          </xdr:cNvPr>
          <xdr:cNvCxnSpPr>
            <a:cxnSpLocks/>
          </xdr:cNvCxnSpPr>
        </xdr:nvCxnSpPr>
        <xdr:spPr>
          <a:xfrm rot="10800000">
            <a:off x="2245050" y="18949302"/>
            <a:ext cx="1152000" cy="236875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1" name="直線矢印コネクタ 61">
            <a:extLst>
              <a:ext uri="{FF2B5EF4-FFF2-40B4-BE49-F238E27FC236}">
                <a16:creationId xmlns:a16="http://schemas.microsoft.com/office/drawing/2014/main" id="{C409555D-F7FA-4446-81DE-3195E4E3F5D7}"/>
              </a:ext>
            </a:extLst>
          </xdr:cNvPr>
          <xdr:cNvCxnSpPr>
            <a:cxnSpLocks/>
          </xdr:cNvCxnSpPr>
        </xdr:nvCxnSpPr>
        <xdr:spPr>
          <a:xfrm rot="10800000" flipH="1">
            <a:off x="3664050" y="18933090"/>
            <a:ext cx="1152000" cy="25275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0</xdr:colOff>
      <xdr:row>28</xdr:row>
      <xdr:rowOff>0</xdr:rowOff>
    </xdr:from>
    <xdr:to>
      <xdr:col>5</xdr:col>
      <xdr:colOff>0</xdr:colOff>
      <xdr:row>29</xdr:row>
      <xdr:rowOff>0</xdr:rowOff>
    </xdr:to>
    <xdr:sp macro="" textlink="">
      <xdr:nvSpPr>
        <xdr:cNvPr id="167" name="正方形/長方形 166">
          <a:extLst>
            <a:ext uri="{FF2B5EF4-FFF2-40B4-BE49-F238E27FC236}">
              <a16:creationId xmlns:a16="http://schemas.microsoft.com/office/drawing/2014/main" id="{2D8D6D8C-006D-4D6B-A487-F15CB15BA7FB}"/>
            </a:ext>
          </a:extLst>
        </xdr:cNvPr>
        <xdr:cNvSpPr/>
      </xdr:nvSpPr>
      <xdr:spPr>
        <a:xfrm>
          <a:off x="1759324" y="9502588"/>
          <a:ext cx="2577352" cy="29135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244928</xdr:colOff>
      <xdr:row>0</xdr:row>
      <xdr:rowOff>0</xdr:rowOff>
    </xdr:from>
    <xdr:to>
      <xdr:col>11</xdr:col>
      <xdr:colOff>1251856</xdr:colOff>
      <xdr:row>0</xdr:row>
      <xdr:rowOff>1134876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CE9D0CE-3D62-4634-B8BB-AA1731879A59}"/>
            </a:ext>
          </a:extLst>
        </xdr:cNvPr>
        <xdr:cNvSpPr/>
      </xdr:nvSpPr>
      <xdr:spPr>
        <a:xfrm>
          <a:off x="244928" y="0"/>
          <a:ext cx="12999357" cy="113487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ysClr val="windowText" lastClr="000000"/>
              </a:solidFill>
            </a:rPr>
            <a:t>【</a:t>
          </a:r>
          <a:r>
            <a:rPr kumimoji="1" lang="ja-JP" altLang="en-US" sz="2800" b="1">
              <a:solidFill>
                <a:sysClr val="windowText" lastClr="000000"/>
              </a:solidFill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</a:rPr>
            <a:t>】</a:t>
          </a:r>
          <a:r>
            <a:rPr kumimoji="1" lang="ja-JP" altLang="en-US" sz="2800" b="1">
              <a:solidFill>
                <a:sysClr val="windowText" lastClr="000000"/>
              </a:solidFill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</a:rPr>
            <a:t>ログデータをもとに計測結果を集計</a:t>
          </a:r>
          <a:r>
            <a:rPr kumimoji="1" lang="ja-JP" altLang="en-US" sz="2800" b="1">
              <a:solidFill>
                <a:sysClr val="windowText" lastClr="000000"/>
              </a:solidFill>
            </a:rPr>
            <a:t>」の場合</a:t>
          </a:r>
        </a:p>
      </xdr:txBody>
    </xdr:sp>
    <xdr:clientData/>
  </xdr:twoCellAnchor>
  <xdr:twoCellAnchor>
    <xdr:from>
      <xdr:col>1</xdr:col>
      <xdr:colOff>107073</xdr:colOff>
      <xdr:row>66</xdr:row>
      <xdr:rowOff>263931</xdr:rowOff>
    </xdr:from>
    <xdr:to>
      <xdr:col>2</xdr:col>
      <xdr:colOff>287785</xdr:colOff>
      <xdr:row>68</xdr:row>
      <xdr:rowOff>60249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7A065EFC-F877-4AA9-A5D7-B8CB030CF1E6}"/>
            </a:ext>
          </a:extLst>
        </xdr:cNvPr>
        <xdr:cNvSpPr>
          <a:spLocks noChangeAspect="1"/>
        </xdr:cNvSpPr>
      </xdr:nvSpPr>
      <xdr:spPr>
        <a:xfrm>
          <a:off x="379216" y="20484145"/>
          <a:ext cx="398426" cy="36781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6</xdr:col>
      <xdr:colOff>26551</xdr:colOff>
      <xdr:row>1</xdr:row>
      <xdr:rowOff>113873</xdr:rowOff>
    </xdr:from>
    <xdr:to>
      <xdr:col>6</xdr:col>
      <xdr:colOff>830676</xdr:colOff>
      <xdr:row>1</xdr:row>
      <xdr:rowOff>485598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9B429AD8-5525-4841-84B5-B358EDEF2EFF}"/>
            </a:ext>
          </a:extLst>
        </xdr:cNvPr>
        <xdr:cNvGrpSpPr/>
      </xdr:nvGrpSpPr>
      <xdr:grpSpPr>
        <a:xfrm>
          <a:off x="5730665" y="1452816"/>
          <a:ext cx="804125" cy="371725"/>
          <a:chOff x="5476665" y="1488195"/>
          <a:chExt cx="807300" cy="371725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47DFCF0D-06F7-4E1C-BDD9-03929E847886}"/>
              </a:ext>
            </a:extLst>
          </xdr:cNvPr>
          <xdr:cNvSpPr>
            <a:spLocks noChangeAspect="1"/>
          </xdr:cNvSpPr>
        </xdr:nvSpPr>
        <xdr:spPr>
          <a:xfrm>
            <a:off x="5878560" y="1488195"/>
            <a:ext cx="405405" cy="371725"/>
          </a:xfrm>
          <a:prstGeom prst="rect">
            <a:avLst/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※</a:t>
            </a:r>
          </a:p>
        </xdr:txBody>
      </xdr:sp>
      <xdr:cxnSp macro="">
        <xdr:nvCxnSpPr>
          <xdr:cNvPr id="9" name="直線矢印コネクタ 8">
            <a:extLst>
              <a:ext uri="{FF2B5EF4-FFF2-40B4-BE49-F238E27FC236}">
                <a16:creationId xmlns:a16="http://schemas.microsoft.com/office/drawing/2014/main" id="{02C4B821-DBFF-3884-A984-A6FD966B7D57}"/>
              </a:ext>
            </a:extLst>
          </xdr:cNvPr>
          <xdr:cNvCxnSpPr/>
        </xdr:nvCxnSpPr>
        <xdr:spPr>
          <a:xfrm flipH="1">
            <a:off x="5476665" y="1668828"/>
            <a:ext cx="400260" cy="6595"/>
          </a:xfrm>
          <a:prstGeom prst="straightConnector1">
            <a:avLst/>
          </a:prstGeom>
          <a:ln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0</xdr:colOff>
      <xdr:row>60</xdr:row>
      <xdr:rowOff>0</xdr:rowOff>
    </xdr:from>
    <xdr:to>
      <xdr:col>4</xdr:col>
      <xdr:colOff>0</xdr:colOff>
      <xdr:row>61</xdr:row>
      <xdr:rowOff>0</xdr:rowOff>
    </xdr:to>
    <xdr:sp macro="" textlink="">
      <xdr:nvSpPr>
        <xdr:cNvPr id="143" name="正方形/長方形 142">
          <a:extLst>
            <a:ext uri="{FF2B5EF4-FFF2-40B4-BE49-F238E27FC236}">
              <a16:creationId xmlns:a16="http://schemas.microsoft.com/office/drawing/2014/main" id="{24D8BD9F-F249-4C41-BEC3-D3FAFDAA09F0}"/>
            </a:ext>
          </a:extLst>
        </xdr:cNvPr>
        <xdr:cNvSpPr/>
      </xdr:nvSpPr>
      <xdr:spPr>
        <a:xfrm>
          <a:off x="1741714" y="18505714"/>
          <a:ext cx="1292679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5</xdr:col>
      <xdr:colOff>0</xdr:colOff>
      <xdr:row>60</xdr:row>
      <xdr:rowOff>0</xdr:rowOff>
    </xdr:from>
    <xdr:to>
      <xdr:col>6</xdr:col>
      <xdr:colOff>0</xdr:colOff>
      <xdr:row>61</xdr:row>
      <xdr:rowOff>0</xdr:rowOff>
    </xdr:to>
    <xdr:sp macro="" textlink="">
      <xdr:nvSpPr>
        <xdr:cNvPr id="194" name="正方形/長方形 193">
          <a:extLst>
            <a:ext uri="{FF2B5EF4-FFF2-40B4-BE49-F238E27FC236}">
              <a16:creationId xmlns:a16="http://schemas.microsoft.com/office/drawing/2014/main" id="{40C4B765-1016-4F6B-8F97-562A702C7951}"/>
            </a:ext>
          </a:extLst>
        </xdr:cNvPr>
        <xdr:cNvSpPr/>
      </xdr:nvSpPr>
      <xdr:spPr>
        <a:xfrm>
          <a:off x="4327071" y="18505714"/>
          <a:ext cx="1292679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0</xdr:colOff>
      <xdr:row>26</xdr:row>
      <xdr:rowOff>0</xdr:rowOff>
    </xdr:from>
    <xdr:to>
      <xdr:col>9</xdr:col>
      <xdr:colOff>0</xdr:colOff>
      <xdr:row>60</xdr:row>
      <xdr:rowOff>0</xdr:rowOff>
    </xdr:to>
    <xdr:sp macro="" textlink="">
      <xdr:nvSpPr>
        <xdr:cNvPr id="199" name="正方形/長方形 198">
          <a:extLst>
            <a:ext uri="{FF2B5EF4-FFF2-40B4-BE49-F238E27FC236}">
              <a16:creationId xmlns:a16="http://schemas.microsoft.com/office/drawing/2014/main" id="{EDA016CD-DFCA-44D4-B575-FD66AB185D12}"/>
            </a:ext>
          </a:extLst>
        </xdr:cNvPr>
        <xdr:cNvSpPr/>
      </xdr:nvSpPr>
      <xdr:spPr>
        <a:xfrm>
          <a:off x="8196513" y="8798092"/>
          <a:ext cx="1288382" cy="9715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0</xdr:colOff>
      <xdr:row>26</xdr:row>
      <xdr:rowOff>1588</xdr:rowOff>
    </xdr:from>
    <xdr:to>
      <xdr:col>17</xdr:col>
      <xdr:colOff>1180635</xdr:colOff>
      <xdr:row>52</xdr:row>
      <xdr:rowOff>68742</xdr:rowOff>
    </xdr:to>
    <xdr:grpSp>
      <xdr:nvGrpSpPr>
        <xdr:cNvPr id="233" name="グループ化 232">
          <a:extLst>
            <a:ext uri="{FF2B5EF4-FFF2-40B4-BE49-F238E27FC236}">
              <a16:creationId xmlns:a16="http://schemas.microsoft.com/office/drawing/2014/main" id="{10DDC05D-5E54-4666-A4D2-F93CE0D097DE}"/>
            </a:ext>
          </a:extLst>
        </xdr:cNvPr>
        <xdr:cNvGrpSpPr/>
      </xdr:nvGrpSpPr>
      <xdr:grpSpPr>
        <a:xfrm>
          <a:off x="10929257" y="8753702"/>
          <a:ext cx="9954521" cy="7425897"/>
          <a:chOff x="10737273" y="8972406"/>
          <a:chExt cx="9805089" cy="7721791"/>
        </a:xfrm>
      </xdr:grpSpPr>
      <xdr:sp macro="" textlink="">
        <xdr:nvSpPr>
          <xdr:cNvPr id="168" name="四角形: 角を丸くする 167">
            <a:extLst>
              <a:ext uri="{FF2B5EF4-FFF2-40B4-BE49-F238E27FC236}">
                <a16:creationId xmlns:a16="http://schemas.microsoft.com/office/drawing/2014/main" id="{7370C786-CA76-44F0-9990-FD0667A8EB79}"/>
              </a:ext>
            </a:extLst>
          </xdr:cNvPr>
          <xdr:cNvSpPr/>
        </xdr:nvSpPr>
        <xdr:spPr>
          <a:xfrm>
            <a:off x="14426180" y="8972406"/>
            <a:ext cx="6116182" cy="7721791"/>
          </a:xfrm>
          <a:prstGeom prst="roundRect">
            <a:avLst>
              <a:gd name="adj" fmla="val 2423"/>
            </a:avLst>
          </a:prstGeom>
          <a:solidFill>
            <a:schemeClr val="bg1"/>
          </a:solidFill>
          <a:ln w="381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69" name="正方形/長方形 168">
            <a:extLst>
              <a:ext uri="{FF2B5EF4-FFF2-40B4-BE49-F238E27FC236}">
                <a16:creationId xmlns:a16="http://schemas.microsoft.com/office/drawing/2014/main" id="{849D43A7-9B1F-4795-A2B9-990BF9C87D10}"/>
              </a:ext>
            </a:extLst>
          </xdr:cNvPr>
          <xdr:cNvSpPr/>
        </xdr:nvSpPr>
        <xdr:spPr>
          <a:xfrm>
            <a:off x="14702799" y="9691109"/>
            <a:ext cx="5556202" cy="1150818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①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計測開始日は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から計測を開始すると、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の４時間となるため、  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70" name="正方形/長方形 169">
            <a:extLst>
              <a:ext uri="{FF2B5EF4-FFF2-40B4-BE49-F238E27FC236}">
                <a16:creationId xmlns:a16="http://schemas.microsoft.com/office/drawing/2014/main" id="{7CB646D8-E902-4169-9903-C07AB86CD533}"/>
              </a:ext>
            </a:extLst>
          </xdr:cNvPr>
          <xdr:cNvSpPr/>
        </xdr:nvSpPr>
        <xdr:spPr>
          <a:xfrm>
            <a:off x="14702799" y="11761840"/>
            <a:ext cx="5543494" cy="638078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③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を計測している場合は、稼働日は「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</a:p>
        </xdr:txBody>
      </xdr:sp>
      <xdr:sp macro="" textlink="">
        <xdr:nvSpPr>
          <xdr:cNvPr id="171" name="正方形/長方形 170">
            <a:extLst>
              <a:ext uri="{FF2B5EF4-FFF2-40B4-BE49-F238E27FC236}">
                <a16:creationId xmlns:a16="http://schemas.microsoft.com/office/drawing/2014/main" id="{51E72937-47EB-4533-AAB9-FAC20EFDEE08}"/>
              </a:ext>
            </a:extLst>
          </xdr:cNvPr>
          <xdr:cNvSpPr/>
        </xdr:nvSpPr>
        <xdr:spPr>
          <a:xfrm>
            <a:off x="14704433" y="10983305"/>
            <a:ext cx="5572085" cy="646169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②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設備が稼働していない場合は、稼働日は「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72" name="正方形/長方形 171">
            <a:extLst>
              <a:ext uri="{FF2B5EF4-FFF2-40B4-BE49-F238E27FC236}">
                <a16:creationId xmlns:a16="http://schemas.microsoft.com/office/drawing/2014/main" id="{B8E69166-2C2E-4582-9762-BD80A687A334}"/>
              </a:ext>
            </a:extLst>
          </xdr:cNvPr>
          <xdr:cNvSpPr/>
        </xdr:nvSpPr>
        <xdr:spPr>
          <a:xfrm>
            <a:off x="14696466" y="12552429"/>
            <a:ext cx="5562629" cy="1376612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④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計測終了日は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で計測を終了すると、</a:t>
            </a:r>
            <a:b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</a:b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の２時間となるため、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0.25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ただし、表示は小数点以下第二位で四捨五入された値となります。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</a:p>
        </xdr:txBody>
      </xdr:sp>
      <xdr:sp macro="" textlink="">
        <xdr:nvSpPr>
          <xdr:cNvPr id="191" name="正方形/長方形 190">
            <a:extLst>
              <a:ext uri="{FF2B5EF4-FFF2-40B4-BE49-F238E27FC236}">
                <a16:creationId xmlns:a16="http://schemas.microsoft.com/office/drawing/2014/main" id="{DA5C6A8A-B16C-44F1-94DB-E7678B248962}"/>
              </a:ext>
            </a:extLst>
          </xdr:cNvPr>
          <xdr:cNvSpPr/>
        </xdr:nvSpPr>
        <xdr:spPr>
          <a:xfrm>
            <a:off x="15178370" y="9103618"/>
            <a:ext cx="5223964" cy="485673"/>
          </a:xfrm>
          <a:prstGeom prst="rect">
            <a:avLst/>
          </a:prstGeom>
          <a:noFill/>
          <a:ln w="25400">
            <a:noFill/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（例） 設備の稼働時間が通常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 (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８時間の稼働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endPara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92" name="正方形/長方形 191">
            <a:extLst>
              <a:ext uri="{FF2B5EF4-FFF2-40B4-BE49-F238E27FC236}">
                <a16:creationId xmlns:a16="http://schemas.microsoft.com/office/drawing/2014/main" id="{0B60063C-3F7E-403F-89ED-3D712E6D446B}"/>
              </a:ext>
            </a:extLst>
          </xdr:cNvPr>
          <xdr:cNvSpPr>
            <a:spLocks noChangeAspect="1"/>
          </xdr:cNvSpPr>
        </xdr:nvSpPr>
        <xdr:spPr>
          <a:xfrm>
            <a:off x="14702799" y="9110894"/>
            <a:ext cx="418763" cy="36598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24</a:t>
            </a:r>
          </a:p>
        </xdr:txBody>
      </xdr:sp>
      <xdr:sp macro="" textlink="">
        <xdr:nvSpPr>
          <xdr:cNvPr id="193" name="正方形/長方形 192">
            <a:extLst>
              <a:ext uri="{FF2B5EF4-FFF2-40B4-BE49-F238E27FC236}">
                <a16:creationId xmlns:a16="http://schemas.microsoft.com/office/drawing/2014/main" id="{C940EE1B-5E9D-4386-A384-3AB4C1DF57E9}"/>
              </a:ext>
            </a:extLst>
          </xdr:cNvPr>
          <xdr:cNvSpPr/>
        </xdr:nvSpPr>
        <xdr:spPr>
          <a:xfrm>
            <a:off x="14722186" y="14194585"/>
            <a:ext cx="5543590" cy="2252179"/>
          </a:xfrm>
          <a:prstGeom prst="rect">
            <a:avLst/>
          </a:prstGeom>
          <a:ln w="25400">
            <a:solidFill>
              <a:schemeClr val="accent2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l" eaLnBrk="1" fontAlgn="auto" latinLnBrk="0" hangingPunct="1"/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※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なお、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計画が生産量に基づく場合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は、上記と同様の考え方に沿って、生産量の「実数」を入力してください。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例） 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日の生産量が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1,000kg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だった場合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計測例①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500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計測例②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計測例③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1,000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計測例④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250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ja-JP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/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7A4C763F-839F-45C8-8242-EFB0D820F60A}"/>
              </a:ext>
            </a:extLst>
          </xdr:cNvPr>
          <xdr:cNvSpPr/>
        </xdr:nvSpPr>
        <xdr:spPr>
          <a:xfrm>
            <a:off x="10737273" y="9570842"/>
            <a:ext cx="1281545" cy="283203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0" name="正方形/長方形 199">
            <a:extLst>
              <a:ext uri="{FF2B5EF4-FFF2-40B4-BE49-F238E27FC236}">
                <a16:creationId xmlns:a16="http://schemas.microsoft.com/office/drawing/2014/main" id="{D0C8DAB2-D91D-4AA9-9A80-C2BDDF8E3CDC}"/>
              </a:ext>
            </a:extLst>
          </xdr:cNvPr>
          <xdr:cNvSpPr/>
        </xdr:nvSpPr>
        <xdr:spPr>
          <a:xfrm>
            <a:off x="10737273" y="10752406"/>
            <a:ext cx="1281545" cy="278685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1" name="正方形/長方形 200">
            <a:extLst>
              <a:ext uri="{FF2B5EF4-FFF2-40B4-BE49-F238E27FC236}">
                <a16:creationId xmlns:a16="http://schemas.microsoft.com/office/drawing/2014/main" id="{A1CB11FB-C8A6-45E5-9E43-F7EA152B0F25}"/>
              </a:ext>
            </a:extLst>
          </xdr:cNvPr>
          <xdr:cNvSpPr/>
        </xdr:nvSpPr>
        <xdr:spPr>
          <a:xfrm>
            <a:off x="10737273" y="11337297"/>
            <a:ext cx="1281545" cy="283203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7" name="正方形/長方形 206">
            <a:extLst>
              <a:ext uri="{FF2B5EF4-FFF2-40B4-BE49-F238E27FC236}">
                <a16:creationId xmlns:a16="http://schemas.microsoft.com/office/drawing/2014/main" id="{D885A0D0-87F4-4D46-909D-E331A87E905F}"/>
              </a:ext>
            </a:extLst>
          </xdr:cNvPr>
          <xdr:cNvSpPr/>
        </xdr:nvSpPr>
        <xdr:spPr>
          <a:xfrm>
            <a:off x="10737273" y="12520016"/>
            <a:ext cx="1281545" cy="278685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4" name="コネクタ: カギ線 13">
            <a:extLst>
              <a:ext uri="{FF2B5EF4-FFF2-40B4-BE49-F238E27FC236}">
                <a16:creationId xmlns:a16="http://schemas.microsoft.com/office/drawing/2014/main" id="{366E8C52-38ED-430A-83CB-20F30C2BB1FA}"/>
              </a:ext>
            </a:extLst>
          </xdr:cNvPr>
          <xdr:cNvCxnSpPr>
            <a:stCxn id="169" idx="1"/>
            <a:endCxn id="10" idx="3"/>
          </xdr:cNvCxnSpPr>
        </xdr:nvCxnSpPr>
        <xdr:spPr>
          <a:xfrm rot="10800000">
            <a:off x="12018819" y="9712444"/>
            <a:ext cx="2683981" cy="554075"/>
          </a:xfrm>
          <a:prstGeom prst="bentConnector3">
            <a:avLst>
              <a:gd name="adj1" fmla="val 75839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8" name="コネクタ: カギ線 207">
            <a:extLst>
              <a:ext uri="{FF2B5EF4-FFF2-40B4-BE49-F238E27FC236}">
                <a16:creationId xmlns:a16="http://schemas.microsoft.com/office/drawing/2014/main" id="{1E99A659-9099-4F6B-81C8-4D8957CB3204}"/>
              </a:ext>
            </a:extLst>
          </xdr:cNvPr>
          <xdr:cNvCxnSpPr>
            <a:stCxn id="171" idx="1"/>
            <a:endCxn id="200" idx="3"/>
          </xdr:cNvCxnSpPr>
        </xdr:nvCxnSpPr>
        <xdr:spPr>
          <a:xfrm rot="10800000">
            <a:off x="12018819" y="10891750"/>
            <a:ext cx="2685615" cy="414641"/>
          </a:xfrm>
          <a:prstGeom prst="bentConnector3">
            <a:avLst>
              <a:gd name="adj1" fmla="val 75823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9" name="コネクタ: カギ線 208">
            <a:extLst>
              <a:ext uri="{FF2B5EF4-FFF2-40B4-BE49-F238E27FC236}">
                <a16:creationId xmlns:a16="http://schemas.microsoft.com/office/drawing/2014/main" id="{1C19449F-45A5-4765-8DCC-C66C5EBC6FE8}"/>
              </a:ext>
            </a:extLst>
          </xdr:cNvPr>
          <xdr:cNvCxnSpPr>
            <a:stCxn id="170" idx="1"/>
            <a:endCxn id="201" idx="3"/>
          </xdr:cNvCxnSpPr>
        </xdr:nvCxnSpPr>
        <xdr:spPr>
          <a:xfrm rot="10800000">
            <a:off x="12018819" y="11478899"/>
            <a:ext cx="2683981" cy="601980"/>
          </a:xfrm>
          <a:prstGeom prst="bentConnector3">
            <a:avLst>
              <a:gd name="adj1" fmla="val 75839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10" name="コネクタ: カギ線 209">
            <a:extLst>
              <a:ext uri="{FF2B5EF4-FFF2-40B4-BE49-F238E27FC236}">
                <a16:creationId xmlns:a16="http://schemas.microsoft.com/office/drawing/2014/main" id="{F234BA49-19B2-462F-AA48-B2A944663A30}"/>
              </a:ext>
            </a:extLst>
          </xdr:cNvPr>
          <xdr:cNvCxnSpPr>
            <a:endCxn id="207" idx="3"/>
          </xdr:cNvCxnSpPr>
        </xdr:nvCxnSpPr>
        <xdr:spPr>
          <a:xfrm rot="10800000">
            <a:off x="12018819" y="12659360"/>
            <a:ext cx="2675699" cy="615722"/>
          </a:xfrm>
          <a:prstGeom prst="bentConnector3">
            <a:avLst>
              <a:gd name="adj1" fmla="val 75646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4F0343C-7EC1-4BBF-93C2-38715268CA80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D651440-1BE5-4314-89EB-F0E7D8E27BDF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9B9B86-FFF3-4C0F-965D-A43193382654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5846556-F549-42D6-ABD9-6BC10F5F8CDB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C63DEED-D876-4BB9-97D7-CA2A1344C02F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F99EECE-DA4D-4A36-8EA9-6D3B5A33B715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48CBA24-3AC7-4EFD-BD52-43AE96B5BC0F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121920</xdr:colOff>
      <xdr:row>4</xdr:row>
      <xdr:rowOff>152400</xdr:rowOff>
    </xdr:from>
    <xdr:to>
      <xdr:col>22</xdr:col>
      <xdr:colOff>538843</xdr:colOff>
      <xdr:row>9</xdr:row>
      <xdr:rowOff>130629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57875CDD-3287-4244-B18A-49A91FC2F1E0}"/>
            </a:ext>
          </a:extLst>
        </xdr:cNvPr>
        <xdr:cNvSpPr/>
      </xdr:nvSpPr>
      <xdr:spPr>
        <a:xfrm>
          <a:off x="21584920" y="1143000"/>
          <a:ext cx="3550648" cy="1216479"/>
        </a:xfrm>
        <a:prstGeom prst="wedgeRectCallout">
          <a:avLst>
            <a:gd name="adj1" fmla="val -31385"/>
            <a:gd name="adj2" fmla="val -5877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2022/01/25</a:t>
          </a:r>
          <a:r>
            <a:rPr kumimoji="1" lang="ja-JP" altLang="en-US" sz="1100"/>
            <a:t>　</a:t>
          </a:r>
          <a:r>
            <a:rPr kumimoji="1" lang="en-US" altLang="ja-JP" sz="1100"/>
            <a:t>14</a:t>
          </a:r>
          <a:r>
            <a:rPr kumimoji="1" lang="ja-JP" altLang="en-US" sz="1100"/>
            <a:t>：</a:t>
          </a:r>
          <a:r>
            <a:rPr kumimoji="1" lang="en-US" altLang="ja-JP" sz="1100"/>
            <a:t>31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「算出方法」項目追加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選択項目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】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１：指定計算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２：独自計算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３：””</a:t>
          </a:r>
          <a:endParaRPr kumimoji="1" lang="ja-JP" altLang="en-US" sz="1100"/>
        </a:p>
      </xdr:txBody>
    </xdr:sp>
    <xdr:clientData/>
  </xdr:twoCellAnchor>
  <xdr:twoCellAnchor>
    <xdr:from>
      <xdr:col>6</xdr:col>
      <xdr:colOff>215153</xdr:colOff>
      <xdr:row>4</xdr:row>
      <xdr:rowOff>179295</xdr:rowOff>
    </xdr:from>
    <xdr:to>
      <xdr:col>8</xdr:col>
      <xdr:colOff>546847</xdr:colOff>
      <xdr:row>7</xdr:row>
      <xdr:rowOff>179296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DA101329-EEB8-476F-9B1C-60D6A29D4230}"/>
            </a:ext>
          </a:extLst>
        </xdr:cNvPr>
        <xdr:cNvSpPr/>
      </xdr:nvSpPr>
      <xdr:spPr>
        <a:xfrm>
          <a:off x="12172203" y="1173070"/>
          <a:ext cx="2906619" cy="742951"/>
        </a:xfrm>
        <a:prstGeom prst="wedgeRectCallout">
          <a:avLst>
            <a:gd name="adj1" fmla="val -57680"/>
            <a:gd name="adj2" fmla="val -4972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2022/01/27</a:t>
          </a:r>
          <a:r>
            <a:rPr kumimoji="1" lang="ja-JP" altLang="en-US" sz="1100"/>
            <a:t>　</a:t>
          </a:r>
          <a:r>
            <a:rPr kumimoji="1" lang="en-US" altLang="ja-JP" sz="1100"/>
            <a:t>13</a:t>
          </a:r>
          <a:r>
            <a:rPr kumimoji="1" lang="ja-JP" altLang="en-US" sz="1100"/>
            <a:t>：</a:t>
          </a:r>
          <a:r>
            <a:rPr kumimoji="1" lang="en-US" altLang="ja-JP" sz="1100"/>
            <a:t>43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LPG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」の計測する際の値は「㎥」のため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「㎏」⇒「㎥」に修正</a:t>
          </a:r>
          <a:endParaRPr kumimoji="1" lang="ja-JP" altLang="en-US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156882</xdr:colOff>
      <xdr:row>4</xdr:row>
      <xdr:rowOff>67236</xdr:rowOff>
    </xdr:from>
    <xdr:to>
      <xdr:col>11</xdr:col>
      <xdr:colOff>240613</xdr:colOff>
      <xdr:row>9</xdr:row>
      <xdr:rowOff>143436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AE05E8A-600B-4115-B7FC-6E5494884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69147"/>
        <a:stretch/>
      </xdr:blipFill>
      <xdr:spPr>
        <a:xfrm>
          <a:off x="160057" y="864161"/>
          <a:ext cx="8459381" cy="1076325"/>
        </a:xfrm>
        <a:prstGeom prst="rect">
          <a:avLst/>
        </a:prstGeom>
      </xdr:spPr>
    </xdr:pic>
    <xdr:clientData/>
  </xdr:twoCellAnchor>
  <xdr:twoCellAnchor editAs="oneCell">
    <xdr:from>
      <xdr:col>0</xdr:col>
      <xdr:colOff>239806</xdr:colOff>
      <xdr:row>13</xdr:row>
      <xdr:rowOff>33618</xdr:rowOff>
    </xdr:from>
    <xdr:to>
      <xdr:col>11</xdr:col>
      <xdr:colOff>317187</xdr:colOff>
      <xdr:row>23</xdr:row>
      <xdr:rowOff>133246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7021C76-C5E0-4A4F-A6C2-456BB4ED94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38650"/>
        <a:stretch/>
      </xdr:blipFill>
      <xdr:spPr>
        <a:xfrm>
          <a:off x="236631" y="2630768"/>
          <a:ext cx="8459381" cy="2103053"/>
        </a:xfrm>
        <a:prstGeom prst="rect">
          <a:avLst/>
        </a:prstGeom>
      </xdr:spPr>
    </xdr:pic>
    <xdr:clientData/>
  </xdr:twoCellAnchor>
  <xdr:twoCellAnchor editAs="oneCell">
    <xdr:from>
      <xdr:col>0</xdr:col>
      <xdr:colOff>224118</xdr:colOff>
      <xdr:row>24</xdr:row>
      <xdr:rowOff>134471</xdr:rowOff>
    </xdr:from>
    <xdr:to>
      <xdr:col>11</xdr:col>
      <xdr:colOff>145901</xdr:colOff>
      <xdr:row>35</xdr:row>
      <xdr:rowOff>45275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45AC3FB-1319-4C2B-BD06-9428E85CC3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38057"/>
        <a:stretch/>
      </xdr:blipFill>
      <xdr:spPr>
        <a:xfrm>
          <a:off x="220943" y="4935071"/>
          <a:ext cx="8303783" cy="2114254"/>
        </a:xfrm>
        <a:prstGeom prst="rect">
          <a:avLst/>
        </a:prstGeom>
      </xdr:spPr>
    </xdr:pic>
    <xdr:clientData/>
  </xdr:twoCellAnchor>
  <xdr:twoCellAnchor editAs="oneCell">
    <xdr:from>
      <xdr:col>0</xdr:col>
      <xdr:colOff>269501</xdr:colOff>
      <xdr:row>36</xdr:row>
      <xdr:rowOff>26895</xdr:rowOff>
    </xdr:from>
    <xdr:to>
      <xdr:col>11</xdr:col>
      <xdr:colOff>353232</xdr:colOff>
      <xdr:row>47</xdr:row>
      <xdr:rowOff>27360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2BBFDBAF-E76B-4434-91EE-39E6FEE366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7138"/>
        <a:stretch/>
      </xdr:blipFill>
      <xdr:spPr>
        <a:xfrm>
          <a:off x="269501" y="7230970"/>
          <a:ext cx="8462556" cy="2200740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425823</xdr:colOff>
      <xdr:row>13</xdr:row>
      <xdr:rowOff>44822</xdr:rowOff>
    </xdr:from>
    <xdr:to>
      <xdr:col>23</xdr:col>
      <xdr:colOff>388888</xdr:colOff>
      <xdr:row>23</xdr:row>
      <xdr:rowOff>144447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AAEE8E4E-6DF1-401B-8029-311364DE2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38291"/>
        <a:stretch/>
      </xdr:blipFill>
      <xdr:spPr>
        <a:xfrm>
          <a:off x="9572998" y="2648322"/>
          <a:ext cx="8345065" cy="2093525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425822</xdr:colOff>
      <xdr:row>5</xdr:row>
      <xdr:rowOff>89647</xdr:rowOff>
    </xdr:from>
    <xdr:to>
      <xdr:col>23</xdr:col>
      <xdr:colOff>388887</xdr:colOff>
      <xdr:row>10</xdr:row>
      <xdr:rowOff>179294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4D9ED356-6A5C-400A-B0C6-0E5D50D992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b="67919"/>
        <a:stretch/>
      </xdr:blipFill>
      <xdr:spPr>
        <a:xfrm>
          <a:off x="9572997" y="1086597"/>
          <a:ext cx="8345065" cy="1096122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6</xdr:row>
      <xdr:rowOff>179294</xdr:rowOff>
    </xdr:from>
    <xdr:to>
      <xdr:col>11</xdr:col>
      <xdr:colOff>33618</xdr:colOff>
      <xdr:row>8</xdr:row>
      <xdr:rowOff>89647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1692A102-2A46-4E8D-95A4-DB426180E156}"/>
            </a:ext>
          </a:extLst>
        </xdr:cNvPr>
        <xdr:cNvSpPr/>
      </xdr:nvSpPr>
      <xdr:spPr>
        <a:xfrm>
          <a:off x="4572000" y="1382619"/>
          <a:ext cx="3840443" cy="30405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156882</xdr:colOff>
      <xdr:row>7</xdr:row>
      <xdr:rowOff>145678</xdr:rowOff>
    </xdr:from>
    <xdr:to>
      <xdr:col>23</xdr:col>
      <xdr:colOff>190500</xdr:colOff>
      <xdr:row>9</xdr:row>
      <xdr:rowOff>56031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7ED1A42E-3D5D-4EEC-8279-2DEBA4F95AB9}"/>
            </a:ext>
          </a:extLst>
        </xdr:cNvPr>
        <xdr:cNvSpPr/>
      </xdr:nvSpPr>
      <xdr:spPr>
        <a:xfrm>
          <a:off x="13876057" y="1542678"/>
          <a:ext cx="3840443" cy="31357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526676</xdr:colOff>
      <xdr:row>19</xdr:row>
      <xdr:rowOff>100855</xdr:rowOff>
    </xdr:from>
    <xdr:to>
      <xdr:col>23</xdr:col>
      <xdr:colOff>190499</xdr:colOff>
      <xdr:row>23</xdr:row>
      <xdr:rowOff>78441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CB62B23C-AD17-4006-A21A-83998B29D2C7}"/>
            </a:ext>
          </a:extLst>
        </xdr:cNvPr>
        <xdr:cNvSpPr/>
      </xdr:nvSpPr>
      <xdr:spPr>
        <a:xfrm>
          <a:off x="9667501" y="3904505"/>
          <a:ext cx="8048998" cy="77451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437029</xdr:colOff>
      <xdr:row>19</xdr:row>
      <xdr:rowOff>112059</xdr:rowOff>
    </xdr:from>
    <xdr:to>
      <xdr:col>11</xdr:col>
      <xdr:colOff>100852</xdr:colOff>
      <xdr:row>20</xdr:row>
      <xdr:rowOff>168088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2F3BF03A-2DBD-499C-AD10-C86695F94AF0}"/>
            </a:ext>
          </a:extLst>
        </xdr:cNvPr>
        <xdr:cNvSpPr/>
      </xdr:nvSpPr>
      <xdr:spPr>
        <a:xfrm>
          <a:off x="437029" y="3912534"/>
          <a:ext cx="8048998" cy="25287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156882</xdr:colOff>
      <xdr:row>31</xdr:row>
      <xdr:rowOff>22413</xdr:rowOff>
    </xdr:from>
    <xdr:to>
      <xdr:col>11</xdr:col>
      <xdr:colOff>156881</xdr:colOff>
      <xdr:row>32</xdr:row>
      <xdr:rowOff>56031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FB4A377-C8B2-4A06-948B-BA38E2B7A478}"/>
            </a:ext>
          </a:extLst>
        </xdr:cNvPr>
        <xdr:cNvSpPr/>
      </xdr:nvSpPr>
      <xdr:spPr>
        <a:xfrm>
          <a:off x="2446057" y="6226363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32</xdr:row>
      <xdr:rowOff>112060</xdr:rowOff>
    </xdr:from>
    <xdr:to>
      <xdr:col>11</xdr:col>
      <xdr:colOff>168087</xdr:colOff>
      <xdr:row>35</xdr:row>
      <xdr:rowOff>44824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2E16E523-8F4C-44BF-B6D4-FE908FE86D27}"/>
            </a:ext>
          </a:extLst>
        </xdr:cNvPr>
        <xdr:cNvSpPr/>
      </xdr:nvSpPr>
      <xdr:spPr>
        <a:xfrm>
          <a:off x="2450913" y="6512860"/>
          <a:ext cx="6095999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42</xdr:row>
      <xdr:rowOff>112060</xdr:rowOff>
    </xdr:from>
    <xdr:to>
      <xdr:col>11</xdr:col>
      <xdr:colOff>168087</xdr:colOff>
      <xdr:row>43</xdr:row>
      <xdr:rowOff>145678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C91DE098-B619-407D-A504-2775FC55FFD8}"/>
            </a:ext>
          </a:extLst>
        </xdr:cNvPr>
        <xdr:cNvSpPr/>
      </xdr:nvSpPr>
      <xdr:spPr>
        <a:xfrm>
          <a:off x="2450913" y="8513110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179294</xdr:colOff>
      <xdr:row>44</xdr:row>
      <xdr:rowOff>11207</xdr:rowOff>
    </xdr:from>
    <xdr:to>
      <xdr:col>11</xdr:col>
      <xdr:colOff>179293</xdr:colOff>
      <xdr:row>46</xdr:row>
      <xdr:rowOff>134471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B0E9A1B5-A4DD-42C9-8AE9-CE250FE4A324}"/>
            </a:ext>
          </a:extLst>
        </xdr:cNvPr>
        <xdr:cNvSpPr/>
      </xdr:nvSpPr>
      <xdr:spPr>
        <a:xfrm>
          <a:off x="2468469" y="8809132"/>
          <a:ext cx="6095999" cy="526489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100852</xdr:colOff>
      <xdr:row>20</xdr:row>
      <xdr:rowOff>44824</xdr:rowOff>
    </xdr:to>
    <xdr:cxnSp macro="">
      <xdr:nvCxnSpPr>
        <xdr:cNvPr id="16" name="コネクタ: カギ線 15">
          <a:extLst>
            <a:ext uri="{FF2B5EF4-FFF2-40B4-BE49-F238E27FC236}">
              <a16:creationId xmlns:a16="http://schemas.microsoft.com/office/drawing/2014/main" id="{44BAB7C7-B8AB-4CBA-A424-B62FA66D64C2}"/>
            </a:ext>
          </a:extLst>
        </xdr:cNvPr>
        <xdr:cNvCxnSpPr>
          <a:stCxn id="8" idx="3"/>
          <a:endCxn id="11" idx="3"/>
        </xdr:cNvCxnSpPr>
      </xdr:nvCxnSpPr>
      <xdr:spPr>
        <a:xfrm>
          <a:off x="8412443" y="1534646"/>
          <a:ext cx="73584" cy="2513853"/>
        </a:xfrm>
        <a:prstGeom prst="bentConnector3">
          <a:avLst>
            <a:gd name="adj1" fmla="val 906681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156881</xdr:colOff>
      <xdr:row>31</xdr:row>
      <xdr:rowOff>134472</xdr:rowOff>
    </xdr:to>
    <xdr:cxnSp macro="">
      <xdr:nvCxnSpPr>
        <xdr:cNvPr id="17" name="コネクタ: カギ線 16">
          <a:extLst>
            <a:ext uri="{FF2B5EF4-FFF2-40B4-BE49-F238E27FC236}">
              <a16:creationId xmlns:a16="http://schemas.microsoft.com/office/drawing/2014/main" id="{2CA28082-E98C-4634-9A2F-C0752C33D856}"/>
            </a:ext>
          </a:extLst>
        </xdr:cNvPr>
        <xdr:cNvCxnSpPr>
          <a:stCxn id="8" idx="3"/>
          <a:endCxn id="12" idx="3"/>
        </xdr:cNvCxnSpPr>
      </xdr:nvCxnSpPr>
      <xdr:spPr>
        <a:xfrm>
          <a:off x="8412443" y="1534646"/>
          <a:ext cx="129613" cy="4800601"/>
        </a:xfrm>
        <a:prstGeom prst="bentConnector3">
          <a:avLst>
            <a:gd name="adj1" fmla="val 512733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168087</xdr:colOff>
      <xdr:row>43</xdr:row>
      <xdr:rowOff>33619</xdr:rowOff>
    </xdr:to>
    <xdr:cxnSp macro="">
      <xdr:nvCxnSpPr>
        <xdr:cNvPr id="18" name="コネクタ: カギ線 17">
          <a:extLst>
            <a:ext uri="{FF2B5EF4-FFF2-40B4-BE49-F238E27FC236}">
              <a16:creationId xmlns:a16="http://schemas.microsoft.com/office/drawing/2014/main" id="{CECAB8E7-EC28-46A6-981C-315A4FB5EE9C}"/>
            </a:ext>
          </a:extLst>
        </xdr:cNvPr>
        <xdr:cNvCxnSpPr>
          <a:stCxn id="8" idx="3"/>
          <a:endCxn id="14" idx="3"/>
        </xdr:cNvCxnSpPr>
      </xdr:nvCxnSpPr>
      <xdr:spPr>
        <a:xfrm>
          <a:off x="8412443" y="1534646"/>
          <a:ext cx="134469" cy="7096873"/>
        </a:xfrm>
        <a:prstGeom prst="bentConnector3">
          <a:avLst>
            <a:gd name="adj1" fmla="val 478338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403413</xdr:colOff>
      <xdr:row>20</xdr:row>
      <xdr:rowOff>179295</xdr:rowOff>
    </xdr:from>
    <xdr:to>
      <xdr:col>11</xdr:col>
      <xdr:colOff>89647</xdr:colOff>
      <xdr:row>23</xdr:row>
      <xdr:rowOff>112059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B5554C7D-4B5A-4CB3-85AA-304BE0DA594D}"/>
            </a:ext>
          </a:extLst>
        </xdr:cNvPr>
        <xdr:cNvSpPr/>
      </xdr:nvSpPr>
      <xdr:spPr>
        <a:xfrm>
          <a:off x="406588" y="4182970"/>
          <a:ext cx="8061884" cy="52966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89647</xdr:colOff>
      <xdr:row>20</xdr:row>
      <xdr:rowOff>44824</xdr:rowOff>
    </xdr:from>
    <xdr:to>
      <xdr:col>11</xdr:col>
      <xdr:colOff>100852</xdr:colOff>
      <xdr:row>22</xdr:row>
      <xdr:rowOff>50427</xdr:rowOff>
    </xdr:to>
    <xdr:cxnSp macro="">
      <xdr:nvCxnSpPr>
        <xdr:cNvPr id="20" name="コネクタ: カギ線 19">
          <a:extLst>
            <a:ext uri="{FF2B5EF4-FFF2-40B4-BE49-F238E27FC236}">
              <a16:creationId xmlns:a16="http://schemas.microsoft.com/office/drawing/2014/main" id="{4E8B4E32-23D4-4C07-AF7F-1F5CDED9505D}"/>
            </a:ext>
          </a:extLst>
        </xdr:cNvPr>
        <xdr:cNvCxnSpPr>
          <a:stCxn id="11" idx="3"/>
          <a:endCxn id="19" idx="3"/>
        </xdr:cNvCxnSpPr>
      </xdr:nvCxnSpPr>
      <xdr:spPr>
        <a:xfrm flipH="1">
          <a:off x="8468472" y="4048499"/>
          <a:ext cx="17555" cy="399303"/>
        </a:xfrm>
        <a:prstGeom prst="bentConnector3">
          <a:avLst>
            <a:gd name="adj1" fmla="val -3640286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156881</xdr:colOff>
      <xdr:row>31</xdr:row>
      <xdr:rowOff>134472</xdr:rowOff>
    </xdr:from>
    <xdr:to>
      <xdr:col>11</xdr:col>
      <xdr:colOff>168087</xdr:colOff>
      <xdr:row>33</xdr:row>
      <xdr:rowOff>173692</xdr:rowOff>
    </xdr:to>
    <xdr:cxnSp macro="">
      <xdr:nvCxnSpPr>
        <xdr:cNvPr id="21" name="コネクタ: カギ線 20">
          <a:extLst>
            <a:ext uri="{FF2B5EF4-FFF2-40B4-BE49-F238E27FC236}">
              <a16:creationId xmlns:a16="http://schemas.microsoft.com/office/drawing/2014/main" id="{25029E79-4FCF-4CEF-A4F2-FEB8AEA26987}"/>
            </a:ext>
          </a:extLst>
        </xdr:cNvPr>
        <xdr:cNvCxnSpPr>
          <a:stCxn id="12" idx="3"/>
          <a:endCxn id="13" idx="3"/>
        </xdr:cNvCxnSpPr>
      </xdr:nvCxnSpPr>
      <xdr:spPr>
        <a:xfrm>
          <a:off x="8542056" y="6335247"/>
          <a:ext cx="4856" cy="439270"/>
        </a:xfrm>
        <a:prstGeom prst="bentConnector3">
          <a:avLst>
            <a:gd name="adj1" fmla="val 34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168087</xdr:colOff>
      <xdr:row>43</xdr:row>
      <xdr:rowOff>33619</xdr:rowOff>
    </xdr:from>
    <xdr:to>
      <xdr:col>11</xdr:col>
      <xdr:colOff>179293</xdr:colOff>
      <xdr:row>45</xdr:row>
      <xdr:rowOff>72839</xdr:rowOff>
    </xdr:to>
    <xdr:cxnSp macro="">
      <xdr:nvCxnSpPr>
        <xdr:cNvPr id="22" name="コネクタ: カギ線 21">
          <a:extLst>
            <a:ext uri="{FF2B5EF4-FFF2-40B4-BE49-F238E27FC236}">
              <a16:creationId xmlns:a16="http://schemas.microsoft.com/office/drawing/2014/main" id="{5259F1A6-FC37-4442-BBFB-AD45C9ED2B9B}"/>
            </a:ext>
          </a:extLst>
        </xdr:cNvPr>
        <xdr:cNvCxnSpPr>
          <a:stCxn id="14" idx="3"/>
          <a:endCxn id="15" idx="3"/>
        </xdr:cNvCxnSpPr>
      </xdr:nvCxnSpPr>
      <xdr:spPr>
        <a:xfrm>
          <a:off x="8546912" y="8631519"/>
          <a:ext cx="17556" cy="439270"/>
        </a:xfrm>
        <a:prstGeom prst="bentConnector3">
          <a:avLst>
            <a:gd name="adj1" fmla="val 33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190499</xdr:colOff>
      <xdr:row>8</xdr:row>
      <xdr:rowOff>100855</xdr:rowOff>
    </xdr:from>
    <xdr:to>
      <xdr:col>23</xdr:col>
      <xdr:colOff>190500</xdr:colOff>
      <xdr:row>21</xdr:row>
      <xdr:rowOff>89648</xdr:rowOff>
    </xdr:to>
    <xdr:cxnSp macro="">
      <xdr:nvCxnSpPr>
        <xdr:cNvPr id="23" name="コネクタ: カギ線 22">
          <a:extLst>
            <a:ext uri="{FF2B5EF4-FFF2-40B4-BE49-F238E27FC236}">
              <a16:creationId xmlns:a16="http://schemas.microsoft.com/office/drawing/2014/main" id="{1C5D4DEE-D696-4BAE-878B-E7258A33EF11}"/>
            </a:ext>
          </a:extLst>
        </xdr:cNvPr>
        <xdr:cNvCxnSpPr>
          <a:stCxn id="9" idx="3"/>
          <a:endCxn id="10" idx="3"/>
        </xdr:cNvCxnSpPr>
      </xdr:nvCxnSpPr>
      <xdr:spPr>
        <a:xfrm flipH="1">
          <a:off x="17716499" y="1704230"/>
          <a:ext cx="1" cy="2582768"/>
        </a:xfrm>
        <a:prstGeom prst="bentConnector3">
          <a:avLst>
            <a:gd name="adj1" fmla="val -22860000000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526677</xdr:colOff>
      <xdr:row>0</xdr:row>
      <xdr:rowOff>168088</xdr:rowOff>
    </xdr:from>
    <xdr:to>
      <xdr:col>14</xdr:col>
      <xdr:colOff>89648</xdr:colOff>
      <xdr:row>3</xdr:row>
      <xdr:rowOff>89646</xdr:rowOff>
    </xdr:to>
    <xdr:sp macro="" textlink="">
      <xdr:nvSpPr>
        <xdr:cNvPr id="24" name="吹き出し: 四角形 23">
          <a:extLst>
            <a:ext uri="{FF2B5EF4-FFF2-40B4-BE49-F238E27FC236}">
              <a16:creationId xmlns:a16="http://schemas.microsoft.com/office/drawing/2014/main" id="{203A5C46-AC7A-4BE5-92B6-9F0802FED281}"/>
            </a:ext>
          </a:extLst>
        </xdr:cNvPr>
        <xdr:cNvSpPr/>
      </xdr:nvSpPr>
      <xdr:spPr>
        <a:xfrm>
          <a:off x="8143502" y="164913"/>
          <a:ext cx="2610971" cy="521633"/>
        </a:xfrm>
        <a:prstGeom prst="wedgeRectCallout">
          <a:avLst>
            <a:gd name="adj1" fmla="val -39491"/>
            <a:gd name="adj2" fmla="val 178759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電気の場合</a:t>
          </a:r>
        </a:p>
      </xdr:txBody>
    </xdr:sp>
    <xdr:clientData/>
  </xdr:twoCellAnchor>
  <xdr:twoCellAnchor>
    <xdr:from>
      <xdr:col>20</xdr:col>
      <xdr:colOff>616324</xdr:colOff>
      <xdr:row>1</xdr:row>
      <xdr:rowOff>123265</xdr:rowOff>
    </xdr:from>
    <xdr:to>
      <xdr:col>24</xdr:col>
      <xdr:colOff>381000</xdr:colOff>
      <xdr:row>4</xdr:row>
      <xdr:rowOff>89647</xdr:rowOff>
    </xdr:to>
    <xdr:sp macro="" textlink="">
      <xdr:nvSpPr>
        <xdr:cNvPr id="25" name="吹き出し: 四角形 24">
          <a:extLst>
            <a:ext uri="{FF2B5EF4-FFF2-40B4-BE49-F238E27FC236}">
              <a16:creationId xmlns:a16="http://schemas.microsoft.com/office/drawing/2014/main" id="{51F551DD-556D-43B0-B4B8-0326A57E5E12}"/>
            </a:ext>
          </a:extLst>
        </xdr:cNvPr>
        <xdr:cNvSpPr/>
      </xdr:nvSpPr>
      <xdr:spPr>
        <a:xfrm>
          <a:off x="15859499" y="326465"/>
          <a:ext cx="2809501" cy="560107"/>
        </a:xfrm>
        <a:prstGeom prst="wedgeRectCallout">
          <a:avLst>
            <a:gd name="adj1" fmla="val 9513"/>
            <a:gd name="adj2" fmla="val 157925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電気以外の場合</a:t>
          </a:r>
        </a:p>
      </xdr:txBody>
    </xdr:sp>
    <xdr:clientData/>
  </xdr:twoCellAnchor>
  <xdr:twoCellAnchor>
    <xdr:from>
      <xdr:col>12</xdr:col>
      <xdr:colOff>145677</xdr:colOff>
      <xdr:row>27</xdr:row>
      <xdr:rowOff>67235</xdr:rowOff>
    </xdr:from>
    <xdr:to>
      <xdr:col>16</xdr:col>
      <xdr:colOff>224118</xdr:colOff>
      <xdr:row>34</xdr:row>
      <xdr:rowOff>89647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AAAA04BF-0C89-46CF-95B5-02AC1AC8C9B9}"/>
            </a:ext>
          </a:extLst>
        </xdr:cNvPr>
        <xdr:cNvSpPr/>
      </xdr:nvSpPr>
      <xdr:spPr>
        <a:xfrm>
          <a:off x="9286502" y="5464735"/>
          <a:ext cx="3126441" cy="1422587"/>
        </a:xfrm>
        <a:prstGeom prst="wedgeRectCallout">
          <a:avLst>
            <a:gd name="adj1" fmla="val -71029"/>
            <a:gd name="adj2" fmla="val -114097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使用エネルギーが電気の場合のみで、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①積算計以外の場合は、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電源、電圧、力率を記入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③電流計の場合は、さらにその数値を使って使用量を算出する。</a:t>
          </a:r>
        </a:p>
      </xdr:txBody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11</xdr:col>
      <xdr:colOff>86907</xdr:colOff>
      <xdr:row>63</xdr:row>
      <xdr:rowOff>38398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65B0433C-DAF8-4E6C-B67D-A724E9E18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0401300"/>
          <a:ext cx="8465732" cy="2238673"/>
        </a:xfrm>
        <a:prstGeom prst="rect">
          <a:avLst/>
        </a:prstGeom>
      </xdr:spPr>
    </xdr:pic>
    <xdr:clientData/>
  </xdr:twoCellAnchor>
  <xdr:twoCellAnchor editAs="oneCell">
    <xdr:from>
      <xdr:col>12</xdr:col>
      <xdr:colOff>19050</xdr:colOff>
      <xdr:row>51</xdr:row>
      <xdr:rowOff>182656</xdr:rowOff>
    </xdr:from>
    <xdr:to>
      <xdr:col>23</xdr:col>
      <xdr:colOff>39273</xdr:colOff>
      <xdr:row>62</xdr:row>
      <xdr:rowOff>154369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E27791D1-BB5B-43D7-9344-839B48438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63050" y="10380756"/>
          <a:ext cx="8402223" cy="2175163"/>
        </a:xfrm>
        <a:prstGeom prst="rect">
          <a:avLst/>
        </a:prstGeom>
      </xdr:spPr>
    </xdr:pic>
    <xdr:clientData/>
  </xdr:twoCellAnchor>
  <xdr:twoCellAnchor>
    <xdr:from>
      <xdr:col>2</xdr:col>
      <xdr:colOff>661707</xdr:colOff>
      <xdr:row>53</xdr:row>
      <xdr:rowOff>34179</xdr:rowOff>
    </xdr:from>
    <xdr:to>
      <xdr:col>10</xdr:col>
      <xdr:colOff>590550</xdr:colOff>
      <xdr:row>54</xdr:row>
      <xdr:rowOff>104775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29B565D3-1628-4238-8339-EC95AD2780F4}"/>
            </a:ext>
          </a:extLst>
        </xdr:cNvPr>
        <xdr:cNvSpPr/>
      </xdr:nvSpPr>
      <xdr:spPr>
        <a:xfrm>
          <a:off x="218253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680757</xdr:colOff>
      <xdr:row>53</xdr:row>
      <xdr:rowOff>34179</xdr:rowOff>
    </xdr:from>
    <xdr:to>
      <xdr:col>22</xdr:col>
      <xdr:colOff>609600</xdr:colOff>
      <xdr:row>54</xdr:row>
      <xdr:rowOff>104775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B1801C66-2A81-445B-8615-C049958AC646}"/>
            </a:ext>
          </a:extLst>
        </xdr:cNvPr>
        <xdr:cNvSpPr/>
      </xdr:nvSpPr>
      <xdr:spPr>
        <a:xfrm>
          <a:off x="1134558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655545</xdr:colOff>
      <xdr:row>54</xdr:row>
      <xdr:rowOff>106457</xdr:rowOff>
    </xdr:from>
    <xdr:to>
      <xdr:col>10</xdr:col>
      <xdr:colOff>590551</xdr:colOff>
      <xdr:row>57</xdr:row>
      <xdr:rowOff>39221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D5FCD854-7F52-4284-96F4-AD3925FCEF2A}"/>
            </a:ext>
          </a:extLst>
        </xdr:cNvPr>
        <xdr:cNvSpPr/>
      </xdr:nvSpPr>
      <xdr:spPr>
        <a:xfrm>
          <a:off x="218272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665070</xdr:colOff>
      <xdr:row>54</xdr:row>
      <xdr:rowOff>106457</xdr:rowOff>
    </xdr:from>
    <xdr:to>
      <xdr:col>22</xdr:col>
      <xdr:colOff>600076</xdr:colOff>
      <xdr:row>57</xdr:row>
      <xdr:rowOff>39221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BFC24398-7039-4E75-9274-4E5A2A70059C}"/>
            </a:ext>
          </a:extLst>
        </xdr:cNvPr>
        <xdr:cNvSpPr/>
      </xdr:nvSpPr>
      <xdr:spPr>
        <a:xfrm>
          <a:off x="1133307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590550</xdr:colOff>
      <xdr:row>53</xdr:row>
      <xdr:rowOff>164727</xdr:rowOff>
    </xdr:from>
    <xdr:to>
      <xdr:col>10</xdr:col>
      <xdr:colOff>590551</xdr:colOff>
      <xdr:row>55</xdr:row>
      <xdr:rowOff>168089</xdr:rowOff>
    </xdr:to>
    <xdr:cxnSp macro="">
      <xdr:nvCxnSpPr>
        <xdr:cNvPr id="33" name="コネクタ: カギ線 32">
          <a:extLst>
            <a:ext uri="{FF2B5EF4-FFF2-40B4-BE49-F238E27FC236}">
              <a16:creationId xmlns:a16="http://schemas.microsoft.com/office/drawing/2014/main" id="{4AB9FD21-471D-4BBE-92BC-66034B423E70}"/>
            </a:ext>
          </a:extLst>
        </xdr:cNvPr>
        <xdr:cNvCxnSpPr>
          <a:stCxn id="29" idx="3"/>
          <a:endCxn id="31" idx="3"/>
        </xdr:cNvCxnSpPr>
      </xdr:nvCxnSpPr>
      <xdr:spPr>
        <a:xfrm>
          <a:off x="8210550" y="10762877"/>
          <a:ext cx="1" cy="403412"/>
        </a:xfrm>
        <a:prstGeom prst="bentConnector3">
          <a:avLst>
            <a:gd name="adj1" fmla="val 22860100000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600076</xdr:colOff>
      <xdr:row>53</xdr:row>
      <xdr:rowOff>164727</xdr:rowOff>
    </xdr:from>
    <xdr:to>
      <xdr:col>22</xdr:col>
      <xdr:colOff>609600</xdr:colOff>
      <xdr:row>55</xdr:row>
      <xdr:rowOff>168089</xdr:rowOff>
    </xdr:to>
    <xdr:cxnSp macro="">
      <xdr:nvCxnSpPr>
        <xdr:cNvPr id="34" name="コネクタ: カギ線 33">
          <a:extLst>
            <a:ext uri="{FF2B5EF4-FFF2-40B4-BE49-F238E27FC236}">
              <a16:creationId xmlns:a16="http://schemas.microsoft.com/office/drawing/2014/main" id="{BBBB134B-9034-4FA2-A4DD-2AF8D06F87F7}"/>
            </a:ext>
          </a:extLst>
        </xdr:cNvPr>
        <xdr:cNvCxnSpPr>
          <a:stCxn id="30" idx="3"/>
          <a:endCxn id="32" idx="3"/>
        </xdr:cNvCxnSpPr>
      </xdr:nvCxnSpPr>
      <xdr:spPr>
        <a:xfrm flipH="1">
          <a:off x="17360901" y="10762877"/>
          <a:ext cx="12699" cy="403412"/>
        </a:xfrm>
        <a:prstGeom prst="bentConnector3">
          <a:avLst>
            <a:gd name="adj1" fmla="val -2400252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11206</xdr:colOff>
      <xdr:row>48</xdr:row>
      <xdr:rowOff>67235</xdr:rowOff>
    </xdr:from>
    <xdr:to>
      <xdr:col>17</xdr:col>
      <xdr:colOff>437029</xdr:colOff>
      <xdr:row>51</xdr:row>
      <xdr:rowOff>100853</xdr:rowOff>
    </xdr:to>
    <xdr:sp macro="" textlink="">
      <xdr:nvSpPr>
        <xdr:cNvPr id="35" name="吹き出し: 四角形 34">
          <a:extLst>
            <a:ext uri="{FF2B5EF4-FFF2-40B4-BE49-F238E27FC236}">
              <a16:creationId xmlns:a16="http://schemas.microsoft.com/office/drawing/2014/main" id="{5A6B4780-2E9E-4750-AD69-8BF306CC17CF}"/>
            </a:ext>
          </a:extLst>
        </xdr:cNvPr>
        <xdr:cNvSpPr/>
      </xdr:nvSpPr>
      <xdr:spPr>
        <a:xfrm>
          <a:off x="9914031" y="9665260"/>
          <a:ext cx="3476998" cy="640043"/>
        </a:xfrm>
        <a:prstGeom prst="wedgeRectCallout">
          <a:avLst>
            <a:gd name="adj1" fmla="val -13896"/>
            <a:gd name="adj2" fmla="val 137495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計測機器の種類が、設備内蔵のものであれば、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計測機器のメーカー名・型番は入力不要とする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7144</xdr:colOff>
          <xdr:row>63</xdr:row>
          <xdr:rowOff>287678</xdr:rowOff>
        </xdr:from>
        <xdr:to>
          <xdr:col>20</xdr:col>
          <xdr:colOff>1040494</xdr:colOff>
          <xdr:row>96</xdr:row>
          <xdr:rowOff>17803</xdr:rowOff>
        </xdr:to>
        <xdr:pic>
          <xdr:nvPicPr>
            <xdr:cNvPr id="77" name="図 76">
              <a:extLst>
                <a:ext uri="{FF2B5EF4-FFF2-40B4-BE49-F238E27FC236}">
                  <a16:creationId xmlns:a16="http://schemas.microsoft.com/office/drawing/2014/main" id="{745B5EC6-C2A9-309A-1E0B-1D737AF1332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22:$E$28" spid="_x0000_s6190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398148" y="20536807"/>
              <a:ext cx="10949555" cy="814954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24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4FFE942-D015-45DA-A165-F4E325014D64}"/>
            </a:ext>
          </a:extLst>
        </xdr:cNvPr>
        <xdr:cNvSpPr/>
      </xdr:nvSpPr>
      <xdr:spPr>
        <a:xfrm>
          <a:off x="0" y="0"/>
          <a:ext cx="24868909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ただし、必要に応じて提出を求める場合がありますので、大切に保管しておいてください。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83177</xdr:colOff>
      <xdr:row>65</xdr:row>
      <xdr:rowOff>263680</xdr:rowOff>
    </xdr:from>
    <xdr:to>
      <xdr:col>12</xdr:col>
      <xdr:colOff>526201</xdr:colOff>
      <xdr:row>89</xdr:row>
      <xdr:rowOff>209585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91746B1D-E805-49A2-9C3E-8EA3B6481380}"/>
            </a:ext>
          </a:extLst>
        </xdr:cNvPr>
        <xdr:cNvGrpSpPr/>
      </xdr:nvGrpSpPr>
      <xdr:grpSpPr>
        <a:xfrm>
          <a:off x="13537920" y="20053909"/>
          <a:ext cx="443024" cy="6085447"/>
          <a:chOff x="13390963" y="20198144"/>
          <a:chExt cx="443024" cy="6191584"/>
        </a:xfrm>
      </xdr:grpSpPr>
      <xdr:sp macro="" textlink="">
        <xdr:nvSpPr>
          <xdr:cNvPr id="26" name="正方形/長方形 25">
            <a:extLst>
              <a:ext uri="{FF2B5EF4-FFF2-40B4-BE49-F238E27FC236}">
                <a16:creationId xmlns:a16="http://schemas.microsoft.com/office/drawing/2014/main" id="{7211CEC4-768D-83B7-A208-A2F4B6970C33}"/>
              </a:ext>
            </a:extLst>
          </xdr:cNvPr>
          <xdr:cNvSpPr/>
        </xdr:nvSpPr>
        <xdr:spPr>
          <a:xfrm>
            <a:off x="13410255" y="20198144"/>
            <a:ext cx="402864" cy="34447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19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2E7890ED-D977-685B-7C97-167EB10C54B9}"/>
              </a:ext>
            </a:extLst>
          </xdr:cNvPr>
          <xdr:cNvSpPr/>
        </xdr:nvSpPr>
        <xdr:spPr>
          <a:xfrm>
            <a:off x="13395738" y="20667561"/>
            <a:ext cx="438249" cy="3533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20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AD5BF39D-B3B9-1672-1D52-974A612E45BC}"/>
              </a:ext>
            </a:extLst>
          </xdr:cNvPr>
          <xdr:cNvSpPr/>
        </xdr:nvSpPr>
        <xdr:spPr>
          <a:xfrm>
            <a:off x="13411817" y="21142889"/>
            <a:ext cx="399740" cy="33750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21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FD5DBCB2-731E-6704-0A5E-32FE116362C9}"/>
              </a:ext>
            </a:extLst>
          </xdr:cNvPr>
          <xdr:cNvSpPr/>
        </xdr:nvSpPr>
        <xdr:spPr>
          <a:xfrm>
            <a:off x="13415113" y="26039276"/>
            <a:ext cx="399499" cy="35045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24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4233DA5B-BBFD-2E63-A955-B2A43E96F99E}"/>
              </a:ext>
            </a:extLst>
          </xdr:cNvPr>
          <xdr:cNvSpPr/>
        </xdr:nvSpPr>
        <xdr:spPr>
          <a:xfrm>
            <a:off x="13390963" y="22649914"/>
            <a:ext cx="441448" cy="39474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22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C861C870-0A2E-E01B-CC10-6665780FFDFC}"/>
              </a:ext>
            </a:extLst>
          </xdr:cNvPr>
          <xdr:cNvSpPr/>
        </xdr:nvSpPr>
        <xdr:spPr>
          <a:xfrm>
            <a:off x="13394246" y="24080487"/>
            <a:ext cx="434883" cy="3951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23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5</xdr:col>
      <xdr:colOff>1091850</xdr:colOff>
      <xdr:row>5</xdr:row>
      <xdr:rowOff>199992</xdr:rowOff>
    </xdr:from>
    <xdr:to>
      <xdr:col>6</xdr:col>
      <xdr:colOff>142211</xdr:colOff>
      <xdr:row>6</xdr:row>
      <xdr:rowOff>216428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723D679E-1B8A-45AF-BA98-F9D4512A5199}"/>
            </a:ext>
          </a:extLst>
        </xdr:cNvPr>
        <xdr:cNvSpPr/>
      </xdr:nvSpPr>
      <xdr:spPr>
        <a:xfrm>
          <a:off x="4504975" y="3422617"/>
          <a:ext cx="336236" cy="302186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1087369</xdr:colOff>
      <xdr:row>8</xdr:row>
      <xdr:rowOff>82057</xdr:rowOff>
    </xdr:from>
    <xdr:to>
      <xdr:col>6</xdr:col>
      <xdr:colOff>121855</xdr:colOff>
      <xdr:row>9</xdr:row>
      <xdr:rowOff>127069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28BE0DC5-050A-4D5C-B822-680236207FEE}"/>
            </a:ext>
          </a:extLst>
        </xdr:cNvPr>
        <xdr:cNvSpPr/>
      </xdr:nvSpPr>
      <xdr:spPr>
        <a:xfrm>
          <a:off x="4497319" y="4161932"/>
          <a:ext cx="323536" cy="32441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5</xdr:col>
      <xdr:colOff>1087368</xdr:colOff>
      <xdr:row>7</xdr:row>
      <xdr:rowOff>1243</xdr:rowOff>
    </xdr:from>
    <xdr:to>
      <xdr:col>6</xdr:col>
      <xdr:colOff>121854</xdr:colOff>
      <xdr:row>8</xdr:row>
      <xdr:rowOff>19902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C01DCC37-8474-4496-963D-BCBADB806E8C}"/>
            </a:ext>
          </a:extLst>
        </xdr:cNvPr>
        <xdr:cNvSpPr/>
      </xdr:nvSpPr>
      <xdr:spPr>
        <a:xfrm>
          <a:off x="4497318" y="3792193"/>
          <a:ext cx="323536" cy="30440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5</xdr:col>
      <xdr:colOff>1110236</xdr:colOff>
      <xdr:row>10</xdr:row>
      <xdr:rowOff>256948</xdr:rowOff>
    </xdr:from>
    <xdr:to>
      <xdr:col>6</xdr:col>
      <xdr:colOff>162218</xdr:colOff>
      <xdr:row>12</xdr:row>
      <xdr:rowOff>3254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A10D72E0-FCA6-47D8-AE2F-92087CE13CD0}"/>
            </a:ext>
          </a:extLst>
        </xdr:cNvPr>
        <xdr:cNvSpPr/>
      </xdr:nvSpPr>
      <xdr:spPr>
        <a:xfrm>
          <a:off x="4523361" y="4908323"/>
          <a:ext cx="331507" cy="317806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5</xdr:col>
      <xdr:colOff>1111459</xdr:colOff>
      <xdr:row>12</xdr:row>
      <xdr:rowOff>41103</xdr:rowOff>
    </xdr:from>
    <xdr:to>
      <xdr:col>6</xdr:col>
      <xdr:colOff>142770</xdr:colOff>
      <xdr:row>13</xdr:row>
      <xdr:rowOff>69287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A7B3903E-D90C-4AFF-95C5-56E03071D99F}"/>
            </a:ext>
          </a:extLst>
        </xdr:cNvPr>
        <xdr:cNvSpPr/>
      </xdr:nvSpPr>
      <xdr:spPr>
        <a:xfrm>
          <a:off x="4524584" y="5260803"/>
          <a:ext cx="317186" cy="31075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5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5</xdr:row>
      <xdr:rowOff>223434</xdr:rowOff>
    </xdr:from>
    <xdr:to>
      <xdr:col>12</xdr:col>
      <xdr:colOff>179973</xdr:colOff>
      <xdr:row>6</xdr:row>
      <xdr:rowOff>241335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2BD65666-8853-4345-A8A7-764BC2131A8E}"/>
            </a:ext>
          </a:extLst>
        </xdr:cNvPr>
        <xdr:cNvSpPr/>
      </xdr:nvSpPr>
      <xdr:spPr>
        <a:xfrm>
          <a:off x="12276292" y="2980081"/>
          <a:ext cx="342210" cy="309254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8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1103802</xdr:colOff>
      <xdr:row>13</xdr:row>
      <xdr:rowOff>114822</xdr:rowOff>
    </xdr:from>
    <xdr:to>
      <xdr:col>6</xdr:col>
      <xdr:colOff>141463</xdr:colOff>
      <xdr:row>14</xdr:row>
      <xdr:rowOff>156659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B81EBBFC-6F5A-4621-A6B2-750A0B14AB85}"/>
            </a:ext>
          </a:extLst>
        </xdr:cNvPr>
        <xdr:cNvSpPr/>
      </xdr:nvSpPr>
      <xdr:spPr>
        <a:xfrm>
          <a:off x="4513752" y="5620272"/>
          <a:ext cx="326711" cy="33076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6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1236862</xdr:colOff>
      <xdr:row>15</xdr:row>
      <xdr:rowOff>140778</xdr:rowOff>
    </xdr:from>
    <xdr:to>
      <xdr:col>6</xdr:col>
      <xdr:colOff>266619</xdr:colOff>
      <xdr:row>16</xdr:row>
      <xdr:rowOff>181404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C7BC8A7F-6967-4989-9010-31D40FFBC3A6}"/>
            </a:ext>
          </a:extLst>
        </xdr:cNvPr>
        <xdr:cNvSpPr/>
      </xdr:nvSpPr>
      <xdr:spPr>
        <a:xfrm>
          <a:off x="4654656" y="5810954"/>
          <a:ext cx="318434" cy="33197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7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8</xdr:row>
      <xdr:rowOff>201599</xdr:rowOff>
    </xdr:from>
    <xdr:to>
      <xdr:col>12</xdr:col>
      <xdr:colOff>179973</xdr:colOff>
      <xdr:row>9</xdr:row>
      <xdr:rowOff>235375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97E38C9F-5F21-4999-9E2D-969187C75CB9}"/>
            </a:ext>
          </a:extLst>
        </xdr:cNvPr>
        <xdr:cNvSpPr/>
      </xdr:nvSpPr>
      <xdr:spPr>
        <a:xfrm>
          <a:off x="12276292" y="3832305"/>
          <a:ext cx="342210" cy="32512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9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17</xdr:row>
      <xdr:rowOff>104062</xdr:rowOff>
    </xdr:from>
    <xdr:to>
      <xdr:col>12</xdr:col>
      <xdr:colOff>288211</xdr:colOff>
      <xdr:row>18</xdr:row>
      <xdr:rowOff>152064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FC9D91CB-156B-473E-A6E9-A23EF7C08F17}"/>
            </a:ext>
          </a:extLst>
        </xdr:cNvPr>
        <xdr:cNvSpPr/>
      </xdr:nvSpPr>
      <xdr:spPr>
        <a:xfrm>
          <a:off x="12276292" y="6356944"/>
          <a:ext cx="450448" cy="339355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12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14</xdr:row>
      <xdr:rowOff>131514</xdr:rowOff>
    </xdr:from>
    <xdr:to>
      <xdr:col>12</xdr:col>
      <xdr:colOff>247886</xdr:colOff>
      <xdr:row>15</xdr:row>
      <xdr:rowOff>198214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D69A5446-CFE7-42C3-B26C-E4C9B4EF679E}"/>
            </a:ext>
          </a:extLst>
        </xdr:cNvPr>
        <xdr:cNvSpPr/>
      </xdr:nvSpPr>
      <xdr:spPr>
        <a:xfrm>
          <a:off x="12276292" y="5510338"/>
          <a:ext cx="410123" cy="35805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11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1126439</xdr:colOff>
      <xdr:row>11</xdr:row>
      <xdr:rowOff>106234</xdr:rowOff>
    </xdr:from>
    <xdr:to>
      <xdr:col>12</xdr:col>
      <xdr:colOff>240305</xdr:colOff>
      <xdr:row>12</xdr:row>
      <xdr:rowOff>181822</xdr:rowOff>
    </xdr:to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AD2723F3-9436-4CD4-86DA-17DDA7049144}"/>
            </a:ext>
          </a:extLst>
        </xdr:cNvPr>
        <xdr:cNvSpPr/>
      </xdr:nvSpPr>
      <xdr:spPr>
        <a:xfrm>
          <a:off x="12276292" y="4610999"/>
          <a:ext cx="402542" cy="366941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10</a:t>
          </a:r>
        </a:p>
      </xdr:txBody>
    </xdr:sp>
    <xdr:clientData/>
  </xdr:twoCellAnchor>
  <xdr:twoCellAnchor>
    <xdr:from>
      <xdr:col>16</xdr:col>
      <xdr:colOff>1096162</xdr:colOff>
      <xdr:row>12</xdr:row>
      <xdr:rowOff>3150</xdr:rowOff>
    </xdr:from>
    <xdr:to>
      <xdr:col>17</xdr:col>
      <xdr:colOff>229137</xdr:colOff>
      <xdr:row>13</xdr:row>
      <xdr:rowOff>548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8941C498-2608-4F98-92C0-D3169A1D5719}"/>
            </a:ext>
          </a:extLst>
        </xdr:cNvPr>
        <xdr:cNvSpPr/>
      </xdr:nvSpPr>
      <xdr:spPr>
        <a:xfrm>
          <a:off x="18330809" y="4799268"/>
          <a:ext cx="421652" cy="288751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15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1096162</xdr:colOff>
      <xdr:row>18</xdr:row>
      <xdr:rowOff>98178</xdr:rowOff>
    </xdr:from>
    <xdr:to>
      <xdr:col>17</xdr:col>
      <xdr:colOff>210776</xdr:colOff>
      <xdr:row>19</xdr:row>
      <xdr:rowOff>103882</xdr:rowOff>
    </xdr:to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9FC4C5D3-38C3-4481-A66C-4A898D1B5C3D}"/>
            </a:ext>
          </a:extLst>
        </xdr:cNvPr>
        <xdr:cNvSpPr/>
      </xdr:nvSpPr>
      <xdr:spPr>
        <a:xfrm>
          <a:off x="18330809" y="6642413"/>
          <a:ext cx="403291" cy="29705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17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1096162</xdr:colOff>
      <xdr:row>16</xdr:row>
      <xdr:rowOff>79205</xdr:rowOff>
    </xdr:from>
    <xdr:to>
      <xdr:col>17</xdr:col>
      <xdr:colOff>249624</xdr:colOff>
      <xdr:row>17</xdr:row>
      <xdr:rowOff>124714</xdr:rowOff>
    </xdr:to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37685D3F-87A2-4F06-9B89-6DBDF92F9FF6}"/>
            </a:ext>
          </a:extLst>
        </xdr:cNvPr>
        <xdr:cNvSpPr/>
      </xdr:nvSpPr>
      <xdr:spPr>
        <a:xfrm>
          <a:off x="18330809" y="6040734"/>
          <a:ext cx="442139" cy="33686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16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1060126</xdr:colOff>
      <xdr:row>12</xdr:row>
      <xdr:rowOff>144602</xdr:rowOff>
    </xdr:from>
    <xdr:to>
      <xdr:col>21</xdr:col>
      <xdr:colOff>186374</xdr:colOff>
      <xdr:row>13</xdr:row>
      <xdr:rowOff>243655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DC849ADD-C368-4E2D-911E-EF7EA964A73A}"/>
            </a:ext>
          </a:extLst>
        </xdr:cNvPr>
        <xdr:cNvSpPr/>
      </xdr:nvSpPr>
      <xdr:spPr>
        <a:xfrm>
          <a:off x="23420885" y="4920240"/>
          <a:ext cx="413765" cy="38808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18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370508</xdr:colOff>
      <xdr:row>4</xdr:row>
      <xdr:rowOff>213330</xdr:rowOff>
    </xdr:from>
    <xdr:to>
      <xdr:col>14</xdr:col>
      <xdr:colOff>765024</xdr:colOff>
      <xdr:row>5</xdr:row>
      <xdr:rowOff>212327</xdr:rowOff>
    </xdr:to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DA844F76-6302-41F0-80A9-506AA607FE4E}"/>
            </a:ext>
          </a:extLst>
        </xdr:cNvPr>
        <xdr:cNvSpPr/>
      </xdr:nvSpPr>
      <xdr:spPr>
        <a:xfrm>
          <a:off x="15882651" y="2676223"/>
          <a:ext cx="394516" cy="28474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13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1096162</xdr:colOff>
      <xdr:row>10</xdr:row>
      <xdr:rowOff>82967</xdr:rowOff>
    </xdr:from>
    <xdr:to>
      <xdr:col>17</xdr:col>
      <xdr:colOff>231798</xdr:colOff>
      <xdr:row>11</xdr:row>
      <xdr:rowOff>123521</xdr:rowOff>
    </xdr:to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6138FC3D-1171-486B-90ED-9F2B92BFCF45}"/>
            </a:ext>
          </a:extLst>
        </xdr:cNvPr>
        <xdr:cNvSpPr/>
      </xdr:nvSpPr>
      <xdr:spPr>
        <a:xfrm>
          <a:off x="18330809" y="4296379"/>
          <a:ext cx="424313" cy="33190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14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984501</xdr:colOff>
      <xdr:row>26</xdr:row>
      <xdr:rowOff>280809</xdr:rowOff>
    </xdr:from>
    <xdr:to>
      <xdr:col>14</xdr:col>
      <xdr:colOff>125454</xdr:colOff>
      <xdr:row>28</xdr:row>
      <xdr:rowOff>26448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D6DE7978-DA6C-4129-B9FD-72F51F189728}"/>
            </a:ext>
          </a:extLst>
        </xdr:cNvPr>
        <xdr:cNvSpPr/>
      </xdr:nvSpPr>
      <xdr:spPr>
        <a:xfrm>
          <a:off x="14306801" y="9755009"/>
          <a:ext cx="436353" cy="32348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19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897282</xdr:colOff>
      <xdr:row>58</xdr:row>
      <xdr:rowOff>64481</xdr:rowOff>
    </xdr:from>
    <xdr:to>
      <xdr:col>14</xdr:col>
      <xdr:colOff>87914</xdr:colOff>
      <xdr:row>59</xdr:row>
      <xdr:rowOff>151385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A5BC8213-3D14-418A-B03C-9ADE1CEAB951}"/>
            </a:ext>
          </a:extLst>
        </xdr:cNvPr>
        <xdr:cNvSpPr/>
      </xdr:nvSpPr>
      <xdr:spPr>
        <a:xfrm>
          <a:off x="14222757" y="18689031"/>
          <a:ext cx="482857" cy="36947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20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838719</xdr:colOff>
      <xdr:row>24</xdr:row>
      <xdr:rowOff>248479</xdr:rowOff>
    </xdr:from>
    <xdr:to>
      <xdr:col>16</xdr:col>
      <xdr:colOff>1257574</xdr:colOff>
      <xdr:row>25</xdr:row>
      <xdr:rowOff>139776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D41F7A6E-E589-48D7-A4B5-6054A77F23A7}"/>
            </a:ext>
          </a:extLst>
        </xdr:cNvPr>
        <xdr:cNvSpPr/>
      </xdr:nvSpPr>
      <xdr:spPr>
        <a:xfrm>
          <a:off x="18031344" y="9001954"/>
          <a:ext cx="418855" cy="332622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21</a:t>
          </a:r>
        </a:p>
      </xdr:txBody>
    </xdr:sp>
    <xdr:clientData/>
  </xdr:twoCellAnchor>
  <xdr:twoCellAnchor>
    <xdr:from>
      <xdr:col>18</xdr:col>
      <xdr:colOff>108519</xdr:colOff>
      <xdr:row>59</xdr:row>
      <xdr:rowOff>55631</xdr:rowOff>
    </xdr:from>
    <xdr:to>
      <xdr:col>18</xdr:col>
      <xdr:colOff>532854</xdr:colOff>
      <xdr:row>60</xdr:row>
      <xdr:rowOff>121040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5F68BD16-A465-4A88-AB2E-F435E5D41CDC}"/>
            </a:ext>
          </a:extLst>
        </xdr:cNvPr>
        <xdr:cNvSpPr/>
      </xdr:nvSpPr>
      <xdr:spPr>
        <a:xfrm>
          <a:off x="20791376" y="18275595"/>
          <a:ext cx="424335" cy="351159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24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868229</xdr:colOff>
      <xdr:row>26</xdr:row>
      <xdr:rowOff>171327</xdr:rowOff>
    </xdr:from>
    <xdr:to>
      <xdr:col>17</xdr:col>
      <xdr:colOff>21648</xdr:colOff>
      <xdr:row>27</xdr:row>
      <xdr:rowOff>259172</xdr:rowOff>
    </xdr:to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E37D0054-329C-415E-B0B7-174BF2AD8E64}"/>
            </a:ext>
          </a:extLst>
        </xdr:cNvPr>
        <xdr:cNvSpPr/>
      </xdr:nvSpPr>
      <xdr:spPr>
        <a:xfrm>
          <a:off x="18965729" y="8961541"/>
          <a:ext cx="446098" cy="373595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22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830973</xdr:colOff>
      <xdr:row>24</xdr:row>
      <xdr:rowOff>227420</xdr:rowOff>
    </xdr:from>
    <xdr:to>
      <xdr:col>17</xdr:col>
      <xdr:colOff>1241859</xdr:colOff>
      <xdr:row>25</xdr:row>
      <xdr:rowOff>180130</xdr:rowOff>
    </xdr:to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E13EDAB6-9264-48F1-A519-9B965F869692}"/>
            </a:ext>
          </a:extLst>
        </xdr:cNvPr>
        <xdr:cNvSpPr/>
      </xdr:nvSpPr>
      <xdr:spPr>
        <a:xfrm>
          <a:off x="19306298" y="8980895"/>
          <a:ext cx="417236" cy="394035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23</a:t>
          </a:r>
          <a:endParaRPr kumimoji="1" lang="ja-JP" altLang="en-US" sz="1600" b="1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10659</xdr:colOff>
          <xdr:row>63</xdr:row>
          <xdr:rowOff>285410</xdr:rowOff>
        </xdr:from>
        <xdr:to>
          <xdr:col>9</xdr:col>
          <xdr:colOff>676052</xdr:colOff>
          <xdr:row>136</xdr:row>
          <xdr:rowOff>85140</xdr:rowOff>
        </xdr:to>
        <xdr:pic>
          <xdr:nvPicPr>
            <xdr:cNvPr id="57" name="図 56">
              <a:extLst>
                <a:ext uri="{FF2B5EF4-FFF2-40B4-BE49-F238E27FC236}">
                  <a16:creationId xmlns:a16="http://schemas.microsoft.com/office/drawing/2014/main" id="{52AA70FA-6040-4F73-9345-5AF67EE1C1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1:$E$19" spid="_x0000_s6190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82802" y="19648374"/>
              <a:ext cx="9823000" cy="1812855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40918</xdr:colOff>
      <xdr:row>66</xdr:row>
      <xdr:rowOff>29710</xdr:rowOff>
    </xdr:from>
    <xdr:to>
      <xdr:col>2</xdr:col>
      <xdr:colOff>392636</xdr:colOff>
      <xdr:row>135</xdr:row>
      <xdr:rowOff>95251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8E6C710-FDC1-4BC6-9A1D-9FC7516211A7}"/>
            </a:ext>
          </a:extLst>
        </xdr:cNvPr>
        <xdr:cNvGrpSpPr/>
      </xdr:nvGrpSpPr>
      <xdr:grpSpPr>
        <a:xfrm>
          <a:off x="313061" y="20102967"/>
          <a:ext cx="460575" cy="16938398"/>
          <a:chOff x="308683" y="20246749"/>
          <a:chExt cx="469330" cy="17295359"/>
        </a:xfrm>
      </xdr:grpSpPr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C3A1F20E-CAB6-DA6D-E2CC-871CC6CEAB4C}"/>
              </a:ext>
            </a:extLst>
          </xdr:cNvPr>
          <xdr:cNvSpPr/>
        </xdr:nvSpPr>
        <xdr:spPr>
          <a:xfrm>
            <a:off x="383038" y="20246749"/>
            <a:ext cx="320620" cy="32760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64EB726C-D402-9B2B-EC46-355BDF57F2F5}"/>
              </a:ext>
            </a:extLst>
          </xdr:cNvPr>
          <xdr:cNvSpPr/>
        </xdr:nvSpPr>
        <xdr:spPr>
          <a:xfrm>
            <a:off x="390705" y="21268343"/>
            <a:ext cx="305286" cy="3246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3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BE7FA220-0A3D-2F57-2791-3B7EDA6B5404}"/>
              </a:ext>
            </a:extLst>
          </xdr:cNvPr>
          <xdr:cNvSpPr/>
        </xdr:nvSpPr>
        <xdr:spPr>
          <a:xfrm>
            <a:off x="390705" y="20782197"/>
            <a:ext cx="305286" cy="31141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2</a:t>
            </a:r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8A6E53CD-4575-6752-A43B-111C4F093FCC}"/>
              </a:ext>
            </a:extLst>
          </xdr:cNvPr>
          <xdr:cNvSpPr/>
        </xdr:nvSpPr>
        <xdr:spPr>
          <a:xfrm>
            <a:off x="389938" y="21734346"/>
            <a:ext cx="306820" cy="32182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4</a:t>
            </a:r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6367B6D1-5919-474A-C440-53BC875256F3}"/>
              </a:ext>
            </a:extLst>
          </xdr:cNvPr>
          <xdr:cNvSpPr/>
        </xdr:nvSpPr>
        <xdr:spPr>
          <a:xfrm>
            <a:off x="390876" y="22276158"/>
            <a:ext cx="304944" cy="33768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5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9A3BA930-5308-B152-66F1-D84BCE905FDA}"/>
              </a:ext>
            </a:extLst>
          </xdr:cNvPr>
          <xdr:cNvSpPr/>
        </xdr:nvSpPr>
        <xdr:spPr>
          <a:xfrm>
            <a:off x="387701" y="25267022"/>
            <a:ext cx="314469" cy="32954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8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5F1D9DFC-207D-15F8-FBAD-4E163BFF407B}"/>
              </a:ext>
            </a:extLst>
          </xdr:cNvPr>
          <xdr:cNvSpPr/>
        </xdr:nvSpPr>
        <xdr:spPr>
          <a:xfrm>
            <a:off x="390705" y="22815012"/>
            <a:ext cx="305286" cy="3310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6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BC0A56CC-D1A5-49C4-FBD3-19E9A5EFBE40}"/>
              </a:ext>
            </a:extLst>
          </xdr:cNvPr>
          <xdr:cNvSpPr/>
        </xdr:nvSpPr>
        <xdr:spPr>
          <a:xfrm>
            <a:off x="389682" y="23894520"/>
            <a:ext cx="307332" cy="31736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7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E919C35A-8178-D604-F065-46612AEB9162}"/>
              </a:ext>
            </a:extLst>
          </xdr:cNvPr>
          <xdr:cNvSpPr/>
        </xdr:nvSpPr>
        <xdr:spPr>
          <a:xfrm>
            <a:off x="390876" y="26316180"/>
            <a:ext cx="304944" cy="32651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9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F6E091D7-D01B-CCB6-7B28-D18CA2824F0E}"/>
              </a:ext>
            </a:extLst>
          </xdr:cNvPr>
          <xdr:cNvSpPr/>
        </xdr:nvSpPr>
        <xdr:spPr>
          <a:xfrm>
            <a:off x="331016" y="30446085"/>
            <a:ext cx="421490" cy="34442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12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FBE50FCC-BB62-92DD-4B56-A9F5697831A7}"/>
              </a:ext>
            </a:extLst>
          </xdr:cNvPr>
          <xdr:cNvSpPr/>
        </xdr:nvSpPr>
        <xdr:spPr>
          <a:xfrm>
            <a:off x="313061" y="29840060"/>
            <a:ext cx="457400" cy="33741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11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2E4AC12-36FD-39C3-D342-F368AF897C25}"/>
              </a:ext>
            </a:extLst>
          </xdr:cNvPr>
          <xdr:cNvSpPr/>
        </xdr:nvSpPr>
        <xdr:spPr>
          <a:xfrm>
            <a:off x="349839" y="28160763"/>
            <a:ext cx="383844" cy="36663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10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6386593C-36B7-80CD-9957-F8569E8E7A8D}"/>
              </a:ext>
            </a:extLst>
          </xdr:cNvPr>
          <xdr:cNvSpPr/>
        </xdr:nvSpPr>
        <xdr:spPr>
          <a:xfrm>
            <a:off x="340936" y="35538062"/>
            <a:ext cx="401650" cy="3723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15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D1363B7-3B90-26F5-2235-246DB6AA3675}"/>
              </a:ext>
            </a:extLst>
          </xdr:cNvPr>
          <xdr:cNvSpPr/>
        </xdr:nvSpPr>
        <xdr:spPr>
          <a:xfrm>
            <a:off x="331928" y="36669498"/>
            <a:ext cx="419665" cy="28100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17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A07E6063-1ACC-BAB2-045A-382D3586C59C}"/>
              </a:ext>
            </a:extLst>
          </xdr:cNvPr>
          <xdr:cNvSpPr/>
        </xdr:nvSpPr>
        <xdr:spPr>
          <a:xfrm>
            <a:off x="340988" y="36112685"/>
            <a:ext cx="401546" cy="3484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16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82003233-2529-A82F-46A5-17E88A471315}"/>
              </a:ext>
            </a:extLst>
          </xdr:cNvPr>
          <xdr:cNvSpPr/>
        </xdr:nvSpPr>
        <xdr:spPr>
          <a:xfrm>
            <a:off x="338748" y="37241171"/>
            <a:ext cx="415550" cy="30093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18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5" name="正方形/長方形 74">
            <a:extLst>
              <a:ext uri="{FF2B5EF4-FFF2-40B4-BE49-F238E27FC236}">
                <a16:creationId xmlns:a16="http://schemas.microsoft.com/office/drawing/2014/main" id="{D64545A1-61F6-3A02-9396-CA7773C6F599}"/>
              </a:ext>
            </a:extLst>
          </xdr:cNvPr>
          <xdr:cNvSpPr/>
        </xdr:nvSpPr>
        <xdr:spPr>
          <a:xfrm>
            <a:off x="318402" y="32728410"/>
            <a:ext cx="456243" cy="35652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13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D1350A5B-17C1-7ABE-F300-15B6CA7070F4}"/>
              </a:ext>
            </a:extLst>
          </xdr:cNvPr>
          <xdr:cNvSpPr/>
        </xdr:nvSpPr>
        <xdr:spPr>
          <a:xfrm>
            <a:off x="339823" y="34658587"/>
            <a:ext cx="403875" cy="3299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14</a:t>
            </a:r>
            <a:endParaRPr kumimoji="1" lang="ja-JP" altLang="en-US" sz="16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1292677</xdr:colOff>
          <xdr:row>64</xdr:row>
          <xdr:rowOff>285749</xdr:rowOff>
        </xdr:from>
        <xdr:to>
          <xdr:col>22</xdr:col>
          <xdr:colOff>183761</xdr:colOff>
          <xdr:row>98</xdr:row>
          <xdr:rowOff>163285</xdr:rowOff>
        </xdr:to>
        <xdr:pic>
          <xdr:nvPicPr>
            <xdr:cNvPr id="147" name="図 146">
              <a:extLst>
                <a:ext uri="{FF2B5EF4-FFF2-40B4-BE49-F238E27FC236}">
                  <a16:creationId xmlns:a16="http://schemas.microsoft.com/office/drawing/2014/main" id="{3B165753-8EF4-4512-8714-27B1156953E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22:$E$28" spid="_x0000_s8204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375820" y="19934463"/>
              <a:ext cx="12525441" cy="86541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40967</xdr:colOff>
          <xdr:row>65</xdr:row>
          <xdr:rowOff>30726</xdr:rowOff>
        </xdr:from>
        <xdr:to>
          <xdr:col>11</xdr:col>
          <xdr:colOff>674331</xdr:colOff>
          <xdr:row>129</xdr:row>
          <xdr:rowOff>160696</xdr:rowOff>
        </xdr:to>
        <xdr:pic>
          <xdr:nvPicPr>
            <xdr:cNvPr id="2" name="図 1">
              <a:extLst>
                <a:ext uri="{FF2B5EF4-FFF2-40B4-BE49-F238E27FC236}">
                  <a16:creationId xmlns:a16="http://schemas.microsoft.com/office/drawing/2014/main" id="{03AFAE2C-B223-78EF-308F-81D8947CE62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1:$E$19" spid="_x0000_s8204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317499" y="20043468"/>
              <a:ext cx="12357205" cy="1572137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6639</xdr:colOff>
      <xdr:row>6</xdr:row>
      <xdr:rowOff>0</xdr:rowOff>
    </xdr:from>
    <xdr:to>
      <xdr:col>6</xdr:col>
      <xdr:colOff>751462</xdr:colOff>
      <xdr:row>7</xdr:row>
      <xdr:rowOff>144894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F24EB8A8-1EF4-401A-9E24-61B985656D2B}"/>
            </a:ext>
          </a:extLst>
        </xdr:cNvPr>
        <xdr:cNvGrpSpPr/>
      </xdr:nvGrpSpPr>
      <xdr:grpSpPr>
        <a:xfrm>
          <a:off x="5710753" y="3037114"/>
          <a:ext cx="744823" cy="427923"/>
          <a:chOff x="5478030" y="3039341"/>
          <a:chExt cx="744823" cy="427469"/>
        </a:xfrm>
      </xdr:grpSpPr>
      <xdr:cxnSp macro="">
        <xdr:nvCxnSpPr>
          <xdr:cNvPr id="6" name="直線矢印コネクタ 77">
            <a:extLst>
              <a:ext uri="{FF2B5EF4-FFF2-40B4-BE49-F238E27FC236}">
                <a16:creationId xmlns:a16="http://schemas.microsoft.com/office/drawing/2014/main" id="{9F5FBA85-888D-4B3C-A788-68BFDC2346F1}"/>
              </a:ext>
            </a:extLst>
          </xdr:cNvPr>
          <xdr:cNvCxnSpPr>
            <a:cxnSpLocks/>
            <a:stCxn id="7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1C9A772-DD50-47E9-B85A-981470D8023B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216478</xdr:colOff>
      <xdr:row>4</xdr:row>
      <xdr:rowOff>140212</xdr:rowOff>
    </xdr:from>
    <xdr:to>
      <xdr:col>6</xdr:col>
      <xdr:colOff>0</xdr:colOff>
      <xdr:row>5</xdr:row>
      <xdr:rowOff>275069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9A9B6468-4A89-4070-8780-1CB2AB934904}"/>
            </a:ext>
          </a:extLst>
        </xdr:cNvPr>
        <xdr:cNvGrpSpPr/>
      </xdr:nvGrpSpPr>
      <xdr:grpSpPr>
        <a:xfrm>
          <a:off x="4614307" y="2611269"/>
          <a:ext cx="1089807" cy="417886"/>
          <a:chOff x="4401994" y="2611228"/>
          <a:chExt cx="1066222" cy="420607"/>
        </a:xfrm>
      </xdr:grpSpPr>
      <xdr:cxnSp macro="">
        <xdr:nvCxnSpPr>
          <xdr:cNvPr id="9" name="直線矢印コネクタ 61">
            <a:extLst>
              <a:ext uri="{FF2B5EF4-FFF2-40B4-BE49-F238E27FC236}">
                <a16:creationId xmlns:a16="http://schemas.microsoft.com/office/drawing/2014/main" id="{344A289F-F14E-420B-885D-0EEA21783D0F}"/>
              </a:ext>
            </a:extLst>
          </xdr:cNvPr>
          <xdr:cNvCxnSpPr>
            <a:cxnSpLocks/>
            <a:stCxn id="10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ED6E5411-7019-47FD-B122-D50F60793238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11834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13B85066-1607-426B-9A32-0D06736F1530}"/>
            </a:ext>
          </a:extLst>
        </xdr:cNvPr>
        <xdr:cNvGrpSpPr/>
      </xdr:nvGrpSpPr>
      <xdr:grpSpPr>
        <a:xfrm>
          <a:off x="5715948" y="3566927"/>
          <a:ext cx="748256" cy="357732"/>
          <a:chOff x="5475720" y="3293919"/>
          <a:chExt cx="751431" cy="363175"/>
        </a:xfrm>
      </xdr:grpSpPr>
      <xdr:cxnSp macro="">
        <xdr:nvCxnSpPr>
          <xdr:cNvPr id="15" name="直線矢印コネクタ 14">
            <a:extLst>
              <a:ext uri="{FF2B5EF4-FFF2-40B4-BE49-F238E27FC236}">
                <a16:creationId xmlns:a16="http://schemas.microsoft.com/office/drawing/2014/main" id="{DD9D563F-4CDF-4A9E-B878-CC18780B17A3}"/>
              </a:ext>
            </a:extLst>
          </xdr:cNvPr>
          <xdr:cNvCxnSpPr>
            <a:cxnSpLocks/>
            <a:stCxn id="1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77199684-3662-453C-92C5-CDF8DAE67CD1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17318</xdr:colOff>
      <xdr:row>10</xdr:row>
      <xdr:rowOff>278246</xdr:rowOff>
    </xdr:from>
    <xdr:to>
      <xdr:col>6</xdr:col>
      <xdr:colOff>762141</xdr:colOff>
      <xdr:row>12</xdr:row>
      <xdr:rowOff>140565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8EE0B4FC-6C53-4F16-9CC3-DC589207BEC1}"/>
            </a:ext>
          </a:extLst>
        </xdr:cNvPr>
        <xdr:cNvGrpSpPr/>
      </xdr:nvGrpSpPr>
      <xdr:grpSpPr>
        <a:xfrm>
          <a:off x="5721432" y="4447475"/>
          <a:ext cx="744823" cy="428376"/>
          <a:chOff x="5478030" y="3039341"/>
          <a:chExt cx="744823" cy="427469"/>
        </a:xfrm>
      </xdr:grpSpPr>
      <xdr:cxnSp macro="">
        <xdr:nvCxnSpPr>
          <xdr:cNvPr id="18" name="直線矢印コネクタ 77">
            <a:extLst>
              <a:ext uri="{FF2B5EF4-FFF2-40B4-BE49-F238E27FC236}">
                <a16:creationId xmlns:a16="http://schemas.microsoft.com/office/drawing/2014/main" id="{809F1920-40B9-4376-AAD2-E3BB421CE176}"/>
              </a:ext>
            </a:extLst>
          </xdr:cNvPr>
          <xdr:cNvCxnSpPr>
            <a:cxnSpLocks/>
            <a:stCxn id="19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CDE32763-20AB-4CEB-B0E8-69E441F9CD34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219653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8895D177-9E30-4E82-B51B-8E90F7D8878D}"/>
            </a:ext>
          </a:extLst>
        </xdr:cNvPr>
        <xdr:cNvGrpSpPr/>
      </xdr:nvGrpSpPr>
      <xdr:grpSpPr>
        <a:xfrm>
          <a:off x="4617482" y="4037093"/>
          <a:ext cx="1086632" cy="415164"/>
          <a:chOff x="4401994" y="2611228"/>
          <a:chExt cx="1066222" cy="420607"/>
        </a:xfrm>
      </xdr:grpSpPr>
      <xdr:cxnSp macro="">
        <xdr:nvCxnSpPr>
          <xdr:cNvPr id="21" name="直線矢印コネクタ 61">
            <a:extLst>
              <a:ext uri="{FF2B5EF4-FFF2-40B4-BE49-F238E27FC236}">
                <a16:creationId xmlns:a16="http://schemas.microsoft.com/office/drawing/2014/main" id="{AE9DF4AF-B191-4A94-BB13-1F64C91AD639}"/>
              </a:ext>
            </a:extLst>
          </xdr:cNvPr>
          <xdr:cNvCxnSpPr>
            <a:cxnSpLocks/>
            <a:stCxn id="22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2FD67368-4DAE-4307-97FB-55D0522CCA21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6</xdr:col>
      <xdr:colOff>41563</xdr:colOff>
      <xdr:row>14</xdr:row>
      <xdr:rowOff>98713</xdr:rowOff>
    </xdr:from>
    <xdr:to>
      <xdr:col>6</xdr:col>
      <xdr:colOff>783469</xdr:colOff>
      <xdr:row>15</xdr:row>
      <xdr:rowOff>176138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1271182A-32E1-45F9-90D2-5A926C29B3DB}"/>
            </a:ext>
          </a:extLst>
        </xdr:cNvPr>
        <xdr:cNvGrpSpPr/>
      </xdr:nvGrpSpPr>
      <xdr:grpSpPr>
        <a:xfrm>
          <a:off x="5745677" y="5400056"/>
          <a:ext cx="741906" cy="360453"/>
          <a:chOff x="5475720" y="3293919"/>
          <a:chExt cx="751431" cy="363175"/>
        </a:xfrm>
      </xdr:grpSpPr>
      <xdr:cxnSp macro="">
        <xdr:nvCxnSpPr>
          <xdr:cNvPr id="24" name="直線矢印コネクタ 23">
            <a:extLst>
              <a:ext uri="{FF2B5EF4-FFF2-40B4-BE49-F238E27FC236}">
                <a16:creationId xmlns:a16="http://schemas.microsoft.com/office/drawing/2014/main" id="{B18C6D1F-8E2B-484E-A1F0-975DD81E79F9}"/>
              </a:ext>
            </a:extLst>
          </xdr:cNvPr>
          <xdr:cNvCxnSpPr>
            <a:cxnSpLocks/>
            <a:stCxn id="2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B09CDF01-AADC-47CA-8F3C-1A648AA0E0C9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12</xdr:col>
      <xdr:colOff>9972</xdr:colOff>
      <xdr:row>6</xdr:row>
      <xdr:rowOff>264630</xdr:rowOff>
    </xdr:from>
    <xdr:to>
      <xdr:col>12</xdr:col>
      <xdr:colOff>755053</xdr:colOff>
      <xdr:row>8</xdr:row>
      <xdr:rowOff>65830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AE19191B-CC9D-4AE2-9C24-E41D893E384C}"/>
            </a:ext>
          </a:extLst>
        </xdr:cNvPr>
        <xdr:cNvGrpSpPr/>
      </xdr:nvGrpSpPr>
      <xdr:grpSpPr>
        <a:xfrm>
          <a:off x="13551801" y="3301744"/>
          <a:ext cx="745081" cy="367257"/>
          <a:chOff x="5475720" y="3293919"/>
          <a:chExt cx="751431" cy="363175"/>
        </a:xfrm>
      </xdr:grpSpPr>
      <xdr:cxnSp macro="">
        <xdr:nvCxnSpPr>
          <xdr:cNvPr id="27" name="直線矢印コネクタ 26">
            <a:extLst>
              <a:ext uri="{FF2B5EF4-FFF2-40B4-BE49-F238E27FC236}">
                <a16:creationId xmlns:a16="http://schemas.microsoft.com/office/drawing/2014/main" id="{62AD882F-7372-4DD4-B669-6DF96313AD15}"/>
              </a:ext>
            </a:extLst>
          </xdr:cNvPr>
          <xdr:cNvCxnSpPr>
            <a:cxnSpLocks/>
            <a:stCxn id="2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1E984D01-9DC0-4FC1-8CBB-D7EEFD0CEA8F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239877</xdr:rowOff>
    </xdr:from>
    <xdr:to>
      <xdr:col>12</xdr:col>
      <xdr:colOff>745081</xdr:colOff>
      <xdr:row>10</xdr:row>
      <xdr:rowOff>41077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8D524733-9602-471C-942F-383EFFE2BD23}"/>
            </a:ext>
          </a:extLst>
        </xdr:cNvPr>
        <xdr:cNvGrpSpPr/>
      </xdr:nvGrpSpPr>
      <xdr:grpSpPr>
        <a:xfrm>
          <a:off x="13541829" y="3843048"/>
          <a:ext cx="745081" cy="367258"/>
          <a:chOff x="5475720" y="3293919"/>
          <a:chExt cx="751431" cy="363175"/>
        </a:xfrm>
      </xdr:grpSpPr>
      <xdr:cxnSp macro="">
        <xdr:nvCxnSpPr>
          <xdr:cNvPr id="30" name="直線矢印コネクタ 29">
            <a:extLst>
              <a:ext uri="{FF2B5EF4-FFF2-40B4-BE49-F238E27FC236}">
                <a16:creationId xmlns:a16="http://schemas.microsoft.com/office/drawing/2014/main" id="{F02705DB-C2AE-4233-A1EE-5AFD2733C5A5}"/>
              </a:ext>
            </a:extLst>
          </xdr:cNvPr>
          <xdr:cNvCxnSpPr>
            <a:cxnSpLocks/>
            <a:stCxn id="31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56174EA6-3D50-4148-852C-323DA4D12F93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6AEC85B-8DFC-4CDB-9ACD-DE072BD3D39D}"/>
            </a:ext>
          </a:extLst>
        </xdr:cNvPr>
        <xdr:cNvSpPr/>
      </xdr:nvSpPr>
      <xdr:spPr>
        <a:xfrm>
          <a:off x="6753225" y="3035408"/>
          <a:ext cx="6429375" cy="8572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101929</xdr:rowOff>
    </xdr:from>
    <xdr:to>
      <xdr:col>12</xdr:col>
      <xdr:colOff>745081</xdr:colOff>
      <xdr:row>12</xdr:row>
      <xdr:rowOff>192163</xdr:rowOff>
    </xdr:to>
    <xdr:grpSp>
      <xdr:nvGrpSpPr>
        <xdr:cNvPr id="33" name="グループ化 32">
          <a:extLst>
            <a:ext uri="{FF2B5EF4-FFF2-40B4-BE49-F238E27FC236}">
              <a16:creationId xmlns:a16="http://schemas.microsoft.com/office/drawing/2014/main" id="{67E0CE7D-04D1-4D51-A343-D822B5811886}"/>
            </a:ext>
          </a:extLst>
        </xdr:cNvPr>
        <xdr:cNvGrpSpPr/>
      </xdr:nvGrpSpPr>
      <xdr:grpSpPr>
        <a:xfrm>
          <a:off x="13541829" y="4554186"/>
          <a:ext cx="745081" cy="373263"/>
          <a:chOff x="5475720" y="3293919"/>
          <a:chExt cx="751431" cy="363175"/>
        </a:xfrm>
      </xdr:grpSpPr>
      <xdr:cxnSp macro="">
        <xdr:nvCxnSpPr>
          <xdr:cNvPr id="34" name="直線矢印コネクタ 33">
            <a:extLst>
              <a:ext uri="{FF2B5EF4-FFF2-40B4-BE49-F238E27FC236}">
                <a16:creationId xmlns:a16="http://schemas.microsoft.com/office/drawing/2014/main" id="{DD2E91CF-EE35-4910-8550-41DDC15EDC83}"/>
              </a:ext>
            </a:extLst>
          </xdr:cNvPr>
          <xdr:cNvCxnSpPr>
            <a:cxnSpLocks/>
            <a:stCxn id="3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83E79C12-A8BF-4A2E-9CA4-A02E8D7CB5E8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10</xdr:row>
      <xdr:rowOff>0</xdr:rowOff>
    </xdr:from>
    <xdr:to>
      <xdr:col>12</xdr:col>
      <xdr:colOff>1</xdr:colOff>
      <xdr:row>14</xdr:row>
      <xdr:rowOff>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48813DBF-A8EF-41F3-92E5-80C876EB9735}"/>
            </a:ext>
          </a:extLst>
        </xdr:cNvPr>
        <xdr:cNvSpPr/>
      </xdr:nvSpPr>
      <xdr:spPr>
        <a:xfrm>
          <a:off x="6753225" y="4181475"/>
          <a:ext cx="6429376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9744</xdr:colOff>
      <xdr:row>14</xdr:row>
      <xdr:rowOff>259364</xdr:rowOff>
    </xdr:from>
    <xdr:to>
      <xdr:col>12</xdr:col>
      <xdr:colOff>754825</xdr:colOff>
      <xdr:row>16</xdr:row>
      <xdr:rowOff>54214</xdr:rowOff>
    </xdr:to>
    <xdr:grpSp>
      <xdr:nvGrpSpPr>
        <xdr:cNvPr id="37" name="グループ化 36">
          <a:extLst>
            <a:ext uri="{FF2B5EF4-FFF2-40B4-BE49-F238E27FC236}">
              <a16:creationId xmlns:a16="http://schemas.microsoft.com/office/drawing/2014/main" id="{41F01CEF-C4A0-47A0-B06A-0F6EDDE3420E}"/>
            </a:ext>
          </a:extLst>
        </xdr:cNvPr>
        <xdr:cNvGrpSpPr/>
      </xdr:nvGrpSpPr>
      <xdr:grpSpPr>
        <a:xfrm>
          <a:off x="13551573" y="5560707"/>
          <a:ext cx="745081" cy="360907"/>
          <a:chOff x="5475720" y="3293919"/>
          <a:chExt cx="751431" cy="363175"/>
        </a:xfrm>
      </xdr:grpSpPr>
      <xdr:cxnSp macro="">
        <xdr:nvCxnSpPr>
          <xdr:cNvPr id="38" name="直線矢印コネクタ 37">
            <a:extLst>
              <a:ext uri="{FF2B5EF4-FFF2-40B4-BE49-F238E27FC236}">
                <a16:creationId xmlns:a16="http://schemas.microsoft.com/office/drawing/2014/main" id="{810BEF01-2592-4866-9B0F-60C97727443F}"/>
              </a:ext>
            </a:extLst>
          </xdr:cNvPr>
          <xdr:cNvCxnSpPr>
            <a:cxnSpLocks/>
            <a:stCxn id="3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737E4410-554A-471A-90BD-B549D3842B3A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D4F50428-3EDC-4933-AA81-F624FB95A40F}"/>
            </a:ext>
          </a:extLst>
        </xdr:cNvPr>
        <xdr:cNvSpPr/>
      </xdr:nvSpPr>
      <xdr:spPr>
        <a:xfrm>
          <a:off x="6753225" y="6762969"/>
          <a:ext cx="6429376" cy="56175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101710</xdr:rowOff>
    </xdr:from>
    <xdr:to>
      <xdr:col>12</xdr:col>
      <xdr:colOff>764788</xdr:colOff>
      <xdr:row>20</xdr:row>
      <xdr:rowOff>179244</xdr:rowOff>
    </xdr:to>
    <xdr:grpSp>
      <xdr:nvGrpSpPr>
        <xdr:cNvPr id="41" name="グループ化 40">
          <a:extLst>
            <a:ext uri="{FF2B5EF4-FFF2-40B4-BE49-F238E27FC236}">
              <a16:creationId xmlns:a16="http://schemas.microsoft.com/office/drawing/2014/main" id="{FC36F525-D1AB-465E-A08D-2B305A4340FF}"/>
            </a:ext>
          </a:extLst>
        </xdr:cNvPr>
        <xdr:cNvGrpSpPr/>
      </xdr:nvGrpSpPr>
      <xdr:grpSpPr>
        <a:xfrm>
          <a:off x="13561536" y="6818196"/>
          <a:ext cx="745081" cy="360562"/>
          <a:chOff x="5475720" y="3293919"/>
          <a:chExt cx="751431" cy="363175"/>
        </a:xfrm>
      </xdr:grpSpPr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A6CF90A0-090C-4399-8130-D4B029B4CFBA}"/>
              </a:ext>
            </a:extLst>
          </xdr:cNvPr>
          <xdr:cNvCxnSpPr>
            <a:cxnSpLocks/>
            <a:stCxn id="43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78E8FCB6-137B-4774-93DB-144B34515EE3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17</xdr:col>
      <xdr:colOff>29451</xdr:colOff>
      <xdr:row>7</xdr:row>
      <xdr:rowOff>92185</xdr:rowOff>
    </xdr:from>
    <xdr:to>
      <xdr:col>17</xdr:col>
      <xdr:colOff>774532</xdr:colOff>
      <xdr:row>8</xdr:row>
      <xdr:rowOff>179244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63D802A1-040D-4E36-97AE-4B83723CDB93}"/>
            </a:ext>
          </a:extLst>
        </xdr:cNvPr>
        <xdr:cNvGrpSpPr/>
      </xdr:nvGrpSpPr>
      <xdr:grpSpPr>
        <a:xfrm>
          <a:off x="19732594" y="3412328"/>
          <a:ext cx="745081" cy="370087"/>
          <a:chOff x="5475720" y="3293919"/>
          <a:chExt cx="751431" cy="363175"/>
        </a:xfrm>
      </xdr:grpSpPr>
      <xdr:cxnSp macro="">
        <xdr:nvCxnSpPr>
          <xdr:cNvPr id="45" name="直線矢印コネクタ 44">
            <a:extLst>
              <a:ext uri="{FF2B5EF4-FFF2-40B4-BE49-F238E27FC236}">
                <a16:creationId xmlns:a16="http://schemas.microsoft.com/office/drawing/2014/main" id="{1D1A9680-F422-4CB0-AD08-4A2E5A287DA2}"/>
              </a:ext>
            </a:extLst>
          </xdr:cNvPr>
          <xdr:cNvCxnSpPr>
            <a:cxnSpLocks/>
            <a:stCxn id="4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D900171F-4DD1-443B-B968-654823B147C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6B66AF3A-ADD5-4C37-935D-17D316413933}"/>
            </a:ext>
          </a:extLst>
        </xdr:cNvPr>
        <xdr:cNvSpPr/>
      </xdr:nvSpPr>
      <xdr:spPr>
        <a:xfrm>
          <a:off x="14097001" y="3038475"/>
          <a:ext cx="5153025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240323</xdr:rowOff>
    </xdr:from>
    <xdr:to>
      <xdr:col>17</xdr:col>
      <xdr:colOff>761612</xdr:colOff>
      <xdr:row>14</xdr:row>
      <xdr:rowOff>38348</xdr:rowOff>
    </xdr:to>
    <xdr:grpSp>
      <xdr:nvGrpSpPr>
        <xdr:cNvPr id="48" name="グループ化 47">
          <a:extLst>
            <a:ext uri="{FF2B5EF4-FFF2-40B4-BE49-F238E27FC236}">
              <a16:creationId xmlns:a16="http://schemas.microsoft.com/office/drawing/2014/main" id="{B2FF3CE3-652B-48AB-ADCE-29C791398A8B}"/>
            </a:ext>
          </a:extLst>
        </xdr:cNvPr>
        <xdr:cNvGrpSpPr/>
      </xdr:nvGrpSpPr>
      <xdr:grpSpPr>
        <a:xfrm>
          <a:off x="19722849" y="4975609"/>
          <a:ext cx="741906" cy="364082"/>
          <a:chOff x="5475720" y="3293919"/>
          <a:chExt cx="751431" cy="363175"/>
        </a:xfrm>
      </xdr:grpSpPr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B6337BDE-AB15-4C54-951C-7F5695AF55CE}"/>
              </a:ext>
            </a:extLst>
          </xdr:cNvPr>
          <xdr:cNvCxnSpPr>
            <a:cxnSpLocks/>
            <a:stCxn id="5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783F75F3-2FC4-480F-B6C0-841BAC43F037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31540</xdr:colOff>
      <xdr:row>10</xdr:row>
      <xdr:rowOff>279290</xdr:rowOff>
    </xdr:from>
    <xdr:to>
      <xdr:col>17</xdr:col>
      <xdr:colOff>770013</xdr:colOff>
      <xdr:row>12</xdr:row>
      <xdr:rowOff>141609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E5A8A22E-E126-4FEF-BBD0-007F9813059A}"/>
            </a:ext>
          </a:extLst>
        </xdr:cNvPr>
        <xdr:cNvGrpSpPr/>
      </xdr:nvGrpSpPr>
      <xdr:grpSpPr>
        <a:xfrm>
          <a:off x="19734683" y="4448519"/>
          <a:ext cx="738473" cy="428376"/>
          <a:chOff x="5478030" y="3039341"/>
          <a:chExt cx="744823" cy="427469"/>
        </a:xfrm>
      </xdr:grpSpPr>
      <xdr:cxnSp macro="">
        <xdr:nvCxnSpPr>
          <xdr:cNvPr id="52" name="直線矢印コネクタ 77">
            <a:extLst>
              <a:ext uri="{FF2B5EF4-FFF2-40B4-BE49-F238E27FC236}">
                <a16:creationId xmlns:a16="http://schemas.microsoft.com/office/drawing/2014/main" id="{43FA258A-D945-4FAC-885C-344A303F077B}"/>
              </a:ext>
            </a:extLst>
          </xdr:cNvPr>
          <xdr:cNvCxnSpPr>
            <a:cxnSpLocks/>
            <a:stCxn id="53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7000DD21-094C-4CF6-8FF5-43F7FA2865AF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17</xdr:col>
      <xdr:colOff>9963</xdr:colOff>
      <xdr:row>16</xdr:row>
      <xdr:rowOff>121416</xdr:rowOff>
    </xdr:from>
    <xdr:to>
      <xdr:col>17</xdr:col>
      <xdr:colOff>755044</xdr:colOff>
      <xdr:row>17</xdr:row>
      <xdr:rowOff>198951</xdr:rowOff>
    </xdr:to>
    <xdr:grpSp>
      <xdr:nvGrpSpPr>
        <xdr:cNvPr id="54" name="グループ化 53">
          <a:extLst>
            <a:ext uri="{FF2B5EF4-FFF2-40B4-BE49-F238E27FC236}">
              <a16:creationId xmlns:a16="http://schemas.microsoft.com/office/drawing/2014/main" id="{A4A6FFE6-20B5-4B6A-851A-E003C5CCC26C}"/>
            </a:ext>
          </a:extLst>
        </xdr:cNvPr>
        <xdr:cNvGrpSpPr/>
      </xdr:nvGrpSpPr>
      <xdr:grpSpPr>
        <a:xfrm>
          <a:off x="19713106" y="5988816"/>
          <a:ext cx="745081" cy="360564"/>
          <a:chOff x="5475720" y="3293919"/>
          <a:chExt cx="751431" cy="363175"/>
        </a:xfrm>
      </xdr:grpSpPr>
      <xdr:cxnSp macro="">
        <xdr:nvCxnSpPr>
          <xdr:cNvPr id="55" name="直線矢印コネクタ 54">
            <a:extLst>
              <a:ext uri="{FF2B5EF4-FFF2-40B4-BE49-F238E27FC236}">
                <a16:creationId xmlns:a16="http://schemas.microsoft.com/office/drawing/2014/main" id="{2C573C33-7F57-45E9-BBA7-C79027A8ACF7}"/>
              </a:ext>
            </a:extLst>
          </xdr:cNvPr>
          <xdr:cNvCxnSpPr>
            <a:cxnSpLocks/>
            <a:stCxn id="5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8615FCF3-DB7F-4603-884C-E3A66C7DD77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9963</xdr:colOff>
      <xdr:row>18</xdr:row>
      <xdr:rowOff>111672</xdr:rowOff>
    </xdr:from>
    <xdr:to>
      <xdr:col>17</xdr:col>
      <xdr:colOff>755044</xdr:colOff>
      <xdr:row>19</xdr:row>
      <xdr:rowOff>198732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9CD8DADE-9760-4A90-947D-28AA419DB36E}"/>
            </a:ext>
          </a:extLst>
        </xdr:cNvPr>
        <xdr:cNvGrpSpPr/>
      </xdr:nvGrpSpPr>
      <xdr:grpSpPr>
        <a:xfrm>
          <a:off x="19713106" y="6545129"/>
          <a:ext cx="745081" cy="370089"/>
          <a:chOff x="5475720" y="3293919"/>
          <a:chExt cx="751431" cy="363175"/>
        </a:xfrm>
      </xdr:grpSpPr>
      <xdr:cxnSp macro="">
        <xdr:nvCxnSpPr>
          <xdr:cNvPr id="58" name="直線矢印コネクタ 57">
            <a:extLst>
              <a:ext uri="{FF2B5EF4-FFF2-40B4-BE49-F238E27FC236}">
                <a16:creationId xmlns:a16="http://schemas.microsoft.com/office/drawing/2014/main" id="{1F7867C0-1B2E-425A-B917-2933F5394C8D}"/>
              </a:ext>
            </a:extLst>
          </xdr:cNvPr>
          <xdr:cNvCxnSpPr>
            <a:cxnSpLocks/>
            <a:stCxn id="5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B334D18E-22DE-4AF3-94C7-B6662C36160F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20</xdr:col>
      <xdr:colOff>683174</xdr:colOff>
      <xdr:row>15</xdr:row>
      <xdr:rowOff>12430</xdr:rowOff>
    </xdr:from>
    <xdr:to>
      <xdr:col>21</xdr:col>
      <xdr:colOff>712702</xdr:colOff>
      <xdr:row>16</xdr:row>
      <xdr:rowOff>158978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1414BBFB-8DAB-4B43-A508-C3BA46B15D4D}"/>
            </a:ext>
          </a:extLst>
        </xdr:cNvPr>
        <xdr:cNvGrpSpPr/>
      </xdr:nvGrpSpPr>
      <xdr:grpSpPr>
        <a:xfrm>
          <a:off x="24305174" y="5596801"/>
          <a:ext cx="1335814" cy="429577"/>
          <a:chOff x="24160657" y="5661521"/>
          <a:chExt cx="1310695" cy="426058"/>
        </a:xfrm>
      </xdr:grpSpPr>
      <xdr:cxnSp macro="">
        <xdr:nvCxnSpPr>
          <xdr:cNvPr id="61" name="直線矢印コネクタ 61">
            <a:extLst>
              <a:ext uri="{FF2B5EF4-FFF2-40B4-BE49-F238E27FC236}">
                <a16:creationId xmlns:a16="http://schemas.microsoft.com/office/drawing/2014/main" id="{8598A7AF-42FA-4DD6-A854-8AB76C0AFE46}"/>
              </a:ext>
            </a:extLst>
          </xdr:cNvPr>
          <xdr:cNvCxnSpPr>
            <a:cxnSpLocks/>
            <a:stCxn id="62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13FA316E-7419-4893-B72F-065C68870E1A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14</xdr:col>
      <xdr:colOff>393078</xdr:colOff>
      <xdr:row>26</xdr:row>
      <xdr:rowOff>132968</xdr:rowOff>
    </xdr:from>
    <xdr:to>
      <xdr:col>15</xdr:col>
      <xdr:colOff>183808</xdr:colOff>
      <xdr:row>27</xdr:row>
      <xdr:rowOff>267755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1F13FF83-7E0C-43EE-8292-E52CBC33AE06}"/>
            </a:ext>
          </a:extLst>
        </xdr:cNvPr>
        <xdr:cNvGrpSpPr/>
      </xdr:nvGrpSpPr>
      <xdr:grpSpPr>
        <a:xfrm>
          <a:off x="16177364" y="8885082"/>
          <a:ext cx="1097015" cy="417816"/>
          <a:chOff x="5124475" y="2618664"/>
          <a:chExt cx="1067903" cy="426778"/>
        </a:xfrm>
      </xdr:grpSpPr>
      <xdr:cxnSp macro="">
        <xdr:nvCxnSpPr>
          <xdr:cNvPr id="64" name="直線矢印コネクタ 61">
            <a:extLst>
              <a:ext uri="{FF2B5EF4-FFF2-40B4-BE49-F238E27FC236}">
                <a16:creationId xmlns:a16="http://schemas.microsoft.com/office/drawing/2014/main" id="{FBAA4F3E-E8FF-47BE-B123-A278820FF080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100153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79B136AF-FD01-4FE5-8E7D-09BCE73178E0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15</xdr:col>
      <xdr:colOff>0</xdr:colOff>
      <xdr:row>25</xdr:row>
      <xdr:rowOff>440120</xdr:rowOff>
    </xdr:from>
    <xdr:to>
      <xdr:col>17</xdr:col>
      <xdr:colOff>0</xdr:colOff>
      <xdr:row>60</xdr:row>
      <xdr:rowOff>0</xdr:rowOff>
    </xdr:to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D25BE426-C011-4C0A-A2CA-43EF271DAF26}"/>
            </a:ext>
          </a:extLst>
        </xdr:cNvPr>
        <xdr:cNvSpPr/>
      </xdr:nvSpPr>
      <xdr:spPr>
        <a:xfrm>
          <a:off x="16829690" y="8868103"/>
          <a:ext cx="2575034" cy="982717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1111114</xdr:colOff>
      <xdr:row>25</xdr:row>
      <xdr:rowOff>6618</xdr:rowOff>
    </xdr:from>
    <xdr:to>
      <xdr:col>16</xdr:col>
      <xdr:colOff>683409</xdr:colOff>
      <xdr:row>25</xdr:row>
      <xdr:rowOff>410906</xdr:rowOff>
    </xdr:to>
    <xdr:grpSp>
      <xdr:nvGrpSpPr>
        <xdr:cNvPr id="70" name="グループ化 69">
          <a:extLst>
            <a:ext uri="{FF2B5EF4-FFF2-40B4-BE49-F238E27FC236}">
              <a16:creationId xmlns:a16="http://schemas.microsoft.com/office/drawing/2014/main" id="{C08381F1-BF53-4854-83CD-EE70508E2246}"/>
            </a:ext>
          </a:extLst>
        </xdr:cNvPr>
        <xdr:cNvGrpSpPr/>
      </xdr:nvGrpSpPr>
      <xdr:grpSpPr>
        <a:xfrm>
          <a:off x="18201685" y="8323304"/>
          <a:ext cx="878581" cy="404288"/>
          <a:chOff x="5124475" y="2618664"/>
          <a:chExt cx="869157" cy="398097"/>
        </a:xfrm>
      </xdr:grpSpPr>
      <xdr:cxnSp macro="">
        <xdr:nvCxnSpPr>
          <xdr:cNvPr id="71" name="直線矢印コネクタ 61">
            <a:extLst>
              <a:ext uri="{FF2B5EF4-FFF2-40B4-BE49-F238E27FC236}">
                <a16:creationId xmlns:a16="http://schemas.microsoft.com/office/drawing/2014/main" id="{1B1AF3E5-DAC4-4688-BD6B-F11458E96901}"/>
              </a:ext>
            </a:extLst>
          </xdr:cNvPr>
          <xdr:cNvCxnSpPr>
            <a:cxnSpLocks/>
          </xdr:cNvCxnSpPr>
        </xdr:nvCxnSpPr>
        <xdr:spPr>
          <a:xfrm>
            <a:off x="5535992" y="2807937"/>
            <a:ext cx="457640" cy="208824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56CDF28-DE2C-4A70-8F11-004A515B28DD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</xdr:grpSp>
    <xdr:clientData/>
  </xdr:twoCellAnchor>
  <xdr:twoCellAnchor>
    <xdr:from>
      <xdr:col>17</xdr:col>
      <xdr:colOff>1284345</xdr:colOff>
      <xdr:row>22</xdr:row>
      <xdr:rowOff>64285</xdr:rowOff>
    </xdr:from>
    <xdr:to>
      <xdr:col>18</xdr:col>
      <xdr:colOff>645133</xdr:colOff>
      <xdr:row>23</xdr:row>
      <xdr:rowOff>253820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E5D36379-E284-4F48-9F33-657BA59AB65E}"/>
            </a:ext>
          </a:extLst>
        </xdr:cNvPr>
        <xdr:cNvGrpSpPr/>
      </xdr:nvGrpSpPr>
      <xdr:grpSpPr>
        <a:xfrm>
          <a:off x="20987488" y="7618971"/>
          <a:ext cx="667074" cy="385478"/>
          <a:chOff x="20246065" y="7704341"/>
          <a:chExt cx="651000" cy="380035"/>
        </a:xfrm>
      </xdr:grpSpPr>
      <xdr:cxnSp macro="">
        <xdr:nvCxnSpPr>
          <xdr:cNvPr id="75" name="直線矢印コネクタ 61">
            <a:extLst>
              <a:ext uri="{FF2B5EF4-FFF2-40B4-BE49-F238E27FC236}">
                <a16:creationId xmlns:a16="http://schemas.microsoft.com/office/drawing/2014/main" id="{43356751-1368-45E6-A227-E41D10539E9F}"/>
              </a:ext>
            </a:extLst>
          </xdr:cNvPr>
          <xdr:cNvCxnSpPr>
            <a:cxnSpLocks/>
          </xdr:cNvCxnSpPr>
        </xdr:nvCxnSpPr>
        <xdr:spPr>
          <a:xfrm flipH="1">
            <a:off x="20246065" y="7879548"/>
            <a:ext cx="451498" cy="204828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7FCAA6D5-8B04-4A39-85F1-989A60D13044}"/>
              </a:ext>
            </a:extLst>
          </xdr:cNvPr>
          <xdr:cNvSpPr>
            <a:spLocks noChangeAspect="1"/>
          </xdr:cNvSpPr>
        </xdr:nvSpPr>
        <xdr:spPr>
          <a:xfrm>
            <a:off x="20495262" y="7704341"/>
            <a:ext cx="401803" cy="36300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2</xdr:col>
      <xdr:colOff>647700</xdr:colOff>
      <xdr:row>19</xdr:row>
      <xdr:rowOff>9525</xdr:rowOff>
    </xdr:from>
    <xdr:to>
      <xdr:col>6</xdr:col>
      <xdr:colOff>765100</xdr:colOff>
      <xdr:row>20</xdr:row>
      <xdr:rowOff>279176</xdr:rowOff>
    </xdr:to>
    <xdr:sp macro="" textlink="">
      <xdr:nvSpPr>
        <xdr:cNvPr id="77" name="吹き出し: 四角形 76">
          <a:extLst>
            <a:ext uri="{FF2B5EF4-FFF2-40B4-BE49-F238E27FC236}">
              <a16:creationId xmlns:a16="http://schemas.microsoft.com/office/drawing/2014/main" id="{0F865D0E-AC88-47A2-919E-AA2A351A2937}"/>
            </a:ext>
          </a:extLst>
        </xdr:cNvPr>
        <xdr:cNvSpPr/>
      </xdr:nvSpPr>
      <xdr:spPr>
        <a:xfrm>
          <a:off x="1000125" y="6759575"/>
          <a:ext cx="5232325" cy="555401"/>
        </a:xfrm>
        <a:prstGeom prst="wedgeRectCallout">
          <a:avLst>
            <a:gd name="adj1" fmla="val 60180"/>
            <a:gd name="adj2" fmla="val 93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19</xdr:col>
      <xdr:colOff>454</xdr:colOff>
      <xdr:row>24</xdr:row>
      <xdr:rowOff>0</xdr:rowOff>
    </xdr:from>
    <xdr:to>
      <xdr:col>22</xdr:col>
      <xdr:colOff>1</xdr:colOff>
      <xdr:row>60</xdr:row>
      <xdr:rowOff>0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E707D329-6331-4935-BCF7-ECCA8209B608}"/>
            </a:ext>
          </a:extLst>
        </xdr:cNvPr>
        <xdr:cNvSpPr/>
      </xdr:nvSpPr>
      <xdr:spPr>
        <a:xfrm>
          <a:off x="21967485" y="8072438"/>
          <a:ext cx="3654766" cy="1044178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0</xdr:colOff>
      <xdr:row>60</xdr:row>
      <xdr:rowOff>0</xdr:rowOff>
    </xdr:from>
    <xdr:to>
      <xdr:col>22</xdr:col>
      <xdr:colOff>0</xdr:colOff>
      <xdr:row>61</xdr:row>
      <xdr:rowOff>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C7BE4728-E56A-4C3B-88AA-367097460441}"/>
            </a:ext>
          </a:extLst>
        </xdr:cNvPr>
        <xdr:cNvSpPr/>
      </xdr:nvSpPr>
      <xdr:spPr>
        <a:xfrm>
          <a:off x="21924065" y="18735261"/>
          <a:ext cx="3652631" cy="28989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113395</xdr:colOff>
      <xdr:row>66</xdr:row>
      <xdr:rowOff>258847</xdr:rowOff>
    </xdr:from>
    <xdr:to>
      <xdr:col>12</xdr:col>
      <xdr:colOff>534298</xdr:colOff>
      <xdr:row>98</xdr:row>
      <xdr:rowOff>50304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6A34A57B-9438-4A26-9619-9B57942B90C7}"/>
            </a:ext>
          </a:extLst>
        </xdr:cNvPr>
        <xdr:cNvGrpSpPr/>
      </xdr:nvGrpSpPr>
      <xdr:grpSpPr>
        <a:xfrm>
          <a:off x="13655224" y="20332104"/>
          <a:ext cx="420903" cy="7846886"/>
          <a:chOff x="13477703" y="20495809"/>
          <a:chExt cx="420903" cy="7924341"/>
        </a:xfrm>
      </xdr:grpSpPr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708B8FA0-A754-4A7B-B305-B371C14ADA88}"/>
              </a:ext>
            </a:extLst>
          </xdr:cNvPr>
          <xdr:cNvSpPr>
            <a:spLocks noChangeAspect="1"/>
          </xdr:cNvSpPr>
        </xdr:nvSpPr>
        <xdr:spPr>
          <a:xfrm>
            <a:off x="13480878" y="20495809"/>
            <a:ext cx="414553" cy="37173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  <xdr:sp macro="" textlink="">
        <xdr:nvSpPr>
          <xdr:cNvPr id="111" name="正方形/長方形 110">
            <a:extLst>
              <a:ext uri="{FF2B5EF4-FFF2-40B4-BE49-F238E27FC236}">
                <a16:creationId xmlns:a16="http://schemas.microsoft.com/office/drawing/2014/main" id="{16532DA1-A863-4977-ACD6-2AC367F35250}"/>
              </a:ext>
            </a:extLst>
          </xdr:cNvPr>
          <xdr:cNvSpPr>
            <a:spLocks noChangeAspect="1"/>
          </xdr:cNvSpPr>
        </xdr:nvSpPr>
        <xdr:spPr>
          <a:xfrm>
            <a:off x="13480878" y="20955268"/>
            <a:ext cx="414553" cy="38112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sp macro="" textlink="">
        <xdr:nvSpPr>
          <xdr:cNvPr id="112" name="正方形/長方形 111">
            <a:extLst>
              <a:ext uri="{FF2B5EF4-FFF2-40B4-BE49-F238E27FC236}">
                <a16:creationId xmlns:a16="http://schemas.microsoft.com/office/drawing/2014/main" id="{E6E2E172-CA7F-4998-B5D1-AEDD141C302F}"/>
              </a:ext>
            </a:extLst>
          </xdr:cNvPr>
          <xdr:cNvSpPr>
            <a:spLocks noChangeAspect="1"/>
          </xdr:cNvSpPr>
        </xdr:nvSpPr>
        <xdr:spPr>
          <a:xfrm>
            <a:off x="13480878" y="22475760"/>
            <a:ext cx="414553" cy="36858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113" name="正方形/長方形 112">
            <a:extLst>
              <a:ext uri="{FF2B5EF4-FFF2-40B4-BE49-F238E27FC236}">
                <a16:creationId xmlns:a16="http://schemas.microsoft.com/office/drawing/2014/main" id="{507B5041-6B49-415A-A970-6496C6BDB864}"/>
              </a:ext>
            </a:extLst>
          </xdr:cNvPr>
          <xdr:cNvSpPr>
            <a:spLocks noChangeAspect="1"/>
          </xdr:cNvSpPr>
        </xdr:nvSpPr>
        <xdr:spPr>
          <a:xfrm>
            <a:off x="13477703" y="23918026"/>
            <a:ext cx="420903" cy="37663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  <xdr:sp macro="" textlink="">
        <xdr:nvSpPr>
          <xdr:cNvPr id="114" name="正方形/長方形 113">
            <a:extLst>
              <a:ext uri="{FF2B5EF4-FFF2-40B4-BE49-F238E27FC236}">
                <a16:creationId xmlns:a16="http://schemas.microsoft.com/office/drawing/2014/main" id="{3316738E-43CE-4106-A222-E06AF87B7D48}"/>
              </a:ext>
            </a:extLst>
          </xdr:cNvPr>
          <xdr:cNvSpPr>
            <a:spLocks noChangeAspect="1"/>
          </xdr:cNvSpPr>
        </xdr:nvSpPr>
        <xdr:spPr>
          <a:xfrm>
            <a:off x="13477703" y="25963053"/>
            <a:ext cx="420903" cy="39559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  <xdr:sp macro="" textlink="">
        <xdr:nvSpPr>
          <xdr:cNvPr id="115" name="正方形/長方形 114">
            <a:extLst>
              <a:ext uri="{FF2B5EF4-FFF2-40B4-BE49-F238E27FC236}">
                <a16:creationId xmlns:a16="http://schemas.microsoft.com/office/drawing/2014/main" id="{345C1725-21A5-4F62-84C8-8C8BECEFC95F}"/>
              </a:ext>
            </a:extLst>
          </xdr:cNvPr>
          <xdr:cNvSpPr>
            <a:spLocks noChangeAspect="1"/>
          </xdr:cNvSpPr>
        </xdr:nvSpPr>
        <xdr:spPr>
          <a:xfrm>
            <a:off x="13485640" y="28028307"/>
            <a:ext cx="405028" cy="3918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20</xdr:col>
      <xdr:colOff>410090</xdr:colOff>
      <xdr:row>22</xdr:row>
      <xdr:rowOff>45663</xdr:rowOff>
    </xdr:from>
    <xdr:to>
      <xdr:col>20</xdr:col>
      <xdr:colOff>1082257</xdr:colOff>
      <xdr:row>23</xdr:row>
      <xdr:rowOff>260161</xdr:rowOff>
    </xdr:to>
    <xdr:grpSp>
      <xdr:nvGrpSpPr>
        <xdr:cNvPr id="131" name="グループ化 130">
          <a:extLst>
            <a:ext uri="{FF2B5EF4-FFF2-40B4-BE49-F238E27FC236}">
              <a16:creationId xmlns:a16="http://schemas.microsoft.com/office/drawing/2014/main" id="{F2EA58A3-6387-4938-8801-BCE5134E4F1B}"/>
            </a:ext>
          </a:extLst>
        </xdr:cNvPr>
        <xdr:cNvGrpSpPr/>
      </xdr:nvGrpSpPr>
      <xdr:grpSpPr>
        <a:xfrm>
          <a:off x="24032090" y="7600349"/>
          <a:ext cx="672167" cy="410441"/>
          <a:chOff x="6025265" y="3830884"/>
          <a:chExt cx="692374" cy="288733"/>
        </a:xfrm>
      </xdr:grpSpPr>
      <xdr:cxnSp macro="">
        <xdr:nvCxnSpPr>
          <xdr:cNvPr id="132" name="直線矢印コネクタ 230">
            <a:extLst>
              <a:ext uri="{FF2B5EF4-FFF2-40B4-BE49-F238E27FC236}">
                <a16:creationId xmlns:a16="http://schemas.microsoft.com/office/drawing/2014/main" id="{1708B944-B448-45BE-90E2-E4F87CDA25E0}"/>
              </a:ext>
            </a:extLst>
          </xdr:cNvPr>
          <xdr:cNvCxnSpPr>
            <a:cxnSpLocks/>
          </xdr:cNvCxnSpPr>
        </xdr:nvCxnSpPr>
        <xdr:spPr>
          <a:xfrm rot="10800000" flipV="1">
            <a:off x="6025265" y="3972334"/>
            <a:ext cx="401779" cy="147283"/>
          </a:xfrm>
          <a:prstGeom prst="bentConnector3">
            <a:avLst>
              <a:gd name="adj1" fmla="val 100317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3" name="正方形/長方形 132">
            <a:extLst>
              <a:ext uri="{FF2B5EF4-FFF2-40B4-BE49-F238E27FC236}">
                <a16:creationId xmlns:a16="http://schemas.microsoft.com/office/drawing/2014/main" id="{7BBA0F51-413D-47F4-8DFA-EA68E6F5E74E}"/>
              </a:ext>
            </a:extLst>
          </xdr:cNvPr>
          <xdr:cNvSpPr>
            <a:spLocks noChangeAspect="1"/>
          </xdr:cNvSpPr>
        </xdr:nvSpPr>
        <xdr:spPr>
          <a:xfrm>
            <a:off x="6296839" y="3830884"/>
            <a:ext cx="420800" cy="26170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19</xdr:col>
      <xdr:colOff>1279516</xdr:colOff>
      <xdr:row>61</xdr:row>
      <xdr:rowOff>31226</xdr:rowOff>
    </xdr:from>
    <xdr:to>
      <xdr:col>20</xdr:col>
      <xdr:colOff>841228</xdr:colOff>
      <xdr:row>62</xdr:row>
      <xdr:rowOff>169416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8F383A39-D63F-43F2-81CA-5D05AF3FD65D}"/>
            </a:ext>
          </a:extLst>
        </xdr:cNvPr>
        <xdr:cNvGrpSpPr/>
      </xdr:nvGrpSpPr>
      <xdr:grpSpPr>
        <a:xfrm>
          <a:off x="23595230" y="18689340"/>
          <a:ext cx="867998" cy="421219"/>
          <a:chOff x="23225116" y="18988697"/>
          <a:chExt cx="846226" cy="426662"/>
        </a:xfrm>
      </xdr:grpSpPr>
      <xdr:cxnSp macro="">
        <xdr:nvCxnSpPr>
          <xdr:cNvPr id="141" name="直線矢印コネクタ 61">
            <a:extLst>
              <a:ext uri="{FF2B5EF4-FFF2-40B4-BE49-F238E27FC236}">
                <a16:creationId xmlns:a16="http://schemas.microsoft.com/office/drawing/2014/main" id="{651A2EA6-BF78-44D0-BC0A-4EE7083F0C6C}"/>
              </a:ext>
            </a:extLst>
          </xdr:cNvPr>
          <xdr:cNvCxnSpPr>
            <a:cxnSpLocks/>
          </xdr:cNvCxnSpPr>
        </xdr:nvCxnSpPr>
        <xdr:spPr>
          <a:xfrm rot="10800000">
            <a:off x="23225116" y="18988697"/>
            <a:ext cx="683308" cy="246891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2" name="正方形/長方形 141">
            <a:extLst>
              <a:ext uri="{FF2B5EF4-FFF2-40B4-BE49-F238E27FC236}">
                <a16:creationId xmlns:a16="http://schemas.microsoft.com/office/drawing/2014/main" id="{1231574B-B511-487C-B861-B0C4F1960890}"/>
              </a:ext>
            </a:extLst>
          </xdr:cNvPr>
          <xdr:cNvSpPr>
            <a:spLocks noChangeAspect="1"/>
          </xdr:cNvSpPr>
        </xdr:nvSpPr>
        <xdr:spPr>
          <a:xfrm>
            <a:off x="23660950" y="19049578"/>
            <a:ext cx="410392" cy="36578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15</xdr:col>
      <xdr:colOff>1</xdr:colOff>
      <xdr:row>28</xdr:row>
      <xdr:rowOff>0</xdr:rowOff>
    </xdr:from>
    <xdr:to>
      <xdr:col>17</xdr:col>
      <xdr:colOff>0</xdr:colOff>
      <xdr:row>29</xdr:row>
      <xdr:rowOff>0</xdr:rowOff>
    </xdr:to>
    <xdr:sp macro="" textlink="">
      <xdr:nvSpPr>
        <xdr:cNvPr id="121" name="正方形/長方形 120">
          <a:extLst>
            <a:ext uri="{FF2B5EF4-FFF2-40B4-BE49-F238E27FC236}">
              <a16:creationId xmlns:a16="http://schemas.microsoft.com/office/drawing/2014/main" id="{22B3AEA1-C315-4EC6-818E-7631A223CA85}"/>
            </a:ext>
          </a:extLst>
        </xdr:cNvPr>
        <xdr:cNvSpPr/>
      </xdr:nvSpPr>
      <xdr:spPr>
        <a:xfrm>
          <a:off x="16823532" y="9370219"/>
          <a:ext cx="2571749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0</xdr:colOff>
      <xdr:row>10</xdr:row>
      <xdr:rowOff>0</xdr:rowOff>
    </xdr:from>
    <xdr:to>
      <xdr:col>12</xdr:col>
      <xdr:colOff>1</xdr:colOff>
      <xdr:row>14</xdr:row>
      <xdr:rowOff>0</xdr:rowOff>
    </xdr:to>
    <xdr:sp macro="" textlink="">
      <xdr:nvSpPr>
        <xdr:cNvPr id="116" name="正方形/長方形 115">
          <a:extLst>
            <a:ext uri="{FF2B5EF4-FFF2-40B4-BE49-F238E27FC236}">
              <a16:creationId xmlns:a16="http://schemas.microsoft.com/office/drawing/2014/main" id="{07D15F23-6266-418C-AAA0-B388AAF46BB8}"/>
            </a:ext>
          </a:extLst>
        </xdr:cNvPr>
        <xdr:cNvSpPr/>
      </xdr:nvSpPr>
      <xdr:spPr>
        <a:xfrm>
          <a:off x="6753225" y="4181475"/>
          <a:ext cx="6429376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-1</xdr:colOff>
      <xdr:row>0</xdr:row>
      <xdr:rowOff>0</xdr:rowOff>
    </xdr:from>
    <xdr:to>
      <xdr:col>12</xdr:col>
      <xdr:colOff>-1</xdr:colOff>
      <xdr:row>0</xdr:row>
      <xdr:rowOff>1134876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7074FE0-C713-4493-A093-B2FB70D9EEAD}"/>
            </a:ext>
          </a:extLst>
        </xdr:cNvPr>
        <xdr:cNvSpPr/>
      </xdr:nvSpPr>
      <xdr:spPr>
        <a:xfrm>
          <a:off x="277090" y="0"/>
          <a:ext cx="13023273" cy="113487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積算計の読み取り値を記録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」の場合</a:t>
          </a:r>
          <a:endParaRPr kumimoji="1" lang="en-US" altLang="ja-JP" sz="28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23</xdr:col>
      <xdr:colOff>10968</xdr:colOff>
      <xdr:row>2</xdr:row>
      <xdr:rowOff>-1</xdr:rowOff>
    </xdr:to>
    <xdr:grpSp>
      <xdr:nvGrpSpPr>
        <xdr:cNvPr id="117" name="グループ化 116">
          <a:extLst>
            <a:ext uri="{FF2B5EF4-FFF2-40B4-BE49-F238E27FC236}">
              <a16:creationId xmlns:a16="http://schemas.microsoft.com/office/drawing/2014/main" id="{3F08FB5D-A5D0-45D2-BB6F-24D409D66B4D}"/>
            </a:ext>
          </a:extLst>
        </xdr:cNvPr>
        <xdr:cNvGrpSpPr/>
      </xdr:nvGrpSpPr>
      <xdr:grpSpPr>
        <a:xfrm>
          <a:off x="14467114" y="0"/>
          <a:ext cx="11800197" cy="1992085"/>
          <a:chOff x="13834527" y="0"/>
          <a:chExt cx="11643766" cy="1590098"/>
        </a:xfrm>
      </xdr:grpSpPr>
      <xdr:sp macro="" textlink="">
        <xdr:nvSpPr>
          <xdr:cNvPr id="118" name="テキスト ボックス 117">
            <a:extLst>
              <a:ext uri="{FF2B5EF4-FFF2-40B4-BE49-F238E27FC236}">
                <a16:creationId xmlns:a16="http://schemas.microsoft.com/office/drawing/2014/main" id="{D4957689-CF1B-49AE-8B4D-ACCFEA5096FE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月間エネルギー使用量計算書（ユーティリティ設備）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</a:p>
        </xdr:txBody>
      </xdr:sp>
      <xdr:sp macro="" textlink="">
        <xdr:nvSpPr>
          <xdr:cNvPr id="119" name="テキスト ボックス 118">
            <a:extLst>
              <a:ext uri="{FF2B5EF4-FFF2-40B4-BE49-F238E27FC236}">
                <a16:creationId xmlns:a16="http://schemas.microsoft.com/office/drawing/2014/main" id="{31BF878D-8B54-47A0-ABE1-49849B54E2C6}"/>
              </a:ext>
            </a:extLst>
          </xdr:cNvPr>
          <xdr:cNvSpPr txBox="1"/>
        </xdr:nvSpPr>
        <xdr:spPr>
          <a:xfrm>
            <a:off x="16429255" y="0"/>
            <a:ext cx="9049038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15</xdr:col>
      <xdr:colOff>658091</xdr:colOff>
      <xdr:row>61</xdr:row>
      <xdr:rowOff>34637</xdr:rowOff>
    </xdr:from>
    <xdr:to>
      <xdr:col>16</xdr:col>
      <xdr:colOff>659813</xdr:colOff>
      <xdr:row>62</xdr:row>
      <xdr:rowOff>168212</xdr:rowOff>
    </xdr:to>
    <xdr:grpSp>
      <xdr:nvGrpSpPr>
        <xdr:cNvPr id="120" name="グループ化 119">
          <a:extLst>
            <a:ext uri="{FF2B5EF4-FFF2-40B4-BE49-F238E27FC236}">
              <a16:creationId xmlns:a16="http://schemas.microsoft.com/office/drawing/2014/main" id="{D2D83A9A-9CE0-4918-8EA3-E0FF8D297234}"/>
            </a:ext>
          </a:extLst>
        </xdr:cNvPr>
        <xdr:cNvGrpSpPr/>
      </xdr:nvGrpSpPr>
      <xdr:grpSpPr>
        <a:xfrm>
          <a:off x="17748662" y="18692751"/>
          <a:ext cx="1308008" cy="416604"/>
          <a:chOff x="17411693" y="18808316"/>
          <a:chExt cx="1286930" cy="419325"/>
        </a:xfrm>
      </xdr:grpSpPr>
      <xdr:sp macro="" textlink="">
        <xdr:nvSpPr>
          <xdr:cNvPr id="122" name="正方形/長方形 121">
            <a:extLst>
              <a:ext uri="{FF2B5EF4-FFF2-40B4-BE49-F238E27FC236}">
                <a16:creationId xmlns:a16="http://schemas.microsoft.com/office/drawing/2014/main" id="{B2D3D9FF-3B14-44D3-B668-EE78A56320AA}"/>
              </a:ext>
            </a:extLst>
          </xdr:cNvPr>
          <xdr:cNvSpPr>
            <a:spLocks noChangeAspect="1"/>
          </xdr:cNvSpPr>
        </xdr:nvSpPr>
        <xdr:spPr>
          <a:xfrm>
            <a:off x="17851701" y="18864355"/>
            <a:ext cx="419396" cy="3632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cxnSp macro="">
        <xdr:nvCxnSpPr>
          <xdr:cNvPr id="124" name="直線矢印コネクタ 61">
            <a:extLst>
              <a:ext uri="{FF2B5EF4-FFF2-40B4-BE49-F238E27FC236}">
                <a16:creationId xmlns:a16="http://schemas.microsoft.com/office/drawing/2014/main" id="{8116434F-9AD1-429A-ADF2-6DE3C30DE6FD}"/>
              </a:ext>
            </a:extLst>
          </xdr:cNvPr>
          <xdr:cNvCxnSpPr>
            <a:cxnSpLocks/>
          </xdr:cNvCxnSpPr>
        </xdr:nvCxnSpPr>
        <xdr:spPr>
          <a:xfrm rot="10800000">
            <a:off x="17411693" y="18826530"/>
            <a:ext cx="438350" cy="242259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7" name="直線矢印コネクタ 61">
            <a:extLst>
              <a:ext uri="{FF2B5EF4-FFF2-40B4-BE49-F238E27FC236}">
                <a16:creationId xmlns:a16="http://schemas.microsoft.com/office/drawing/2014/main" id="{833E0650-B9CC-47A3-98A1-6D6798ABAAA1}"/>
              </a:ext>
            </a:extLst>
          </xdr:cNvPr>
          <xdr:cNvCxnSpPr>
            <a:cxnSpLocks/>
          </xdr:cNvCxnSpPr>
        </xdr:nvCxnSpPr>
        <xdr:spPr>
          <a:xfrm rot="10800000" flipH="1">
            <a:off x="18269798" y="18808316"/>
            <a:ext cx="428825" cy="26802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6301</xdr:colOff>
      <xdr:row>1</xdr:row>
      <xdr:rowOff>132156</xdr:rowOff>
    </xdr:from>
    <xdr:to>
      <xdr:col>6</xdr:col>
      <xdr:colOff>813177</xdr:colOff>
      <xdr:row>1</xdr:row>
      <xdr:rowOff>500706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48BD91AD-2296-48EC-B440-02141F21B3E5}"/>
            </a:ext>
          </a:extLst>
        </xdr:cNvPr>
        <xdr:cNvGrpSpPr/>
      </xdr:nvGrpSpPr>
      <xdr:grpSpPr>
        <a:xfrm>
          <a:off x="5710415" y="1471099"/>
          <a:ext cx="806876" cy="368550"/>
          <a:chOff x="5520369" y="1530517"/>
          <a:chExt cx="803701" cy="371725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4F1CC502-7842-4E3F-B5D9-566E90A4F834}"/>
              </a:ext>
            </a:extLst>
          </xdr:cNvPr>
          <xdr:cNvSpPr>
            <a:spLocks noChangeAspect="1"/>
          </xdr:cNvSpPr>
        </xdr:nvSpPr>
        <xdr:spPr>
          <a:xfrm>
            <a:off x="5912315" y="1530517"/>
            <a:ext cx="411755" cy="371725"/>
          </a:xfrm>
          <a:prstGeom prst="rect">
            <a:avLst/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※</a:t>
            </a:r>
          </a:p>
        </xdr:txBody>
      </xdr:sp>
      <xdr:cxnSp macro="">
        <xdr:nvCxnSpPr>
          <xdr:cNvPr id="66" name="直線矢印コネクタ 65">
            <a:extLst>
              <a:ext uri="{FF2B5EF4-FFF2-40B4-BE49-F238E27FC236}">
                <a16:creationId xmlns:a16="http://schemas.microsoft.com/office/drawing/2014/main" id="{5DE2C9E9-385F-4162-8E78-675A17604F7F}"/>
              </a:ext>
            </a:extLst>
          </xdr:cNvPr>
          <xdr:cNvCxnSpPr/>
        </xdr:nvCxnSpPr>
        <xdr:spPr>
          <a:xfrm flipH="1">
            <a:off x="5520369" y="1707975"/>
            <a:ext cx="396661" cy="6595"/>
          </a:xfrm>
          <a:prstGeom prst="straightConnector1">
            <a:avLst/>
          </a:prstGeom>
          <a:ln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133518</xdr:colOff>
      <xdr:row>68</xdr:row>
      <xdr:rowOff>201477</xdr:rowOff>
    </xdr:from>
    <xdr:to>
      <xdr:col>2</xdr:col>
      <xdr:colOff>342929</xdr:colOff>
      <xdr:row>129</xdr:row>
      <xdr:rowOff>68016</xdr:rowOff>
    </xdr:to>
    <xdr:grpSp>
      <xdr:nvGrpSpPr>
        <xdr:cNvPr id="73" name="グループ化 72">
          <a:extLst>
            <a:ext uri="{FF2B5EF4-FFF2-40B4-BE49-F238E27FC236}">
              <a16:creationId xmlns:a16="http://schemas.microsoft.com/office/drawing/2014/main" id="{54158BC7-3509-43A7-9886-5045E3CB75F3}"/>
            </a:ext>
          </a:extLst>
        </xdr:cNvPr>
        <xdr:cNvGrpSpPr/>
      </xdr:nvGrpSpPr>
      <xdr:grpSpPr>
        <a:xfrm>
          <a:off x="405661" y="20840791"/>
          <a:ext cx="438011" cy="14779968"/>
          <a:chOff x="434349" y="20999541"/>
          <a:chExt cx="427125" cy="15083407"/>
        </a:xfrm>
      </xdr:grpSpPr>
      <xdr:sp macro="" textlink="">
        <xdr:nvSpPr>
          <xdr:cNvPr id="93" name="正方形/長方形 92">
            <a:extLst>
              <a:ext uri="{FF2B5EF4-FFF2-40B4-BE49-F238E27FC236}">
                <a16:creationId xmlns:a16="http://schemas.microsoft.com/office/drawing/2014/main" id="{9C265470-FAEC-47E5-A949-B715B9CFB805}"/>
              </a:ext>
            </a:extLst>
          </xdr:cNvPr>
          <xdr:cNvSpPr>
            <a:spLocks noChangeAspect="1"/>
          </xdr:cNvSpPr>
        </xdr:nvSpPr>
        <xdr:spPr>
          <a:xfrm>
            <a:off x="440699" y="20999541"/>
            <a:ext cx="417600" cy="3896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94" name="正方形/長方形 93">
            <a:extLst>
              <a:ext uri="{FF2B5EF4-FFF2-40B4-BE49-F238E27FC236}">
                <a16:creationId xmlns:a16="http://schemas.microsoft.com/office/drawing/2014/main" id="{30A71176-BC9D-4F83-988F-C05FB820649B}"/>
              </a:ext>
            </a:extLst>
          </xdr:cNvPr>
          <xdr:cNvSpPr>
            <a:spLocks noChangeAspect="1"/>
          </xdr:cNvSpPr>
        </xdr:nvSpPr>
        <xdr:spPr>
          <a:xfrm>
            <a:off x="440699" y="21484956"/>
            <a:ext cx="417600" cy="39567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95" name="正方形/長方形 94">
            <a:extLst>
              <a:ext uri="{FF2B5EF4-FFF2-40B4-BE49-F238E27FC236}">
                <a16:creationId xmlns:a16="http://schemas.microsoft.com/office/drawing/2014/main" id="{A411F836-A332-494B-BA7B-7519621D4E24}"/>
              </a:ext>
            </a:extLst>
          </xdr:cNvPr>
          <xdr:cNvSpPr>
            <a:spLocks noChangeAspect="1"/>
          </xdr:cNvSpPr>
        </xdr:nvSpPr>
        <xdr:spPr>
          <a:xfrm>
            <a:off x="434349" y="22007962"/>
            <a:ext cx="427125" cy="37852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96" name="正方形/長方形 95">
            <a:extLst>
              <a:ext uri="{FF2B5EF4-FFF2-40B4-BE49-F238E27FC236}">
                <a16:creationId xmlns:a16="http://schemas.microsoft.com/office/drawing/2014/main" id="{6A240DF0-5224-40DA-B103-010E1EC00861}"/>
              </a:ext>
            </a:extLst>
          </xdr:cNvPr>
          <xdr:cNvSpPr>
            <a:spLocks noChangeAspect="1"/>
          </xdr:cNvSpPr>
        </xdr:nvSpPr>
        <xdr:spPr>
          <a:xfrm>
            <a:off x="440699" y="22498943"/>
            <a:ext cx="417600" cy="38644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  <xdr:sp macro="" textlink="">
        <xdr:nvSpPr>
          <xdr:cNvPr id="97" name="正方形/長方形 96">
            <a:extLst>
              <a:ext uri="{FF2B5EF4-FFF2-40B4-BE49-F238E27FC236}">
                <a16:creationId xmlns:a16="http://schemas.microsoft.com/office/drawing/2014/main" id="{36106494-A23F-4548-A8CB-911B621D3980}"/>
              </a:ext>
            </a:extLst>
          </xdr:cNvPr>
          <xdr:cNvSpPr>
            <a:spLocks noChangeAspect="1"/>
          </xdr:cNvSpPr>
        </xdr:nvSpPr>
        <xdr:spPr>
          <a:xfrm>
            <a:off x="440699" y="22973399"/>
            <a:ext cx="417600" cy="41489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  <xdr:sp macro="" textlink="">
        <xdr:nvSpPr>
          <xdr:cNvPr id="98" name="正方形/長方形 97">
            <a:extLst>
              <a:ext uri="{FF2B5EF4-FFF2-40B4-BE49-F238E27FC236}">
                <a16:creationId xmlns:a16="http://schemas.microsoft.com/office/drawing/2014/main" id="{B7F36382-AFAB-4AF2-9811-B7A7BBEFC193}"/>
              </a:ext>
            </a:extLst>
          </xdr:cNvPr>
          <xdr:cNvSpPr>
            <a:spLocks noChangeAspect="1"/>
          </xdr:cNvSpPr>
        </xdr:nvSpPr>
        <xdr:spPr>
          <a:xfrm>
            <a:off x="440699" y="23876080"/>
            <a:ext cx="417600" cy="38656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  <xdr:sp macro="" textlink="">
        <xdr:nvSpPr>
          <xdr:cNvPr id="99" name="正方形/長方形 98">
            <a:extLst>
              <a:ext uri="{FF2B5EF4-FFF2-40B4-BE49-F238E27FC236}">
                <a16:creationId xmlns:a16="http://schemas.microsoft.com/office/drawing/2014/main" id="{6EDED5D2-3546-4B92-BACC-F307E465152A}"/>
              </a:ext>
            </a:extLst>
          </xdr:cNvPr>
          <xdr:cNvSpPr>
            <a:spLocks noChangeAspect="1"/>
          </xdr:cNvSpPr>
        </xdr:nvSpPr>
        <xdr:spPr>
          <a:xfrm>
            <a:off x="434349" y="24971486"/>
            <a:ext cx="427125" cy="38266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  <xdr:sp macro="" textlink="">
        <xdr:nvSpPr>
          <xdr:cNvPr id="100" name="正方形/長方形 99">
            <a:extLst>
              <a:ext uri="{FF2B5EF4-FFF2-40B4-BE49-F238E27FC236}">
                <a16:creationId xmlns:a16="http://schemas.microsoft.com/office/drawing/2014/main" id="{B30C9D2F-4A9F-430F-8629-9970DC8CC5A5}"/>
              </a:ext>
            </a:extLst>
          </xdr:cNvPr>
          <xdr:cNvSpPr>
            <a:spLocks noChangeAspect="1"/>
          </xdr:cNvSpPr>
        </xdr:nvSpPr>
        <xdr:spPr>
          <a:xfrm>
            <a:off x="440699" y="25895695"/>
            <a:ext cx="417600" cy="39874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  <xdr:sp macro="" textlink="">
        <xdr:nvSpPr>
          <xdr:cNvPr id="101" name="正方形/長方形 100">
            <a:extLst>
              <a:ext uri="{FF2B5EF4-FFF2-40B4-BE49-F238E27FC236}">
                <a16:creationId xmlns:a16="http://schemas.microsoft.com/office/drawing/2014/main" id="{BE52F4AA-0669-4D54-AFCF-C2067A472C03}"/>
              </a:ext>
            </a:extLst>
          </xdr:cNvPr>
          <xdr:cNvSpPr>
            <a:spLocks noChangeAspect="1"/>
          </xdr:cNvSpPr>
        </xdr:nvSpPr>
        <xdr:spPr>
          <a:xfrm>
            <a:off x="440699" y="27836061"/>
            <a:ext cx="417600" cy="3795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102" name="正方形/長方形 101">
            <a:extLst>
              <a:ext uri="{FF2B5EF4-FFF2-40B4-BE49-F238E27FC236}">
                <a16:creationId xmlns:a16="http://schemas.microsoft.com/office/drawing/2014/main" id="{141F4237-5670-4DFF-9102-17CCF758CD98}"/>
              </a:ext>
            </a:extLst>
          </xdr:cNvPr>
          <xdr:cNvSpPr>
            <a:spLocks noChangeAspect="1"/>
          </xdr:cNvSpPr>
        </xdr:nvSpPr>
        <xdr:spPr>
          <a:xfrm>
            <a:off x="434349" y="29421162"/>
            <a:ext cx="427125" cy="41823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  <xdr:sp macro="" textlink="">
        <xdr:nvSpPr>
          <xdr:cNvPr id="103" name="正方形/長方形 102">
            <a:extLst>
              <a:ext uri="{FF2B5EF4-FFF2-40B4-BE49-F238E27FC236}">
                <a16:creationId xmlns:a16="http://schemas.microsoft.com/office/drawing/2014/main" id="{B070D6CF-29E9-41EF-A7A2-133E7D965252}"/>
              </a:ext>
            </a:extLst>
          </xdr:cNvPr>
          <xdr:cNvSpPr>
            <a:spLocks noChangeAspect="1"/>
          </xdr:cNvSpPr>
        </xdr:nvSpPr>
        <xdr:spPr>
          <a:xfrm>
            <a:off x="434349" y="30037070"/>
            <a:ext cx="427125" cy="40288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  <xdr:sp macro="" textlink="">
        <xdr:nvSpPr>
          <xdr:cNvPr id="104" name="正方形/長方形 103">
            <a:extLst>
              <a:ext uri="{FF2B5EF4-FFF2-40B4-BE49-F238E27FC236}">
                <a16:creationId xmlns:a16="http://schemas.microsoft.com/office/drawing/2014/main" id="{8EF4D70B-3B77-47A6-8A40-F1B8B804A19C}"/>
              </a:ext>
            </a:extLst>
          </xdr:cNvPr>
          <xdr:cNvSpPr>
            <a:spLocks noChangeAspect="1"/>
          </xdr:cNvSpPr>
        </xdr:nvSpPr>
        <xdr:spPr>
          <a:xfrm>
            <a:off x="434349" y="31657437"/>
            <a:ext cx="427125" cy="37932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  <xdr:sp macro="" textlink="">
        <xdr:nvSpPr>
          <xdr:cNvPr id="105" name="正方形/長方形 104">
            <a:extLst>
              <a:ext uri="{FF2B5EF4-FFF2-40B4-BE49-F238E27FC236}">
                <a16:creationId xmlns:a16="http://schemas.microsoft.com/office/drawing/2014/main" id="{4F2E5A9C-C417-4016-B9F8-3A091C4957E1}"/>
              </a:ext>
            </a:extLst>
          </xdr:cNvPr>
          <xdr:cNvSpPr>
            <a:spLocks noChangeAspect="1"/>
          </xdr:cNvSpPr>
        </xdr:nvSpPr>
        <xdr:spPr>
          <a:xfrm>
            <a:off x="434349" y="33368761"/>
            <a:ext cx="427125" cy="38031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  <xdr:sp macro="" textlink="">
        <xdr:nvSpPr>
          <xdr:cNvPr id="106" name="正方形/長方形 105">
            <a:extLst>
              <a:ext uri="{FF2B5EF4-FFF2-40B4-BE49-F238E27FC236}">
                <a16:creationId xmlns:a16="http://schemas.microsoft.com/office/drawing/2014/main" id="{68A51FF2-96A1-447D-B75C-2E94EBBE084D}"/>
              </a:ext>
            </a:extLst>
          </xdr:cNvPr>
          <xdr:cNvSpPr>
            <a:spLocks noChangeAspect="1"/>
          </xdr:cNvSpPr>
        </xdr:nvSpPr>
        <xdr:spPr>
          <a:xfrm>
            <a:off x="440699" y="34145154"/>
            <a:ext cx="417600" cy="38026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6657BECF-0205-47F9-A6B5-4752C32C6ADC}"/>
              </a:ext>
            </a:extLst>
          </xdr:cNvPr>
          <xdr:cNvSpPr>
            <a:spLocks noChangeAspect="1"/>
          </xdr:cNvSpPr>
        </xdr:nvSpPr>
        <xdr:spPr>
          <a:xfrm>
            <a:off x="434349" y="34650216"/>
            <a:ext cx="427125" cy="38105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  <xdr:sp macro="" textlink="">
        <xdr:nvSpPr>
          <xdr:cNvPr id="108" name="正方形/長方形 107">
            <a:extLst>
              <a:ext uri="{FF2B5EF4-FFF2-40B4-BE49-F238E27FC236}">
                <a16:creationId xmlns:a16="http://schemas.microsoft.com/office/drawing/2014/main" id="{174A49A6-927E-4EF6-B2F8-CB0895095A9C}"/>
              </a:ext>
            </a:extLst>
          </xdr:cNvPr>
          <xdr:cNvSpPr>
            <a:spLocks noChangeAspect="1"/>
          </xdr:cNvSpPr>
        </xdr:nvSpPr>
        <xdr:spPr>
          <a:xfrm>
            <a:off x="440699" y="35151300"/>
            <a:ext cx="417600" cy="37726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  <xdr:sp macro="" textlink="">
        <xdr:nvSpPr>
          <xdr:cNvPr id="109" name="正方形/長方形 108">
            <a:extLst>
              <a:ext uri="{FF2B5EF4-FFF2-40B4-BE49-F238E27FC236}">
                <a16:creationId xmlns:a16="http://schemas.microsoft.com/office/drawing/2014/main" id="{1D61923C-7DCA-4D15-BE15-277E30B6A110}"/>
              </a:ext>
            </a:extLst>
          </xdr:cNvPr>
          <xdr:cNvSpPr>
            <a:spLocks noChangeAspect="1"/>
          </xdr:cNvSpPr>
        </xdr:nvSpPr>
        <xdr:spPr>
          <a:xfrm>
            <a:off x="440699" y="35699248"/>
            <a:ext cx="417600" cy="38370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1</xdr:col>
      <xdr:colOff>143876</xdr:colOff>
      <xdr:row>67</xdr:row>
      <xdr:rowOff>8593</xdr:rowOff>
    </xdr:from>
    <xdr:to>
      <xdr:col>2</xdr:col>
      <xdr:colOff>334834</xdr:colOff>
      <xdr:row>68</xdr:row>
      <xdr:rowOff>91226</xdr:rowOff>
    </xdr:to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CA23CBA1-7E1A-44D7-A87D-D27A4AB5F94E}"/>
            </a:ext>
          </a:extLst>
        </xdr:cNvPr>
        <xdr:cNvSpPr>
          <a:spLocks noChangeAspect="1"/>
        </xdr:cNvSpPr>
      </xdr:nvSpPr>
      <xdr:spPr>
        <a:xfrm>
          <a:off x="416019" y="20514557"/>
          <a:ext cx="408672" cy="368383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15</xdr:col>
      <xdr:colOff>0</xdr:colOff>
      <xdr:row>60</xdr:row>
      <xdr:rowOff>0</xdr:rowOff>
    </xdr:from>
    <xdr:to>
      <xdr:col>17</xdr:col>
      <xdr:colOff>0</xdr:colOff>
      <xdr:row>61</xdr:row>
      <xdr:rowOff>0</xdr:rowOff>
    </xdr:to>
    <xdr:sp macro="" textlink="">
      <xdr:nvSpPr>
        <xdr:cNvPr id="128" name="正方形/長方形 127">
          <a:extLst>
            <a:ext uri="{FF2B5EF4-FFF2-40B4-BE49-F238E27FC236}">
              <a16:creationId xmlns:a16="http://schemas.microsoft.com/office/drawing/2014/main" id="{730C48F1-FBFE-4412-9452-F1A8F42FE2B1}"/>
            </a:ext>
          </a:extLst>
        </xdr:cNvPr>
        <xdr:cNvSpPr/>
      </xdr:nvSpPr>
      <xdr:spPr>
        <a:xfrm>
          <a:off x="16788848" y="18735261"/>
          <a:ext cx="2567609" cy="28989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</xdr:colOff>
      <xdr:row>24</xdr:row>
      <xdr:rowOff>0</xdr:rowOff>
    </xdr:from>
    <xdr:to>
      <xdr:col>19</xdr:col>
      <xdr:colOff>58</xdr:colOff>
      <xdr:row>61</xdr:row>
      <xdr:rowOff>0</xdr:rowOff>
    </xdr:to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438D4356-2419-411E-91AC-348D52642A24}"/>
            </a:ext>
          </a:extLst>
        </xdr:cNvPr>
        <xdr:cNvSpPr/>
      </xdr:nvSpPr>
      <xdr:spPr>
        <a:xfrm>
          <a:off x="19404725" y="8138948"/>
          <a:ext cx="2575092" cy="10845362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1039010</xdr:colOff>
      <xdr:row>30</xdr:row>
      <xdr:rowOff>26453</xdr:rowOff>
    </xdr:from>
    <xdr:to>
      <xdr:col>23</xdr:col>
      <xdr:colOff>201654</xdr:colOff>
      <xdr:row>48</xdr:row>
      <xdr:rowOff>247963</xdr:rowOff>
    </xdr:to>
    <xdr:grpSp>
      <xdr:nvGrpSpPr>
        <xdr:cNvPr id="81" name="グループ化 80">
          <a:extLst>
            <a:ext uri="{FF2B5EF4-FFF2-40B4-BE49-F238E27FC236}">
              <a16:creationId xmlns:a16="http://schemas.microsoft.com/office/drawing/2014/main" id="{2746E7C5-36E1-4F97-9342-BC142C420AAF}"/>
            </a:ext>
          </a:extLst>
        </xdr:cNvPr>
        <xdr:cNvGrpSpPr/>
      </xdr:nvGrpSpPr>
      <xdr:grpSpPr>
        <a:xfrm>
          <a:off x="20742153" y="9910682"/>
          <a:ext cx="5715844" cy="5316024"/>
          <a:chOff x="20470010" y="9007185"/>
          <a:chExt cx="5622862" cy="5355470"/>
        </a:xfrm>
      </xdr:grpSpPr>
      <xdr:grpSp>
        <xdr:nvGrpSpPr>
          <xdr:cNvPr id="130" name="グループ化 129">
            <a:extLst>
              <a:ext uri="{FF2B5EF4-FFF2-40B4-BE49-F238E27FC236}">
                <a16:creationId xmlns:a16="http://schemas.microsoft.com/office/drawing/2014/main" id="{B42D3653-396C-41CA-B3E5-018B08178578}"/>
              </a:ext>
            </a:extLst>
          </xdr:cNvPr>
          <xdr:cNvGrpSpPr/>
        </xdr:nvGrpSpPr>
        <xdr:grpSpPr>
          <a:xfrm>
            <a:off x="20470010" y="9007185"/>
            <a:ext cx="5622862" cy="5355470"/>
            <a:chOff x="20408271" y="8927619"/>
            <a:chExt cx="5622986" cy="5543852"/>
          </a:xfrm>
        </xdr:grpSpPr>
        <xdr:grpSp>
          <xdr:nvGrpSpPr>
            <xdr:cNvPr id="134" name="グループ化 133">
              <a:extLst>
                <a:ext uri="{FF2B5EF4-FFF2-40B4-BE49-F238E27FC236}">
                  <a16:creationId xmlns:a16="http://schemas.microsoft.com/office/drawing/2014/main" id="{8C282521-1BCB-4DF1-80D6-EA6A93258047}"/>
                </a:ext>
              </a:extLst>
            </xdr:cNvPr>
            <xdr:cNvGrpSpPr/>
          </xdr:nvGrpSpPr>
          <xdr:grpSpPr>
            <a:xfrm>
              <a:off x="23165254" y="8927619"/>
              <a:ext cx="2866003" cy="3246353"/>
              <a:chOff x="23262113" y="8939986"/>
              <a:chExt cx="2880221" cy="3262716"/>
            </a:xfrm>
          </xdr:grpSpPr>
          <xdr:sp macro="" textlink="">
            <xdr:nvSpPr>
              <xdr:cNvPr id="139" name="四角形: 角を丸くする 138">
                <a:extLst>
                  <a:ext uri="{FF2B5EF4-FFF2-40B4-BE49-F238E27FC236}">
                    <a16:creationId xmlns:a16="http://schemas.microsoft.com/office/drawing/2014/main" id="{D6950412-9B57-4BFB-8388-6834D974EF4F}"/>
                  </a:ext>
                </a:extLst>
              </xdr:cNvPr>
              <xdr:cNvSpPr/>
            </xdr:nvSpPr>
            <xdr:spPr>
              <a:xfrm>
                <a:off x="23262113" y="8939986"/>
                <a:ext cx="2880221" cy="3262716"/>
              </a:xfrm>
              <a:prstGeom prst="roundRect">
                <a:avLst>
                  <a:gd name="adj" fmla="val 2423"/>
                </a:avLst>
              </a:prstGeom>
              <a:solidFill>
                <a:schemeClr val="bg1"/>
              </a:solidFill>
              <a:ln w="38100">
                <a:solidFill>
                  <a:srgbClr val="00B0F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43" name="正方形/長方形 142">
                <a:extLst>
                  <a:ext uri="{FF2B5EF4-FFF2-40B4-BE49-F238E27FC236}">
                    <a16:creationId xmlns:a16="http://schemas.microsoft.com/office/drawing/2014/main" id="{FDDD9F08-AE29-4208-809C-C800BA12CA34}"/>
                  </a:ext>
                </a:extLst>
              </xdr:cNvPr>
              <xdr:cNvSpPr/>
            </xdr:nvSpPr>
            <xdr:spPr>
              <a:xfrm>
                <a:off x="23345857" y="11045071"/>
                <a:ext cx="2647075" cy="921946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計測例②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を計測している場合は、稼働日は「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44" name="正方形/長方形 143">
                <a:extLst>
                  <a:ext uri="{FF2B5EF4-FFF2-40B4-BE49-F238E27FC236}">
                    <a16:creationId xmlns:a16="http://schemas.microsoft.com/office/drawing/2014/main" id="{C009512E-7563-4764-A672-3CB73B19E527}"/>
                  </a:ext>
                </a:extLst>
              </xdr:cNvPr>
              <xdr:cNvSpPr/>
            </xdr:nvSpPr>
            <xdr:spPr>
              <a:xfrm>
                <a:off x="23345319" y="9886906"/>
                <a:ext cx="2644466" cy="921050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計測例①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設備が稼働していない場合は、稼働日は「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46" name="正方形/長方形 145">
                <a:extLst>
                  <a:ext uri="{FF2B5EF4-FFF2-40B4-BE49-F238E27FC236}">
                    <a16:creationId xmlns:a16="http://schemas.microsoft.com/office/drawing/2014/main" id="{486694EE-E8C1-457D-9BA3-C81E14E0354F}"/>
                  </a:ext>
                </a:extLst>
              </xdr:cNvPr>
              <xdr:cNvSpPr/>
            </xdr:nvSpPr>
            <xdr:spPr>
              <a:xfrm>
                <a:off x="23321151" y="9049966"/>
                <a:ext cx="2715046" cy="694190"/>
              </a:xfrm>
              <a:prstGeom prst="rect">
                <a:avLst/>
              </a:prstGeom>
              <a:noFill/>
              <a:ln w="25400">
                <a:noFill/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（例） 設備の稼働時間が通常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 (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８時間の稼働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)</a:t>
                </a:r>
                <a:endParaRPr kumimoji="1" lang="ja-JP" altLang="en-US" sz="1600" b="1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</xdr:grpSp>
        <xdr:grpSp>
          <xdr:nvGrpSpPr>
            <xdr:cNvPr id="135" name="グループ化 134">
              <a:extLst>
                <a:ext uri="{FF2B5EF4-FFF2-40B4-BE49-F238E27FC236}">
                  <a16:creationId xmlns:a16="http://schemas.microsoft.com/office/drawing/2014/main" id="{F80856A7-85A8-499C-AA58-3F4ACFA1B9C3}"/>
                </a:ext>
              </a:extLst>
            </xdr:cNvPr>
            <xdr:cNvGrpSpPr/>
          </xdr:nvGrpSpPr>
          <xdr:grpSpPr>
            <a:xfrm>
              <a:off x="20408271" y="12752294"/>
              <a:ext cx="5585341" cy="1719177"/>
              <a:chOff x="20487779" y="12790714"/>
              <a:chExt cx="5616558" cy="1730383"/>
            </a:xfrm>
          </xdr:grpSpPr>
          <xdr:sp macro="" textlink="">
            <xdr:nvSpPr>
              <xdr:cNvPr id="136" name="正方形/長方形 135">
                <a:extLst>
                  <a:ext uri="{FF2B5EF4-FFF2-40B4-BE49-F238E27FC236}">
                    <a16:creationId xmlns:a16="http://schemas.microsoft.com/office/drawing/2014/main" id="{A0EF5F31-FD14-4AFC-9615-51A8CBA172EB}"/>
                  </a:ext>
                </a:extLst>
              </xdr:cNvPr>
              <xdr:cNvSpPr/>
            </xdr:nvSpPr>
            <xdr:spPr>
              <a:xfrm>
                <a:off x="20487779" y="12790714"/>
                <a:ext cx="5616558" cy="1730383"/>
              </a:xfrm>
              <a:prstGeom prst="rect">
                <a:avLst/>
              </a:prstGeom>
              <a:ln w="25400">
                <a:solidFill>
                  <a:schemeClr val="accent2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※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なお、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計画が生産量に基づく場合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は、上記と同様の考え方に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    基づき、生産量の実数を入力してください。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例）上記と同様の稼働時間で、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１日の生産量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1,000 kg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の場合、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計測例①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0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計測例②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1000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</xdr:txBody>
          </xdr:sp>
          <xdr:sp macro="" textlink="">
            <xdr:nvSpPr>
              <xdr:cNvPr id="138" name="正方形/長方形 137">
                <a:extLst>
                  <a:ext uri="{FF2B5EF4-FFF2-40B4-BE49-F238E27FC236}">
                    <a16:creationId xmlns:a16="http://schemas.microsoft.com/office/drawing/2014/main" id="{2D63CB3A-AC25-4FD8-AE90-68A0C3B291E5}"/>
                  </a:ext>
                </a:extLst>
              </xdr:cNvPr>
              <xdr:cNvSpPr>
                <a:spLocks noChangeAspect="1"/>
              </xdr:cNvSpPr>
            </xdr:nvSpPr>
            <xdr:spPr>
              <a:xfrm>
                <a:off x="20629977" y="12944421"/>
                <a:ext cx="414916" cy="361601"/>
              </a:xfrm>
              <a:prstGeom prst="rect">
                <a:avLst/>
              </a:prstGeom>
              <a:solidFill>
                <a:srgbClr val="00B0F0"/>
              </a:solidFill>
              <a:ln>
                <a:solidFill>
                  <a:srgbClr val="00B0F0"/>
                </a:solidFill>
              </a:ln>
            </xdr:spPr>
            <xdr:style>
              <a:lnRef idx="2">
                <a:schemeClr val="accent1"/>
              </a:lnRef>
              <a:fillRef idx="1">
                <a:schemeClr val="lt1"/>
              </a:fillRef>
              <a:effectRef idx="0">
                <a:schemeClr val="accent1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kumimoji="1" lang="en-US" altLang="ja-JP" sz="1600" b="1">
                    <a:solidFill>
                      <a:schemeClr val="bg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22</a:t>
                </a:r>
              </a:p>
            </xdr:txBody>
          </xdr:sp>
        </xdr:grpSp>
      </xdr:grpSp>
      <xdr:sp macro="" textlink="">
        <xdr:nvSpPr>
          <xdr:cNvPr id="140" name="正方形/長方形 139">
            <a:extLst>
              <a:ext uri="{FF2B5EF4-FFF2-40B4-BE49-F238E27FC236}">
                <a16:creationId xmlns:a16="http://schemas.microsoft.com/office/drawing/2014/main" id="{B9B8028D-AC20-4D95-A1EA-28E6129D3FA0}"/>
              </a:ext>
            </a:extLst>
          </xdr:cNvPr>
          <xdr:cNvSpPr/>
        </xdr:nvSpPr>
        <xdr:spPr>
          <a:xfrm>
            <a:off x="22057171" y="9556491"/>
            <a:ext cx="1111885" cy="283029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9" name="正方形/長方形 148">
            <a:extLst>
              <a:ext uri="{FF2B5EF4-FFF2-40B4-BE49-F238E27FC236}">
                <a16:creationId xmlns:a16="http://schemas.microsoft.com/office/drawing/2014/main" id="{F7D5F612-5FAE-4C03-AB04-5678043AE83B}"/>
              </a:ext>
            </a:extLst>
          </xdr:cNvPr>
          <xdr:cNvSpPr/>
        </xdr:nvSpPr>
        <xdr:spPr>
          <a:xfrm>
            <a:off x="22070778" y="10710300"/>
            <a:ext cx="1104900" cy="285054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50" name="コネクタ: カギ線 149">
            <a:extLst>
              <a:ext uri="{FF2B5EF4-FFF2-40B4-BE49-F238E27FC236}">
                <a16:creationId xmlns:a16="http://schemas.microsoft.com/office/drawing/2014/main" id="{57D6C9F3-7567-4F61-9F05-B038144268E7}"/>
              </a:ext>
            </a:extLst>
          </xdr:cNvPr>
          <xdr:cNvCxnSpPr>
            <a:stCxn id="144" idx="1"/>
          </xdr:cNvCxnSpPr>
        </xdr:nvCxnSpPr>
        <xdr:spPr>
          <a:xfrm rot="10800000">
            <a:off x="22899451" y="9850090"/>
            <a:ext cx="410275" cy="509897"/>
          </a:xfrm>
          <a:prstGeom prst="bentConnector2">
            <a:avLst/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コネクタ: カギ線 151">
            <a:extLst>
              <a:ext uri="{FF2B5EF4-FFF2-40B4-BE49-F238E27FC236}">
                <a16:creationId xmlns:a16="http://schemas.microsoft.com/office/drawing/2014/main" id="{3669A7AB-5CBF-445D-AB3E-06B142CD03DD}"/>
              </a:ext>
            </a:extLst>
          </xdr:cNvPr>
          <xdr:cNvCxnSpPr>
            <a:stCxn id="143" idx="1"/>
          </xdr:cNvCxnSpPr>
        </xdr:nvCxnSpPr>
        <xdr:spPr>
          <a:xfrm rot="10800000">
            <a:off x="22902623" y="11016242"/>
            <a:ext cx="407638" cy="457375"/>
          </a:xfrm>
          <a:prstGeom prst="bentConnector2">
            <a:avLst/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0</xdr:rowOff>
    </xdr:from>
    <xdr:to>
      <xdr:col>27</xdr:col>
      <xdr:colOff>0</xdr:colOff>
      <xdr:row>5</xdr:row>
      <xdr:rowOff>292100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D32708A-BEF1-471A-ACCC-5E7697E4A217}"/>
            </a:ext>
          </a:extLst>
        </xdr:cNvPr>
        <xdr:cNvSpPr txBox="1"/>
      </xdr:nvSpPr>
      <xdr:spPr>
        <a:xfrm>
          <a:off x="11974286" y="0"/>
          <a:ext cx="7892143" cy="2387600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こちらのシートを提出してください。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＜一括で出力する書類＞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・総括表： 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報告方法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1】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月間エネルギー使用量計算書（総括表）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・各個票： 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報告方法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1】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月間エネルギー使用量計算書（詳細）</a:t>
          </a:r>
          <a:r>
            <a:rPr lang="ja-JP" altLang="en-US" sz="2000"/>
            <a:t> </a:t>
          </a:r>
          <a:endParaRPr lang="en-US" altLang="ja-JP" sz="2000"/>
        </a:p>
        <a:p>
          <a:r>
            <a:rPr kumimoji="1" lang="ja-JP" altLang="en-US" sz="2000"/>
            <a:t>       </a:t>
          </a:r>
          <a:r>
            <a:rPr kumimoji="1" lang="en-US" altLang="ja-JP" sz="2000"/>
            <a:t>※</a:t>
          </a:r>
          <a:r>
            <a:rPr kumimoji="1" lang="ja-JP" altLang="en-US" sz="2000"/>
            <a:t> 各個票は入力した分だけ出力してください。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0</xdr:row>
      <xdr:rowOff>0</xdr:rowOff>
    </xdr:from>
    <xdr:to>
      <xdr:col>23</xdr:col>
      <xdr:colOff>0</xdr:colOff>
      <xdr:row>0</xdr:row>
      <xdr:rowOff>1141226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F20437C-9D10-428A-A1AB-1C9C5EC84478}"/>
            </a:ext>
          </a:extLst>
        </xdr:cNvPr>
        <xdr:cNvSpPr/>
      </xdr:nvSpPr>
      <xdr:spPr>
        <a:xfrm>
          <a:off x="277090" y="0"/>
          <a:ext cx="25475046" cy="114122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BD4C7FF-59CC-468F-A6F9-68640948D16A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53D246D-D663-4DE9-A667-FCB499A2F583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5DA9CD5-BF64-41AF-A515-1B4ABF970C73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CEBA24C-0A1E-4A9E-BA7F-C8500D500926}"/>
            </a:ext>
          </a:extLst>
        </xdr:cNvPr>
        <xdr:cNvSpPr/>
      </xdr:nvSpPr>
      <xdr:spPr>
        <a:xfrm>
          <a:off x="277091" y="0"/>
          <a:ext cx="25475045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5B715-7A5B-4273-A51A-75A565325292}">
  <sheetPr codeName="Sheet1">
    <tabColor theme="0" tint="-0.14999847407452621"/>
    <pageSetUpPr fitToPage="1"/>
  </sheetPr>
  <dimension ref="B1:M32"/>
  <sheetViews>
    <sheetView showGridLines="0" tabSelected="1" view="pageBreakPreview" zoomScaleNormal="100" zoomScaleSheetLayoutView="100" workbookViewId="0"/>
  </sheetViews>
  <sheetFormatPr defaultColWidth="8.7265625" defaultRowHeight="15" x14ac:dyDescent="0.25"/>
  <cols>
    <col min="1" max="1" width="3.08984375" style="214" customWidth="1"/>
    <col min="2" max="2" width="6.54296875" style="214" customWidth="1"/>
    <col min="3" max="3" width="40.1796875" style="214" customWidth="1"/>
    <col min="4" max="4" width="14" style="214" customWidth="1"/>
    <col min="5" max="5" width="77.81640625" style="214" customWidth="1"/>
    <col min="6" max="16384" width="8.7265625" style="214"/>
  </cols>
  <sheetData>
    <row r="1" spans="2:13" ht="24.6" customHeight="1" x14ac:dyDescent="0.25"/>
    <row r="2" spans="2:13" ht="24.6" customHeight="1" x14ac:dyDescent="0.25">
      <c r="B2" s="215" t="s">
        <v>274</v>
      </c>
      <c r="E2" s="227"/>
    </row>
    <row r="4" spans="2:13" ht="27" customHeight="1" x14ac:dyDescent="0.25">
      <c r="B4" s="242" t="s">
        <v>213</v>
      </c>
      <c r="C4" s="243" t="s">
        <v>285</v>
      </c>
      <c r="D4" s="243" t="s">
        <v>289</v>
      </c>
      <c r="E4" s="243" t="s">
        <v>288</v>
      </c>
      <c r="F4" s="244"/>
      <c r="G4" s="244"/>
      <c r="H4" s="244"/>
      <c r="I4" s="244"/>
      <c r="J4" s="244"/>
      <c r="K4" s="244"/>
      <c r="L4" s="244"/>
      <c r="M4" s="244"/>
    </row>
    <row r="5" spans="2:13" ht="112.05" customHeight="1" x14ac:dyDescent="0.25">
      <c r="B5" s="245">
        <v>1</v>
      </c>
      <c r="C5" s="246" t="s">
        <v>275</v>
      </c>
      <c r="D5" s="247" t="s">
        <v>286</v>
      </c>
      <c r="E5" s="248" t="s">
        <v>327</v>
      </c>
      <c r="F5" s="244"/>
      <c r="G5" s="249"/>
      <c r="H5" s="244"/>
      <c r="I5" s="244"/>
      <c r="J5" s="244"/>
      <c r="K5" s="244"/>
      <c r="L5" s="244"/>
      <c r="M5" s="244"/>
    </row>
    <row r="6" spans="2:13" ht="112.05" customHeight="1" x14ac:dyDescent="0.25">
      <c r="B6" s="245">
        <v>2</v>
      </c>
      <c r="C6" s="246" t="s">
        <v>294</v>
      </c>
      <c r="D6" s="250" t="s">
        <v>287</v>
      </c>
      <c r="E6" s="248" t="s">
        <v>328</v>
      </c>
      <c r="F6" s="244"/>
      <c r="G6" s="244"/>
      <c r="H6" s="244"/>
      <c r="I6" s="244"/>
      <c r="J6" s="244"/>
      <c r="K6" s="244"/>
      <c r="L6" s="244"/>
      <c r="M6" s="244"/>
    </row>
    <row r="7" spans="2:13" x14ac:dyDescent="0.25"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</row>
    <row r="8" spans="2:13" x14ac:dyDescent="0.25">
      <c r="B8" s="244"/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</row>
    <row r="9" spans="2:13" x14ac:dyDescent="0.25"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</row>
    <row r="10" spans="2:13" x14ac:dyDescent="0.25"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</row>
    <row r="11" spans="2:13" x14ac:dyDescent="0.25"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</row>
    <row r="12" spans="2:13" x14ac:dyDescent="0.25"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</row>
    <row r="13" spans="2:13" x14ac:dyDescent="0.25"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</row>
    <row r="14" spans="2:13" x14ac:dyDescent="0.25"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</row>
    <row r="15" spans="2:13" x14ac:dyDescent="0.25"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</row>
    <row r="16" spans="2:13" x14ac:dyDescent="0.25"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</row>
    <row r="17" spans="2:13" x14ac:dyDescent="0.25"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</row>
    <row r="18" spans="2:13" x14ac:dyDescent="0.25"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</row>
    <row r="19" spans="2:13" x14ac:dyDescent="0.25"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</row>
    <row r="20" spans="2:13" x14ac:dyDescent="0.25">
      <c r="B20" s="244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</row>
    <row r="21" spans="2:13" x14ac:dyDescent="0.25">
      <c r="B21" s="244"/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</row>
    <row r="22" spans="2:13" x14ac:dyDescent="0.25">
      <c r="B22" s="244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</row>
    <row r="23" spans="2:13" x14ac:dyDescent="0.25"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</row>
    <row r="24" spans="2:13" x14ac:dyDescent="0.25"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</row>
    <row r="25" spans="2:13" x14ac:dyDescent="0.25"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</row>
    <row r="26" spans="2:13" x14ac:dyDescent="0.25"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</row>
    <row r="27" spans="2:13" x14ac:dyDescent="0.25"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</row>
    <row r="28" spans="2:13" x14ac:dyDescent="0.25"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</row>
    <row r="29" spans="2:13" x14ac:dyDescent="0.25"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</row>
    <row r="30" spans="2:13" x14ac:dyDescent="0.25"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</row>
    <row r="31" spans="2:13" x14ac:dyDescent="0.25"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</row>
    <row r="32" spans="2:13" x14ac:dyDescent="0.25">
      <c r="B32" s="244"/>
      <c r="C32" s="244"/>
      <c r="D32" s="244"/>
      <c r="E32" s="244"/>
      <c r="F32" s="244"/>
      <c r="G32" s="244"/>
      <c r="H32" s="244"/>
      <c r="I32" s="244"/>
      <c r="J32" s="244"/>
      <c r="K32" s="244"/>
      <c r="L32" s="244"/>
      <c r="M32" s="244"/>
    </row>
  </sheetData>
  <sheetProtection algorithmName="SHA-512" hashValue="ymWQl+1fYE3OlMjRk9Y+O+CCLg6/BvG91xwh3XjDO42d5bZ3/dJmhvDUIUwXd14v6zK2zs8qzhPgSxZ8N03GlA==" saltValue="HGUvRdstCLidBzj/ZgRhPA==" spinCount="100000" sheet="1" objects="1" scenarios="1" selectLockedCells="1" selectUnlockedCells="1"/>
  <phoneticPr fontId="3"/>
  <pageMargins left="0.7" right="0.7" top="0.75" bottom="0.75" header="0.3" footer="0.3"/>
  <pageSetup paperSize="9" scale="7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0660-F658-4D0B-8659-195DDC7ECC47}">
  <sheetPr codeName="Sheet10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VLOOKUP(入力様式【No.3】!J16,プルダウンリスト!O2:P13,2,FALSE)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E2SuUc+RrsdnPlkGuM94ntlKaDBTcQIY5hqNIR85m8AlaI0Yt/uFcU+cBlHSBHXy6QvtV1UnDsqlKrgaLl+D6w==" saltValue="r2Lqsr+UHdjCIyZqBgwOwA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338" priority="73">
      <formula>$J$10=$AG$3</formula>
    </cfRule>
  </conditionalFormatting>
  <conditionalFormatting sqref="C29">
    <cfRule type="expression" dxfId="337" priority="70">
      <formula>$J$10=$AG$3</formula>
    </cfRule>
  </conditionalFormatting>
  <conditionalFormatting sqref="C25">
    <cfRule type="expression" dxfId="336" priority="69">
      <formula>$J$10=$AG$3</formula>
    </cfRule>
  </conditionalFormatting>
  <conditionalFormatting sqref="D25:G25">
    <cfRule type="expression" dxfId="335" priority="67">
      <formula>$J$10=$AG$3</formula>
    </cfRule>
  </conditionalFormatting>
  <conditionalFormatting sqref="C26">
    <cfRule type="expression" dxfId="334" priority="66">
      <formula>$J$10=$AG$3</formula>
    </cfRule>
  </conditionalFormatting>
  <conditionalFormatting sqref="D26:G26">
    <cfRule type="expression" dxfId="333" priority="65">
      <formula>$J$10=$AG$3</formula>
    </cfRule>
  </conditionalFormatting>
  <conditionalFormatting sqref="C61">
    <cfRule type="expression" dxfId="332" priority="58">
      <formula>$J$10=$AG$3</formula>
    </cfRule>
  </conditionalFormatting>
  <conditionalFormatting sqref="D29:F60">
    <cfRule type="expression" dxfId="331" priority="51">
      <formula>$J$10=$AG$3</formula>
    </cfRule>
  </conditionalFormatting>
  <conditionalFormatting sqref="H11:L11 I13:L13 J12:L12 J14:L14">
    <cfRule type="expression" dxfId="330" priority="44">
      <formula>$AE$2="電気以外"</formula>
    </cfRule>
  </conditionalFormatting>
  <conditionalFormatting sqref="J8:J9">
    <cfRule type="expression" dxfId="329" priority="49">
      <formula>$J$7=$AF$3</formula>
    </cfRule>
  </conditionalFormatting>
  <conditionalFormatting sqref="I13:L14">
    <cfRule type="expression" dxfId="328" priority="46">
      <formula>$J$11=$AI$2</formula>
    </cfRule>
  </conditionalFormatting>
  <conditionalFormatting sqref="O25:V61">
    <cfRule type="expression" dxfId="327" priority="40">
      <formula>$J$10=$AG$2</formula>
    </cfRule>
  </conditionalFormatting>
  <conditionalFormatting sqref="H61:M61 H26:I28 K26:M60 H29:H60">
    <cfRule type="expression" dxfId="326" priority="39">
      <formula>$J$10=$AG$3</formula>
    </cfRule>
  </conditionalFormatting>
  <conditionalFormatting sqref="K25">
    <cfRule type="expression" dxfId="325" priority="32">
      <formula>$J$10=$AG$3</formula>
    </cfRule>
  </conditionalFormatting>
  <conditionalFormatting sqref="H25">
    <cfRule type="expression" dxfId="324" priority="26">
      <formula>$J$10=$AG$3</formula>
    </cfRule>
  </conditionalFormatting>
  <conditionalFormatting sqref="J26:J60">
    <cfRule type="expression" dxfId="323" priority="23">
      <formula>$J$10=$AG$3</formula>
    </cfRule>
  </conditionalFormatting>
  <conditionalFormatting sqref="P14:Q14">
    <cfRule type="expression" dxfId="322" priority="18">
      <formula>$P$14&lt;=0</formula>
    </cfRule>
  </conditionalFormatting>
  <conditionalFormatting sqref="H11:L14">
    <cfRule type="expression" dxfId="321" priority="16">
      <formula>$J$10=$AG$3</formula>
    </cfRule>
  </conditionalFormatting>
  <conditionalFormatting sqref="J18:J19 L18:L19">
    <cfRule type="expression" dxfId="320" priority="12">
      <formula>IF($J$10=$AG$2,OR(AND($D$29="",$P$29=""),$D$29=""),OR(AND($D$29="",$P$29=""),$P$29=""))</formula>
    </cfRule>
  </conditionalFormatting>
  <conditionalFormatting sqref="H26:I28 H29:H60">
    <cfRule type="expression" dxfId="319" priority="893">
      <formula>AND($E$13&lt;&gt;"",$AE$2&lt;&gt;"電気")</formula>
    </cfRule>
    <cfRule type="expression" dxfId="318" priority="894">
      <formula>$J$11=$AI$3</formula>
    </cfRule>
    <cfRule type="expression" dxfId="317" priority="895">
      <formula>$J$11=$AI$2</formula>
    </cfRule>
  </conditionalFormatting>
  <conditionalFormatting sqref="R9:R10">
    <cfRule type="expression" dxfId="316" priority="1014">
      <formula>OR($E$15=$AD$2,$E$15="")</formula>
    </cfRule>
  </conditionalFormatting>
  <conditionalFormatting sqref="R13:R14">
    <cfRule type="expression" dxfId="315" priority="1015">
      <formula>OR($E$15=$AD$2,$E$15="")</formula>
    </cfRule>
  </conditionalFormatting>
  <conditionalFormatting sqref="L26 U26 U27:V61 L27:M61">
    <cfRule type="expression" dxfId="314" priority="1016">
      <formula>$E$15=$AD$2</formula>
    </cfRule>
  </conditionalFormatting>
  <conditionalFormatting sqref="K26:K61 T26:T61">
    <cfRule type="expression" dxfId="313" priority="1020">
      <formula>$E$15=$AD$3</formula>
    </cfRule>
  </conditionalFormatting>
  <conditionalFormatting sqref="J26:J60">
    <cfRule type="expression" dxfId="312" priority="1022">
      <formula>$J$11=$AI$4</formula>
    </cfRule>
  </conditionalFormatting>
  <conditionalFormatting sqref="U14">
    <cfRule type="expression" dxfId="311" priority="9">
      <formula>$U$7=""</formula>
    </cfRule>
  </conditionalFormatting>
  <conditionalFormatting sqref="S6:V15">
    <cfRule type="expression" dxfId="310" priority="10">
      <formula>$E$13&lt;&gt;"液化石油ガス（LPG）"</formula>
    </cfRule>
  </conditionalFormatting>
  <conditionalFormatting sqref="I29:I60">
    <cfRule type="expression" dxfId="309" priority="1">
      <formula>$J$10=$AG$3</formula>
    </cfRule>
  </conditionalFormatting>
  <conditionalFormatting sqref="I29:I60">
    <cfRule type="expression" dxfId="308" priority="2">
      <formula>AND($E$13&lt;&gt;"",$AE$2&lt;&gt;"電気")</formula>
    </cfRule>
    <cfRule type="expression" dxfId="307" priority="3">
      <formula>$J$11=$AI$3</formula>
    </cfRule>
    <cfRule type="expression" dxfId="306" priority="4">
      <formula>$J$11=$AI$2</formula>
    </cfRule>
  </conditionalFormatting>
  <dataValidations count="19">
    <dataValidation operator="greaterThanOrEqual" allowBlank="1" showInputMessage="1" showErrorMessage="1" error="数値を入力してください" sqref="N17:O20" xr:uid="{6BE45C2A-9536-40D6-A9FD-27BB29E33432}"/>
    <dataValidation type="decimal" operator="greaterThanOrEqual" allowBlank="1" showInputMessage="1" showErrorMessage="1" error="数値を入力してください" sqref="P17" xr:uid="{4345A065-98E5-48EF-B82A-E69DE3A1535E}">
      <formula1>0</formula1>
    </dataValidation>
    <dataValidation operator="greaterThanOrEqual" allowBlank="1" showInputMessage="1" showErrorMessage="1" sqref="Q17" xr:uid="{026D3872-B22B-4D2A-9016-5F903F70BD03}"/>
    <dataValidation type="decimal" operator="greaterThanOrEqual" allowBlank="1" showInputMessage="1" showErrorMessage="1" sqref="AG46:AG67 U7:V7" xr:uid="{50828B72-00C8-4BF2-94A5-C4F04ED32A71}">
      <formula1>0</formula1>
    </dataValidation>
    <dataValidation type="list" allowBlank="1" showInputMessage="1" showErrorMessage="1" sqref="J10:L10" xr:uid="{37971125-A961-4C33-A536-DE1B9A9375DA}">
      <formula1>$AG$2:$AG$3</formula1>
    </dataValidation>
    <dataValidation type="list" allowBlank="1" showInputMessage="1" showErrorMessage="1" sqref="E15" xr:uid="{AA337670-57D6-42C6-90F2-ACE04B3AB0D9}">
      <formula1>$AD$2:$AD$3</formula1>
    </dataValidation>
    <dataValidation type="list" allowBlank="1" showInputMessage="1" showErrorMessage="1" sqref="J7" xr:uid="{A2B0AFA5-8393-4DAE-9D37-23C90DA1000E}">
      <formula1>$AF$2:$AF$3</formula1>
    </dataValidation>
    <dataValidation type="list" allowBlank="1" showInputMessage="1" showErrorMessage="1" sqref="AI46:AI67 T29" xr:uid="{0E9B9A1E-DAF9-4960-A093-A1FA4B288447}">
      <formula1>$AK$2:$AK$3</formula1>
    </dataValidation>
    <dataValidation type="list" allowBlank="1" showInputMessage="1" showErrorMessage="1" sqref="J14" xr:uid="{4C8F0D3E-4367-4B6A-B09F-E26809D45CDC}">
      <formula1>$AH$2:$AH$3</formula1>
    </dataValidation>
    <dataValidation type="list" allowBlank="1" showInputMessage="1" showErrorMessage="1" sqref="J11" xr:uid="{C6968539-BF8C-467B-B966-2E6302D8BCBD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E45394C9-ADEB-4F10-A3BF-88E0F70D9332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37E52FA3-0250-4B77-BEDB-E69565B63615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E4A1749A-F763-49FD-8606-E1FF63C6D66B}">
      <formula1>0</formula1>
    </dataValidation>
    <dataValidation type="decimal" allowBlank="1" showInputMessage="1" showErrorMessage="1" error="力率を０～１の数値で入力してください。" sqref="L14" xr:uid="{A18D7807-5CB6-4C9B-B48A-ED7FF220464C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5A1C8206-D893-4CE5-9545-C41D43CDA050}"/>
    <dataValidation type="decimal" operator="greaterThan" allowBlank="1" showInputMessage="1" showErrorMessage="1" error="電圧を数値で入力してください。" sqref="K14" xr:uid="{7ADAFD18-3D93-4D65-A862-0E86921F6B3B}">
      <formula1>0</formula1>
    </dataValidation>
    <dataValidation type="decimal" operator="greaterThanOrEqual" allowBlank="1" showInputMessage="1" showErrorMessage="1" error="数値で入力してください。" sqref="R29:R60 H29:H60 J29:J60" xr:uid="{9AEDE98D-B460-47C2-B4C4-1B14161800DA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92B6D6E1-B874-4328-B551-32BCD37348F9}">
      <formula1>0</formula1>
    </dataValidation>
    <dataValidation type="whole" operator="greaterThanOrEqual" allowBlank="1" showInputMessage="1" showErrorMessage="1" error="数値を入力してください。" sqref="P10:Q10" xr:uid="{79A2E6A6-436A-4FA3-A497-D8169183347F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2D3684A-EC09-4FB8-BE24-98C161659355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F02EA-E9C1-43D5-902C-5E728F71A53F}">
  <sheetPr codeName="Sheet11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 t="s">
        <v>51</v>
      </c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>kg</v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>kg</v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VLOOKUP(入力様式【No.4】!J16,プルダウンリスト!O2:P13,2,FALSE)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18iVDVxLMAWmkGInoO8cwMSH90NYqQ/KXA7HcfpqX9NoKVUxsQbTvHKvNYqu3SLTP/CNidvUbqt1cZFOee6UVw==" saltValue="BENtWPBbofWaEBAgpj2PZ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305" priority="73">
      <formula>$J$10=$AG$3</formula>
    </cfRule>
  </conditionalFormatting>
  <conditionalFormatting sqref="C29">
    <cfRule type="expression" dxfId="304" priority="70">
      <formula>$J$10=$AG$3</formula>
    </cfRule>
  </conditionalFormatting>
  <conditionalFormatting sqref="C25">
    <cfRule type="expression" dxfId="303" priority="69">
      <formula>$J$10=$AG$3</formula>
    </cfRule>
  </conditionalFormatting>
  <conditionalFormatting sqref="D25:G25">
    <cfRule type="expression" dxfId="302" priority="67">
      <formula>$J$10=$AG$3</formula>
    </cfRule>
  </conditionalFormatting>
  <conditionalFormatting sqref="C26">
    <cfRule type="expression" dxfId="301" priority="66">
      <formula>$J$10=$AG$3</formula>
    </cfRule>
  </conditionalFormatting>
  <conditionalFormatting sqref="D26:G26">
    <cfRule type="expression" dxfId="300" priority="65">
      <formula>$J$10=$AG$3</formula>
    </cfRule>
  </conditionalFormatting>
  <conditionalFormatting sqref="C61">
    <cfRule type="expression" dxfId="299" priority="58">
      <formula>$J$10=$AG$3</formula>
    </cfRule>
  </conditionalFormatting>
  <conditionalFormatting sqref="D29:F60">
    <cfRule type="expression" dxfId="298" priority="51">
      <formula>$J$10=$AG$3</formula>
    </cfRule>
  </conditionalFormatting>
  <conditionalFormatting sqref="H11:L11 I13:L13 J12:L12 J14:L14">
    <cfRule type="expression" dxfId="297" priority="44">
      <formula>$AE$2="電気以外"</formula>
    </cfRule>
  </conditionalFormatting>
  <conditionalFormatting sqref="J8:J9">
    <cfRule type="expression" dxfId="296" priority="49">
      <formula>$J$7=$AF$3</formula>
    </cfRule>
  </conditionalFormatting>
  <conditionalFormatting sqref="I13:L14">
    <cfRule type="expression" dxfId="295" priority="46">
      <formula>$J$11=$AI$2</formula>
    </cfRule>
  </conditionalFormatting>
  <conditionalFormatting sqref="H61:M61 H26:I28 K26:M60 H29:H60">
    <cfRule type="expression" dxfId="294" priority="39">
      <formula>$J$10=$AG$3</formula>
    </cfRule>
  </conditionalFormatting>
  <conditionalFormatting sqref="K25">
    <cfRule type="expression" dxfId="293" priority="32">
      <formula>$J$10=$AG$3</formula>
    </cfRule>
  </conditionalFormatting>
  <conditionalFormatting sqref="H25">
    <cfRule type="expression" dxfId="292" priority="26">
      <formula>$J$10=$AG$3</formula>
    </cfRule>
  </conditionalFormatting>
  <conditionalFormatting sqref="J26:J60">
    <cfRule type="expression" dxfId="291" priority="23">
      <formula>$J$10=$AG$3</formula>
    </cfRule>
  </conditionalFormatting>
  <conditionalFormatting sqref="P14:Q14">
    <cfRule type="expression" dxfId="290" priority="18">
      <formula>$P$14&lt;=0</formula>
    </cfRule>
  </conditionalFormatting>
  <conditionalFormatting sqref="H11:L14">
    <cfRule type="expression" dxfId="289" priority="16">
      <formula>$J$10=$AG$3</formula>
    </cfRule>
  </conditionalFormatting>
  <conditionalFormatting sqref="J18:J19 L18:L19">
    <cfRule type="expression" dxfId="288" priority="12">
      <formula>IF($J$10=$AG$2,OR(AND($D$29="",$P$29=""),$D$29=""),OR(AND($D$29="",$P$29=""),$P$29=""))</formula>
    </cfRule>
  </conditionalFormatting>
  <conditionalFormatting sqref="H26:I28 H29:H60">
    <cfRule type="expression" dxfId="287" priority="873">
      <formula>AND($E$13&lt;&gt;"",$AE$2&lt;&gt;"電気")</formula>
    </cfRule>
    <cfRule type="expression" dxfId="286" priority="874">
      <formula>$J$11=$AI$3</formula>
    </cfRule>
    <cfRule type="expression" dxfId="285" priority="875">
      <formula>$J$11=$AI$2</formula>
    </cfRule>
  </conditionalFormatting>
  <conditionalFormatting sqref="R9:R10">
    <cfRule type="expression" dxfId="284" priority="1005">
      <formula>OR($E$15=$AD$2,$E$15="")</formula>
    </cfRule>
  </conditionalFormatting>
  <conditionalFormatting sqref="R13:R14">
    <cfRule type="expression" dxfId="283" priority="1006">
      <formula>OR($E$15=$AD$2,$E$15="")</formula>
    </cfRule>
  </conditionalFormatting>
  <conditionalFormatting sqref="L26 U26 U27:V61 L27:M61">
    <cfRule type="expression" dxfId="282" priority="1007">
      <formula>$E$15=$AD$2</formula>
    </cfRule>
  </conditionalFormatting>
  <conditionalFormatting sqref="K26:K61 T26:T61">
    <cfRule type="expression" dxfId="281" priority="1011">
      <formula>$E$15=$AD$3</formula>
    </cfRule>
  </conditionalFormatting>
  <conditionalFormatting sqref="J26:J60">
    <cfRule type="expression" dxfId="280" priority="1013">
      <formula>$J$11=$AI$4</formula>
    </cfRule>
  </conditionalFormatting>
  <conditionalFormatting sqref="U14">
    <cfRule type="expression" dxfId="279" priority="9">
      <formula>$U$7=""</formula>
    </cfRule>
  </conditionalFormatting>
  <conditionalFormatting sqref="S6:V15">
    <cfRule type="expression" dxfId="278" priority="10">
      <formula>$E$13&lt;&gt;"液化石油ガス（LPG）"</formula>
    </cfRule>
  </conditionalFormatting>
  <conditionalFormatting sqref="O25:V61">
    <cfRule type="expression" dxfId="277" priority="5">
      <formula>$J$10=$AG$2</formula>
    </cfRule>
  </conditionalFormatting>
  <conditionalFormatting sqref="I29:I60">
    <cfRule type="expression" dxfId="276" priority="1">
      <formula>$J$10=$AG$3</formula>
    </cfRule>
  </conditionalFormatting>
  <conditionalFormatting sqref="I29:I60">
    <cfRule type="expression" dxfId="275" priority="2">
      <formula>AND($E$13&lt;&gt;"",$AE$2&lt;&gt;"電気")</formula>
    </cfRule>
    <cfRule type="expression" dxfId="274" priority="3">
      <formula>$J$11=$AI$3</formula>
    </cfRule>
    <cfRule type="expression" dxfId="273" priority="4">
      <formula>$J$11=$AI$2</formula>
    </cfRule>
  </conditionalFormatting>
  <dataValidations count="19">
    <dataValidation type="list" allowBlank="1" showInputMessage="1" showErrorMessage="1" sqref="J11" xr:uid="{18E7F05A-EEFF-42AE-86B4-17C6AE814109}">
      <formula1>$AI$2:$AI$4</formula1>
    </dataValidation>
    <dataValidation type="list" allowBlank="1" showInputMessage="1" showErrorMessage="1" sqref="J14" xr:uid="{C8F25AF2-F633-4CD6-8C5A-125B884BE17F}">
      <formula1>$AH$2:$AH$3</formula1>
    </dataValidation>
    <dataValidation type="list" allowBlank="1" showInputMessage="1" showErrorMessage="1" sqref="AI46:AI67 T29" xr:uid="{F9A1CEA2-5DFE-4EE4-94F6-EE7C30C06692}">
      <formula1>$AK$2:$AK$3</formula1>
    </dataValidation>
    <dataValidation type="list" allowBlank="1" showInputMessage="1" showErrorMessage="1" sqref="J7" xr:uid="{453ADCE3-192E-40F8-9053-7565BDAD3D4A}">
      <formula1>$AF$2:$AF$3</formula1>
    </dataValidation>
    <dataValidation type="list" allowBlank="1" showInputMessage="1" showErrorMessage="1" sqref="E15" xr:uid="{3AFD6128-543F-4341-A3B4-A5A011473EC2}">
      <formula1>$AD$2:$AD$3</formula1>
    </dataValidation>
    <dataValidation type="list" allowBlank="1" showInputMessage="1" showErrorMessage="1" sqref="J10:L10" xr:uid="{09CAC6D0-1B78-4710-81CA-2012CE22618D}">
      <formula1>$AG$2:$AG$3</formula1>
    </dataValidation>
    <dataValidation type="decimal" operator="greaterThanOrEqual" allowBlank="1" showInputMessage="1" showErrorMessage="1" sqref="AG46:AG67 U7:V7" xr:uid="{27B2D0CE-4831-443A-B01E-B71E420FE9EE}">
      <formula1>0</formula1>
    </dataValidation>
    <dataValidation operator="greaterThanOrEqual" allowBlank="1" showInputMessage="1" showErrorMessage="1" sqref="Q17" xr:uid="{845869DC-6AE1-4817-9F2B-785FD41B7442}"/>
    <dataValidation type="decimal" operator="greaterThanOrEqual" allowBlank="1" showInputMessage="1" showErrorMessage="1" error="数値を入力してください" sqref="P17" xr:uid="{68C5A027-7919-4483-AEF6-7096DB1B78F6}">
      <formula1>0</formula1>
    </dataValidation>
    <dataValidation operator="greaterThanOrEqual" allowBlank="1" showInputMessage="1" showErrorMessage="1" error="数値を入力してください" sqref="N17:O20" xr:uid="{9ED018F7-300B-4334-868C-4E6379D25EDA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D1A35759-D5D4-4271-B6AA-B62FF3BD6C67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F7495180-A24C-4106-A38E-F2567DBAA371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D9E1AC09-DE9B-4507-9218-828FAF3EB048}">
      <formula1>0</formula1>
    </dataValidation>
    <dataValidation type="decimal" allowBlank="1" showInputMessage="1" showErrorMessage="1" error="力率を０～１の数値で入力してください。" sqref="L14" xr:uid="{D59D76E9-8CE7-4481-BA1F-5BC814DCB4CB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E3E80BE-76D4-4B9B-B20F-6120F9F3D439}"/>
    <dataValidation type="decimal" operator="greaterThan" allowBlank="1" showInputMessage="1" showErrorMessage="1" error="電圧を数値で入力してください。" sqref="K14" xr:uid="{D6EDE2B3-5E35-4165-AB18-E494F73D45D6}">
      <formula1>0</formula1>
    </dataValidation>
    <dataValidation type="decimal" operator="greaterThanOrEqual" allowBlank="1" showInputMessage="1" showErrorMessage="1" error="数値で入力してください。" sqref="R29:R60 H29:H60 J29:J60" xr:uid="{44FB9A55-D30C-4D1F-B003-7836221129F1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36B3E1D8-DC88-4E32-9CFB-CAA33377C9CA}">
      <formula1>0</formula1>
    </dataValidation>
    <dataValidation type="whole" operator="greaterThanOrEqual" allowBlank="1" showInputMessage="1" showErrorMessage="1" error="数値を入力してください。" sqref="P10:Q10" xr:uid="{2A29190A-0DB6-41D1-B22A-B2C3A758DD82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BA68A4-51CC-418E-A9E0-E77123E06740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8AE36-EDB0-4C05-ACFC-11360F4072B6}">
  <sheetPr codeName="Sheet12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VLOOKUP(入力様式【No.5】!J16,プルダウンリスト!O2:P13,2,FALSE)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hmWWBVxldDWSmru5bA1mQP8OP69Ueyx1ZBKwTOo7Vl8aXXp3cQUeTKKB3zydsKuglJEemPr96vC7LcZv3OGjzw==" saltValue="Am4iCbti/MwnKf6iR79Mn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272" priority="73">
      <formula>$J$10=$AG$3</formula>
    </cfRule>
  </conditionalFormatting>
  <conditionalFormatting sqref="C29">
    <cfRule type="expression" dxfId="271" priority="70">
      <formula>$J$10=$AG$3</formula>
    </cfRule>
  </conditionalFormatting>
  <conditionalFormatting sqref="C25">
    <cfRule type="expression" dxfId="270" priority="69">
      <formula>$J$10=$AG$3</formula>
    </cfRule>
  </conditionalFormatting>
  <conditionalFormatting sqref="D25:G25">
    <cfRule type="expression" dxfId="269" priority="67">
      <formula>$J$10=$AG$3</formula>
    </cfRule>
  </conditionalFormatting>
  <conditionalFormatting sqref="C26">
    <cfRule type="expression" dxfId="268" priority="66">
      <formula>$J$10=$AG$3</formula>
    </cfRule>
  </conditionalFormatting>
  <conditionalFormatting sqref="D26:G26">
    <cfRule type="expression" dxfId="267" priority="65">
      <formula>$J$10=$AG$3</formula>
    </cfRule>
  </conditionalFormatting>
  <conditionalFormatting sqref="C61">
    <cfRule type="expression" dxfId="266" priority="58">
      <formula>$J$10=$AG$3</formula>
    </cfRule>
  </conditionalFormatting>
  <conditionalFormatting sqref="D29:F60">
    <cfRule type="expression" dxfId="265" priority="51">
      <formula>$J$10=$AG$3</formula>
    </cfRule>
  </conditionalFormatting>
  <conditionalFormatting sqref="H11:L11 I13:L13 J12:L12 J14:L14">
    <cfRule type="expression" dxfId="264" priority="44">
      <formula>$AE$2="電気以外"</formula>
    </cfRule>
  </conditionalFormatting>
  <conditionalFormatting sqref="J8:J9">
    <cfRule type="expression" dxfId="263" priority="49">
      <formula>$J$7=$AF$3</formula>
    </cfRule>
  </conditionalFormatting>
  <conditionalFormatting sqref="I13:L14">
    <cfRule type="expression" dxfId="262" priority="46">
      <formula>$J$11=$AI$2</formula>
    </cfRule>
  </conditionalFormatting>
  <conditionalFormatting sqref="H61:M61 H26:I28 K26:M60 H29:H60">
    <cfRule type="expression" dxfId="261" priority="39">
      <formula>$J$10=$AG$3</formula>
    </cfRule>
  </conditionalFormatting>
  <conditionalFormatting sqref="K25">
    <cfRule type="expression" dxfId="260" priority="32">
      <formula>$J$10=$AG$3</formula>
    </cfRule>
  </conditionalFormatting>
  <conditionalFormatting sqref="H25">
    <cfRule type="expression" dxfId="259" priority="26">
      <formula>$J$10=$AG$3</formula>
    </cfRule>
  </conditionalFormatting>
  <conditionalFormatting sqref="J26:J60">
    <cfRule type="expression" dxfId="258" priority="23">
      <formula>$J$10=$AG$3</formula>
    </cfRule>
  </conditionalFormatting>
  <conditionalFormatting sqref="P14:Q14">
    <cfRule type="expression" dxfId="257" priority="18">
      <formula>$P$14&lt;=0</formula>
    </cfRule>
  </conditionalFormatting>
  <conditionalFormatting sqref="H11:L14">
    <cfRule type="expression" dxfId="256" priority="16">
      <formula>$J$10=$AG$3</formula>
    </cfRule>
  </conditionalFormatting>
  <conditionalFormatting sqref="J18:J19 L18:L19">
    <cfRule type="expression" dxfId="255" priority="12">
      <formula>IF($J$10=$AG$2,OR(AND($D$29="",$P$29=""),$D$29=""),OR(AND($D$29="",$P$29=""),$P$29=""))</formula>
    </cfRule>
  </conditionalFormatting>
  <conditionalFormatting sqref="H26:I28 H29:H60">
    <cfRule type="expression" dxfId="254" priority="853">
      <formula>AND($E$13&lt;&gt;"",$AE$2&lt;&gt;"電気")</formula>
    </cfRule>
    <cfRule type="expression" dxfId="253" priority="854">
      <formula>$J$11=$AI$3</formula>
    </cfRule>
    <cfRule type="expression" dxfId="252" priority="855">
      <formula>$J$11=$AI$2</formula>
    </cfRule>
  </conditionalFormatting>
  <conditionalFormatting sqref="R9:R10">
    <cfRule type="expression" dxfId="251" priority="996">
      <formula>OR($E$15=$AD$2,$E$15="")</formula>
    </cfRule>
  </conditionalFormatting>
  <conditionalFormatting sqref="R13:R14">
    <cfRule type="expression" dxfId="250" priority="997">
      <formula>OR($E$15=$AD$2,$E$15="")</formula>
    </cfRule>
  </conditionalFormatting>
  <conditionalFormatting sqref="L26 U26 U27:V61 L27:M61">
    <cfRule type="expression" dxfId="249" priority="998">
      <formula>$E$15=$AD$2</formula>
    </cfRule>
  </conditionalFormatting>
  <conditionalFormatting sqref="K26:K61 T26:T61">
    <cfRule type="expression" dxfId="248" priority="1002">
      <formula>$E$15=$AD$3</formula>
    </cfRule>
  </conditionalFormatting>
  <conditionalFormatting sqref="J26:J60">
    <cfRule type="expression" dxfId="247" priority="1004">
      <formula>$J$11=$AI$4</formula>
    </cfRule>
  </conditionalFormatting>
  <conditionalFormatting sqref="U14">
    <cfRule type="expression" dxfId="246" priority="9">
      <formula>$U$7=""</formula>
    </cfRule>
  </conditionalFormatting>
  <conditionalFormatting sqref="S6:V15">
    <cfRule type="expression" dxfId="245" priority="10">
      <formula>$E$13&lt;&gt;"液化石油ガス（LPG）"</formula>
    </cfRule>
  </conditionalFormatting>
  <conditionalFormatting sqref="O25:V61">
    <cfRule type="expression" dxfId="244" priority="5">
      <formula>$J$10=$AG$2</formula>
    </cfRule>
  </conditionalFormatting>
  <conditionalFormatting sqref="I29:I60">
    <cfRule type="expression" dxfId="243" priority="1">
      <formula>$J$10=$AG$3</formula>
    </cfRule>
  </conditionalFormatting>
  <conditionalFormatting sqref="I29:I60">
    <cfRule type="expression" dxfId="242" priority="2">
      <formula>AND($E$13&lt;&gt;"",$AE$2&lt;&gt;"電気")</formula>
    </cfRule>
    <cfRule type="expression" dxfId="241" priority="3">
      <formula>$J$11=$AI$3</formula>
    </cfRule>
    <cfRule type="expression" dxfId="240" priority="4">
      <formula>$J$11=$AI$2</formula>
    </cfRule>
  </conditionalFormatting>
  <dataValidations count="19">
    <dataValidation operator="greaterThanOrEqual" allowBlank="1" showInputMessage="1" showErrorMessage="1" error="数値を入力してください" sqref="N17:O20" xr:uid="{B5D6C48D-2233-4D44-9B28-4DEECB768E46}"/>
    <dataValidation type="decimal" operator="greaterThanOrEqual" allowBlank="1" showInputMessage="1" showErrorMessage="1" error="数値を入力してください" sqref="P17" xr:uid="{2A0E159C-5326-4742-976B-90C9420B9A2A}">
      <formula1>0</formula1>
    </dataValidation>
    <dataValidation operator="greaterThanOrEqual" allowBlank="1" showInputMessage="1" showErrorMessage="1" sqref="Q17" xr:uid="{FF7DEE72-AA58-4754-A867-AD28BD59D000}"/>
    <dataValidation type="decimal" operator="greaterThanOrEqual" allowBlank="1" showInputMessage="1" showErrorMessage="1" sqref="AG46:AG67 U7:V7" xr:uid="{1D4394FF-7CF8-4F34-B644-FA79BD448A60}">
      <formula1>0</formula1>
    </dataValidation>
    <dataValidation type="list" allowBlank="1" showInputMessage="1" showErrorMessage="1" sqref="J10:L10" xr:uid="{56E342C2-9D11-4943-9CC5-295273AE2FD2}">
      <formula1>$AG$2:$AG$3</formula1>
    </dataValidation>
    <dataValidation type="list" allowBlank="1" showInputMessage="1" showErrorMessage="1" sqref="E15" xr:uid="{E9441321-5B55-4193-8C48-A5C3706DEDF5}">
      <formula1>$AD$2:$AD$3</formula1>
    </dataValidation>
    <dataValidation type="list" allowBlank="1" showInputMessage="1" showErrorMessage="1" sqref="J7" xr:uid="{72517E2B-2ADB-463C-A0CB-2A3962135477}">
      <formula1>$AF$2:$AF$3</formula1>
    </dataValidation>
    <dataValidation type="list" allowBlank="1" showInputMessage="1" showErrorMessage="1" sqref="AI46:AI67 T29" xr:uid="{34FA8B38-26D3-48CA-811C-B555E61E3626}">
      <formula1>$AK$2:$AK$3</formula1>
    </dataValidation>
    <dataValidation type="list" allowBlank="1" showInputMessage="1" showErrorMessage="1" sqref="J14" xr:uid="{BA5D1F29-B9C2-4E4E-A381-083E9D7D210B}">
      <formula1>$AH$2:$AH$3</formula1>
    </dataValidation>
    <dataValidation type="list" allowBlank="1" showInputMessage="1" showErrorMessage="1" sqref="J11" xr:uid="{009A8DD9-0E2F-4915-A562-206FC2E03DC8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46F0FD26-8F44-4417-9BE1-98A3E3F16B07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5993A072-9861-4FC8-9BBD-AF394528E1C9}">
      <formula1>0</formula1>
    </dataValidation>
    <dataValidation type="decimal" allowBlank="1" showInputMessage="1" showErrorMessage="1" errorTitle="入力エラー" error="時刻を正しく入力してください。" sqref="E29:F60 Q29:Q60" xr:uid="{5AB0736D-F100-495D-9A2A-51FB87B51AB6}">
      <formula1>0</formula1>
      <formula2>1</formula2>
    </dataValidation>
    <dataValidation type="decimal" allowBlank="1" showInputMessage="1" showErrorMessage="1" error="力率を０～１の数値で入力してください。" sqref="L14" xr:uid="{FD8CA6A9-9789-4880-BEEC-9D429B7D927A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3F029C34-E3E5-4AE6-8CD3-A8AC081389BF}"/>
    <dataValidation type="decimal" operator="greaterThan" allowBlank="1" showInputMessage="1" showErrorMessage="1" error="電圧を数値で入力してください。" sqref="K14" xr:uid="{552FC434-428C-4DE8-807A-CB91D5ACFD4A}">
      <formula1>0</formula1>
    </dataValidation>
    <dataValidation type="decimal" operator="greaterThanOrEqual" allowBlank="1" showInputMessage="1" showErrorMessage="1" error="数値で入力してください。" sqref="R29:R60 H29:H60 J29:J60" xr:uid="{8930E8DE-F52C-4722-9F51-9E5EAB1570D0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A35FDD23-36C9-411D-B1F7-0C5DBB359BE8}">
      <formula1>0</formula1>
    </dataValidation>
    <dataValidation type="whole" operator="greaterThanOrEqual" allowBlank="1" showInputMessage="1" showErrorMessage="1" error="数値を入力してください。" sqref="P10:Q10" xr:uid="{3CC83CBA-1510-495D-A700-E2F569307998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72933A-4E92-4203-8174-652832F90453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23358-44E7-42CF-AD0A-0AF8B3E4D745}">
  <sheetPr codeName="Sheet13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VLOOKUP(入力様式【No.6】!J16,プルダウンリスト!O2:P13,2,FALSE)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mLurcDynsHmasm46gxfGPaGlCPE61oKZG7SJQI8L69h7IfFxSN6caRSthSlLQpm6PQSY6uUcnzRV0aLcXJY+sQ==" saltValue="hyiS61cHeDBoCKhjRJzlDQ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239" priority="76">
      <formula>$J$10=$AG$3</formula>
    </cfRule>
  </conditionalFormatting>
  <conditionalFormatting sqref="C29">
    <cfRule type="expression" dxfId="238" priority="73">
      <formula>$J$10=$AG$3</formula>
    </cfRule>
  </conditionalFormatting>
  <conditionalFormatting sqref="C25">
    <cfRule type="expression" dxfId="237" priority="72">
      <formula>$J$10=$AG$3</formula>
    </cfRule>
  </conditionalFormatting>
  <conditionalFormatting sqref="D25:G25">
    <cfRule type="expression" dxfId="236" priority="70">
      <formula>$J$10=$AG$3</formula>
    </cfRule>
  </conditionalFormatting>
  <conditionalFormatting sqref="C26">
    <cfRule type="expression" dxfId="235" priority="69">
      <formula>$J$10=$AG$3</formula>
    </cfRule>
  </conditionalFormatting>
  <conditionalFormatting sqref="D26:G26">
    <cfRule type="expression" dxfId="234" priority="68">
      <formula>$J$10=$AG$3</formula>
    </cfRule>
  </conditionalFormatting>
  <conditionalFormatting sqref="C61">
    <cfRule type="expression" dxfId="233" priority="61">
      <formula>$J$10=$AG$3</formula>
    </cfRule>
  </conditionalFormatting>
  <conditionalFormatting sqref="D29:F60">
    <cfRule type="expression" dxfId="232" priority="54">
      <formula>$J$10=$AG$3</formula>
    </cfRule>
  </conditionalFormatting>
  <conditionalFormatting sqref="H11:L11 I13:L13 J12:L12">
    <cfRule type="expression" dxfId="231" priority="47">
      <formula>$AE$2="電気以外"</formula>
    </cfRule>
  </conditionalFormatting>
  <conditionalFormatting sqref="J8:J9">
    <cfRule type="expression" dxfId="230" priority="52">
      <formula>$J$7=$AF$3</formula>
    </cfRule>
  </conditionalFormatting>
  <conditionalFormatting sqref="I13:L13 I14">
    <cfRule type="expression" dxfId="229" priority="49">
      <formula>$J$11=$AI$2</formula>
    </cfRule>
  </conditionalFormatting>
  <conditionalFormatting sqref="H61:M61 H26:I28 K26:M60 H29:H60">
    <cfRule type="expression" dxfId="228" priority="42">
      <formula>$J$10=$AG$3</formula>
    </cfRule>
  </conditionalFormatting>
  <conditionalFormatting sqref="K25">
    <cfRule type="expression" dxfId="227" priority="35">
      <formula>$J$10=$AG$3</formula>
    </cfRule>
  </conditionalFormatting>
  <conditionalFormatting sqref="H25">
    <cfRule type="expression" dxfId="226" priority="29">
      <formula>$J$10=$AG$3</formula>
    </cfRule>
  </conditionalFormatting>
  <conditionalFormatting sqref="J26:J60">
    <cfRule type="expression" dxfId="225" priority="26">
      <formula>$J$10=$AG$3</formula>
    </cfRule>
  </conditionalFormatting>
  <conditionalFormatting sqref="P14:Q14">
    <cfRule type="expression" dxfId="224" priority="21">
      <formula>$P$14&lt;=0</formula>
    </cfRule>
  </conditionalFormatting>
  <conditionalFormatting sqref="H11:L13 H14:I14">
    <cfRule type="expression" dxfId="223" priority="19">
      <formula>$J$10=$AG$3</formula>
    </cfRule>
  </conditionalFormatting>
  <conditionalFormatting sqref="J18:J19 L18:L19">
    <cfRule type="expression" dxfId="222" priority="15">
      <formula>IF($J$10=$AG$2,OR(AND($D$29="",$P$29=""),$D$29=""),OR(AND($D$29="",$P$29=""),$P$29=""))</formula>
    </cfRule>
  </conditionalFormatting>
  <conditionalFormatting sqref="H26:I28 H29:H60">
    <cfRule type="expression" dxfId="221" priority="836">
      <formula>AND($E$13&lt;&gt;"",$AE$2&lt;&gt;"電気")</formula>
    </cfRule>
    <cfRule type="expression" dxfId="220" priority="837">
      <formula>$J$11=$AI$3</formula>
    </cfRule>
    <cfRule type="expression" dxfId="219" priority="838">
      <formula>$J$11=$AI$2</formula>
    </cfRule>
  </conditionalFormatting>
  <conditionalFormatting sqref="R9:R10">
    <cfRule type="expression" dxfId="218" priority="990">
      <formula>OR($E$15=$AD$2,$E$15="")</formula>
    </cfRule>
  </conditionalFormatting>
  <conditionalFormatting sqref="R13:R14">
    <cfRule type="expression" dxfId="217" priority="991">
      <formula>OR($E$15=$AD$2,$E$15="")</formula>
    </cfRule>
  </conditionalFormatting>
  <conditionalFormatting sqref="L26 U26 U27:V61 L27:M61">
    <cfRule type="expression" dxfId="216" priority="992">
      <formula>$E$15=$AD$2</formula>
    </cfRule>
  </conditionalFormatting>
  <conditionalFormatting sqref="K26:K61 T26:T61">
    <cfRule type="expression" dxfId="215" priority="996">
      <formula>$E$15=$AD$3</formula>
    </cfRule>
  </conditionalFormatting>
  <conditionalFormatting sqref="J26:J60">
    <cfRule type="expression" dxfId="214" priority="998">
      <formula>$J$11=$AI$4</formula>
    </cfRule>
  </conditionalFormatting>
  <conditionalFormatting sqref="U14">
    <cfRule type="expression" dxfId="213" priority="12">
      <formula>$U$7=""</formula>
    </cfRule>
  </conditionalFormatting>
  <conditionalFormatting sqref="S6:V15">
    <cfRule type="expression" dxfId="212" priority="13">
      <formula>$E$13&lt;&gt;"液化石油ガス（LPG）"</formula>
    </cfRule>
  </conditionalFormatting>
  <conditionalFormatting sqref="O25:V61">
    <cfRule type="expression" dxfId="211" priority="8">
      <formula>$J$10=$AG$2</formula>
    </cfRule>
  </conditionalFormatting>
  <conditionalFormatting sqref="J14:L14">
    <cfRule type="expression" dxfId="210" priority="6">
      <formula>$AE$2="電気以外"</formula>
    </cfRule>
  </conditionalFormatting>
  <conditionalFormatting sqref="J14:L14">
    <cfRule type="expression" dxfId="209" priority="7">
      <formula>$J$11=$AI$2</formula>
    </cfRule>
  </conditionalFormatting>
  <conditionalFormatting sqref="J14:L14">
    <cfRule type="expression" dxfId="208" priority="5">
      <formula>$J$10=$AG$3</formula>
    </cfRule>
  </conditionalFormatting>
  <conditionalFormatting sqref="I29:I60">
    <cfRule type="expression" dxfId="207" priority="1">
      <formula>$J$10=$AG$3</formula>
    </cfRule>
  </conditionalFormatting>
  <conditionalFormatting sqref="I29:I60">
    <cfRule type="expression" dxfId="206" priority="2">
      <formula>AND($E$13&lt;&gt;"",$AE$2&lt;&gt;"電気")</formula>
    </cfRule>
    <cfRule type="expression" dxfId="205" priority="3">
      <formula>$J$11=$AI$3</formula>
    </cfRule>
    <cfRule type="expression" dxfId="204" priority="4">
      <formula>$J$11=$AI$2</formula>
    </cfRule>
  </conditionalFormatting>
  <dataValidations count="19">
    <dataValidation type="list" allowBlank="1" showInputMessage="1" showErrorMessage="1" sqref="J11" xr:uid="{BF7216A7-4E89-4BCE-9165-9BB61F312C03}">
      <formula1>$AI$2:$AI$4</formula1>
    </dataValidation>
    <dataValidation type="list" allowBlank="1" showInputMessage="1" showErrorMessage="1" sqref="J14" xr:uid="{B10B74FE-03F1-427A-84E0-FFB9F503CA45}">
      <formula1>$AH$2:$AH$3</formula1>
    </dataValidation>
    <dataValidation type="list" allowBlank="1" showInputMessage="1" showErrorMessage="1" sqref="AI46:AI67 T29" xr:uid="{CB9BF7F1-E681-47F1-A322-5747EC275AAB}">
      <formula1>$AK$2:$AK$3</formula1>
    </dataValidation>
    <dataValidation type="list" allowBlank="1" showInputMessage="1" showErrorMessage="1" sqref="J7" xr:uid="{639A8192-A45C-4653-A3F7-8EFE8FCE45E3}">
      <formula1>$AF$2:$AF$3</formula1>
    </dataValidation>
    <dataValidation type="list" allowBlank="1" showInputMessage="1" showErrorMessage="1" sqref="E15" xr:uid="{567E6BEC-E0EE-4372-8789-33FB09283AF3}">
      <formula1>$AD$2:$AD$3</formula1>
    </dataValidation>
    <dataValidation type="list" allowBlank="1" showInputMessage="1" showErrorMessage="1" sqref="J10:L10" xr:uid="{7732A6BD-3D9E-462B-9945-5B7106BA24F3}">
      <formula1>$AG$2:$AG$3</formula1>
    </dataValidation>
    <dataValidation type="decimal" operator="greaterThanOrEqual" allowBlank="1" showInputMessage="1" showErrorMessage="1" sqref="AG46:AG67 U7:V7" xr:uid="{B3921860-74DA-4658-9196-AD4E6A5D7E4E}">
      <formula1>0</formula1>
    </dataValidation>
    <dataValidation operator="greaterThanOrEqual" allowBlank="1" showInputMessage="1" showErrorMessage="1" sqref="Q17" xr:uid="{5687CE11-952E-483E-8D0A-E5CD6BA99EFE}"/>
    <dataValidation type="decimal" operator="greaterThanOrEqual" allowBlank="1" showInputMessage="1" showErrorMessage="1" error="数値を入力してください" sqref="P17" xr:uid="{FA73E06B-CAAE-41BF-8F43-5877527E2829}">
      <formula1>0</formula1>
    </dataValidation>
    <dataValidation operator="greaterThanOrEqual" allowBlank="1" showInputMessage="1" showErrorMessage="1" error="数値を入力してください" sqref="N17:O20" xr:uid="{2FA7B64C-3993-45A7-AB2A-9C4455E90E9D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58BDDAFD-D568-4A23-83DC-BA722BED74C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25E51A7-8DB5-43D2-B38C-840EDE838D93}">
      <formula1>0</formula1>
    </dataValidation>
    <dataValidation type="decimal" allowBlank="1" showInputMessage="1" showErrorMessage="1" errorTitle="入力エラー" error="時刻を正しく入力してください。" sqref="E29:F60 Q29:Q60" xr:uid="{09DA3023-0061-486A-9FDB-AC26A4D0A474}">
      <formula1>0</formula1>
      <formula2>1</formula2>
    </dataValidation>
    <dataValidation type="decimal" allowBlank="1" showInputMessage="1" showErrorMessage="1" error="力率を０～１の数値で入力してください。" sqref="L14" xr:uid="{F125930A-0FDB-4D07-B945-2460A6182F7C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69C41FC-D61A-4CB9-955E-AA8E7EE38074}"/>
    <dataValidation type="decimal" operator="greaterThan" allowBlank="1" showInputMessage="1" showErrorMessage="1" error="電圧を数値で入力してください。" sqref="K14" xr:uid="{559A4D76-897D-4CFC-8162-F0DD45F90C51}">
      <formula1>0</formula1>
    </dataValidation>
    <dataValidation type="decimal" operator="greaterThanOrEqual" allowBlank="1" showInputMessage="1" showErrorMessage="1" error="数値で入力してください。" sqref="R29:R60 H29:H60 J29:J60" xr:uid="{81F8EA25-DDB8-480F-B739-B839335E66EF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F64C725F-14EE-46ED-8CC8-2A9D17CD1064}">
      <formula1>0</formula1>
    </dataValidation>
    <dataValidation type="whole" operator="greaterThanOrEqual" allowBlank="1" showInputMessage="1" showErrorMessage="1" error="数値を入力してください。" sqref="P10:Q10" xr:uid="{CA4EBECD-3AD9-4FD0-B761-1EEC50EB56C0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F656F4-E418-422A-8DA8-9F662D9BF008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51D04-FC39-49BF-A54C-4840F16B212D}">
  <sheetPr codeName="Sheet14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VLOOKUP(入力様式【No.7】!J16,プルダウンリスト!O2:P13,2,FALSE)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4ZScSuzSmlhjzo2NVUssqBPP7UvF7KElxuVLUqFKD66Z+0yGBX5OQc7IGuhI57pdAVNrtExZfzzZ1I5GpBnp2w==" saltValue="qMImRCqpjVk5pjfF9S8rIA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203" priority="76">
      <formula>$J$10=$AG$3</formula>
    </cfRule>
  </conditionalFormatting>
  <conditionalFormatting sqref="C29">
    <cfRule type="expression" dxfId="202" priority="73">
      <formula>$J$10=$AG$3</formula>
    </cfRule>
  </conditionalFormatting>
  <conditionalFormatting sqref="C25">
    <cfRule type="expression" dxfId="201" priority="72">
      <formula>$J$10=$AG$3</formula>
    </cfRule>
  </conditionalFormatting>
  <conditionalFormatting sqref="D25:G25">
    <cfRule type="expression" dxfId="200" priority="70">
      <formula>$J$10=$AG$3</formula>
    </cfRule>
  </conditionalFormatting>
  <conditionalFormatting sqref="C26">
    <cfRule type="expression" dxfId="199" priority="69">
      <formula>$J$10=$AG$3</formula>
    </cfRule>
  </conditionalFormatting>
  <conditionalFormatting sqref="D26:G26">
    <cfRule type="expression" dxfId="198" priority="68">
      <formula>$J$10=$AG$3</formula>
    </cfRule>
  </conditionalFormatting>
  <conditionalFormatting sqref="C61">
    <cfRule type="expression" dxfId="197" priority="61">
      <formula>$J$10=$AG$3</formula>
    </cfRule>
  </conditionalFormatting>
  <conditionalFormatting sqref="D29:F60">
    <cfRule type="expression" dxfId="196" priority="54">
      <formula>$J$10=$AG$3</formula>
    </cfRule>
  </conditionalFormatting>
  <conditionalFormatting sqref="H11:L11 I13:L13 J12:L12">
    <cfRule type="expression" dxfId="195" priority="47">
      <formula>$AE$2="電気以外"</formula>
    </cfRule>
  </conditionalFormatting>
  <conditionalFormatting sqref="J8:J9">
    <cfRule type="expression" dxfId="194" priority="52">
      <formula>$J$7=$AF$3</formula>
    </cfRule>
  </conditionalFormatting>
  <conditionalFormatting sqref="I13:L13 I14">
    <cfRule type="expression" dxfId="193" priority="49">
      <formula>$J$11=$AI$2</formula>
    </cfRule>
  </conditionalFormatting>
  <conditionalFormatting sqref="H61:M61 H26:I28 K26:M60 H29:H60">
    <cfRule type="expression" dxfId="192" priority="42">
      <formula>$J$10=$AG$3</formula>
    </cfRule>
  </conditionalFormatting>
  <conditionalFormatting sqref="K25">
    <cfRule type="expression" dxfId="191" priority="35">
      <formula>$J$10=$AG$3</formula>
    </cfRule>
  </conditionalFormatting>
  <conditionalFormatting sqref="H25">
    <cfRule type="expression" dxfId="190" priority="29">
      <formula>$J$10=$AG$3</formula>
    </cfRule>
  </conditionalFormatting>
  <conditionalFormatting sqref="J26:J60">
    <cfRule type="expression" dxfId="189" priority="26">
      <formula>$J$10=$AG$3</formula>
    </cfRule>
  </conditionalFormatting>
  <conditionalFormatting sqref="P14:Q14">
    <cfRule type="expression" dxfId="188" priority="21">
      <formula>$P$14&lt;=0</formula>
    </cfRule>
  </conditionalFormatting>
  <conditionalFormatting sqref="H11:L13 H14:I14">
    <cfRule type="expression" dxfId="187" priority="19">
      <formula>$J$10=$AG$3</formula>
    </cfRule>
  </conditionalFormatting>
  <conditionalFormatting sqref="J18:J19 L18:L19">
    <cfRule type="expression" dxfId="186" priority="15">
      <formula>IF($J$10=$AG$2,OR(AND($D$29="",$P$29=""),$D$29=""),OR(AND($D$29="",$P$29=""),$P$29=""))</formula>
    </cfRule>
  </conditionalFormatting>
  <conditionalFormatting sqref="H26:I28 H29:H60">
    <cfRule type="expression" dxfId="185" priority="816">
      <formula>AND($E$13&lt;&gt;"",$AE$2&lt;&gt;"電気")</formula>
    </cfRule>
    <cfRule type="expression" dxfId="184" priority="817">
      <formula>$J$11=$AI$3</formula>
    </cfRule>
    <cfRule type="expression" dxfId="183" priority="818">
      <formula>$J$11=$AI$2</formula>
    </cfRule>
  </conditionalFormatting>
  <conditionalFormatting sqref="R9:R10">
    <cfRule type="expression" dxfId="182" priority="981">
      <formula>OR($E$15=$AD$2,$E$15="")</formula>
    </cfRule>
  </conditionalFormatting>
  <conditionalFormatting sqref="R13:R14">
    <cfRule type="expression" dxfId="181" priority="982">
      <formula>OR($E$15=$AD$2,$E$15="")</formula>
    </cfRule>
  </conditionalFormatting>
  <conditionalFormatting sqref="L26 U26 U27:V61 L27:M61">
    <cfRule type="expression" dxfId="180" priority="983">
      <formula>$E$15=$AD$2</formula>
    </cfRule>
  </conditionalFormatting>
  <conditionalFormatting sqref="K26:K61 T26:T61">
    <cfRule type="expression" dxfId="179" priority="987">
      <formula>$E$15=$AD$3</formula>
    </cfRule>
  </conditionalFormatting>
  <conditionalFormatting sqref="J26:J60">
    <cfRule type="expression" dxfId="178" priority="989">
      <formula>$J$11=$AI$4</formula>
    </cfRule>
  </conditionalFormatting>
  <conditionalFormatting sqref="U14">
    <cfRule type="expression" dxfId="177" priority="12">
      <formula>$U$7=""</formula>
    </cfRule>
  </conditionalFormatting>
  <conditionalFormatting sqref="S6:V15">
    <cfRule type="expression" dxfId="176" priority="13">
      <formula>$E$13&lt;&gt;"液化石油ガス（LPG）"</formula>
    </cfRule>
  </conditionalFormatting>
  <conditionalFormatting sqref="O25:V61">
    <cfRule type="expression" dxfId="175" priority="8">
      <formula>$J$10=$AG$2</formula>
    </cfRule>
  </conditionalFormatting>
  <conditionalFormatting sqref="J14:L14">
    <cfRule type="expression" dxfId="174" priority="6">
      <formula>$AE$2="電気以外"</formula>
    </cfRule>
  </conditionalFormatting>
  <conditionalFormatting sqref="J14:L14">
    <cfRule type="expression" dxfId="173" priority="7">
      <formula>$J$11=$AI$2</formula>
    </cfRule>
  </conditionalFormatting>
  <conditionalFormatting sqref="J14:L14">
    <cfRule type="expression" dxfId="172" priority="5">
      <formula>$J$10=$AG$3</formula>
    </cfRule>
  </conditionalFormatting>
  <conditionalFormatting sqref="I29:I60">
    <cfRule type="expression" dxfId="171" priority="1">
      <formula>$J$10=$AG$3</formula>
    </cfRule>
  </conditionalFormatting>
  <conditionalFormatting sqref="I29:I60">
    <cfRule type="expression" dxfId="170" priority="2">
      <formula>AND($E$13&lt;&gt;"",$AE$2&lt;&gt;"電気")</formula>
    </cfRule>
    <cfRule type="expression" dxfId="169" priority="3">
      <formula>$J$11=$AI$3</formula>
    </cfRule>
    <cfRule type="expression" dxfId="168" priority="4">
      <formula>$J$11=$AI$2</formula>
    </cfRule>
  </conditionalFormatting>
  <dataValidations count="19">
    <dataValidation type="list" allowBlank="1" showInputMessage="1" showErrorMessage="1" sqref="J11" xr:uid="{E61CBA7A-8F55-4292-B1D1-1543920620A9}">
      <formula1>$AI$2:$AI$4</formula1>
    </dataValidation>
    <dataValidation type="list" allowBlank="1" showInputMessage="1" showErrorMessage="1" sqref="J14" xr:uid="{F9ED6380-C218-4B37-B7B8-E928AFD3A003}">
      <formula1>$AH$2:$AH$3</formula1>
    </dataValidation>
    <dataValidation type="list" allowBlank="1" showInputMessage="1" showErrorMessage="1" sqref="AI46:AI67 T29" xr:uid="{CEE24F2E-C410-48B6-9BCB-F23F46EB5DB5}">
      <formula1>$AK$2:$AK$3</formula1>
    </dataValidation>
    <dataValidation type="list" allowBlank="1" showInputMessage="1" showErrorMessage="1" sqref="J7" xr:uid="{97812064-362B-4986-A8B1-1F990E71F9BE}">
      <formula1>$AF$2:$AF$3</formula1>
    </dataValidation>
    <dataValidation type="list" allowBlank="1" showInputMessage="1" showErrorMessage="1" sqref="E15" xr:uid="{1325452C-7E01-419D-BC97-8FED5AB01499}">
      <formula1>$AD$2:$AD$3</formula1>
    </dataValidation>
    <dataValidation type="list" allowBlank="1" showInputMessage="1" showErrorMessage="1" sqref="J10:L10" xr:uid="{0A38F06B-283D-4C94-A722-CB16401C54D1}">
      <formula1>$AG$2:$AG$3</formula1>
    </dataValidation>
    <dataValidation type="decimal" operator="greaterThanOrEqual" allowBlank="1" showInputMessage="1" showErrorMessage="1" sqref="AG46:AG67 U7:V7" xr:uid="{D3AD0CDE-CFEA-4D90-A4EA-1762EF5DD119}">
      <formula1>0</formula1>
    </dataValidation>
    <dataValidation operator="greaterThanOrEqual" allowBlank="1" showInputMessage="1" showErrorMessage="1" sqref="Q17" xr:uid="{44DF3B10-239B-4A2E-8721-991FBAE8BA04}"/>
    <dataValidation type="decimal" operator="greaterThanOrEqual" allowBlank="1" showInputMessage="1" showErrorMessage="1" error="数値を入力してください" sqref="P17" xr:uid="{F03155E7-42CF-4110-AB59-1568E354C083}">
      <formula1>0</formula1>
    </dataValidation>
    <dataValidation operator="greaterThanOrEqual" allowBlank="1" showInputMessage="1" showErrorMessage="1" error="数値を入力してください" sqref="N17:O20" xr:uid="{CC65E304-FBBF-4FA9-99A0-A602E6BEC0CD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619236F0-CCB8-4685-9BF6-25A4F12F14D0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DF8B7D13-FCAB-4B8A-96F4-43FBB4142998}">
      <formula1>0</formula1>
    </dataValidation>
    <dataValidation type="decimal" allowBlank="1" showInputMessage="1" showErrorMessage="1" errorTitle="入力エラー" error="時刻を正しく入力してください。" sqref="E29:F60 Q29:Q60" xr:uid="{CA561EBF-DE97-4E13-A82F-95054B95BBC7}">
      <formula1>0</formula1>
      <formula2>1</formula2>
    </dataValidation>
    <dataValidation type="decimal" allowBlank="1" showInputMessage="1" showErrorMessage="1" error="力率を０～１の数値で入力してください。" sqref="L14" xr:uid="{26F3CADE-7B30-4AAD-B053-C755710C1CA6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D1954A3-3B4A-4BBB-A459-AD0EAADE88C8}"/>
    <dataValidation type="decimal" operator="greaterThan" allowBlank="1" showInputMessage="1" showErrorMessage="1" error="電圧を数値で入力してください。" sqref="K14" xr:uid="{1E53A415-37C4-4368-93D5-E19D218C0B13}">
      <formula1>0</formula1>
    </dataValidation>
    <dataValidation type="decimal" operator="greaterThanOrEqual" allowBlank="1" showInputMessage="1" showErrorMessage="1" error="数値で入力してください。" sqref="R29:R60 H29:H60 J29:J60" xr:uid="{5D1A9EB2-E9DC-46F1-8898-1BBC10D566E3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30A8809B-F1AE-4B7B-B833-8EAAD5331AE3}">
      <formula1>0</formula1>
    </dataValidation>
    <dataValidation type="whole" operator="greaterThanOrEqual" allowBlank="1" showInputMessage="1" showErrorMessage="1" error="数値を入力してください。" sqref="P10:Q10" xr:uid="{840FA60E-4BCA-4406-86A5-D6D698B83745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DD5F157-4A35-466A-BE42-99E05016E6AA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96A8D-0685-4110-819B-C1BA390D7E3F}">
  <sheetPr codeName="Sheet15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VLOOKUP(入力様式【No.8】!J16,プルダウンリスト!O2:P13,2,FALSE)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325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U4I/3DTdA4F7b1XrtNDikGk7ITWxfBpDzwd5ffVvFa6NE4yzx7nbG7A2V/TtT+MOstAt8ufcnaknYb97NHga7Q==" saltValue="whujaStieUwPBQV9Jan2cA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167" priority="77">
      <formula>$J$10=$AG$3</formula>
    </cfRule>
  </conditionalFormatting>
  <conditionalFormatting sqref="C29">
    <cfRule type="expression" dxfId="166" priority="74">
      <formula>$J$10=$AG$3</formula>
    </cfRule>
  </conditionalFormatting>
  <conditionalFormatting sqref="C25">
    <cfRule type="expression" dxfId="165" priority="73">
      <formula>$J$10=$AG$3</formula>
    </cfRule>
  </conditionalFormatting>
  <conditionalFormatting sqref="D25:G25">
    <cfRule type="expression" dxfId="164" priority="71">
      <formula>$J$10=$AG$3</formula>
    </cfRule>
  </conditionalFormatting>
  <conditionalFormatting sqref="C26">
    <cfRule type="expression" dxfId="163" priority="70">
      <formula>$J$10=$AG$3</formula>
    </cfRule>
  </conditionalFormatting>
  <conditionalFormatting sqref="D26:G26">
    <cfRule type="expression" dxfId="162" priority="69">
      <formula>$J$10=$AG$3</formula>
    </cfRule>
  </conditionalFormatting>
  <conditionalFormatting sqref="C61">
    <cfRule type="expression" dxfId="161" priority="62">
      <formula>$J$10=$AG$3</formula>
    </cfRule>
  </conditionalFormatting>
  <conditionalFormatting sqref="D29:F60">
    <cfRule type="expression" dxfId="160" priority="55">
      <formula>$J$10=$AG$3</formula>
    </cfRule>
  </conditionalFormatting>
  <conditionalFormatting sqref="H11:L11 I13:L13 J12:L12">
    <cfRule type="expression" dxfId="159" priority="48">
      <formula>$AE$2="電気以外"</formula>
    </cfRule>
  </conditionalFormatting>
  <conditionalFormatting sqref="J8:J9">
    <cfRule type="expression" dxfId="158" priority="53">
      <formula>$J$7=$AF$3</formula>
    </cfRule>
  </conditionalFormatting>
  <conditionalFormatting sqref="I13:L13 I14">
    <cfRule type="expression" dxfId="157" priority="50">
      <formula>$J$11=$AI$2</formula>
    </cfRule>
  </conditionalFormatting>
  <conditionalFormatting sqref="H61:M61 H26:I28 K26:M60 H29:H60">
    <cfRule type="expression" dxfId="156" priority="43">
      <formula>$J$10=$AG$3</formula>
    </cfRule>
  </conditionalFormatting>
  <conditionalFormatting sqref="K25">
    <cfRule type="expression" dxfId="155" priority="36">
      <formula>$J$10=$AG$3</formula>
    </cfRule>
  </conditionalFormatting>
  <conditionalFormatting sqref="H25">
    <cfRule type="expression" dxfId="154" priority="30">
      <formula>$J$10=$AG$3</formula>
    </cfRule>
  </conditionalFormatting>
  <conditionalFormatting sqref="J26:J60">
    <cfRule type="expression" dxfId="153" priority="27">
      <formula>$J$10=$AG$3</formula>
    </cfRule>
  </conditionalFormatting>
  <conditionalFormatting sqref="P14:Q14">
    <cfRule type="expression" dxfId="152" priority="22">
      <formula>$P$14&lt;=0</formula>
    </cfRule>
  </conditionalFormatting>
  <conditionalFormatting sqref="H11:L13 H14:I14">
    <cfRule type="expression" dxfId="151" priority="20">
      <formula>$J$10=$AG$3</formula>
    </cfRule>
  </conditionalFormatting>
  <conditionalFormatting sqref="J18:J19 L18:L19">
    <cfRule type="expression" dxfId="150" priority="16">
      <formula>IF($J$10=$AG$2,OR(AND($D$29="",$P$29=""),$D$29=""),OR(AND($D$29="",$P$29=""),$P$29=""))</formula>
    </cfRule>
  </conditionalFormatting>
  <conditionalFormatting sqref="H26:I28 H29:H60">
    <cfRule type="expression" dxfId="149" priority="797">
      <formula>AND($E$13&lt;&gt;"",$AE$2&lt;&gt;"電気")</formula>
    </cfRule>
    <cfRule type="expression" dxfId="148" priority="798">
      <formula>$J$11=$AI$3</formula>
    </cfRule>
    <cfRule type="expression" dxfId="147" priority="799">
      <formula>$J$11=$AI$2</formula>
    </cfRule>
  </conditionalFormatting>
  <conditionalFormatting sqref="R9:R10">
    <cfRule type="expression" dxfId="146" priority="973">
      <formula>OR($E$15=$AD$2,$E$15="")</formula>
    </cfRule>
  </conditionalFormatting>
  <conditionalFormatting sqref="R13:R14">
    <cfRule type="expression" dxfId="145" priority="974">
      <formula>OR($E$15=$AD$2,$E$15="")</formula>
    </cfRule>
  </conditionalFormatting>
  <conditionalFormatting sqref="L26 U26 U27:V61 L27:M61">
    <cfRule type="expression" dxfId="144" priority="975">
      <formula>$E$15=$AD$2</formula>
    </cfRule>
  </conditionalFormatting>
  <conditionalFormatting sqref="K26:K61 T26:T61">
    <cfRule type="expression" dxfId="143" priority="979">
      <formula>$E$15=$AD$3</formula>
    </cfRule>
  </conditionalFormatting>
  <conditionalFormatting sqref="J26:J60">
    <cfRule type="expression" dxfId="142" priority="981">
      <formula>$J$11=$AI$4</formula>
    </cfRule>
  </conditionalFormatting>
  <conditionalFormatting sqref="U14">
    <cfRule type="expression" dxfId="141" priority="13">
      <formula>$U$7=""</formula>
    </cfRule>
  </conditionalFormatting>
  <conditionalFormatting sqref="S6:V15">
    <cfRule type="expression" dxfId="140" priority="14">
      <formula>$E$13&lt;&gt;"液化石油ガス（LPG）"</formula>
    </cfRule>
  </conditionalFormatting>
  <conditionalFormatting sqref="O25:V61">
    <cfRule type="expression" dxfId="139" priority="9">
      <formula>$J$10=$AG$2</formula>
    </cfRule>
  </conditionalFormatting>
  <conditionalFormatting sqref="J14:L14">
    <cfRule type="expression" dxfId="138" priority="7">
      <formula>$AE$2="電気以外"</formula>
    </cfRule>
  </conditionalFormatting>
  <conditionalFormatting sqref="J14:L14">
    <cfRule type="expression" dxfId="137" priority="8">
      <formula>$J$11=$AI$2</formula>
    </cfRule>
  </conditionalFormatting>
  <conditionalFormatting sqref="J14:L14">
    <cfRule type="expression" dxfId="136" priority="6">
      <formula>$J$10=$AG$3</formula>
    </cfRule>
  </conditionalFormatting>
  <conditionalFormatting sqref="I29:I60">
    <cfRule type="expression" dxfId="135" priority="1">
      <formula>$J$10=$AG$3</formula>
    </cfRule>
  </conditionalFormatting>
  <conditionalFormatting sqref="I29:I60">
    <cfRule type="expression" dxfId="134" priority="2">
      <formula>AND($E$13&lt;&gt;"",$AE$2&lt;&gt;"電気")</formula>
    </cfRule>
    <cfRule type="expression" dxfId="133" priority="3">
      <formula>$J$11=$AI$3</formula>
    </cfRule>
    <cfRule type="expression" dxfId="132" priority="4">
      <formula>$J$11=$AI$2</formula>
    </cfRule>
  </conditionalFormatting>
  <dataValidations count="19">
    <dataValidation operator="greaterThanOrEqual" allowBlank="1" showInputMessage="1" showErrorMessage="1" error="数値を入力してください" sqref="N17:O20" xr:uid="{B7D71E8E-DDF2-44D9-BDA9-22CF013BC800}"/>
    <dataValidation type="decimal" operator="greaterThanOrEqual" allowBlank="1" showInputMessage="1" showErrorMessage="1" error="数値を入力してください" sqref="P17" xr:uid="{FF661836-E64E-404A-97DB-47DF356A1D12}">
      <formula1>0</formula1>
    </dataValidation>
    <dataValidation operator="greaterThanOrEqual" allowBlank="1" showInputMessage="1" showErrorMessage="1" sqref="Q17" xr:uid="{094C56BF-F1B8-4867-80AC-1E0193A3AA47}"/>
    <dataValidation type="decimal" operator="greaterThanOrEqual" allowBlank="1" showInputMessage="1" showErrorMessage="1" sqref="AG46:AG67 U7:V7" xr:uid="{758BE570-AC3B-40F2-873C-DB0B0B703087}">
      <formula1>0</formula1>
    </dataValidation>
    <dataValidation type="list" allowBlank="1" showInputMessage="1" showErrorMessage="1" sqref="J10:L10" xr:uid="{2DEF3026-46FA-4ACB-8BF1-29C9FF73C061}">
      <formula1>$AG$2:$AG$3</formula1>
    </dataValidation>
    <dataValidation type="list" allowBlank="1" showInputMessage="1" showErrorMessage="1" sqref="E15" xr:uid="{543E9440-B705-4D6A-A759-418FEFF1BD15}">
      <formula1>$AD$2:$AD$3</formula1>
    </dataValidation>
    <dataValidation type="list" allowBlank="1" showInputMessage="1" showErrorMessage="1" sqref="J7" xr:uid="{AB39FC2D-EA02-4057-AD6A-B8C1954C49FA}">
      <formula1>$AF$2:$AF$3</formula1>
    </dataValidation>
    <dataValidation type="list" allowBlank="1" showInputMessage="1" showErrorMessage="1" sqref="AI46:AI67 T29" xr:uid="{A402AB3B-906A-4AAD-96DF-50206207803A}">
      <formula1>$AK$2:$AK$3</formula1>
    </dataValidation>
    <dataValidation type="list" allowBlank="1" showInputMessage="1" showErrorMessage="1" sqref="J14" xr:uid="{447063A4-C8E5-4982-93D3-6CAA481338F2}">
      <formula1>$AH$2:$AH$3</formula1>
    </dataValidation>
    <dataValidation type="list" allowBlank="1" showInputMessage="1" showErrorMessage="1" sqref="J11" xr:uid="{64EC2683-A7A3-4217-A35F-DEECE49A45DB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77928854-E2B4-4921-8AC4-58BB5E736493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6C381E09-0A8E-4E02-B685-882809958427}">
      <formula1>0</formula1>
    </dataValidation>
    <dataValidation type="decimal" allowBlank="1" showInputMessage="1" showErrorMessage="1" errorTitle="入力エラー" error="時刻を正しく入力してください。" sqref="E29:F60 Q29:Q60" xr:uid="{2234ECC1-0A59-49C2-B0A6-6E5248008E3D}">
      <formula1>0</formula1>
      <formula2>1</formula2>
    </dataValidation>
    <dataValidation type="decimal" allowBlank="1" showInputMessage="1" showErrorMessage="1" error="力率を０～１の数値で入力してください。" sqref="L14" xr:uid="{87BFA282-5E08-4829-B6ED-2A317FCB9E69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D63EA8E8-4E1B-49F4-99EE-59F4A15DA68A}"/>
    <dataValidation type="decimal" operator="greaterThan" allowBlank="1" showInputMessage="1" showErrorMessage="1" error="電圧を数値で入力してください。" sqref="K14" xr:uid="{A4605078-3D05-4F8A-AF62-B300A3C1F4D6}">
      <formula1>0</formula1>
    </dataValidation>
    <dataValidation type="decimal" operator="greaterThanOrEqual" allowBlank="1" showInputMessage="1" showErrorMessage="1" error="数値で入力してください。" sqref="R29:R60 H29:H60 J29:J60" xr:uid="{DFD1A76C-8A3F-4FEE-85F6-3FE287F5DF1B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B9364639-9945-4A35-B08B-1A151BB2781E}">
      <formula1>0</formula1>
    </dataValidation>
    <dataValidation type="whole" operator="greaterThanOrEqual" allowBlank="1" showInputMessage="1" showErrorMessage="1" error="数値を入力してください。" sqref="P10:Q10" xr:uid="{123281EE-4AB8-49C0-87C1-9D72DEAEBAA9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A8F20A-E79D-430A-BA86-4FEE74DA4709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9A749-E96F-4CBF-87AB-1FCF93B81C6D}">
  <sheetPr codeName="Sheet16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VLOOKUP(入力様式【No.9】!J16,プルダウンリスト!O2:P13,2,FALSE)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WmgAKFSsQ4mXX0HcMyKzPxvC1SpsftiVjxYuVYKWXCrJT21wRspN/1F3rqhb6jMY/Ts8EyCo8eOEJ+a5QbnDvA==" saltValue="1VfV4a8NTkwZcbHuteLMCQ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131" priority="73">
      <formula>$J$10=$AG$3</formula>
    </cfRule>
  </conditionalFormatting>
  <conditionalFormatting sqref="C29">
    <cfRule type="expression" dxfId="130" priority="70">
      <formula>$J$10=$AG$3</formula>
    </cfRule>
  </conditionalFormatting>
  <conditionalFormatting sqref="C25">
    <cfRule type="expression" dxfId="129" priority="69">
      <formula>$J$10=$AG$3</formula>
    </cfRule>
  </conditionalFormatting>
  <conditionalFormatting sqref="D25:G25">
    <cfRule type="expression" dxfId="128" priority="67">
      <formula>$J$10=$AG$3</formula>
    </cfRule>
  </conditionalFormatting>
  <conditionalFormatting sqref="C26">
    <cfRule type="expression" dxfId="127" priority="66">
      <formula>$J$10=$AG$3</formula>
    </cfRule>
  </conditionalFormatting>
  <conditionalFormatting sqref="D26:G26">
    <cfRule type="expression" dxfId="126" priority="65">
      <formula>$J$10=$AG$3</formula>
    </cfRule>
  </conditionalFormatting>
  <conditionalFormatting sqref="C61">
    <cfRule type="expression" dxfId="125" priority="58">
      <formula>$J$10=$AG$3</formula>
    </cfRule>
  </conditionalFormatting>
  <conditionalFormatting sqref="D29:F60">
    <cfRule type="expression" dxfId="124" priority="51">
      <formula>$J$10=$AG$3</formula>
    </cfRule>
  </conditionalFormatting>
  <conditionalFormatting sqref="H11:L11 I13:L13 J12:L12 J14:L14">
    <cfRule type="expression" dxfId="123" priority="44">
      <formula>$AE$2="電気以外"</formula>
    </cfRule>
  </conditionalFormatting>
  <conditionalFormatting sqref="J8:J9">
    <cfRule type="expression" dxfId="122" priority="49">
      <formula>$J$7=$AF$3</formula>
    </cfRule>
  </conditionalFormatting>
  <conditionalFormatting sqref="I13:L14">
    <cfRule type="expression" dxfId="121" priority="46">
      <formula>$J$11=$AI$2</formula>
    </cfRule>
  </conditionalFormatting>
  <conditionalFormatting sqref="H61:M61 H26:I28 K26:M60 H29:H60">
    <cfRule type="expression" dxfId="120" priority="39">
      <formula>$J$10=$AG$3</formula>
    </cfRule>
  </conditionalFormatting>
  <conditionalFormatting sqref="K25">
    <cfRule type="expression" dxfId="119" priority="32">
      <formula>$J$10=$AG$3</formula>
    </cfRule>
  </conditionalFormatting>
  <conditionalFormatting sqref="H25">
    <cfRule type="expression" dxfId="118" priority="26">
      <formula>$J$10=$AG$3</formula>
    </cfRule>
  </conditionalFormatting>
  <conditionalFormatting sqref="J26:J60">
    <cfRule type="expression" dxfId="117" priority="23">
      <formula>$J$10=$AG$3</formula>
    </cfRule>
  </conditionalFormatting>
  <conditionalFormatting sqref="P14:Q14">
    <cfRule type="expression" dxfId="116" priority="18">
      <formula>$P$14&lt;=0</formula>
    </cfRule>
  </conditionalFormatting>
  <conditionalFormatting sqref="H11:L14">
    <cfRule type="expression" dxfId="115" priority="16">
      <formula>$J$10=$AG$3</formula>
    </cfRule>
  </conditionalFormatting>
  <conditionalFormatting sqref="J18:J19 L18:L19">
    <cfRule type="expression" dxfId="114" priority="12">
      <formula>IF($J$10=$AG$2,OR(AND($D$29="",$P$29=""),$D$29=""),OR(AND($D$29="",$P$29=""),$P$29=""))</formula>
    </cfRule>
  </conditionalFormatting>
  <conditionalFormatting sqref="H26:I28 H29:H60">
    <cfRule type="expression" dxfId="113" priority="773">
      <formula>AND($E$13&lt;&gt;"",$AE$2&lt;&gt;"電気")</formula>
    </cfRule>
    <cfRule type="expression" dxfId="112" priority="774">
      <formula>$J$11=$AI$3</formula>
    </cfRule>
    <cfRule type="expression" dxfId="111" priority="775">
      <formula>$J$11=$AI$2</formula>
    </cfRule>
  </conditionalFormatting>
  <conditionalFormatting sqref="R9:R10">
    <cfRule type="expression" dxfId="110" priority="960">
      <formula>OR($E$15=$AD$2,$E$15="")</formula>
    </cfRule>
  </conditionalFormatting>
  <conditionalFormatting sqref="R13:R14">
    <cfRule type="expression" dxfId="109" priority="961">
      <formula>OR($E$15=$AD$2,$E$15="")</formula>
    </cfRule>
  </conditionalFormatting>
  <conditionalFormatting sqref="L26 U26 U27:V61 L27:M61">
    <cfRule type="expression" dxfId="108" priority="962">
      <formula>$E$15=$AD$2</formula>
    </cfRule>
  </conditionalFormatting>
  <conditionalFormatting sqref="K26:K61 T26:T61">
    <cfRule type="expression" dxfId="107" priority="966">
      <formula>$E$15=$AD$3</formula>
    </cfRule>
  </conditionalFormatting>
  <conditionalFormatting sqref="J26:J60">
    <cfRule type="expression" dxfId="106" priority="968">
      <formula>$J$11=$AI$4</formula>
    </cfRule>
  </conditionalFormatting>
  <conditionalFormatting sqref="U14">
    <cfRule type="expression" dxfId="105" priority="9">
      <formula>$U$7=""</formula>
    </cfRule>
  </conditionalFormatting>
  <conditionalFormatting sqref="S6:V15">
    <cfRule type="expression" dxfId="104" priority="10">
      <formula>$E$13&lt;&gt;"液化石油ガス（LPG）"</formula>
    </cfRule>
  </conditionalFormatting>
  <conditionalFormatting sqref="O25:V61">
    <cfRule type="expression" dxfId="103" priority="5">
      <formula>$J$10=$AG$2</formula>
    </cfRule>
  </conditionalFormatting>
  <conditionalFormatting sqref="I29:I60">
    <cfRule type="expression" dxfId="102" priority="1">
      <formula>$J$10=$AG$3</formula>
    </cfRule>
  </conditionalFormatting>
  <conditionalFormatting sqref="I29:I60">
    <cfRule type="expression" dxfId="101" priority="2">
      <formula>AND($E$13&lt;&gt;"",$AE$2&lt;&gt;"電気")</formula>
    </cfRule>
    <cfRule type="expression" dxfId="100" priority="3">
      <formula>$J$11=$AI$3</formula>
    </cfRule>
    <cfRule type="expression" dxfId="99" priority="4">
      <formula>$J$11=$AI$2</formula>
    </cfRule>
  </conditionalFormatting>
  <dataValidations count="19">
    <dataValidation operator="greaterThanOrEqual" allowBlank="1" showInputMessage="1" showErrorMessage="1" error="数値を入力してください" sqref="N17:O20" xr:uid="{C188A140-B980-4FA1-AEDB-6D4CE82D8619}"/>
    <dataValidation type="decimal" operator="greaterThanOrEqual" allowBlank="1" showInputMessage="1" showErrorMessage="1" error="数値を入力してください" sqref="P17" xr:uid="{2D6C1570-FA6E-48FA-A835-93F5D072E2DF}">
      <formula1>0</formula1>
    </dataValidation>
    <dataValidation operator="greaterThanOrEqual" allowBlank="1" showInputMessage="1" showErrorMessage="1" sqref="Q17" xr:uid="{D56CA36F-B376-43B0-8E84-779EA11754F2}"/>
    <dataValidation type="decimal" operator="greaterThanOrEqual" allowBlank="1" showInputMessage="1" showErrorMessage="1" sqref="AG46:AG67 U7:V7" xr:uid="{493978C5-6A6B-4BE3-ACE3-613FC1678B99}">
      <formula1>0</formula1>
    </dataValidation>
    <dataValidation type="list" allowBlank="1" showInputMessage="1" showErrorMessage="1" sqref="J10:L10" xr:uid="{3686913D-6B7C-44C3-B4FA-1AFBA7CA85EB}">
      <formula1>$AG$2:$AG$3</formula1>
    </dataValidation>
    <dataValidation type="list" allowBlank="1" showInputMessage="1" showErrorMessage="1" sqref="E15" xr:uid="{5594E92B-E5FA-4526-801E-740F3DE45FD2}">
      <formula1>$AD$2:$AD$3</formula1>
    </dataValidation>
    <dataValidation type="list" allowBlank="1" showInputMessage="1" showErrorMessage="1" sqref="J7" xr:uid="{D207C1D0-BB21-4A16-8A34-79FF4D2DB5B7}">
      <formula1>$AF$2:$AF$3</formula1>
    </dataValidation>
    <dataValidation type="list" allowBlank="1" showInputMessage="1" showErrorMessage="1" sqref="AI46:AI67 T29" xr:uid="{782A5B01-9F15-46AC-A0C7-B8B2B89F7943}">
      <formula1>$AK$2:$AK$3</formula1>
    </dataValidation>
    <dataValidation type="list" allowBlank="1" showInputMessage="1" showErrorMessage="1" sqref="J14" xr:uid="{8DDE2108-9E17-4064-AD45-99F83051CF89}">
      <formula1>$AH$2:$AH$3</formula1>
    </dataValidation>
    <dataValidation type="list" allowBlank="1" showInputMessage="1" showErrorMessage="1" sqref="J11" xr:uid="{A72C38B2-355A-4A04-B0AC-9E8B888FB581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04776E93-4F47-4F1E-A1F5-7F1E94B1078F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0E2E68B2-0FE0-49B5-96B4-510909D69950}">
      <formula1>0</formula1>
    </dataValidation>
    <dataValidation type="decimal" allowBlank="1" showInputMessage="1" showErrorMessage="1" errorTitle="入力エラー" error="時刻を正しく入力してください。" sqref="E29:F60 Q29:Q60" xr:uid="{AFD9F2BE-C3C3-433F-9FDC-B480C3EB2D28}">
      <formula1>0</formula1>
      <formula2>1</formula2>
    </dataValidation>
    <dataValidation type="decimal" allowBlank="1" showInputMessage="1" showErrorMessage="1" error="力率を０～１の数値で入力してください。" sqref="L14" xr:uid="{5A4DC13E-106A-40B1-88FD-2D159CFBED1C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B3703C7-AEB8-4B49-A207-C8E2CE16C714}"/>
    <dataValidation type="decimal" operator="greaterThan" allowBlank="1" showInputMessage="1" showErrorMessage="1" error="電圧を数値で入力してください。" sqref="K14" xr:uid="{BB529824-464B-470A-A12B-BCC10467C6B9}">
      <formula1>0</formula1>
    </dataValidation>
    <dataValidation type="decimal" operator="greaterThanOrEqual" allowBlank="1" showInputMessage="1" showErrorMessage="1" error="数値で入力してください。" sqref="R29:R60 H29:H60 J29:J60" xr:uid="{F3C3D59A-85CD-4AF8-B797-1CD808E4D0CC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E19F33FC-3CC5-453C-AAAA-DB4198F569F8}">
      <formula1>0</formula1>
    </dataValidation>
    <dataValidation type="whole" operator="greaterThanOrEqual" allowBlank="1" showInputMessage="1" showErrorMessage="1" error="数値を入力してください。" sqref="P10:Q10" xr:uid="{DEC20994-7D26-4140-8817-501A4C295C1B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EFDB17-A9D8-4B88-BFD9-5E6047F37E55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4FB3-3A93-415C-BBC2-61C2E5104976}">
  <sheetPr codeName="Sheet17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VLOOKUP(入力様式【No.10】!J16,プルダウンリスト!O2:P13,2,FALSE)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DlVszOCvKzqQ5++q+VYi1FjU++7kEAtzml6vmpXneRG+kiS3WC6bmofWtFZxKHlr/mZHTLUPPlvARHjwVfTNIQ==" saltValue="Ivn4DenvemfT/07ksBqPmQ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98" priority="73">
      <formula>$J$10=$AG$3</formula>
    </cfRule>
  </conditionalFormatting>
  <conditionalFormatting sqref="C29">
    <cfRule type="expression" dxfId="97" priority="70">
      <formula>$J$10=$AG$3</formula>
    </cfRule>
  </conditionalFormatting>
  <conditionalFormatting sqref="C25">
    <cfRule type="expression" dxfId="96" priority="69">
      <formula>$J$10=$AG$3</formula>
    </cfRule>
  </conditionalFormatting>
  <conditionalFormatting sqref="D25:G25">
    <cfRule type="expression" dxfId="95" priority="67">
      <formula>$J$10=$AG$3</formula>
    </cfRule>
  </conditionalFormatting>
  <conditionalFormatting sqref="C26">
    <cfRule type="expression" dxfId="94" priority="66">
      <formula>$J$10=$AG$3</formula>
    </cfRule>
  </conditionalFormatting>
  <conditionalFormatting sqref="D26:G26">
    <cfRule type="expression" dxfId="93" priority="65">
      <formula>$J$10=$AG$3</formula>
    </cfRule>
  </conditionalFormatting>
  <conditionalFormatting sqref="C61">
    <cfRule type="expression" dxfId="92" priority="58">
      <formula>$J$10=$AG$3</formula>
    </cfRule>
  </conditionalFormatting>
  <conditionalFormatting sqref="D29:F60">
    <cfRule type="expression" dxfId="91" priority="51">
      <formula>$J$10=$AG$3</formula>
    </cfRule>
  </conditionalFormatting>
  <conditionalFormatting sqref="H11:L11 I13:L13 J12:L12 J14:L14">
    <cfRule type="expression" dxfId="90" priority="44">
      <formula>$AE$2="電気以外"</formula>
    </cfRule>
  </conditionalFormatting>
  <conditionalFormatting sqref="J8:J9">
    <cfRule type="expression" dxfId="89" priority="49">
      <formula>$J$7=$AF$3</formula>
    </cfRule>
  </conditionalFormatting>
  <conditionalFormatting sqref="I13:L14">
    <cfRule type="expression" dxfId="88" priority="46">
      <formula>$J$11=$AI$2</formula>
    </cfRule>
  </conditionalFormatting>
  <conditionalFormatting sqref="H61:M61 H26:I28 K26:M60 H29:H60">
    <cfRule type="expression" dxfId="87" priority="39">
      <formula>$J$10=$AG$3</formula>
    </cfRule>
  </conditionalFormatting>
  <conditionalFormatting sqref="K25">
    <cfRule type="expression" dxfId="86" priority="32">
      <formula>$J$10=$AG$3</formula>
    </cfRule>
  </conditionalFormatting>
  <conditionalFormatting sqref="H25">
    <cfRule type="expression" dxfId="85" priority="26">
      <formula>$J$10=$AG$3</formula>
    </cfRule>
  </conditionalFormatting>
  <conditionalFormatting sqref="J26:J60">
    <cfRule type="expression" dxfId="84" priority="23">
      <formula>$J$10=$AG$3</formula>
    </cfRule>
  </conditionalFormatting>
  <conditionalFormatting sqref="P14:Q14">
    <cfRule type="expression" dxfId="83" priority="18">
      <formula>$P$14&lt;=0</formula>
    </cfRule>
  </conditionalFormatting>
  <conditionalFormatting sqref="H11:L14">
    <cfRule type="expression" dxfId="82" priority="16">
      <formula>$J$10=$AG$3</formula>
    </cfRule>
  </conditionalFormatting>
  <conditionalFormatting sqref="J18:J19 L18:L19">
    <cfRule type="expression" dxfId="81" priority="12">
      <formula>IF($J$10=$AG$2,OR(AND($D$29="",$P$29=""),$D$29=""),OR(AND($D$29="",$P$29=""),$P$29=""))</formula>
    </cfRule>
  </conditionalFormatting>
  <conditionalFormatting sqref="H26:I28 H29:H60">
    <cfRule type="expression" dxfId="80" priority="753">
      <formula>AND($E$13&lt;&gt;"",$AE$2&lt;&gt;"電気")</formula>
    </cfRule>
    <cfRule type="expression" dxfId="79" priority="754">
      <formula>$J$11=$AI$3</formula>
    </cfRule>
    <cfRule type="expression" dxfId="78" priority="755">
      <formula>$J$11=$AI$2</formula>
    </cfRule>
  </conditionalFormatting>
  <conditionalFormatting sqref="R9:R10">
    <cfRule type="expression" dxfId="77" priority="951">
      <formula>OR($E$15=$AD$2,$E$15="")</formula>
    </cfRule>
  </conditionalFormatting>
  <conditionalFormatting sqref="R13:R14">
    <cfRule type="expression" dxfId="76" priority="952">
      <formula>OR($E$15=$AD$2,$E$15="")</formula>
    </cfRule>
  </conditionalFormatting>
  <conditionalFormatting sqref="L26 U26 U27:V61 L27:M61">
    <cfRule type="expression" dxfId="75" priority="953">
      <formula>$E$15=$AD$2</formula>
    </cfRule>
  </conditionalFormatting>
  <conditionalFormatting sqref="K26:K61 T26:T61">
    <cfRule type="expression" dxfId="74" priority="957">
      <formula>$E$15=$AD$3</formula>
    </cfRule>
  </conditionalFormatting>
  <conditionalFormatting sqref="J26:J60">
    <cfRule type="expression" dxfId="73" priority="959">
      <formula>$J$11=$AI$4</formula>
    </cfRule>
  </conditionalFormatting>
  <conditionalFormatting sqref="U14">
    <cfRule type="expression" dxfId="72" priority="9">
      <formula>$U$7=""</formula>
    </cfRule>
  </conditionalFormatting>
  <conditionalFormatting sqref="S6:V15">
    <cfRule type="expression" dxfId="71" priority="10">
      <formula>$E$13&lt;&gt;"液化石油ガス（LPG）"</formula>
    </cfRule>
  </conditionalFormatting>
  <conditionalFormatting sqref="O25:V61">
    <cfRule type="expression" dxfId="70" priority="5">
      <formula>$J$10=$AG$2</formula>
    </cfRule>
  </conditionalFormatting>
  <conditionalFormatting sqref="I29:I60">
    <cfRule type="expression" dxfId="69" priority="1">
      <formula>$J$10=$AG$3</formula>
    </cfRule>
  </conditionalFormatting>
  <conditionalFormatting sqref="I29:I60">
    <cfRule type="expression" dxfId="68" priority="2">
      <formula>AND($E$13&lt;&gt;"",$AE$2&lt;&gt;"電気")</formula>
    </cfRule>
    <cfRule type="expression" dxfId="67" priority="3">
      <formula>$J$11=$AI$3</formula>
    </cfRule>
    <cfRule type="expression" dxfId="66" priority="4">
      <formula>$J$11=$AI$2</formula>
    </cfRule>
  </conditionalFormatting>
  <dataValidations disablePrompts="1" count="19">
    <dataValidation type="list" allowBlank="1" showInputMessage="1" showErrorMessage="1" sqref="J11" xr:uid="{E2383CED-08A4-4B4C-9ADC-8AD1E064AD84}">
      <formula1>$AI$2:$AI$4</formula1>
    </dataValidation>
    <dataValidation type="list" allowBlank="1" showInputMessage="1" showErrorMessage="1" sqref="J14" xr:uid="{3663F5D5-C9DB-4942-B5DF-48C49A82EBDF}">
      <formula1>$AH$2:$AH$3</formula1>
    </dataValidation>
    <dataValidation type="list" allowBlank="1" showInputMessage="1" showErrorMessage="1" sqref="AI46:AI67 T29" xr:uid="{3F94F741-AD0F-4905-B645-FA13DFE0F09E}">
      <formula1>$AK$2:$AK$3</formula1>
    </dataValidation>
    <dataValidation type="list" allowBlank="1" showInputMessage="1" showErrorMessage="1" sqref="J7" xr:uid="{C2779F9E-9525-4C8B-80BE-FADDCDB5952F}">
      <formula1>$AF$2:$AF$3</formula1>
    </dataValidation>
    <dataValidation type="list" allowBlank="1" showInputMessage="1" showErrorMessage="1" sqref="E15" xr:uid="{798303A9-1018-43B8-AD0D-5EF968618D88}">
      <formula1>$AD$2:$AD$3</formula1>
    </dataValidation>
    <dataValidation type="list" allowBlank="1" showInputMessage="1" showErrorMessage="1" sqref="J10:L10" xr:uid="{8F48A97E-0746-417B-ACCE-ACF7E4457D68}">
      <formula1>$AG$2:$AG$3</formula1>
    </dataValidation>
    <dataValidation type="decimal" operator="greaterThanOrEqual" allowBlank="1" showInputMessage="1" showErrorMessage="1" sqref="AG46:AG67 U7:V7" xr:uid="{63C93DE1-2968-4750-8BD8-CEB3E1BB45A3}">
      <formula1>0</formula1>
    </dataValidation>
    <dataValidation operator="greaterThanOrEqual" allowBlank="1" showInputMessage="1" showErrorMessage="1" sqref="Q17" xr:uid="{8B46533F-7C2D-40B3-A4CF-964D13B46BDB}"/>
    <dataValidation type="decimal" operator="greaterThanOrEqual" allowBlank="1" showInputMessage="1" showErrorMessage="1" error="数値を入力してください" sqref="P17" xr:uid="{5A4D5E59-C30F-4C11-926E-51E8F1951750}">
      <formula1>0</formula1>
    </dataValidation>
    <dataValidation operator="greaterThanOrEqual" allowBlank="1" showInputMessage="1" showErrorMessage="1" error="数値を入力してください" sqref="N17:O20" xr:uid="{F127DA33-8694-4A68-AFBB-797694A0DC88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0BB2F7E7-931F-4230-88EC-2ABDE6422B6F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0FB8C189-E872-4012-8B00-A830B7CF9E6A}">
      <formula1>0</formula1>
    </dataValidation>
    <dataValidation type="decimal" allowBlank="1" showInputMessage="1" showErrorMessage="1" errorTitle="入力エラー" error="時刻を正しく入力してください。" sqref="E29:F60 Q29:Q60" xr:uid="{5F86B833-A160-4187-A04E-0A71A779DA29}">
      <formula1>0</formula1>
      <formula2>1</formula2>
    </dataValidation>
    <dataValidation type="decimal" allowBlank="1" showInputMessage="1" showErrorMessage="1" error="力率を０～１の数値で入力してください。" sqref="L14" xr:uid="{47A6767C-1A43-4748-B8A4-E22D913A5333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A533A3A0-830F-4662-B87E-3AD8B56C9225}"/>
    <dataValidation type="decimal" operator="greaterThan" allowBlank="1" showInputMessage="1" showErrorMessage="1" error="電圧を数値で入力してください。" sqref="K14" xr:uid="{70A77893-37F2-4A29-9E6C-4DFB520B65EA}">
      <formula1>0</formula1>
    </dataValidation>
    <dataValidation type="decimal" operator="greaterThanOrEqual" allowBlank="1" showInputMessage="1" showErrorMessage="1" error="数値で入力してください。" sqref="R29:R60 H29:H60 J29:J60" xr:uid="{5A7D224B-7FA3-49A5-92B5-3310F06AD1B1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8474C7F3-D42F-48AB-9B56-78B51E34C380}">
      <formula1>0</formula1>
    </dataValidation>
    <dataValidation type="whole" operator="greaterThanOrEqual" allowBlank="1" showInputMessage="1" showErrorMessage="1" error="数値を入力してください。" sqref="P10:Q10" xr:uid="{A291F0CE-B284-44A0-A06C-A4B18B10C426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8028C54-391D-40D5-B4ED-4BE73249C315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E7EF-BE7E-4C12-9891-F6381E843CD6}">
  <sheetPr codeName="Sheet18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VLOOKUP(入力様式【No.11】!J16,プルダウンリスト!O2:P13,2,FALSE)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1YtqeQKqk9kNso8Pz27BHKBRhqjeFg/k3a1G5fp8DSRfHsYb3coP3+TjQ8IuI1GRp2YZGdLLKlVxc2Yq6D2Yyw==" saltValue="qGayRBjlyvB0JzEyDfdoCg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D61:G61 G29:G60">
    <cfRule type="expression" dxfId="65" priority="73">
      <formula>$J$10=$AG$3</formula>
    </cfRule>
  </conditionalFormatting>
  <conditionalFormatting sqref="C29">
    <cfRule type="expression" dxfId="64" priority="70">
      <formula>$J$10=$AG$3</formula>
    </cfRule>
  </conditionalFormatting>
  <conditionalFormatting sqref="C25">
    <cfRule type="expression" dxfId="63" priority="69">
      <formula>$J$10=$AG$3</formula>
    </cfRule>
  </conditionalFormatting>
  <conditionalFormatting sqref="D25:G25">
    <cfRule type="expression" dxfId="62" priority="67">
      <formula>$J$10=$AG$3</formula>
    </cfRule>
  </conditionalFormatting>
  <conditionalFormatting sqref="C26">
    <cfRule type="expression" dxfId="61" priority="66">
      <formula>$J$10=$AG$3</formula>
    </cfRule>
  </conditionalFormatting>
  <conditionalFormatting sqref="D26:G26">
    <cfRule type="expression" dxfId="60" priority="65">
      <formula>$J$10=$AG$3</formula>
    </cfRule>
  </conditionalFormatting>
  <conditionalFormatting sqref="C61">
    <cfRule type="expression" dxfId="59" priority="58">
      <formula>$J$10=$AG$3</formula>
    </cfRule>
  </conditionalFormatting>
  <conditionalFormatting sqref="D29:F60">
    <cfRule type="expression" dxfId="58" priority="51">
      <formula>$J$10=$AG$3</formula>
    </cfRule>
  </conditionalFormatting>
  <conditionalFormatting sqref="H11:L11 I13:L13 J12:L12 J14:L14">
    <cfRule type="expression" dxfId="57" priority="44">
      <formula>$AE$2="電気以外"</formula>
    </cfRule>
  </conditionalFormatting>
  <conditionalFormatting sqref="J8:J9">
    <cfRule type="expression" dxfId="56" priority="49">
      <formula>$J$7=$AF$3</formula>
    </cfRule>
  </conditionalFormatting>
  <conditionalFormatting sqref="I13:L14">
    <cfRule type="expression" dxfId="55" priority="46">
      <formula>$J$11=$AI$2</formula>
    </cfRule>
  </conditionalFormatting>
  <conditionalFormatting sqref="H61:M61 H26:I28 K26:M60 H29:H60">
    <cfRule type="expression" dxfId="54" priority="39">
      <formula>$J$10=$AG$3</formula>
    </cfRule>
  </conditionalFormatting>
  <conditionalFormatting sqref="K25">
    <cfRule type="expression" dxfId="53" priority="32">
      <formula>$J$10=$AG$3</formula>
    </cfRule>
  </conditionalFormatting>
  <conditionalFormatting sqref="H25">
    <cfRule type="expression" dxfId="52" priority="26">
      <formula>$J$10=$AG$3</formula>
    </cfRule>
  </conditionalFormatting>
  <conditionalFormatting sqref="J26:J60">
    <cfRule type="expression" dxfId="51" priority="23">
      <formula>$J$10=$AG$3</formula>
    </cfRule>
  </conditionalFormatting>
  <conditionalFormatting sqref="P14:Q14">
    <cfRule type="expression" dxfId="50" priority="18">
      <formula>$P$14&lt;=0</formula>
    </cfRule>
  </conditionalFormatting>
  <conditionalFormatting sqref="H11:L14">
    <cfRule type="expression" dxfId="49" priority="16">
      <formula>$J$10=$AG$3</formula>
    </cfRule>
  </conditionalFormatting>
  <conditionalFormatting sqref="J18:J19 L18:L19">
    <cfRule type="expression" dxfId="48" priority="12">
      <formula>IF($J$10=$AG$2,OR(AND($D$29="",$P$29=""),$D$29=""),OR(AND($D$29="",$P$29=""),$P$29=""))</formula>
    </cfRule>
  </conditionalFormatting>
  <conditionalFormatting sqref="H26:I28 H29:H60">
    <cfRule type="expression" dxfId="47" priority="733">
      <formula>AND($E$13&lt;&gt;"",$AE$2&lt;&gt;"電気")</formula>
    </cfRule>
    <cfRule type="expression" dxfId="46" priority="734">
      <formula>$J$11=$AI$3</formula>
    </cfRule>
    <cfRule type="expression" dxfId="45" priority="735">
      <formula>$J$11=$AI$2</formula>
    </cfRule>
  </conditionalFormatting>
  <conditionalFormatting sqref="R9:R10">
    <cfRule type="expression" dxfId="44" priority="942">
      <formula>OR($E$15=$AD$2,$E$15="")</formula>
    </cfRule>
  </conditionalFormatting>
  <conditionalFormatting sqref="R13:R14">
    <cfRule type="expression" dxfId="43" priority="943">
      <formula>OR($E$15=$AD$2,$E$15="")</formula>
    </cfRule>
  </conditionalFormatting>
  <conditionalFormatting sqref="L26 U26 U27:V61 L27:M61">
    <cfRule type="expression" dxfId="42" priority="944">
      <formula>$E$15=$AD$2</formula>
    </cfRule>
  </conditionalFormatting>
  <conditionalFormatting sqref="K26:K61 T26:T61">
    <cfRule type="expression" dxfId="41" priority="948">
      <formula>$E$15=$AD$3</formula>
    </cfRule>
  </conditionalFormatting>
  <conditionalFormatting sqref="J26:J60">
    <cfRule type="expression" dxfId="40" priority="950">
      <formula>$J$11=$AI$4</formula>
    </cfRule>
  </conditionalFormatting>
  <conditionalFormatting sqref="U14">
    <cfRule type="expression" dxfId="39" priority="9">
      <formula>$U$7=""</formula>
    </cfRule>
  </conditionalFormatting>
  <conditionalFormatting sqref="S6:V15">
    <cfRule type="expression" dxfId="38" priority="10">
      <formula>$E$13&lt;&gt;"液化石油ガス（LPG）"</formula>
    </cfRule>
  </conditionalFormatting>
  <conditionalFormatting sqref="O25:V61">
    <cfRule type="expression" dxfId="37" priority="5">
      <formula>$J$10=$AG$2</formula>
    </cfRule>
  </conditionalFormatting>
  <conditionalFormatting sqref="I29:I60">
    <cfRule type="expression" dxfId="36" priority="1">
      <formula>$J$10=$AG$3</formula>
    </cfRule>
  </conditionalFormatting>
  <conditionalFormatting sqref="I29:I60">
    <cfRule type="expression" dxfId="35" priority="2">
      <formula>AND($E$13&lt;&gt;"",$AE$2&lt;&gt;"電気")</formula>
    </cfRule>
    <cfRule type="expression" dxfId="34" priority="3">
      <formula>$J$11=$AI$3</formula>
    </cfRule>
    <cfRule type="expression" dxfId="33" priority="4">
      <formula>$J$11=$AI$2</formula>
    </cfRule>
  </conditionalFormatting>
  <dataValidations count="19">
    <dataValidation type="list" allowBlank="1" showInputMessage="1" showErrorMessage="1" sqref="J11" xr:uid="{2046C73A-F44D-4510-91CC-3835AFE8B319}">
      <formula1>$AI$2:$AI$4</formula1>
    </dataValidation>
    <dataValidation type="list" allowBlank="1" showInputMessage="1" showErrorMessage="1" sqref="J14" xr:uid="{FD69E6C4-92D4-4DAF-A0C8-327F2162040F}">
      <formula1>$AH$2:$AH$3</formula1>
    </dataValidation>
    <dataValidation type="list" allowBlank="1" showInputMessage="1" showErrorMessage="1" sqref="AI46:AI67 T29" xr:uid="{1A970111-0926-42B3-B85D-E44B9D35DFAD}">
      <formula1>$AK$2:$AK$3</formula1>
    </dataValidation>
    <dataValidation type="list" allowBlank="1" showInputMessage="1" showErrorMessage="1" sqref="J7" xr:uid="{0C18645D-DD50-4E88-A9C9-CEB4DCD36F26}">
      <formula1>$AF$2:$AF$3</formula1>
    </dataValidation>
    <dataValidation type="list" allowBlank="1" showInputMessage="1" showErrorMessage="1" sqref="E15" xr:uid="{A153F8C0-1971-4BF1-B6C6-D854FC9F74D9}">
      <formula1>$AD$2:$AD$3</formula1>
    </dataValidation>
    <dataValidation type="list" allowBlank="1" showInputMessage="1" showErrorMessage="1" sqref="J10:L10" xr:uid="{2FE8AC43-AB4C-44E3-9A66-04A953B51C4C}">
      <formula1>$AG$2:$AG$3</formula1>
    </dataValidation>
    <dataValidation type="decimal" operator="greaterThanOrEqual" allowBlank="1" showInputMessage="1" showErrorMessage="1" sqref="AG46:AG67 U7:V7" xr:uid="{F31E86AA-170A-4B39-BA89-B07F9DFF458E}">
      <formula1>0</formula1>
    </dataValidation>
    <dataValidation operator="greaterThanOrEqual" allowBlank="1" showInputMessage="1" showErrorMessage="1" sqref="Q17" xr:uid="{4E5E403C-640D-4115-A69B-983BAC29538E}"/>
    <dataValidation type="decimal" operator="greaterThanOrEqual" allowBlank="1" showInputMessage="1" showErrorMessage="1" error="数値を入力してください" sqref="P17" xr:uid="{00C83AA8-972C-47E4-8A78-9C837C4C620F}">
      <formula1>0</formula1>
    </dataValidation>
    <dataValidation operator="greaterThanOrEqual" allowBlank="1" showInputMessage="1" showErrorMessage="1" error="数値を入力してください" sqref="N17:O20" xr:uid="{69E4C6DE-BA11-4647-AD18-50405BD40C7C}"/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70212D37-CCCB-4172-A124-FBFFAC8A134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87B61A9F-31AA-4AE8-A234-380124712846}">
      <formula1>0</formula1>
    </dataValidation>
    <dataValidation type="decimal" allowBlank="1" showInputMessage="1" showErrorMessage="1" errorTitle="入力エラー" error="時刻を正しく入力してください。" sqref="E29:F60 Q29:Q60" xr:uid="{9E462E08-5232-4D93-AAE5-410D0CB80FC8}">
      <formula1>0</formula1>
      <formula2>1</formula2>
    </dataValidation>
    <dataValidation type="decimal" allowBlank="1" showInputMessage="1" showErrorMessage="1" error="力率を０～１の数値で入力してください。" sqref="L14" xr:uid="{15BD4DAD-D028-4B6C-A0D6-EF37682B9CA8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75511DD-B915-449F-8B3A-DB70B276077A}"/>
    <dataValidation type="decimal" operator="greaterThan" allowBlank="1" showInputMessage="1" showErrorMessage="1" error="電圧を数値で入力してください。" sqref="K14" xr:uid="{5A7D4EAA-CD24-4703-BAE6-605F10BC092B}">
      <formula1>0</formula1>
    </dataValidation>
    <dataValidation type="decimal" operator="greaterThanOrEqual" allowBlank="1" showInputMessage="1" showErrorMessage="1" error="数値で入力してください。" sqref="R29:R60 H29:H60 J29:J60" xr:uid="{20E16D78-DD64-4E04-B98E-7C0BFBFDF594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B2F947DC-4008-4B14-A26A-574D717AE520}">
      <formula1>0</formula1>
    </dataValidation>
    <dataValidation type="whole" operator="greaterThanOrEqual" allowBlank="1" showInputMessage="1" showErrorMessage="1" error="数値を入力してください。" sqref="P10:Q10" xr:uid="{9328EDE5-B7ED-4829-BB7E-BEFC6F7F0A82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C2D57B-E3CD-4B4C-928A-0999E1639881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D68AC-05DB-4FB3-8688-0E2867624D5D}">
  <sheetPr codeName="Sheet19">
    <tabColor theme="7" tint="0.79998168889431442"/>
    <pageSetUpPr fitToPage="1"/>
  </sheetPr>
  <dimension ref="A1:AO957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36328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326" t="s">
        <v>245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VLOOKUP(入力様式【No.12】!J16,プルダウンリスト!O2:P13,2,FALSE)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A56" s="124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Z58" s="22"/>
      <c r="AA58" s="125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Z59" s="22"/>
      <c r="AA59" s="125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38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38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Z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A67" s="139"/>
      <c r="AD67" s="117"/>
      <c r="AE67" s="120"/>
      <c r="AF67" s="118"/>
      <c r="AH67" s="140"/>
      <c r="AI67" s="141"/>
    </row>
    <row r="68" spans="20:35" ht="22.5" customHeight="1" x14ac:dyDescent="0.25"/>
    <row r="69" spans="20:35" ht="22.5" customHeight="1" x14ac:dyDescent="0.25">
      <c r="T69" s="38"/>
      <c r="U69" s="38"/>
      <c r="V69" s="38"/>
      <c r="W69" s="38"/>
    </row>
    <row r="70" spans="20:35" ht="22.5" customHeight="1" x14ac:dyDescent="0.25">
      <c r="T70" s="38"/>
      <c r="U70" s="38"/>
      <c r="V70" s="38"/>
      <c r="W70" s="38"/>
      <c r="Z70" s="38"/>
      <c r="AA70" s="20"/>
    </row>
    <row r="71" spans="20:35" ht="22.5" customHeight="1" x14ac:dyDescent="0.25">
      <c r="T71" s="38"/>
      <c r="U71" s="38"/>
      <c r="V71" s="38"/>
      <c r="W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  <c r="Z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</row>
    <row r="76" spans="20:35" ht="18.7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</sheetData>
  <sheetProtection algorithmName="SHA-512" hashValue="LT/Ehyh2MFAeWaK4BWo9cKK54tbSrc7mW8R/hbfi42yqdTEycvcB8HBIh+wTMeIQWGZ7HYlL/t4alP/il43mVA==" saltValue="Xr4JgtnefT1f3kht78OP7w==" spinCount="100000" sheet="1" objects="1" scenarios="1" selectLockedCells="1"/>
  <mergeCells count="79">
    <mergeCell ref="E15:F16"/>
    <mergeCell ref="V14:V15"/>
    <mergeCell ref="S14:T15"/>
    <mergeCell ref="U14:U15"/>
    <mergeCell ref="N10:O10"/>
    <mergeCell ref="P10:Q10"/>
    <mergeCell ref="S10:V11"/>
    <mergeCell ref="S12:V13"/>
    <mergeCell ref="P12:Q12"/>
    <mergeCell ref="N12:O12"/>
    <mergeCell ref="N13:N14"/>
    <mergeCell ref="P13:Q13"/>
    <mergeCell ref="P14:Q14"/>
    <mergeCell ref="I13:I14"/>
    <mergeCell ref="H11:H14"/>
    <mergeCell ref="I11:I12"/>
    <mergeCell ref="AM1:AN1"/>
    <mergeCell ref="E2:F2"/>
    <mergeCell ref="S6:V6"/>
    <mergeCell ref="C8:D8"/>
    <mergeCell ref="E8:F8"/>
    <mergeCell ref="J8:L8"/>
    <mergeCell ref="C7:D7"/>
    <mergeCell ref="J7:L7"/>
    <mergeCell ref="S7:T7"/>
    <mergeCell ref="U7:V7"/>
    <mergeCell ref="N7:O9"/>
    <mergeCell ref="P7:Q9"/>
    <mergeCell ref="Z9:Z12"/>
    <mergeCell ref="H10:I10"/>
    <mergeCell ref="J10:L10"/>
    <mergeCell ref="H7:H9"/>
    <mergeCell ref="J11:L12"/>
    <mergeCell ref="S18:V20"/>
    <mergeCell ref="H19:I19"/>
    <mergeCell ref="N19:O20"/>
    <mergeCell ref="P19:P20"/>
    <mergeCell ref="Q19:Q20"/>
    <mergeCell ref="H20:I20"/>
    <mergeCell ref="J20:L20"/>
    <mergeCell ref="N17:O18"/>
    <mergeCell ref="P17:P18"/>
    <mergeCell ref="Q17:Q18"/>
    <mergeCell ref="H17:I17"/>
    <mergeCell ref="K17:K19"/>
    <mergeCell ref="V27:V28"/>
    <mergeCell ref="T27:T28"/>
    <mergeCell ref="U27:U28"/>
    <mergeCell ref="U26:V26"/>
    <mergeCell ref="H25:J25"/>
    <mergeCell ref="K25:M25"/>
    <mergeCell ref="T25:V25"/>
    <mergeCell ref="R25:S25"/>
    <mergeCell ref="K27:K28"/>
    <mergeCell ref="L27:L28"/>
    <mergeCell ref="R27:R28"/>
    <mergeCell ref="H21:I21"/>
    <mergeCell ref="J21:L21"/>
    <mergeCell ref="H26:I26"/>
    <mergeCell ref="L26:M26"/>
    <mergeCell ref="B2:D2"/>
    <mergeCell ref="H18:I18"/>
    <mergeCell ref="H16:I16"/>
    <mergeCell ref="J16:L16"/>
    <mergeCell ref="C12:D12"/>
    <mergeCell ref="E12:F12"/>
    <mergeCell ref="C9:D9"/>
    <mergeCell ref="E9:F9"/>
    <mergeCell ref="J9:L9"/>
    <mergeCell ref="C13:D13"/>
    <mergeCell ref="E13:F13"/>
    <mergeCell ref="C15:D16"/>
    <mergeCell ref="I61:J61"/>
    <mergeCell ref="M27:M28"/>
    <mergeCell ref="P27:P28"/>
    <mergeCell ref="Q27:Q28"/>
    <mergeCell ref="D27:D28"/>
    <mergeCell ref="E27:E28"/>
    <mergeCell ref="F27:F28"/>
  </mergeCells>
  <phoneticPr fontId="3"/>
  <conditionalFormatting sqref="C27:G28 C30:C60 D61:G61 G29:G60">
    <cfRule type="expression" dxfId="32" priority="73">
      <formula>$J$10=$AG$3</formula>
    </cfRule>
  </conditionalFormatting>
  <conditionalFormatting sqref="C29">
    <cfRule type="expression" dxfId="31" priority="70">
      <formula>$J$10=$AG$3</formula>
    </cfRule>
  </conditionalFormatting>
  <conditionalFormatting sqref="C25">
    <cfRule type="expression" dxfId="30" priority="69">
      <formula>$J$10=$AG$3</formula>
    </cfRule>
  </conditionalFormatting>
  <conditionalFormatting sqref="D25:G25">
    <cfRule type="expression" dxfId="29" priority="67">
      <formula>$J$10=$AG$3</formula>
    </cfRule>
  </conditionalFormatting>
  <conditionalFormatting sqref="C26">
    <cfRule type="expression" dxfId="28" priority="66">
      <formula>$J$10=$AG$3</formula>
    </cfRule>
  </conditionalFormatting>
  <conditionalFormatting sqref="D26:G26">
    <cfRule type="expression" dxfId="27" priority="65">
      <formula>$J$10=$AG$3</formula>
    </cfRule>
  </conditionalFormatting>
  <conditionalFormatting sqref="C61">
    <cfRule type="expression" dxfId="26" priority="58">
      <formula>$J$10=$AG$3</formula>
    </cfRule>
  </conditionalFormatting>
  <conditionalFormatting sqref="D29:F60">
    <cfRule type="expression" dxfId="25" priority="51">
      <formula>$J$10=$AG$3</formula>
    </cfRule>
  </conditionalFormatting>
  <conditionalFormatting sqref="H11:L11 I13:L13 J12:L12 J14:L14">
    <cfRule type="expression" dxfId="24" priority="44">
      <formula>$AE$2="電気以外"</formula>
    </cfRule>
  </conditionalFormatting>
  <conditionalFormatting sqref="J8:J9">
    <cfRule type="expression" dxfId="23" priority="49">
      <formula>$J$7=$AF$3</formula>
    </cfRule>
  </conditionalFormatting>
  <conditionalFormatting sqref="I13:L14">
    <cfRule type="expression" dxfId="22" priority="46">
      <formula>$J$11=$AI$2</formula>
    </cfRule>
  </conditionalFormatting>
  <conditionalFormatting sqref="H61:M61 H26:I28 K26:M60 H29:H60">
    <cfRule type="expression" dxfId="21" priority="39">
      <formula>$J$10=$AG$3</formula>
    </cfRule>
  </conditionalFormatting>
  <conditionalFormatting sqref="K25">
    <cfRule type="expression" dxfId="20" priority="32">
      <formula>$J$10=$AG$3</formula>
    </cfRule>
  </conditionalFormatting>
  <conditionalFormatting sqref="H25">
    <cfRule type="expression" dxfId="19" priority="26">
      <formula>$J$10=$AG$3</formula>
    </cfRule>
  </conditionalFormatting>
  <conditionalFormatting sqref="J26:J60">
    <cfRule type="expression" dxfId="18" priority="23">
      <formula>$J$10=$AG$3</formula>
    </cfRule>
  </conditionalFormatting>
  <conditionalFormatting sqref="P14:Q14">
    <cfRule type="expression" dxfId="17" priority="18">
      <formula>$P$14&lt;=0</formula>
    </cfRule>
  </conditionalFormatting>
  <conditionalFormatting sqref="H11:L14">
    <cfRule type="expression" dxfId="16" priority="16">
      <formula>$J$10=$AG$3</formula>
    </cfRule>
  </conditionalFormatting>
  <conditionalFormatting sqref="J18:J19 L18:L19">
    <cfRule type="expression" dxfId="15" priority="12">
      <formula>IF($J$10=$AG$2,OR(AND($D$29="",$P$29=""),$D$29=""),OR(AND($D$29="",$P$29=""),$P$29=""))</formula>
    </cfRule>
  </conditionalFormatting>
  <conditionalFormatting sqref="H26:I28 H29:H60">
    <cfRule type="expression" dxfId="14" priority="713">
      <formula>AND($E$13&lt;&gt;"",$AE$2&lt;&gt;"電気")</formula>
    </cfRule>
    <cfRule type="expression" dxfId="13" priority="714">
      <formula>$J$11=$AI$3</formula>
    </cfRule>
    <cfRule type="expression" dxfId="12" priority="715">
      <formula>$J$11=$AI$2</formula>
    </cfRule>
  </conditionalFormatting>
  <conditionalFormatting sqref="R9:R10">
    <cfRule type="expression" dxfId="11" priority="933">
      <formula>OR($E$15=$AD$2,$E$15="")</formula>
    </cfRule>
  </conditionalFormatting>
  <conditionalFormatting sqref="R13:R14">
    <cfRule type="expression" dxfId="10" priority="934">
      <formula>OR($E$15=$AD$2,$E$15="")</formula>
    </cfRule>
  </conditionalFormatting>
  <conditionalFormatting sqref="L26 U26 U27:V61 L27:M61">
    <cfRule type="expression" dxfId="9" priority="935">
      <formula>$E$15=$AD$2</formula>
    </cfRule>
  </conditionalFormatting>
  <conditionalFormatting sqref="K26:K61 T26:T61">
    <cfRule type="expression" dxfId="8" priority="939">
      <formula>$E$15=$AD$3</formula>
    </cfRule>
  </conditionalFormatting>
  <conditionalFormatting sqref="J26:J60">
    <cfRule type="expression" dxfId="7" priority="941">
      <formula>$J$11=$AI$4</formula>
    </cfRule>
  </conditionalFormatting>
  <conditionalFormatting sqref="U14">
    <cfRule type="expression" dxfId="6" priority="9">
      <formula>$U$7=""</formula>
    </cfRule>
  </conditionalFormatting>
  <conditionalFormatting sqref="S6:V15">
    <cfRule type="expression" dxfId="5" priority="10">
      <formula>$E$13&lt;&gt;"液化石油ガス（LPG）"</formula>
    </cfRule>
  </conditionalFormatting>
  <conditionalFormatting sqref="O25:V61">
    <cfRule type="expression" dxfId="4" priority="5">
      <formula>$J$10=$AG$2</formula>
    </cfRule>
  </conditionalFormatting>
  <conditionalFormatting sqref="I29:I60">
    <cfRule type="expression" dxfId="3" priority="1">
      <formula>$J$10=$AG$3</formula>
    </cfRule>
  </conditionalFormatting>
  <conditionalFormatting sqref="I29:I60">
    <cfRule type="expression" dxfId="2" priority="2">
      <formula>AND($E$13&lt;&gt;"",$AE$2&lt;&gt;"電気")</formula>
    </cfRule>
    <cfRule type="expression" dxfId="1" priority="3">
      <formula>$J$11=$AI$3</formula>
    </cfRule>
    <cfRule type="expression" dxfId="0" priority="4">
      <formula>$J$11=$AI$2</formula>
    </cfRule>
  </conditionalFormatting>
  <dataValidations count="19">
    <dataValidation operator="greaterThanOrEqual" allowBlank="1" showInputMessage="1" showErrorMessage="1" error="数値を入力してください" sqref="N17:O20" xr:uid="{DC5E144E-EDEF-4F80-8ED4-72BD443A50C1}"/>
    <dataValidation type="decimal" operator="greaterThanOrEqual" allowBlank="1" showInputMessage="1" showErrorMessage="1" error="数値を入力してください" sqref="P17" xr:uid="{8B23BB53-EC90-4E74-9461-76E149B51C2C}">
      <formula1>0</formula1>
    </dataValidation>
    <dataValidation operator="greaterThanOrEqual" allowBlank="1" showInputMessage="1" showErrorMessage="1" sqref="Q17" xr:uid="{F27EDEAB-1C2F-44BD-B139-FA0279A2D94B}"/>
    <dataValidation type="decimal" operator="greaterThanOrEqual" allowBlank="1" showInputMessage="1" showErrorMessage="1" sqref="AG46:AG66 U7:V7" xr:uid="{D6CE37C8-EC22-4F5F-B4A4-94D1F2A4AD3E}">
      <formula1>0</formula1>
    </dataValidation>
    <dataValidation type="list" allowBlank="1" showInputMessage="1" showErrorMessage="1" sqref="J10:L10" xr:uid="{0AE297B1-B912-40ED-B561-C5E09210F224}">
      <formula1>$AG$2:$AG$3</formula1>
    </dataValidation>
    <dataValidation type="list" allowBlank="1" showInputMessage="1" showErrorMessage="1" sqref="E15" xr:uid="{53822F94-20AE-4B3C-B023-15B1FAF6CE4A}">
      <formula1>$AD$2:$AD$3</formula1>
    </dataValidation>
    <dataValidation type="list" allowBlank="1" showInputMessage="1" showErrorMessage="1" sqref="J7" xr:uid="{86F7C560-52FB-4115-B09A-DCF946D158D8}">
      <formula1>$AF$2:$AF$3</formula1>
    </dataValidation>
    <dataValidation type="list" allowBlank="1" showInputMessage="1" showErrorMessage="1" sqref="J14" xr:uid="{01F4B40D-ADD2-44F0-A901-749683ACD141}">
      <formula1>$AH$2:$AH$3</formula1>
    </dataValidation>
    <dataValidation type="list" allowBlank="1" showInputMessage="1" showErrorMessage="1" sqref="J11" xr:uid="{8FBAF842-C2AA-4549-BE32-E053261D3AA1}">
      <formula1>$AI$2:$AI$4</formula1>
    </dataValidation>
    <dataValidation type="list" allowBlank="1" showInputMessage="1" showErrorMessage="1" sqref="AI46:AI66 T29" xr:uid="{0378CADC-36D4-490D-9667-ED50A2CC65E9}">
      <formula1>$AK$2:$AK$3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61909B52-F573-46BF-A577-6F14BCDD6278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CBB7800-86EF-4BF8-8050-ED9685B3E405}">
      <formula1>0</formula1>
    </dataValidation>
    <dataValidation type="decimal" allowBlank="1" showInputMessage="1" showErrorMessage="1" errorTitle="入力エラー" error="時刻を正しく入力してください。" sqref="E29:F60 Q29:Q60" xr:uid="{0C8FE4CA-C9FA-4565-8144-37C60B317443}">
      <formula1>0</formula1>
      <formula2>1</formula2>
    </dataValidation>
    <dataValidation type="decimal" allowBlank="1" showInputMessage="1" showErrorMessage="1" error="力率を０～１の数値で入力してください。" sqref="L14" xr:uid="{E693C808-1EC0-43BE-8786-88FE8C6EAB4D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009CF60-0B32-4B45-AD57-FC9802A9BD09}"/>
    <dataValidation type="decimal" operator="greaterThan" allowBlank="1" showInputMessage="1" showErrorMessage="1" error="電圧を数値で入力してください。" sqref="K14" xr:uid="{293208B5-C49B-4A44-A45F-E04F0B96948F}">
      <formula1>0</formula1>
    </dataValidation>
    <dataValidation type="decimal" operator="greaterThanOrEqual" allowBlank="1" showInputMessage="1" showErrorMessage="1" error="数値で入力してください。" sqref="R29:R60 H29:H60 J29:J60" xr:uid="{42C8902B-F991-4881-AC40-DB7931855344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45D2C653-131E-4940-88CB-AC581B3C338B}">
      <formula1>0</formula1>
    </dataValidation>
    <dataValidation type="whole" operator="greaterThanOrEqual" allowBlank="1" showInputMessage="1" showErrorMessage="1" error="数値を入力してください。" sqref="P10:Q10" xr:uid="{854A64CE-4A85-4F00-8FBE-A27EB5488F13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rowBreaks count="1" manualBreakCount="1">
    <brk id="1" max="23" man="1"/>
  </rowBreaks>
  <colBreaks count="1" manualBreakCount="1">
    <brk id="4" max="6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FA58DB-9BA7-4019-B7C0-29479AEFAC03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4175-3FC4-4940-A7EC-9414D2C07EBD}">
  <sheetPr codeName="Sheet2"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>
      <selection activeCell="H5" sqref="H5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26953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21" width="15.54296875" style="15" customWidth="1"/>
    <col min="22" max="22" width="13.1796875" style="15" customWidth="1"/>
    <col min="23" max="23" width="2.54296875" style="4" customWidth="1"/>
    <col min="24" max="24" width="3.26953125" style="15" customWidth="1"/>
    <col min="25" max="25" width="2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422">
        <v>1</v>
      </c>
      <c r="F2" s="422"/>
      <c r="G2" s="12"/>
      <c r="H2" s="12" t="s">
        <v>11</v>
      </c>
      <c r="I2" s="12"/>
      <c r="J2" s="12"/>
      <c r="K2" s="12"/>
      <c r="L2" s="12"/>
      <c r="M2" s="258"/>
      <c r="N2" s="258"/>
      <c r="O2" s="258"/>
      <c r="Q2" s="259"/>
      <c r="R2" s="259"/>
      <c r="S2" s="259"/>
      <c r="T2" s="259"/>
      <c r="U2" s="259"/>
      <c r="V2" s="259"/>
      <c r="W2" s="259"/>
      <c r="X2" s="259"/>
      <c r="Y2" s="22"/>
      <c r="AD2" s="6" t="s">
        <v>12</v>
      </c>
      <c r="AE2" s="16" t="str">
        <f>INDEX(プルダウンリスト!G:G,MATCH(E13,プルダウンリスト!E:E,0))</f>
        <v>電気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R3" s="5"/>
      <c r="S3" s="5"/>
      <c r="T3" s="5"/>
      <c r="U3" s="5"/>
      <c r="V3" s="5"/>
      <c r="W3" s="21"/>
      <c r="X3" s="5"/>
      <c r="Y3" s="22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2.5" customHeight="1" thickBot="1" x14ac:dyDescent="0.3">
      <c r="B4" s="184" t="s">
        <v>32</v>
      </c>
      <c r="C4" s="24"/>
      <c r="D4" s="24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5"/>
      <c r="Y4" s="22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M4" s="27"/>
      <c r="AN4" s="27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31"/>
      <c r="X5" s="5"/>
      <c r="Y5" s="22"/>
      <c r="AD5" s="23"/>
      <c r="AE5" s="23"/>
      <c r="AF5" s="23"/>
      <c r="AG5" s="23"/>
      <c r="AH5" s="23"/>
      <c r="AI5" s="23"/>
      <c r="AJ5" s="23"/>
      <c r="AK5" s="23"/>
      <c r="AL5" s="23"/>
      <c r="AM5" s="27"/>
      <c r="AN5" s="27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23" t="s">
        <v>37</v>
      </c>
      <c r="T6" s="423"/>
      <c r="U6" s="423"/>
      <c r="V6" s="423"/>
      <c r="W6" s="33"/>
      <c r="X6" s="34"/>
      <c r="Y6" s="22"/>
      <c r="Z6" s="5"/>
      <c r="AD6" s="23"/>
      <c r="AE6" s="23"/>
      <c r="AF6" s="23"/>
      <c r="AG6" s="23"/>
      <c r="AH6" s="23"/>
      <c r="AJ6" s="23"/>
      <c r="AK6" s="23"/>
      <c r="AL6" s="23"/>
    </row>
    <row r="7" spans="1:41" ht="22.5" customHeight="1" x14ac:dyDescent="0.25">
      <c r="B7" s="32"/>
      <c r="C7" s="382" t="s">
        <v>38</v>
      </c>
      <c r="D7" s="382"/>
      <c r="E7" s="35" t="s">
        <v>39</v>
      </c>
      <c r="F7" s="327" t="s">
        <v>109</v>
      </c>
      <c r="H7" s="385" t="s">
        <v>129</v>
      </c>
      <c r="I7" s="171" t="s">
        <v>239</v>
      </c>
      <c r="J7" s="384" t="s">
        <v>40</v>
      </c>
      <c r="K7" s="384"/>
      <c r="L7" s="384"/>
      <c r="N7" s="426" t="s">
        <v>41</v>
      </c>
      <c r="O7" s="427"/>
      <c r="P7" s="432" t="s">
        <v>42</v>
      </c>
      <c r="Q7" s="433"/>
      <c r="S7" s="424" t="s">
        <v>43</v>
      </c>
      <c r="T7" s="424"/>
      <c r="U7" s="425">
        <v>1.99</v>
      </c>
      <c r="V7" s="425"/>
      <c r="W7" s="37"/>
      <c r="X7" s="34"/>
      <c r="Y7" s="22"/>
      <c r="Z7" s="5"/>
    </row>
    <row r="8" spans="1:41" ht="22.5" customHeight="1" x14ac:dyDescent="0.2">
      <c r="B8" s="32"/>
      <c r="C8" s="382" t="s">
        <v>44</v>
      </c>
      <c r="D8" s="382"/>
      <c r="E8" s="383" t="s">
        <v>304</v>
      </c>
      <c r="F8" s="383"/>
      <c r="G8" s="38"/>
      <c r="H8" s="386"/>
      <c r="I8" s="171" t="s">
        <v>240</v>
      </c>
      <c r="J8" s="384" t="s">
        <v>306</v>
      </c>
      <c r="K8" s="384"/>
      <c r="L8" s="384"/>
      <c r="N8" s="428"/>
      <c r="O8" s="429"/>
      <c r="P8" s="434"/>
      <c r="Q8" s="435"/>
      <c r="S8" s="185" t="s">
        <v>46</v>
      </c>
      <c r="W8" s="39"/>
      <c r="X8" s="34"/>
    </row>
    <row r="9" spans="1:41" ht="22.5" customHeight="1" x14ac:dyDescent="0.2">
      <c r="B9" s="32"/>
      <c r="C9" s="382" t="s">
        <v>47</v>
      </c>
      <c r="D9" s="382"/>
      <c r="E9" s="383" t="s">
        <v>305</v>
      </c>
      <c r="F9" s="383"/>
      <c r="H9" s="387"/>
      <c r="I9" s="171" t="s">
        <v>241</v>
      </c>
      <c r="J9" s="384" t="s">
        <v>303</v>
      </c>
      <c r="K9" s="384"/>
      <c r="L9" s="384"/>
      <c r="N9" s="430"/>
      <c r="O9" s="431"/>
      <c r="P9" s="436"/>
      <c r="Q9" s="437"/>
      <c r="R9" s="38" t="s">
        <v>48</v>
      </c>
      <c r="S9" s="185" t="s">
        <v>49</v>
      </c>
      <c r="W9" s="39"/>
      <c r="X9" s="34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384" t="s">
        <v>246</v>
      </c>
      <c r="K10" s="384"/>
      <c r="L10" s="384"/>
      <c r="N10" s="443" t="str">
        <f>IF($E$15=$AD$2,AL2,IF($E$15=$AD$3,AL3,""))</f>
        <v>【計画値】1か月の運転日数</v>
      </c>
      <c r="O10" s="444"/>
      <c r="P10" s="445">
        <v>24</v>
      </c>
      <c r="Q10" s="446"/>
      <c r="R10" s="41" t="s">
        <v>51</v>
      </c>
      <c r="S10" s="447" t="s">
        <v>252</v>
      </c>
      <c r="T10" s="447"/>
      <c r="U10" s="447"/>
      <c r="V10" s="447"/>
      <c r="W10" s="39"/>
      <c r="X10" s="34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388" t="s">
        <v>33</v>
      </c>
      <c r="K11" s="388"/>
      <c r="L11" s="388"/>
      <c r="S11" s="447"/>
      <c r="T11" s="447"/>
      <c r="U11" s="447"/>
      <c r="V11" s="447"/>
      <c r="W11" s="39"/>
      <c r="X11" s="34"/>
      <c r="Z11" s="439"/>
    </row>
    <row r="12" spans="1:41" ht="22.5" customHeight="1" x14ac:dyDescent="0.25">
      <c r="B12" s="32"/>
      <c r="C12" s="378" t="s">
        <v>55</v>
      </c>
      <c r="D12" s="379"/>
      <c r="E12" s="380" t="s">
        <v>56</v>
      </c>
      <c r="F12" s="381"/>
      <c r="G12" s="38"/>
      <c r="H12" s="390"/>
      <c r="I12" s="391"/>
      <c r="J12" s="388"/>
      <c r="K12" s="388"/>
      <c r="L12" s="388"/>
      <c r="N12" s="453" t="s">
        <v>54</v>
      </c>
      <c r="O12" s="453"/>
      <c r="P12" s="452">
        <f>IFERROR(INDEX(プルダウンリスト!P2:P13,MATCH(J16,プルダウンリスト!O2:O13,0)),"")</f>
        <v>31</v>
      </c>
      <c r="Q12" s="452"/>
      <c r="S12" s="448" t="s">
        <v>253</v>
      </c>
      <c r="T12" s="448"/>
      <c r="U12" s="448"/>
      <c r="V12" s="448"/>
      <c r="W12" s="39"/>
      <c r="X12" s="34"/>
      <c r="Z12" s="440"/>
    </row>
    <row r="13" spans="1:41" ht="22.5" customHeight="1" x14ac:dyDescent="0.25">
      <c r="B13" s="32"/>
      <c r="C13" s="378" t="s">
        <v>60</v>
      </c>
      <c r="D13" s="379"/>
      <c r="E13" s="380" t="s">
        <v>61</v>
      </c>
      <c r="F13" s="38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>計画稼働日数</v>
      </c>
      <c r="P13" s="451">
        <f>IFERROR(ROUND(P10/P12*J20,1),"")</f>
        <v>7.7</v>
      </c>
      <c r="Q13" s="451"/>
      <c r="R13" s="15" t="str">
        <f>IF(R10="","",R10)</f>
        <v>kg</v>
      </c>
      <c r="S13" s="448"/>
      <c r="T13" s="448"/>
      <c r="U13" s="448"/>
      <c r="V13" s="448"/>
      <c r="W13" s="39"/>
      <c r="X13" s="34"/>
    </row>
    <row r="14" spans="1:41" ht="22.5" customHeight="1" x14ac:dyDescent="0.25">
      <c r="B14" s="32"/>
      <c r="G14" s="38"/>
      <c r="H14" s="391"/>
      <c r="I14" s="391"/>
      <c r="J14" s="328" t="s">
        <v>15</v>
      </c>
      <c r="K14" s="329">
        <v>200</v>
      </c>
      <c r="L14" s="328">
        <v>0.85</v>
      </c>
      <c r="N14" s="450"/>
      <c r="O14" s="42" t="str">
        <f>IF($E$15=$AD$2,AM3,IF($E$15=$AD$3,AN3,""))</f>
        <v>実績稼働日数</v>
      </c>
      <c r="P14" s="417">
        <f>IFERROR(ROUND(IF(J10=AG2,IF(E15=AD2,K61,IF(E15=AD3,L61,"")),IF(J10=AG3,IF(E15=AD2,T61,IF(E15=AD3,U61,"")))),1),"")</f>
        <v>7.8</v>
      </c>
      <c r="Q14" s="417"/>
      <c r="R14" s="15" t="str">
        <f>IF(R10="","",R10)</f>
        <v>kg</v>
      </c>
      <c r="S14" s="419" t="s">
        <v>62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34"/>
    </row>
    <row r="15" spans="1:41" ht="22.5" customHeight="1" x14ac:dyDescent="0.25">
      <c r="B15" s="32"/>
      <c r="C15" s="354" t="s">
        <v>295</v>
      </c>
      <c r="D15" s="355"/>
      <c r="E15" s="358" t="s">
        <v>12</v>
      </c>
      <c r="F15" s="359"/>
      <c r="S15" s="419"/>
      <c r="T15" s="419"/>
      <c r="U15" s="420"/>
      <c r="V15" s="418"/>
      <c r="W15" s="45"/>
      <c r="X15" s="34"/>
      <c r="Z15" s="46" t="s">
        <v>63</v>
      </c>
      <c r="AA15" s="47">
        <f>J18+J19</f>
        <v>44936.541666666664</v>
      </c>
    </row>
    <row r="16" spans="1:41" ht="22.5" customHeight="1" x14ac:dyDescent="0.25">
      <c r="B16" s="32"/>
      <c r="C16" s="356"/>
      <c r="D16" s="357"/>
      <c r="E16" s="360"/>
      <c r="F16" s="361"/>
      <c r="H16" s="372" t="s">
        <v>65</v>
      </c>
      <c r="I16" s="372"/>
      <c r="J16" s="377" t="s">
        <v>183</v>
      </c>
      <c r="K16" s="377"/>
      <c r="L16" s="377"/>
      <c r="N16" s="156" t="s">
        <v>67</v>
      </c>
      <c r="W16" s="39"/>
      <c r="Z16" s="46" t="s">
        <v>68</v>
      </c>
      <c r="AA16" s="47">
        <f>L18+L19</f>
        <v>44946.458333333336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>
        <f>IF(J10=AG2,I61,IF(J10=AG3,S61,""))</f>
        <v>839.59999999999991</v>
      </c>
      <c r="Q17" s="415" t="str">
        <f>IFERROR(IF(P17="","",VLOOKUP($E$13,プルダウンリスト!$E$2:$F$33,2,FALSE)),"")</f>
        <v>kWh</v>
      </c>
      <c r="S17" s="156" t="s">
        <v>73</v>
      </c>
      <c r="W17" s="39"/>
      <c r="Z17" s="40" t="s">
        <v>74</v>
      </c>
      <c r="AA17" s="49">
        <f>AA16-AA15</f>
        <v>9.9166666666715173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>
        <f>IF(AND(D29="",P29=""),"",IF($J$10=$AG$2,D29,IF($J$10=$AG$3,P29,"")))</f>
        <v>44936</v>
      </c>
      <c r="K18" s="372"/>
      <c r="L18" s="217">
        <f>IF(AND(D61="",P61=""),"",IF($J$10=$AG$2,D61,IF($J$10=$AG$3,P61,"")))</f>
        <v>44946</v>
      </c>
      <c r="N18" s="408"/>
      <c r="O18" s="409"/>
      <c r="P18" s="414"/>
      <c r="Q18" s="416"/>
      <c r="S18" s="405"/>
      <c r="T18" s="405"/>
      <c r="U18" s="405"/>
      <c r="V18" s="405"/>
      <c r="W18" s="51"/>
      <c r="Z18" s="40" t="s">
        <v>77</v>
      </c>
      <c r="AA18" s="52">
        <f>ROUNDDOWN(AA17,1)</f>
        <v>9.9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>
        <f>IF(AND(E29="",Q29=""),"",IF($J$10=$AG$2,E29,IF($J$10=$AG$3,Q29,"")))</f>
        <v>0.54166666666666663</v>
      </c>
      <c r="K19" s="372"/>
      <c r="L19" s="219">
        <f>IF(AND(F61="",Q61=""),"",IF($J$10=$AG$2,F61,IF($J$10=$AG$3,Q61,"")))</f>
        <v>0.45833333333333331</v>
      </c>
      <c r="N19" s="406" t="s">
        <v>79</v>
      </c>
      <c r="O19" s="407"/>
      <c r="P19" s="410">
        <f>IFERROR(ROUND(P17/J21*AA21,1),"")</f>
        <v>2624.6</v>
      </c>
      <c r="Q19" s="411" t="str">
        <f>IF(AA70="7日以内","",Q17)</f>
        <v>kWh</v>
      </c>
      <c r="S19" s="405"/>
      <c r="T19" s="405"/>
      <c r="U19" s="405"/>
      <c r="V19" s="405"/>
      <c r="W19" s="51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>
        <f>IFERROR(IF(OR(J18="",J19="",L18="",L19=""),"",AA18),"")</f>
        <v>9.9</v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51"/>
      <c r="Z20" s="40" t="s">
        <v>81</v>
      </c>
      <c r="AA20" s="46">
        <f>VLOOKUP('（作成例）ロガー形式 '!J16,プルダウンリスト!O2:P13,2,FALSE)</f>
        <v>31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>
        <f>IFERROR(IF(OR(J19="",L19=""),"",AA28),"")</f>
        <v>238.00000000011642</v>
      </c>
      <c r="K21" s="373"/>
      <c r="L21" s="373"/>
      <c r="W21" s="39"/>
      <c r="X21" s="23"/>
      <c r="Z21" s="40" t="s">
        <v>83</v>
      </c>
      <c r="AA21" s="55">
        <f>AA20*24</f>
        <v>744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X23" s="23"/>
      <c r="Z23" s="38"/>
      <c r="AA23" s="60"/>
    </row>
    <row r="24" spans="1:28" ht="22.5" customHeight="1" thickBot="1" x14ac:dyDescent="0.3">
      <c r="C24" s="182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183" t="s">
        <v>263</v>
      </c>
      <c r="P24" s="64"/>
      <c r="Q24" s="63"/>
      <c r="R24" s="63"/>
      <c r="S24" s="63"/>
      <c r="T24" s="63"/>
      <c r="U24" s="63"/>
      <c r="V24" s="63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6" t="s">
        <v>86</v>
      </c>
      <c r="U26" s="209" t="s">
        <v>87</v>
      </c>
      <c r="V26" s="210"/>
      <c r="Z26" s="70" t="s">
        <v>89</v>
      </c>
      <c r="AA26" s="71">
        <f>P17/AA28</f>
        <v>3.527731092435249</v>
      </c>
      <c r="AB26" s="15" t="str">
        <f>VLOOKUP($E$13,プルダウンリスト!$E$2:$F$33,2,FALSE)</f>
        <v>kWh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366" t="s">
        <v>90</v>
      </c>
      <c r="Q27" s="366" t="s">
        <v>283</v>
      </c>
      <c r="R27" s="366" t="s">
        <v>273</v>
      </c>
      <c r="S27" s="76" t="s">
        <v>96</v>
      </c>
      <c r="T27" s="366" t="s">
        <v>7</v>
      </c>
      <c r="U27" s="392" t="s">
        <v>97</v>
      </c>
      <c r="V27" s="364" t="s">
        <v>98</v>
      </c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>kWh</v>
      </c>
      <c r="K28" s="404"/>
      <c r="L28" s="393"/>
      <c r="M28" s="365"/>
      <c r="O28" s="82"/>
      <c r="P28" s="367"/>
      <c r="Q28" s="367"/>
      <c r="R28" s="367"/>
      <c r="S28" s="83" t="str">
        <f>Q17</f>
        <v>kWh</v>
      </c>
      <c r="T28" s="367"/>
      <c r="U28" s="393"/>
      <c r="V28" s="365"/>
      <c r="W28" s="77"/>
      <c r="Z28" s="46" t="s">
        <v>104</v>
      </c>
      <c r="AA28" s="84">
        <f>AA17*24</f>
        <v>238.00000000011642</v>
      </c>
      <c r="AB28" s="15" t="s">
        <v>84</v>
      </c>
    </row>
    <row r="29" spans="1:28" ht="22.5" customHeight="1" thickBot="1" x14ac:dyDescent="0.3">
      <c r="A29" s="314">
        <f>VALUE(TEXT(G29,"[h]"))+MINUTE(G29)/60</f>
        <v>11</v>
      </c>
      <c r="C29" s="229" t="s">
        <v>105</v>
      </c>
      <c r="D29" s="330">
        <v>44936</v>
      </c>
      <c r="E29" s="331">
        <v>0.54166666666666663</v>
      </c>
      <c r="F29" s="332">
        <v>1</v>
      </c>
      <c r="G29" s="87">
        <f t="shared" ref="G29:G57" si="0">IF(D29="","",F29-E29)</f>
        <v>0.45833333333333337</v>
      </c>
      <c r="H29" s="333">
        <v>20.5</v>
      </c>
      <c r="I29" s="89">
        <f>IF($D29="","",IF($J$14="三相",ROUND(SQRT(3)*$K$14*$L$14*$H29*$A29/1000,1),ROUND($K$14*$L$14*$H29*$A29/1000,1)))</f>
        <v>66.400000000000006</v>
      </c>
      <c r="J29" s="340"/>
      <c r="K29" s="335">
        <v>0.5</v>
      </c>
      <c r="L29" s="341"/>
      <c r="M29" s="342"/>
      <c r="O29" s="233" t="s">
        <v>105</v>
      </c>
      <c r="P29" s="220">
        <v>44887</v>
      </c>
      <c r="Q29" s="110">
        <v>0.375</v>
      </c>
      <c r="R29" s="90">
        <v>210</v>
      </c>
      <c r="S29" s="177" t="s">
        <v>28</v>
      </c>
      <c r="T29" s="223" t="s">
        <v>106</v>
      </c>
      <c r="U29" s="222"/>
      <c r="V29" s="93" t="s">
        <v>51</v>
      </c>
      <c r="W29" s="100"/>
      <c r="Z29" s="38"/>
      <c r="AA29" s="38"/>
    </row>
    <row r="30" spans="1:28" ht="22.5" customHeight="1" x14ac:dyDescent="0.25">
      <c r="A30" s="314">
        <f t="shared" ref="A30:A60" si="1">VALUE(TEXT(G30,"[h]"))+MINUTE(G30)/60</f>
        <v>24</v>
      </c>
      <c r="C30" s="235">
        <f>IF(D30&lt;&gt;"",ROW()-28,"")</f>
        <v>2</v>
      </c>
      <c r="D30" s="330">
        <v>44937</v>
      </c>
      <c r="E30" s="331">
        <v>0</v>
      </c>
      <c r="F30" s="332">
        <v>1</v>
      </c>
      <c r="G30" s="87">
        <f t="shared" si="0"/>
        <v>1</v>
      </c>
      <c r="H30" s="333">
        <v>17</v>
      </c>
      <c r="I30" s="89">
        <f t="shared" ref="I30:I60" si="2">IF($D30="","",IF($J$14="三相",ROUND(SQRT(3)*$K$14*$L$14*$H30*$A30/1000,1),ROUND($K$14*$L$14*$H30*$A30/1000,1)))</f>
        <v>120.1</v>
      </c>
      <c r="J30" s="340"/>
      <c r="K30" s="335">
        <v>1</v>
      </c>
      <c r="L30" s="341"/>
      <c r="M30" s="343" t="str">
        <f>IF(M$29="","",$M$29)</f>
        <v/>
      </c>
      <c r="O30" s="237">
        <f>IF(P30&lt;&gt;"",ROW()-28,"")</f>
        <v>2</v>
      </c>
      <c r="P30" s="228">
        <v>44888</v>
      </c>
      <c r="Q30" s="110">
        <v>0.375</v>
      </c>
      <c r="R30" s="105">
        <v>210</v>
      </c>
      <c r="S30" s="106"/>
      <c r="T30" s="224">
        <v>0</v>
      </c>
      <c r="U30" s="222"/>
      <c r="V30" s="108" t="str">
        <f t="shared" ref="V30:V61" si="3">$V$29</f>
        <v>kg</v>
      </c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>
        <f t="shared" si="1"/>
        <v>24</v>
      </c>
      <c r="C31" s="232">
        <f t="shared" ref="C31:C60" si="4">IF(D31&lt;&gt;"",ROW()-28,"")</f>
        <v>3</v>
      </c>
      <c r="D31" s="330">
        <v>44938</v>
      </c>
      <c r="E31" s="331">
        <v>0</v>
      </c>
      <c r="F31" s="332">
        <v>1</v>
      </c>
      <c r="G31" s="87">
        <f t="shared" si="0"/>
        <v>1</v>
      </c>
      <c r="H31" s="333">
        <v>21.6</v>
      </c>
      <c r="I31" s="89">
        <f t="shared" si="2"/>
        <v>152.6</v>
      </c>
      <c r="J31" s="340"/>
      <c r="K31" s="335">
        <v>1</v>
      </c>
      <c r="L31" s="341"/>
      <c r="M31" s="343" t="str">
        <f t="shared" ref="M31:M60" si="5">IF(M$29="","",$M$29)</f>
        <v/>
      </c>
      <c r="O31" s="238">
        <f t="shared" ref="O31:O60" si="6">IF(P31&lt;&gt;"",ROW()-28,"")</f>
        <v>3</v>
      </c>
      <c r="P31" s="228">
        <v>44889</v>
      </c>
      <c r="Q31" s="110">
        <v>0.375</v>
      </c>
      <c r="R31" s="90">
        <v>210</v>
      </c>
      <c r="S31" s="111"/>
      <c r="T31" s="221">
        <v>0</v>
      </c>
      <c r="U31" s="222"/>
      <c r="V31" s="108" t="str">
        <f t="shared" si="3"/>
        <v>kg</v>
      </c>
      <c r="W31" s="109"/>
    </row>
    <row r="32" spans="1:28" ht="22.5" customHeight="1" x14ac:dyDescent="0.25">
      <c r="A32" s="314">
        <f t="shared" si="1"/>
        <v>24</v>
      </c>
      <c r="C32" s="232">
        <f t="shared" si="4"/>
        <v>4</v>
      </c>
      <c r="D32" s="330">
        <v>44939</v>
      </c>
      <c r="E32" s="331">
        <v>0</v>
      </c>
      <c r="F32" s="332">
        <v>1</v>
      </c>
      <c r="G32" s="87">
        <f t="shared" si="0"/>
        <v>1</v>
      </c>
      <c r="H32" s="333">
        <v>18.5</v>
      </c>
      <c r="I32" s="89">
        <f t="shared" si="2"/>
        <v>130.69999999999999</v>
      </c>
      <c r="J32" s="340"/>
      <c r="K32" s="335">
        <v>1</v>
      </c>
      <c r="L32" s="341"/>
      <c r="M32" s="343" t="str">
        <f t="shared" si="5"/>
        <v/>
      </c>
      <c r="O32" s="238">
        <f t="shared" si="6"/>
        <v>4</v>
      </c>
      <c r="P32" s="228">
        <v>44890</v>
      </c>
      <c r="Q32" s="110">
        <v>0.375</v>
      </c>
      <c r="R32" s="90">
        <v>250</v>
      </c>
      <c r="S32" s="111"/>
      <c r="T32" s="221">
        <v>1</v>
      </c>
      <c r="U32" s="222"/>
      <c r="V32" s="108" t="str">
        <f t="shared" si="3"/>
        <v>kg</v>
      </c>
      <c r="W32" s="109"/>
    </row>
    <row r="33" spans="1:35" ht="22.5" customHeight="1" x14ac:dyDescent="0.25">
      <c r="A33" s="314">
        <f t="shared" si="1"/>
        <v>24</v>
      </c>
      <c r="C33" s="232">
        <f t="shared" si="4"/>
        <v>5</v>
      </c>
      <c r="D33" s="330">
        <v>44940</v>
      </c>
      <c r="E33" s="331">
        <v>0</v>
      </c>
      <c r="F33" s="332">
        <v>1</v>
      </c>
      <c r="G33" s="87">
        <f t="shared" si="0"/>
        <v>1</v>
      </c>
      <c r="H33" s="333">
        <v>0</v>
      </c>
      <c r="I33" s="89">
        <f t="shared" si="2"/>
        <v>0</v>
      </c>
      <c r="J33" s="340"/>
      <c r="K33" s="335">
        <v>0</v>
      </c>
      <c r="L33" s="341"/>
      <c r="M33" s="343" t="str">
        <f t="shared" si="5"/>
        <v/>
      </c>
      <c r="O33" s="238">
        <f t="shared" si="6"/>
        <v>5</v>
      </c>
      <c r="P33" s="228">
        <v>44891</v>
      </c>
      <c r="Q33" s="110">
        <v>0.375</v>
      </c>
      <c r="R33" s="90">
        <v>370</v>
      </c>
      <c r="S33" s="111"/>
      <c r="T33" s="221">
        <v>1</v>
      </c>
      <c r="U33" s="222"/>
      <c r="V33" s="108" t="str">
        <f t="shared" si="3"/>
        <v>kg</v>
      </c>
      <c r="W33" s="109"/>
    </row>
    <row r="34" spans="1:35" ht="22.5" customHeight="1" x14ac:dyDescent="0.25">
      <c r="A34" s="314">
        <f t="shared" si="1"/>
        <v>24</v>
      </c>
      <c r="C34" s="232">
        <f t="shared" si="4"/>
        <v>6</v>
      </c>
      <c r="D34" s="330">
        <v>44941</v>
      </c>
      <c r="E34" s="331">
        <v>0</v>
      </c>
      <c r="F34" s="332">
        <v>1</v>
      </c>
      <c r="G34" s="87">
        <f t="shared" si="0"/>
        <v>1</v>
      </c>
      <c r="H34" s="333">
        <v>0</v>
      </c>
      <c r="I34" s="89">
        <f t="shared" si="2"/>
        <v>0</v>
      </c>
      <c r="J34" s="340"/>
      <c r="K34" s="335">
        <v>0</v>
      </c>
      <c r="L34" s="341"/>
      <c r="M34" s="343" t="str">
        <f t="shared" si="5"/>
        <v/>
      </c>
      <c r="O34" s="238">
        <f t="shared" si="6"/>
        <v>6</v>
      </c>
      <c r="P34" s="228">
        <v>44892</v>
      </c>
      <c r="Q34" s="110">
        <v>0.375</v>
      </c>
      <c r="R34" s="90">
        <v>500</v>
      </c>
      <c r="S34" s="111"/>
      <c r="T34" s="221">
        <v>1</v>
      </c>
      <c r="U34" s="222"/>
      <c r="V34" s="108" t="str">
        <f t="shared" si="3"/>
        <v>kg</v>
      </c>
      <c r="W34" s="109"/>
    </row>
    <row r="35" spans="1:35" ht="22.5" customHeight="1" x14ac:dyDescent="0.25">
      <c r="A35" s="314">
        <f t="shared" si="1"/>
        <v>24</v>
      </c>
      <c r="C35" s="232">
        <f t="shared" si="4"/>
        <v>7</v>
      </c>
      <c r="D35" s="330">
        <v>44942</v>
      </c>
      <c r="E35" s="331">
        <v>0</v>
      </c>
      <c r="F35" s="332">
        <v>1</v>
      </c>
      <c r="G35" s="87">
        <f t="shared" si="0"/>
        <v>1</v>
      </c>
      <c r="H35" s="333">
        <v>10.5</v>
      </c>
      <c r="I35" s="89">
        <f t="shared" si="2"/>
        <v>74.2</v>
      </c>
      <c r="J35" s="340"/>
      <c r="K35" s="335">
        <v>1</v>
      </c>
      <c r="L35" s="341"/>
      <c r="M35" s="343" t="str">
        <f t="shared" si="5"/>
        <v/>
      </c>
      <c r="O35" s="238">
        <f t="shared" si="6"/>
        <v>7</v>
      </c>
      <c r="P35" s="228">
        <v>44893</v>
      </c>
      <c r="Q35" s="110">
        <v>0.375</v>
      </c>
      <c r="R35" s="90">
        <v>650</v>
      </c>
      <c r="S35" s="111"/>
      <c r="T35" s="221">
        <v>1</v>
      </c>
      <c r="U35" s="222"/>
      <c r="V35" s="108" t="str">
        <f t="shared" si="3"/>
        <v>kg</v>
      </c>
      <c r="W35" s="109"/>
    </row>
    <row r="36" spans="1:35" ht="22.5" customHeight="1" x14ac:dyDescent="0.25">
      <c r="A36" s="314">
        <f t="shared" si="1"/>
        <v>24</v>
      </c>
      <c r="C36" s="232">
        <f t="shared" si="4"/>
        <v>8</v>
      </c>
      <c r="D36" s="330">
        <v>44943</v>
      </c>
      <c r="E36" s="331">
        <v>0</v>
      </c>
      <c r="F36" s="332">
        <v>1</v>
      </c>
      <c r="G36" s="87">
        <f t="shared" si="0"/>
        <v>1</v>
      </c>
      <c r="H36" s="333">
        <v>5</v>
      </c>
      <c r="I36" s="89">
        <f t="shared" si="2"/>
        <v>35.299999999999997</v>
      </c>
      <c r="J36" s="340"/>
      <c r="K36" s="335">
        <v>1</v>
      </c>
      <c r="L36" s="341"/>
      <c r="M36" s="343" t="str">
        <f t="shared" si="5"/>
        <v/>
      </c>
      <c r="O36" s="238">
        <f t="shared" si="6"/>
        <v>8</v>
      </c>
      <c r="P36" s="228">
        <v>44894</v>
      </c>
      <c r="Q36" s="110">
        <v>0.375</v>
      </c>
      <c r="R36" s="90">
        <v>650</v>
      </c>
      <c r="S36" s="111"/>
      <c r="T36" s="221">
        <v>0</v>
      </c>
      <c r="U36" s="222"/>
      <c r="V36" s="108" t="str">
        <f t="shared" si="3"/>
        <v>kg</v>
      </c>
      <c r="W36" s="109"/>
    </row>
    <row r="37" spans="1:35" ht="22.5" customHeight="1" x14ac:dyDescent="0.25">
      <c r="A37" s="314">
        <f t="shared" si="1"/>
        <v>24</v>
      </c>
      <c r="C37" s="232">
        <f t="shared" si="4"/>
        <v>9</v>
      </c>
      <c r="D37" s="330">
        <v>44944</v>
      </c>
      <c r="E37" s="331">
        <v>0</v>
      </c>
      <c r="F37" s="332">
        <v>1</v>
      </c>
      <c r="G37" s="87">
        <f t="shared" si="0"/>
        <v>1</v>
      </c>
      <c r="H37" s="333">
        <v>18.399999999999999</v>
      </c>
      <c r="I37" s="89">
        <f t="shared" si="2"/>
        <v>130</v>
      </c>
      <c r="J37" s="340"/>
      <c r="K37" s="335">
        <v>1</v>
      </c>
      <c r="L37" s="341"/>
      <c r="M37" s="343" t="str">
        <f t="shared" si="5"/>
        <v/>
      </c>
      <c r="O37" s="238">
        <f t="shared" si="6"/>
        <v>9</v>
      </c>
      <c r="P37" s="228">
        <v>44895</v>
      </c>
      <c r="Q37" s="110">
        <v>0.375</v>
      </c>
      <c r="R37" s="90">
        <v>750</v>
      </c>
      <c r="S37" s="111"/>
      <c r="T37" s="221">
        <v>1</v>
      </c>
      <c r="U37" s="222"/>
      <c r="V37" s="108" t="str">
        <f t="shared" si="3"/>
        <v>kg</v>
      </c>
      <c r="W37" s="109"/>
    </row>
    <row r="38" spans="1:35" ht="22.5" customHeight="1" x14ac:dyDescent="0.25">
      <c r="A38" s="314">
        <f t="shared" si="1"/>
        <v>24</v>
      </c>
      <c r="C38" s="232">
        <f t="shared" si="4"/>
        <v>10</v>
      </c>
      <c r="D38" s="330">
        <v>44945</v>
      </c>
      <c r="E38" s="331">
        <v>0</v>
      </c>
      <c r="F38" s="332">
        <v>1</v>
      </c>
      <c r="G38" s="87">
        <f t="shared" si="0"/>
        <v>1</v>
      </c>
      <c r="H38" s="334">
        <v>15</v>
      </c>
      <c r="I38" s="89">
        <f t="shared" si="2"/>
        <v>106</v>
      </c>
      <c r="J38" s="340"/>
      <c r="K38" s="335">
        <v>1</v>
      </c>
      <c r="L38" s="341"/>
      <c r="M38" s="343" t="str">
        <f t="shared" si="5"/>
        <v/>
      </c>
      <c r="O38" s="238">
        <f t="shared" si="6"/>
        <v>10</v>
      </c>
      <c r="P38" s="228">
        <v>44896</v>
      </c>
      <c r="Q38" s="110">
        <v>0.375</v>
      </c>
      <c r="R38" s="90">
        <v>830</v>
      </c>
      <c r="S38" s="111"/>
      <c r="T38" s="221">
        <v>1</v>
      </c>
      <c r="U38" s="222"/>
      <c r="V38" s="108" t="str">
        <f t="shared" si="3"/>
        <v>kg</v>
      </c>
      <c r="W38" s="109"/>
    </row>
    <row r="39" spans="1:35" ht="22.5" customHeight="1" x14ac:dyDescent="0.25">
      <c r="A39" s="314">
        <f t="shared" si="1"/>
        <v>11</v>
      </c>
      <c r="C39" s="232">
        <f t="shared" si="4"/>
        <v>11</v>
      </c>
      <c r="D39" s="330">
        <v>44946</v>
      </c>
      <c r="E39" s="331">
        <v>0</v>
      </c>
      <c r="F39" s="332">
        <v>0.45833333333333331</v>
      </c>
      <c r="G39" s="87">
        <f t="shared" si="0"/>
        <v>0.45833333333333331</v>
      </c>
      <c r="H39" s="334">
        <v>7.5</v>
      </c>
      <c r="I39" s="89">
        <f t="shared" si="2"/>
        <v>24.3</v>
      </c>
      <c r="J39" s="340"/>
      <c r="K39" s="335">
        <v>0.25</v>
      </c>
      <c r="L39" s="341"/>
      <c r="M39" s="343" t="str">
        <f t="shared" si="5"/>
        <v/>
      </c>
      <c r="O39" s="238" t="str">
        <f t="shared" si="6"/>
        <v/>
      </c>
      <c r="P39" s="228"/>
      <c r="Q39" s="110"/>
      <c r="R39" s="90"/>
      <c r="S39" s="111"/>
      <c r="T39" s="221"/>
      <c r="U39" s="222"/>
      <c r="V39" s="108" t="str">
        <f t="shared" si="3"/>
        <v>kg</v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4"/>
        <v/>
      </c>
      <c r="D40" s="228"/>
      <c r="E40" s="86"/>
      <c r="F40" s="178"/>
      <c r="G40" s="87" t="str">
        <f t="shared" si="0"/>
        <v/>
      </c>
      <c r="H40" s="90"/>
      <c r="I40" s="89" t="str">
        <f t="shared" si="2"/>
        <v/>
      </c>
      <c r="J40" s="340"/>
      <c r="K40" s="221"/>
      <c r="L40" s="341"/>
      <c r="M40" s="343" t="str">
        <f t="shared" si="5"/>
        <v/>
      </c>
      <c r="O40" s="238" t="str">
        <f t="shared" si="6"/>
        <v/>
      </c>
      <c r="P40" s="228"/>
      <c r="Q40" s="110"/>
      <c r="R40" s="90"/>
      <c r="S40" s="111"/>
      <c r="T40" s="221"/>
      <c r="U40" s="222"/>
      <c r="V40" s="108" t="str">
        <f t="shared" si="3"/>
        <v>kg</v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4"/>
        <v/>
      </c>
      <c r="D41" s="228"/>
      <c r="E41" s="86"/>
      <c r="F41" s="178"/>
      <c r="G41" s="87" t="str">
        <f t="shared" si="0"/>
        <v/>
      </c>
      <c r="H41" s="90"/>
      <c r="I41" s="89" t="str">
        <f t="shared" si="2"/>
        <v/>
      </c>
      <c r="J41" s="340"/>
      <c r="K41" s="221"/>
      <c r="L41" s="341"/>
      <c r="M41" s="343" t="str">
        <f t="shared" si="5"/>
        <v/>
      </c>
      <c r="O41" s="238" t="str">
        <f t="shared" si="6"/>
        <v/>
      </c>
      <c r="P41" s="228"/>
      <c r="Q41" s="110"/>
      <c r="R41" s="90"/>
      <c r="S41" s="111"/>
      <c r="T41" s="221"/>
      <c r="U41" s="222"/>
      <c r="V41" s="108" t="str">
        <f t="shared" si="3"/>
        <v>kg</v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4"/>
        <v/>
      </c>
      <c r="D42" s="228"/>
      <c r="E42" s="86"/>
      <c r="F42" s="178"/>
      <c r="G42" s="87" t="str">
        <f t="shared" si="0"/>
        <v/>
      </c>
      <c r="H42" s="90"/>
      <c r="I42" s="89" t="str">
        <f t="shared" si="2"/>
        <v/>
      </c>
      <c r="J42" s="340"/>
      <c r="K42" s="221"/>
      <c r="L42" s="341"/>
      <c r="M42" s="343" t="str">
        <f t="shared" si="5"/>
        <v/>
      </c>
      <c r="O42" s="238" t="str">
        <f t="shared" si="6"/>
        <v/>
      </c>
      <c r="P42" s="228"/>
      <c r="Q42" s="110"/>
      <c r="R42" s="90"/>
      <c r="S42" s="111"/>
      <c r="T42" s="225"/>
      <c r="U42" s="222"/>
      <c r="V42" s="108" t="str">
        <f t="shared" si="3"/>
        <v>kg</v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4"/>
        <v/>
      </c>
      <c r="D43" s="228"/>
      <c r="E43" s="86"/>
      <c r="F43" s="178"/>
      <c r="G43" s="87" t="str">
        <f t="shared" si="0"/>
        <v/>
      </c>
      <c r="H43" s="88"/>
      <c r="I43" s="89" t="str">
        <f t="shared" si="2"/>
        <v/>
      </c>
      <c r="J43" s="340"/>
      <c r="K43" s="221"/>
      <c r="L43" s="341"/>
      <c r="M43" s="343" t="str">
        <f t="shared" si="5"/>
        <v/>
      </c>
      <c r="O43" s="238" t="str">
        <f t="shared" si="6"/>
        <v/>
      </c>
      <c r="P43" s="228"/>
      <c r="Q43" s="110"/>
      <c r="R43" s="90"/>
      <c r="S43" s="111"/>
      <c r="T43" s="225"/>
      <c r="U43" s="222"/>
      <c r="V43" s="108" t="str">
        <f t="shared" si="3"/>
        <v>kg</v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4"/>
        <v/>
      </c>
      <c r="D44" s="228"/>
      <c r="E44" s="86"/>
      <c r="F44" s="178"/>
      <c r="G44" s="87" t="str">
        <f t="shared" si="0"/>
        <v/>
      </c>
      <c r="H44" s="88"/>
      <c r="I44" s="89" t="str">
        <f t="shared" si="2"/>
        <v/>
      </c>
      <c r="J44" s="340"/>
      <c r="K44" s="221"/>
      <c r="L44" s="341"/>
      <c r="M44" s="343" t="str">
        <f t="shared" si="5"/>
        <v/>
      </c>
      <c r="O44" s="238" t="str">
        <f t="shared" si="6"/>
        <v/>
      </c>
      <c r="P44" s="228"/>
      <c r="Q44" s="110"/>
      <c r="R44" s="90"/>
      <c r="S44" s="111"/>
      <c r="T44" s="225"/>
      <c r="U44" s="222"/>
      <c r="V44" s="108" t="str">
        <f t="shared" si="3"/>
        <v>kg</v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4"/>
        <v/>
      </c>
      <c r="D45" s="228"/>
      <c r="E45" s="86"/>
      <c r="F45" s="178"/>
      <c r="G45" s="87" t="str">
        <f t="shared" si="0"/>
        <v/>
      </c>
      <c r="H45" s="90"/>
      <c r="I45" s="89" t="str">
        <f t="shared" si="2"/>
        <v/>
      </c>
      <c r="J45" s="340"/>
      <c r="K45" s="221"/>
      <c r="L45" s="341"/>
      <c r="M45" s="343" t="str">
        <f t="shared" si="5"/>
        <v/>
      </c>
      <c r="O45" s="238" t="str">
        <f t="shared" si="6"/>
        <v/>
      </c>
      <c r="P45" s="228"/>
      <c r="Q45" s="110"/>
      <c r="R45" s="90"/>
      <c r="S45" s="111"/>
      <c r="T45" s="225"/>
      <c r="U45" s="222"/>
      <c r="V45" s="108" t="str">
        <f t="shared" si="3"/>
        <v>kg</v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4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340"/>
      <c r="K46" s="221"/>
      <c r="L46" s="341"/>
      <c r="M46" s="343" t="str">
        <f t="shared" si="5"/>
        <v/>
      </c>
      <c r="O46" s="238" t="str">
        <f t="shared" si="6"/>
        <v/>
      </c>
      <c r="P46" s="228"/>
      <c r="Q46" s="110"/>
      <c r="R46" s="90"/>
      <c r="S46" s="111"/>
      <c r="T46" s="225"/>
      <c r="U46" s="222"/>
      <c r="V46" s="108" t="str">
        <f t="shared" si="3"/>
        <v>kg</v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4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340"/>
      <c r="K47" s="221"/>
      <c r="L47" s="341"/>
      <c r="M47" s="343" t="str">
        <f t="shared" si="5"/>
        <v/>
      </c>
      <c r="O47" s="238" t="str">
        <f t="shared" si="6"/>
        <v/>
      </c>
      <c r="P47" s="228"/>
      <c r="Q47" s="110"/>
      <c r="R47" s="90"/>
      <c r="S47" s="111"/>
      <c r="T47" s="225"/>
      <c r="U47" s="222"/>
      <c r="V47" s="108" t="str">
        <f t="shared" si="3"/>
        <v>kg</v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4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340"/>
      <c r="K48" s="221"/>
      <c r="L48" s="341"/>
      <c r="M48" s="343" t="str">
        <f t="shared" si="5"/>
        <v/>
      </c>
      <c r="O48" s="238" t="str">
        <f t="shared" si="6"/>
        <v/>
      </c>
      <c r="P48" s="228"/>
      <c r="Q48" s="110"/>
      <c r="R48" s="90"/>
      <c r="S48" s="111"/>
      <c r="T48" s="225"/>
      <c r="U48" s="222"/>
      <c r="V48" s="108" t="str">
        <f t="shared" si="3"/>
        <v>kg</v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4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340"/>
      <c r="K49" s="221"/>
      <c r="L49" s="341"/>
      <c r="M49" s="343" t="str">
        <f t="shared" si="5"/>
        <v/>
      </c>
      <c r="O49" s="238" t="str">
        <f t="shared" si="6"/>
        <v/>
      </c>
      <c r="P49" s="228"/>
      <c r="Q49" s="123"/>
      <c r="R49" s="90"/>
      <c r="S49" s="111"/>
      <c r="T49" s="225"/>
      <c r="U49" s="222"/>
      <c r="V49" s="108" t="str">
        <f t="shared" si="3"/>
        <v>kg</v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4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340"/>
      <c r="K50" s="221"/>
      <c r="L50" s="341"/>
      <c r="M50" s="343" t="str">
        <f t="shared" si="5"/>
        <v/>
      </c>
      <c r="O50" s="238" t="str">
        <f t="shared" si="6"/>
        <v/>
      </c>
      <c r="P50" s="228"/>
      <c r="Q50" s="123"/>
      <c r="R50" s="90"/>
      <c r="S50" s="111"/>
      <c r="T50" s="225"/>
      <c r="U50" s="222"/>
      <c r="V50" s="108" t="str">
        <f t="shared" si="3"/>
        <v>kg</v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4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340"/>
      <c r="K51" s="221"/>
      <c r="L51" s="341"/>
      <c r="M51" s="343" t="str">
        <f t="shared" si="5"/>
        <v/>
      </c>
      <c r="O51" s="238" t="str">
        <f t="shared" si="6"/>
        <v/>
      </c>
      <c r="P51" s="228"/>
      <c r="Q51" s="123"/>
      <c r="R51" s="90"/>
      <c r="S51" s="111"/>
      <c r="T51" s="225"/>
      <c r="U51" s="222"/>
      <c r="V51" s="108" t="str">
        <f t="shared" si="3"/>
        <v>kg</v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4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340"/>
      <c r="K52" s="221"/>
      <c r="L52" s="341"/>
      <c r="M52" s="343" t="str">
        <f t="shared" si="5"/>
        <v/>
      </c>
      <c r="O52" s="238" t="str">
        <f t="shared" si="6"/>
        <v/>
      </c>
      <c r="P52" s="228"/>
      <c r="Q52" s="123"/>
      <c r="R52" s="90"/>
      <c r="S52" s="111"/>
      <c r="T52" s="225"/>
      <c r="U52" s="222"/>
      <c r="V52" s="108" t="str">
        <f t="shared" si="3"/>
        <v>kg</v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4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340"/>
      <c r="K53" s="221"/>
      <c r="L53" s="341"/>
      <c r="M53" s="343" t="str">
        <f t="shared" si="5"/>
        <v/>
      </c>
      <c r="O53" s="238" t="str">
        <f t="shared" si="6"/>
        <v/>
      </c>
      <c r="P53" s="228"/>
      <c r="Q53" s="123"/>
      <c r="R53" s="90"/>
      <c r="S53" s="111"/>
      <c r="T53" s="225"/>
      <c r="U53" s="222"/>
      <c r="V53" s="108" t="str">
        <f t="shared" si="3"/>
        <v>kg</v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4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340"/>
      <c r="K54" s="221"/>
      <c r="L54" s="341"/>
      <c r="M54" s="343" t="str">
        <f t="shared" si="5"/>
        <v/>
      </c>
      <c r="O54" s="238" t="str">
        <f t="shared" si="6"/>
        <v/>
      </c>
      <c r="P54" s="228"/>
      <c r="Q54" s="123"/>
      <c r="R54" s="90"/>
      <c r="S54" s="111"/>
      <c r="T54" s="225"/>
      <c r="U54" s="222"/>
      <c r="V54" s="108" t="str">
        <f t="shared" si="3"/>
        <v>kg</v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4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340"/>
      <c r="K55" s="221"/>
      <c r="L55" s="341"/>
      <c r="M55" s="343" t="str">
        <f t="shared" si="5"/>
        <v/>
      </c>
      <c r="O55" s="238" t="str">
        <f t="shared" si="6"/>
        <v/>
      </c>
      <c r="P55" s="228"/>
      <c r="Q55" s="123"/>
      <c r="R55" s="90"/>
      <c r="S55" s="111"/>
      <c r="T55" s="225"/>
      <c r="U55" s="222"/>
      <c r="V55" s="108" t="str">
        <f t="shared" si="3"/>
        <v>kg</v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4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340"/>
      <c r="K56" s="221"/>
      <c r="L56" s="341"/>
      <c r="M56" s="343" t="str">
        <f t="shared" si="5"/>
        <v/>
      </c>
      <c r="O56" s="238" t="str">
        <f t="shared" si="6"/>
        <v/>
      </c>
      <c r="P56" s="228"/>
      <c r="Q56" s="123"/>
      <c r="R56" s="90"/>
      <c r="S56" s="111"/>
      <c r="T56" s="225"/>
      <c r="U56" s="222"/>
      <c r="V56" s="108" t="str">
        <f t="shared" si="3"/>
        <v>kg</v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4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340"/>
      <c r="K57" s="221"/>
      <c r="L57" s="341"/>
      <c r="M57" s="343" t="str">
        <f t="shared" si="5"/>
        <v/>
      </c>
      <c r="O57" s="238" t="str">
        <f t="shared" si="6"/>
        <v/>
      </c>
      <c r="P57" s="228"/>
      <c r="Q57" s="123"/>
      <c r="R57" s="90"/>
      <c r="S57" s="111"/>
      <c r="T57" s="221"/>
      <c r="U57" s="222"/>
      <c r="V57" s="108" t="str">
        <f t="shared" si="3"/>
        <v>kg</v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4"/>
        <v/>
      </c>
      <c r="D58" s="228"/>
      <c r="E58" s="86"/>
      <c r="F58" s="86"/>
      <c r="G58" s="87" t="str">
        <f t="shared" ref="G58:G60" si="7">IF(D58="","",F58-E58)</f>
        <v/>
      </c>
      <c r="H58" s="90"/>
      <c r="I58" s="89" t="str">
        <f t="shared" si="2"/>
        <v/>
      </c>
      <c r="J58" s="340"/>
      <c r="K58" s="221"/>
      <c r="L58" s="341"/>
      <c r="M58" s="343" t="str">
        <f t="shared" si="5"/>
        <v/>
      </c>
      <c r="O58" s="238" t="str">
        <f t="shared" si="6"/>
        <v/>
      </c>
      <c r="P58" s="228"/>
      <c r="Q58" s="110"/>
      <c r="R58" s="90"/>
      <c r="S58" s="111"/>
      <c r="T58" s="221"/>
      <c r="U58" s="222"/>
      <c r="V58" s="108" t="str">
        <f t="shared" si="3"/>
        <v>kg</v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4"/>
        <v/>
      </c>
      <c r="D59" s="228"/>
      <c r="E59" s="86"/>
      <c r="F59" s="86"/>
      <c r="G59" s="87" t="str">
        <f t="shared" si="7"/>
        <v/>
      </c>
      <c r="H59" s="90"/>
      <c r="I59" s="89" t="str">
        <f t="shared" si="2"/>
        <v/>
      </c>
      <c r="J59" s="340"/>
      <c r="K59" s="221"/>
      <c r="L59" s="341"/>
      <c r="M59" s="343" t="str">
        <f t="shared" si="5"/>
        <v/>
      </c>
      <c r="O59" s="238" t="str">
        <f t="shared" si="6"/>
        <v/>
      </c>
      <c r="P59" s="228"/>
      <c r="Q59" s="110"/>
      <c r="R59" s="90"/>
      <c r="S59" s="111"/>
      <c r="T59" s="221"/>
      <c r="U59" s="222"/>
      <c r="V59" s="108" t="str">
        <f t="shared" si="3"/>
        <v>kg</v>
      </c>
      <c r="W59" s="109"/>
      <c r="Z59" s="22"/>
      <c r="AA59" s="125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6" t="str">
        <f t="shared" si="4"/>
        <v/>
      </c>
      <c r="D60" s="228"/>
      <c r="E60" s="86"/>
      <c r="F60" s="86"/>
      <c r="G60" s="351" t="str">
        <f t="shared" si="7"/>
        <v/>
      </c>
      <c r="H60" s="112"/>
      <c r="I60" s="89" t="str">
        <f t="shared" si="2"/>
        <v/>
      </c>
      <c r="J60" s="340"/>
      <c r="K60" s="221"/>
      <c r="L60" s="341"/>
      <c r="M60" s="343" t="str">
        <f t="shared" si="5"/>
        <v/>
      </c>
      <c r="O60" s="239" t="str">
        <f t="shared" si="6"/>
        <v/>
      </c>
      <c r="P60" s="228"/>
      <c r="Q60" s="110"/>
      <c r="R60" s="90"/>
      <c r="S60" s="111"/>
      <c r="T60" s="221"/>
      <c r="U60" s="222"/>
      <c r="V60" s="126" t="str">
        <f t="shared" si="3"/>
        <v>kg</v>
      </c>
      <c r="W60" s="109"/>
      <c r="Z60" s="38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230" t="s">
        <v>108</v>
      </c>
      <c r="D61" s="127">
        <f>IF(D29="","",INDEX(D29:D60,MATCH(MAX(C29:C60),C29:C60,0)))</f>
        <v>44946</v>
      </c>
      <c r="E61" s="128" t="s">
        <v>28</v>
      </c>
      <c r="F61" s="129">
        <f>IF(F29="","",INDEX(F29:F60,MATCH(MAX(C29:C60),C29:C60,0)))</f>
        <v>0.45833333333333331</v>
      </c>
      <c r="G61" s="353"/>
      <c r="H61" s="212" t="s">
        <v>226</v>
      </c>
      <c r="I61" s="362">
        <f>IF(IF(J11=AI4,SUM(I29:I60),SUM(J29:J60))&lt;&gt;0,IF(J11=AI4,SUM(I29:I60),SUM(J29:J60)),"")</f>
        <v>839.59999999999991</v>
      </c>
      <c r="J61" s="363"/>
      <c r="K61" s="130">
        <f>IF(SUM(K29:K60)&lt;&gt;0,SUM(K29:K60),"")</f>
        <v>7.75</v>
      </c>
      <c r="L61" s="344" t="str">
        <f>IF(SUM(L29:L60)&lt;&gt;0,SUM(L29:L60),"")</f>
        <v/>
      </c>
      <c r="M61" s="345"/>
      <c r="O61" s="234" t="s">
        <v>108</v>
      </c>
      <c r="P61" s="134">
        <f>IF(P30="","",INDEX(P30:P60,MATCH(MAX(O30:O60),O30:O60,0)))</f>
        <v>44896</v>
      </c>
      <c r="Q61" s="135">
        <f>IF(Q30="","",INDEX(Q30:Q60,MATCH(MAX(O30:O60),O30:O60,0)))</f>
        <v>0.375</v>
      </c>
      <c r="R61" s="213" t="s">
        <v>226</v>
      </c>
      <c r="S61" s="251" t="str">
        <f>IF(COUNTIF(S30:S60,"&lt;0")&gt;0,"",IF(SUM(S30:S60)&lt;&gt;0,SUM(S30:S60),""))</f>
        <v/>
      </c>
      <c r="T61" s="130">
        <f>IF(SUM(T30:T60)&lt;&gt;0,SUM(T30:T60),"")</f>
        <v>6</v>
      </c>
      <c r="U61" s="137" t="str">
        <f>IF(SUM(U29:U60)&lt;&gt;0,SUM(U29:U60),"")</f>
        <v/>
      </c>
      <c r="V61" s="132" t="str">
        <f t="shared" si="3"/>
        <v>kg</v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38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1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138"/>
      <c r="AD64" s="38"/>
      <c r="AE64" s="120"/>
      <c r="AF64" s="118"/>
      <c r="AG64" s="121"/>
      <c r="AH64" s="122"/>
      <c r="AI64" s="118"/>
    </row>
    <row r="65" spans="3:35" ht="22.5" customHeight="1" x14ac:dyDescent="0.25">
      <c r="T65" s="38"/>
      <c r="U65" s="38"/>
      <c r="V65" s="38"/>
      <c r="W65" s="138"/>
      <c r="AD65" s="38"/>
      <c r="AE65" s="120"/>
      <c r="AF65" s="118"/>
      <c r="AG65" s="121"/>
      <c r="AH65" s="122"/>
      <c r="AI65" s="118"/>
    </row>
    <row r="66" spans="3:35" ht="22.5" customHeight="1" x14ac:dyDescent="0.25">
      <c r="Z66" s="38"/>
      <c r="AD66" s="38"/>
      <c r="AE66" s="120"/>
      <c r="AF66" s="118"/>
      <c r="AG66" s="121"/>
      <c r="AH66" s="122"/>
      <c r="AI66" s="118"/>
    </row>
    <row r="67" spans="3:35" ht="22.5" customHeight="1" x14ac:dyDescent="0.25">
      <c r="Z67" s="38"/>
      <c r="AA67" s="139"/>
      <c r="AD67" s="117"/>
      <c r="AE67" s="120"/>
      <c r="AF67" s="118"/>
      <c r="AH67" s="140"/>
      <c r="AI67" s="141"/>
    </row>
    <row r="68" spans="3:35" ht="22.5" customHeight="1" x14ac:dyDescent="0.25"/>
    <row r="69" spans="3:35" ht="22.5" customHeight="1" x14ac:dyDescent="0.25">
      <c r="T69" s="38"/>
      <c r="U69" s="38"/>
      <c r="V69" s="38"/>
      <c r="W69" s="138"/>
    </row>
    <row r="70" spans="3:35" ht="22.5" customHeight="1" x14ac:dyDescent="0.25">
      <c r="T70" s="38"/>
      <c r="U70" s="38"/>
      <c r="V70" s="38"/>
      <c r="W70" s="138"/>
      <c r="Z70" s="38"/>
    </row>
    <row r="71" spans="3:35" ht="22.5" customHeight="1" x14ac:dyDescent="0.25">
      <c r="T71" s="38"/>
      <c r="U71" s="38"/>
      <c r="V71" s="38"/>
      <c r="W71" s="138"/>
    </row>
    <row r="72" spans="3:35" ht="22.5" customHeight="1" x14ac:dyDescent="0.25">
      <c r="T72" s="38"/>
      <c r="U72" s="38"/>
      <c r="V72" s="38"/>
      <c r="W72" s="138"/>
    </row>
    <row r="73" spans="3:35" ht="22.5" customHeight="1" x14ac:dyDescent="0.25">
      <c r="T73" s="38"/>
      <c r="U73" s="38"/>
      <c r="V73" s="38"/>
      <c r="W73" s="138"/>
      <c r="Z73" s="38"/>
    </row>
    <row r="74" spans="3:35" ht="22.5" customHeight="1" x14ac:dyDescent="0.25">
      <c r="T74" s="38"/>
      <c r="U74" s="38"/>
      <c r="V74" s="38"/>
      <c r="W74" s="138"/>
      <c r="Z74" s="38"/>
    </row>
    <row r="75" spans="3:35" ht="22.5" customHeight="1" x14ac:dyDescent="0.25">
      <c r="T75" s="38"/>
      <c r="U75" s="38"/>
      <c r="V75" s="38"/>
      <c r="W75" s="138"/>
    </row>
    <row r="76" spans="3:35" ht="18.75" customHeight="1" x14ac:dyDescent="0.25">
      <c r="C76" s="20"/>
      <c r="T76" s="38"/>
      <c r="U76" s="38"/>
      <c r="V76" s="38"/>
      <c r="W76" s="138"/>
    </row>
    <row r="77" spans="3:35" ht="18.75" customHeight="1" x14ac:dyDescent="0.25">
      <c r="T77" s="38"/>
      <c r="U77" s="38"/>
      <c r="V77" s="38"/>
      <c r="W77" s="138"/>
    </row>
    <row r="78" spans="3:35" ht="18.75" customHeight="1" x14ac:dyDescent="0.25">
      <c r="T78" s="38"/>
      <c r="U78" s="38"/>
      <c r="V78" s="38"/>
      <c r="W78" s="138"/>
    </row>
    <row r="79" spans="3:35" ht="18.75" customHeight="1" x14ac:dyDescent="0.25">
      <c r="T79" s="38"/>
      <c r="U79" s="38"/>
      <c r="V79" s="38"/>
      <c r="W79" s="138"/>
    </row>
    <row r="80" spans="3:35" ht="18.75" customHeight="1" x14ac:dyDescent="0.25">
      <c r="T80" s="38"/>
      <c r="U80" s="38"/>
      <c r="V80" s="38"/>
      <c r="W80" s="138"/>
    </row>
    <row r="81" spans="20:23" ht="18.75" customHeight="1" x14ac:dyDescent="0.25">
      <c r="T81" s="38"/>
      <c r="U81" s="38"/>
      <c r="V81" s="38"/>
      <c r="W81" s="138"/>
    </row>
    <row r="82" spans="20:23" ht="18.75" customHeight="1" x14ac:dyDescent="0.25">
      <c r="T82" s="38"/>
      <c r="U82" s="38"/>
      <c r="V82" s="38"/>
      <c r="W82" s="138"/>
    </row>
    <row r="83" spans="20:23" ht="18.75" customHeight="1" x14ac:dyDescent="0.25">
      <c r="T83" s="38"/>
      <c r="U83" s="38"/>
      <c r="V83" s="38"/>
      <c r="W83" s="138"/>
    </row>
    <row r="84" spans="20:23" ht="18.75" customHeight="1" x14ac:dyDescent="0.25">
      <c r="T84" s="38"/>
      <c r="U84" s="38"/>
      <c r="V84" s="38"/>
      <c r="W84" s="138"/>
    </row>
    <row r="85" spans="20:23" ht="18.75" customHeight="1" x14ac:dyDescent="0.25">
      <c r="T85" s="38"/>
      <c r="U85" s="38"/>
      <c r="V85" s="38"/>
      <c r="W85" s="138"/>
    </row>
    <row r="86" spans="20:23" ht="18.75" customHeight="1" x14ac:dyDescent="0.25">
      <c r="T86" s="38"/>
      <c r="U86" s="38"/>
      <c r="V86" s="38"/>
      <c r="W86" s="138"/>
    </row>
    <row r="87" spans="20:23" ht="18.75" customHeight="1" x14ac:dyDescent="0.25">
      <c r="T87" s="38"/>
      <c r="U87" s="38"/>
      <c r="V87" s="38"/>
      <c r="W87" s="138"/>
    </row>
    <row r="88" spans="20:23" ht="18.75" customHeight="1" x14ac:dyDescent="0.25">
      <c r="T88" s="38"/>
      <c r="U88" s="38"/>
      <c r="V88" s="38"/>
      <c r="W88" s="138"/>
    </row>
    <row r="89" spans="20:23" ht="18.75" customHeight="1" x14ac:dyDescent="0.25">
      <c r="T89" s="38"/>
      <c r="U89" s="38"/>
      <c r="V89" s="38"/>
      <c r="W89" s="138"/>
    </row>
    <row r="90" spans="20:23" ht="18.75" customHeight="1" x14ac:dyDescent="0.25">
      <c r="T90" s="38"/>
      <c r="U90" s="38"/>
      <c r="V90" s="38"/>
      <c r="W90" s="138"/>
    </row>
    <row r="91" spans="20:23" ht="18.75" customHeight="1" x14ac:dyDescent="0.25">
      <c r="T91" s="38"/>
      <c r="U91" s="38"/>
      <c r="V91" s="38"/>
      <c r="W91" s="138"/>
    </row>
    <row r="92" spans="20:23" ht="18.75" customHeight="1" x14ac:dyDescent="0.25">
      <c r="T92" s="38"/>
      <c r="U92" s="38"/>
      <c r="V92" s="38"/>
      <c r="W92" s="138"/>
    </row>
    <row r="93" spans="20:23" ht="18.75" customHeight="1" x14ac:dyDescent="0.25">
      <c r="T93" s="38"/>
      <c r="U93" s="38"/>
      <c r="V93" s="38"/>
      <c r="W93" s="138"/>
    </row>
    <row r="94" spans="20:23" ht="18.75" customHeight="1" x14ac:dyDescent="0.25">
      <c r="T94" s="38"/>
      <c r="U94" s="38"/>
      <c r="V94" s="38"/>
      <c r="W94" s="138"/>
    </row>
    <row r="95" spans="20:23" ht="18.75" customHeight="1" x14ac:dyDescent="0.25">
      <c r="T95" s="38"/>
      <c r="U95" s="38"/>
      <c r="V95" s="38"/>
      <c r="W95" s="138"/>
    </row>
    <row r="96" spans="20:23" ht="18.75" customHeight="1" x14ac:dyDescent="0.25">
      <c r="T96" s="38"/>
      <c r="U96" s="38"/>
      <c r="V96" s="38"/>
      <c r="W96" s="138"/>
    </row>
    <row r="97" spans="20:23" ht="18.75" customHeight="1" x14ac:dyDescent="0.25">
      <c r="T97" s="38"/>
      <c r="U97" s="38"/>
      <c r="V97" s="38"/>
      <c r="W97" s="138"/>
    </row>
    <row r="98" spans="20:23" ht="18.75" customHeight="1" x14ac:dyDescent="0.25">
      <c r="T98" s="38"/>
      <c r="U98" s="38"/>
      <c r="V98" s="38"/>
      <c r="W98" s="138"/>
    </row>
    <row r="99" spans="20:23" ht="18.75" customHeight="1" x14ac:dyDescent="0.25">
      <c r="T99" s="38"/>
      <c r="U99" s="38"/>
      <c r="V99" s="38"/>
      <c r="W99" s="138"/>
    </row>
    <row r="100" spans="20:23" ht="18.75" customHeight="1" x14ac:dyDescent="0.25">
      <c r="T100" s="38"/>
      <c r="U100" s="38"/>
      <c r="V100" s="38"/>
      <c r="W100" s="138"/>
    </row>
    <row r="101" spans="20:23" ht="18.75" customHeight="1" x14ac:dyDescent="0.25">
      <c r="T101" s="38"/>
      <c r="U101" s="38"/>
      <c r="V101" s="38"/>
      <c r="W101" s="138"/>
    </row>
    <row r="102" spans="20:23" ht="18.75" customHeight="1" x14ac:dyDescent="0.25">
      <c r="T102" s="38"/>
      <c r="U102" s="38"/>
      <c r="V102" s="38"/>
      <c r="W102" s="138"/>
    </row>
    <row r="103" spans="20:23" ht="18.75" customHeight="1" x14ac:dyDescent="0.25">
      <c r="T103" s="38"/>
      <c r="U103" s="38"/>
      <c r="V103" s="38"/>
      <c r="W103" s="138"/>
    </row>
    <row r="104" spans="20:23" ht="18.75" customHeight="1" x14ac:dyDescent="0.25">
      <c r="T104" s="38"/>
      <c r="U104" s="38"/>
      <c r="V104" s="38"/>
      <c r="W104" s="138"/>
    </row>
    <row r="105" spans="20:23" ht="18.75" customHeight="1" x14ac:dyDescent="0.25">
      <c r="T105" s="38"/>
      <c r="U105" s="38"/>
      <c r="V105" s="38"/>
      <c r="W105" s="138"/>
    </row>
    <row r="106" spans="20:23" ht="18.75" customHeight="1" x14ac:dyDescent="0.25">
      <c r="T106" s="38"/>
      <c r="U106" s="38"/>
      <c r="V106" s="38"/>
      <c r="W106" s="138"/>
    </row>
    <row r="107" spans="20:23" ht="18.75" customHeight="1" x14ac:dyDescent="0.25">
      <c r="T107" s="38"/>
      <c r="U107" s="38"/>
      <c r="V107" s="38"/>
      <c r="W107" s="138"/>
    </row>
    <row r="108" spans="20:23" ht="18.75" customHeight="1" x14ac:dyDescent="0.25">
      <c r="T108" s="38"/>
      <c r="U108" s="38"/>
      <c r="V108" s="38"/>
      <c r="W108" s="138"/>
    </row>
    <row r="109" spans="20:23" ht="18.75" customHeight="1" x14ac:dyDescent="0.25">
      <c r="T109" s="38"/>
      <c r="U109" s="38"/>
      <c r="V109" s="38"/>
      <c r="W109" s="138"/>
    </row>
    <row r="110" spans="20:23" ht="18.75" customHeight="1" x14ac:dyDescent="0.25">
      <c r="T110" s="38"/>
      <c r="U110" s="38"/>
      <c r="V110" s="38"/>
      <c r="W110" s="138"/>
    </row>
    <row r="111" spans="20:23" ht="18.75" customHeight="1" x14ac:dyDescent="0.25">
      <c r="T111" s="38"/>
      <c r="U111" s="38"/>
      <c r="V111" s="38"/>
      <c r="W111" s="138"/>
    </row>
    <row r="112" spans="20:23" ht="18.75" customHeight="1" x14ac:dyDescent="0.25">
      <c r="T112" s="38"/>
      <c r="U112" s="38"/>
      <c r="V112" s="38"/>
      <c r="W112" s="138"/>
    </row>
    <row r="113" spans="20:23" ht="18.75" customHeight="1" x14ac:dyDescent="0.25">
      <c r="T113" s="38"/>
      <c r="U113" s="38"/>
      <c r="V113" s="38"/>
      <c r="W113" s="138"/>
    </row>
    <row r="114" spans="20:23" ht="18.75" customHeight="1" x14ac:dyDescent="0.25">
      <c r="T114" s="38"/>
      <c r="U114" s="38"/>
      <c r="V114" s="38"/>
      <c r="W114" s="138"/>
    </row>
    <row r="115" spans="20:23" ht="18.75" customHeight="1" x14ac:dyDescent="0.25">
      <c r="T115" s="38"/>
      <c r="U115" s="38"/>
      <c r="V115" s="38"/>
      <c r="W115" s="138"/>
    </row>
    <row r="116" spans="20:23" ht="18.75" customHeight="1" x14ac:dyDescent="0.25">
      <c r="T116" s="38"/>
      <c r="U116" s="38"/>
      <c r="V116" s="38"/>
      <c r="W116" s="138"/>
    </row>
    <row r="117" spans="20:23" ht="18.75" customHeight="1" x14ac:dyDescent="0.25">
      <c r="T117" s="38"/>
      <c r="U117" s="38"/>
      <c r="V117" s="38"/>
      <c r="W117" s="138"/>
    </row>
    <row r="118" spans="20:23" ht="18.75" customHeight="1" x14ac:dyDescent="0.25">
      <c r="T118" s="38"/>
      <c r="U118" s="38"/>
      <c r="V118" s="38"/>
      <c r="W118" s="138"/>
    </row>
    <row r="119" spans="20:23" ht="18.75" customHeight="1" x14ac:dyDescent="0.25">
      <c r="T119" s="38"/>
      <c r="U119" s="38"/>
      <c r="V119" s="38"/>
      <c r="W119" s="138"/>
    </row>
    <row r="120" spans="20:23" ht="18.75" customHeight="1" x14ac:dyDescent="0.25">
      <c r="T120" s="38"/>
      <c r="U120" s="38"/>
      <c r="V120" s="38"/>
      <c r="W120" s="138"/>
    </row>
    <row r="121" spans="20:23" ht="18.75" customHeight="1" x14ac:dyDescent="0.25">
      <c r="T121" s="38"/>
      <c r="U121" s="38"/>
      <c r="V121" s="38"/>
      <c r="W121" s="138"/>
    </row>
    <row r="122" spans="20:23" ht="18.75" customHeight="1" x14ac:dyDescent="0.25">
      <c r="T122" s="38"/>
      <c r="U122" s="38"/>
      <c r="V122" s="38"/>
      <c r="W122" s="138"/>
    </row>
    <row r="123" spans="20:23" ht="18.75" customHeight="1" x14ac:dyDescent="0.25">
      <c r="T123" s="38"/>
      <c r="U123" s="38"/>
      <c r="V123" s="38"/>
      <c r="W123" s="138"/>
    </row>
    <row r="124" spans="20:23" ht="18.75" customHeight="1" x14ac:dyDescent="0.25">
      <c r="T124" s="38"/>
      <c r="U124" s="38"/>
      <c r="V124" s="38"/>
      <c r="W124" s="138"/>
    </row>
    <row r="125" spans="20:23" ht="18.75" customHeight="1" x14ac:dyDescent="0.25">
      <c r="T125" s="38"/>
      <c r="U125" s="38"/>
      <c r="V125" s="38"/>
      <c r="W125" s="138"/>
    </row>
    <row r="126" spans="20:23" ht="18.75" customHeight="1" x14ac:dyDescent="0.25">
      <c r="T126" s="38"/>
      <c r="U126" s="38"/>
      <c r="V126" s="38"/>
      <c r="W126" s="138"/>
    </row>
    <row r="127" spans="20:23" ht="18.75" customHeight="1" x14ac:dyDescent="0.25">
      <c r="T127" s="38"/>
      <c r="U127" s="38"/>
      <c r="V127" s="38"/>
      <c r="W127" s="138"/>
    </row>
    <row r="128" spans="20:23" ht="18.75" customHeight="1" x14ac:dyDescent="0.25">
      <c r="T128" s="38"/>
      <c r="U128" s="38"/>
      <c r="V128" s="38"/>
      <c r="W128" s="138"/>
    </row>
    <row r="129" spans="20:23" ht="18.75" customHeight="1" x14ac:dyDescent="0.25">
      <c r="T129" s="38"/>
      <c r="U129" s="38"/>
      <c r="V129" s="38"/>
      <c r="W129" s="138"/>
    </row>
    <row r="130" spans="20:23" ht="18.75" customHeight="1" x14ac:dyDescent="0.25">
      <c r="T130" s="38"/>
      <c r="U130" s="38"/>
      <c r="V130" s="38"/>
      <c r="W130" s="138"/>
    </row>
    <row r="131" spans="20:23" ht="18.75" customHeight="1" x14ac:dyDescent="0.25">
      <c r="T131" s="38"/>
      <c r="U131" s="38"/>
      <c r="V131" s="38"/>
      <c r="W131" s="138"/>
    </row>
    <row r="132" spans="20:23" ht="18.75" customHeight="1" x14ac:dyDescent="0.25">
      <c r="T132" s="38"/>
      <c r="U132" s="38"/>
      <c r="V132" s="38"/>
      <c r="W132" s="138"/>
    </row>
    <row r="133" spans="20:23" ht="18.75" customHeight="1" x14ac:dyDescent="0.25">
      <c r="T133" s="38"/>
      <c r="U133" s="38"/>
      <c r="V133" s="38"/>
      <c r="W133" s="138"/>
    </row>
    <row r="134" spans="20:23" ht="18.75" customHeight="1" x14ac:dyDescent="0.25">
      <c r="T134" s="38"/>
      <c r="U134" s="38"/>
      <c r="V134" s="38"/>
      <c r="W134" s="138"/>
    </row>
    <row r="135" spans="20:23" ht="18.75" customHeight="1" x14ac:dyDescent="0.25">
      <c r="T135" s="38"/>
      <c r="U135" s="38"/>
      <c r="V135" s="38"/>
      <c r="W135" s="138"/>
    </row>
    <row r="136" spans="20:23" ht="18.75" customHeight="1" x14ac:dyDescent="0.25">
      <c r="T136" s="38"/>
      <c r="U136" s="38"/>
      <c r="V136" s="38"/>
      <c r="W136" s="138"/>
    </row>
    <row r="137" spans="20:23" ht="18.75" customHeight="1" x14ac:dyDescent="0.25">
      <c r="T137" s="38"/>
      <c r="U137" s="38"/>
      <c r="V137" s="38"/>
      <c r="W137" s="138"/>
    </row>
    <row r="138" spans="20:23" ht="18.75" customHeight="1" x14ac:dyDescent="0.25">
      <c r="T138" s="38"/>
      <c r="U138" s="38"/>
      <c r="V138" s="38"/>
      <c r="W138" s="138"/>
    </row>
    <row r="139" spans="20:23" ht="18.75" customHeight="1" x14ac:dyDescent="0.25">
      <c r="T139" s="38"/>
      <c r="U139" s="38"/>
      <c r="V139" s="38"/>
      <c r="W139" s="138"/>
    </row>
    <row r="140" spans="20:23" ht="18.75" customHeight="1" x14ac:dyDescent="0.25">
      <c r="T140" s="38"/>
      <c r="U140" s="38"/>
      <c r="V140" s="38"/>
      <c r="W140" s="138"/>
    </row>
    <row r="141" spans="20:23" ht="18.75" customHeight="1" x14ac:dyDescent="0.25">
      <c r="T141" s="38"/>
      <c r="U141" s="38"/>
      <c r="V141" s="38"/>
      <c r="W141" s="138"/>
    </row>
    <row r="142" spans="20:23" ht="18.75" customHeight="1" x14ac:dyDescent="0.25">
      <c r="T142" s="38"/>
      <c r="U142" s="38"/>
      <c r="V142" s="38"/>
      <c r="W142" s="138"/>
    </row>
    <row r="143" spans="20:23" ht="18.75" customHeight="1" x14ac:dyDescent="0.25">
      <c r="T143" s="38"/>
      <c r="U143" s="38"/>
      <c r="V143" s="38"/>
      <c r="W143" s="138"/>
    </row>
    <row r="144" spans="20:23" ht="18.75" customHeight="1" x14ac:dyDescent="0.25">
      <c r="T144" s="38"/>
      <c r="U144" s="38"/>
      <c r="V144" s="38"/>
      <c r="W144" s="138"/>
    </row>
    <row r="145" spans="20:23" ht="18.75" customHeight="1" x14ac:dyDescent="0.25">
      <c r="T145" s="38"/>
      <c r="U145" s="38"/>
      <c r="V145" s="38"/>
      <c r="W145" s="138"/>
    </row>
    <row r="146" spans="20:23" ht="18.75" customHeight="1" x14ac:dyDescent="0.25">
      <c r="T146" s="38"/>
      <c r="U146" s="38"/>
      <c r="V146" s="38"/>
      <c r="W146" s="138"/>
    </row>
    <row r="147" spans="20:23" ht="18.75" customHeight="1" x14ac:dyDescent="0.25">
      <c r="T147" s="38"/>
      <c r="U147" s="38"/>
      <c r="V147" s="38"/>
      <c r="W147" s="138"/>
    </row>
    <row r="148" spans="20:23" ht="18.75" customHeight="1" x14ac:dyDescent="0.25">
      <c r="T148" s="38"/>
      <c r="U148" s="38"/>
      <c r="V148" s="38"/>
      <c r="W148" s="138"/>
    </row>
    <row r="149" spans="20:23" ht="18.75" customHeight="1" x14ac:dyDescent="0.25">
      <c r="T149" s="38"/>
      <c r="U149" s="38"/>
      <c r="V149" s="38"/>
      <c r="W149" s="138"/>
    </row>
    <row r="150" spans="20:23" ht="18.75" customHeight="1" x14ac:dyDescent="0.25">
      <c r="T150" s="38"/>
      <c r="U150" s="38"/>
      <c r="V150" s="38"/>
      <c r="W150" s="138"/>
    </row>
    <row r="151" spans="20:23" ht="18.75" customHeight="1" x14ac:dyDescent="0.25">
      <c r="T151" s="38"/>
      <c r="U151" s="38"/>
      <c r="V151" s="38"/>
      <c r="W151" s="138"/>
    </row>
    <row r="152" spans="20:23" ht="18.75" customHeight="1" x14ac:dyDescent="0.25">
      <c r="T152" s="38"/>
      <c r="U152" s="38"/>
      <c r="V152" s="38"/>
      <c r="W152" s="138"/>
    </row>
    <row r="153" spans="20:23" ht="18.75" customHeight="1" x14ac:dyDescent="0.25">
      <c r="T153" s="38"/>
      <c r="U153" s="38"/>
      <c r="V153" s="38"/>
      <c r="W153" s="138"/>
    </row>
    <row r="154" spans="20:23" ht="18.75" customHeight="1" x14ac:dyDescent="0.25">
      <c r="T154" s="38"/>
      <c r="U154" s="38"/>
      <c r="V154" s="38"/>
      <c r="W154" s="138"/>
    </row>
    <row r="155" spans="20:23" ht="18.75" customHeight="1" x14ac:dyDescent="0.25">
      <c r="T155" s="38"/>
      <c r="U155" s="38"/>
      <c r="V155" s="38"/>
      <c r="W155" s="138"/>
    </row>
    <row r="156" spans="20:23" ht="18.75" customHeight="1" x14ac:dyDescent="0.25">
      <c r="T156" s="38"/>
      <c r="U156" s="38"/>
      <c r="V156" s="38"/>
      <c r="W156" s="138"/>
    </row>
    <row r="157" spans="20:23" ht="18.75" customHeight="1" x14ac:dyDescent="0.25">
      <c r="T157" s="38"/>
      <c r="U157" s="38"/>
      <c r="V157" s="38"/>
      <c r="W157" s="138"/>
    </row>
    <row r="158" spans="20:23" ht="18.75" customHeight="1" x14ac:dyDescent="0.25">
      <c r="T158" s="38"/>
      <c r="U158" s="38"/>
      <c r="V158" s="38"/>
      <c r="W158" s="138"/>
    </row>
    <row r="159" spans="20:23" ht="18.75" customHeight="1" x14ac:dyDescent="0.25">
      <c r="T159" s="38"/>
      <c r="U159" s="38"/>
      <c r="V159" s="38"/>
      <c r="W159" s="138"/>
    </row>
    <row r="160" spans="20:23" ht="18.75" customHeight="1" x14ac:dyDescent="0.25">
      <c r="T160" s="38"/>
      <c r="U160" s="38"/>
      <c r="V160" s="38"/>
      <c r="W160" s="138"/>
    </row>
    <row r="161" spans="20:23" ht="18.75" customHeight="1" x14ac:dyDescent="0.25">
      <c r="T161" s="38"/>
      <c r="U161" s="38"/>
      <c r="V161" s="38"/>
      <c r="W161" s="138"/>
    </row>
    <row r="162" spans="20:23" ht="18.75" customHeight="1" x14ac:dyDescent="0.25">
      <c r="T162" s="38"/>
      <c r="U162" s="38"/>
      <c r="V162" s="38"/>
      <c r="W162" s="138"/>
    </row>
    <row r="163" spans="20:23" ht="18.75" customHeight="1" x14ac:dyDescent="0.25">
      <c r="T163" s="38"/>
      <c r="U163" s="38"/>
      <c r="V163" s="38"/>
      <c r="W163" s="138"/>
    </row>
    <row r="164" spans="20:23" ht="18.75" customHeight="1" x14ac:dyDescent="0.25">
      <c r="T164" s="38"/>
      <c r="U164" s="38"/>
      <c r="V164" s="38"/>
      <c r="W164" s="138"/>
    </row>
    <row r="165" spans="20:23" ht="18.75" customHeight="1" x14ac:dyDescent="0.25">
      <c r="T165" s="38"/>
      <c r="U165" s="38"/>
      <c r="V165" s="38"/>
      <c r="W165" s="138"/>
    </row>
    <row r="166" spans="20:23" ht="18.75" customHeight="1" x14ac:dyDescent="0.25">
      <c r="T166" s="38"/>
      <c r="U166" s="38"/>
      <c r="V166" s="38"/>
      <c r="W166" s="138"/>
    </row>
    <row r="167" spans="20:23" ht="18.75" customHeight="1" x14ac:dyDescent="0.25">
      <c r="T167" s="38"/>
      <c r="U167" s="38"/>
      <c r="V167" s="38"/>
      <c r="W167" s="138"/>
    </row>
    <row r="168" spans="20:23" ht="18.75" customHeight="1" x14ac:dyDescent="0.25">
      <c r="T168" s="38"/>
      <c r="U168" s="38"/>
      <c r="V168" s="38"/>
      <c r="W168" s="138"/>
    </row>
    <row r="169" spans="20:23" ht="18.75" customHeight="1" x14ac:dyDescent="0.25">
      <c r="T169" s="38"/>
      <c r="U169" s="38"/>
      <c r="V169" s="38"/>
      <c r="W169" s="138"/>
    </row>
    <row r="170" spans="20:23" ht="18.75" customHeight="1" x14ac:dyDescent="0.25">
      <c r="T170" s="38"/>
      <c r="U170" s="38"/>
      <c r="V170" s="38"/>
      <c r="W170" s="138"/>
    </row>
    <row r="171" spans="20:23" ht="18.75" customHeight="1" x14ac:dyDescent="0.25">
      <c r="T171" s="38"/>
      <c r="U171" s="38"/>
      <c r="V171" s="38"/>
      <c r="W171" s="138"/>
    </row>
    <row r="172" spans="20:23" ht="18.75" customHeight="1" x14ac:dyDescent="0.25">
      <c r="T172" s="38"/>
      <c r="U172" s="38"/>
      <c r="V172" s="38"/>
      <c r="W172" s="138"/>
    </row>
    <row r="173" spans="20:23" ht="18.75" customHeight="1" x14ac:dyDescent="0.25">
      <c r="T173" s="38"/>
      <c r="U173" s="38"/>
      <c r="V173" s="38"/>
      <c r="W173" s="138"/>
    </row>
    <row r="174" spans="20:23" ht="18.75" customHeight="1" x14ac:dyDescent="0.25">
      <c r="T174" s="38"/>
      <c r="U174" s="38"/>
      <c r="V174" s="38"/>
      <c r="W174" s="138"/>
    </row>
    <row r="175" spans="20:23" ht="18.75" customHeight="1" x14ac:dyDescent="0.25">
      <c r="T175" s="38"/>
      <c r="U175" s="38"/>
      <c r="V175" s="38"/>
      <c r="W175" s="138"/>
    </row>
    <row r="176" spans="20:23" ht="18.75" customHeight="1" x14ac:dyDescent="0.25">
      <c r="T176" s="38"/>
      <c r="U176" s="38"/>
      <c r="V176" s="38"/>
      <c r="W176" s="138"/>
    </row>
    <row r="177" spans="20:23" ht="18.75" customHeight="1" x14ac:dyDescent="0.25">
      <c r="T177" s="38"/>
      <c r="U177" s="38"/>
      <c r="V177" s="38"/>
      <c r="W177" s="138"/>
    </row>
    <row r="178" spans="20:23" ht="18.75" customHeight="1" x14ac:dyDescent="0.25">
      <c r="T178" s="38"/>
      <c r="U178" s="38"/>
      <c r="V178" s="38"/>
      <c r="W178" s="138"/>
    </row>
    <row r="179" spans="20:23" ht="18.75" customHeight="1" x14ac:dyDescent="0.25">
      <c r="T179" s="38"/>
      <c r="U179" s="38"/>
      <c r="V179" s="38"/>
      <c r="W179" s="138"/>
    </row>
    <row r="180" spans="20:23" ht="18.75" customHeight="1" x14ac:dyDescent="0.25">
      <c r="T180" s="38"/>
      <c r="U180" s="38"/>
      <c r="V180" s="38"/>
      <c r="W180" s="138"/>
    </row>
    <row r="181" spans="20:23" ht="18.75" customHeight="1" x14ac:dyDescent="0.25">
      <c r="T181" s="38"/>
      <c r="U181" s="38"/>
      <c r="V181" s="38"/>
      <c r="W181" s="138"/>
    </row>
    <row r="182" spans="20:23" ht="18.75" customHeight="1" x14ac:dyDescent="0.25">
      <c r="T182" s="38"/>
      <c r="U182" s="38"/>
      <c r="V182" s="38"/>
      <c r="W182" s="138"/>
    </row>
    <row r="183" spans="20:23" ht="18.75" customHeight="1" x14ac:dyDescent="0.25">
      <c r="T183" s="38"/>
      <c r="U183" s="38"/>
      <c r="V183" s="38"/>
      <c r="W183" s="138"/>
    </row>
    <row r="184" spans="20:23" ht="18.75" customHeight="1" x14ac:dyDescent="0.25">
      <c r="T184" s="38"/>
      <c r="U184" s="38"/>
      <c r="V184" s="38"/>
      <c r="W184" s="138"/>
    </row>
    <row r="185" spans="20:23" ht="18.75" customHeight="1" x14ac:dyDescent="0.25">
      <c r="T185" s="38"/>
      <c r="U185" s="38"/>
      <c r="V185" s="38"/>
      <c r="W185" s="138"/>
    </row>
    <row r="186" spans="20:23" ht="18.75" customHeight="1" x14ac:dyDescent="0.25">
      <c r="T186" s="38"/>
      <c r="U186" s="38"/>
      <c r="V186" s="38"/>
      <c r="W186" s="138"/>
    </row>
    <row r="187" spans="20:23" ht="18.75" customHeight="1" x14ac:dyDescent="0.25">
      <c r="T187" s="38"/>
      <c r="U187" s="38"/>
      <c r="V187" s="38"/>
      <c r="W187" s="138"/>
    </row>
    <row r="188" spans="20:23" ht="18.75" customHeight="1" x14ac:dyDescent="0.25">
      <c r="T188" s="38"/>
      <c r="U188" s="38"/>
      <c r="V188" s="38"/>
      <c r="W188" s="138"/>
    </row>
    <row r="189" spans="20:23" ht="18.75" customHeight="1" x14ac:dyDescent="0.25">
      <c r="T189" s="38"/>
      <c r="U189" s="38"/>
      <c r="V189" s="38"/>
      <c r="W189" s="138"/>
    </row>
    <row r="190" spans="20:23" ht="18.75" customHeight="1" x14ac:dyDescent="0.25">
      <c r="T190" s="38"/>
      <c r="U190" s="38"/>
      <c r="V190" s="38"/>
      <c r="W190" s="138"/>
    </row>
    <row r="191" spans="20:23" ht="18.75" customHeight="1" x14ac:dyDescent="0.25">
      <c r="T191" s="38"/>
      <c r="U191" s="38"/>
      <c r="V191" s="38"/>
      <c r="W191" s="138"/>
    </row>
    <row r="192" spans="20:23" ht="18.75" customHeight="1" x14ac:dyDescent="0.25">
      <c r="T192" s="38"/>
      <c r="U192" s="38"/>
      <c r="V192" s="38"/>
      <c r="W192" s="138"/>
    </row>
    <row r="193" spans="20:23" ht="18.75" customHeight="1" x14ac:dyDescent="0.25">
      <c r="T193" s="38"/>
      <c r="U193" s="38"/>
      <c r="V193" s="38"/>
      <c r="W193" s="138"/>
    </row>
    <row r="194" spans="20:23" ht="18.75" customHeight="1" x14ac:dyDescent="0.25">
      <c r="T194" s="38"/>
      <c r="U194" s="38"/>
      <c r="V194" s="38"/>
      <c r="W194" s="138"/>
    </row>
    <row r="195" spans="20:23" ht="18.75" customHeight="1" x14ac:dyDescent="0.25">
      <c r="T195" s="38"/>
      <c r="U195" s="38"/>
      <c r="V195" s="38"/>
      <c r="W195" s="138"/>
    </row>
    <row r="196" spans="20:23" ht="18.75" customHeight="1" x14ac:dyDescent="0.25">
      <c r="T196" s="38"/>
      <c r="U196" s="38"/>
      <c r="V196" s="38"/>
      <c r="W196" s="138"/>
    </row>
    <row r="197" spans="20:23" ht="18.75" customHeight="1" x14ac:dyDescent="0.25">
      <c r="T197" s="38"/>
      <c r="U197" s="38"/>
      <c r="V197" s="38"/>
      <c r="W197" s="138"/>
    </row>
    <row r="198" spans="20:23" ht="18.75" customHeight="1" x14ac:dyDescent="0.25">
      <c r="T198" s="38"/>
      <c r="U198" s="38"/>
      <c r="V198" s="38"/>
      <c r="W198" s="138"/>
    </row>
    <row r="199" spans="20:23" ht="18.75" customHeight="1" x14ac:dyDescent="0.25">
      <c r="T199" s="38"/>
      <c r="U199" s="38"/>
      <c r="V199" s="38"/>
      <c r="W199" s="138"/>
    </row>
    <row r="200" spans="20:23" ht="18.75" customHeight="1" x14ac:dyDescent="0.25">
      <c r="T200" s="38"/>
      <c r="U200" s="38"/>
      <c r="V200" s="38"/>
      <c r="W200" s="138"/>
    </row>
    <row r="201" spans="20:23" ht="18.75" customHeight="1" x14ac:dyDescent="0.25">
      <c r="T201" s="38"/>
      <c r="U201" s="38"/>
      <c r="V201" s="38"/>
      <c r="W201" s="138"/>
    </row>
    <row r="202" spans="20:23" ht="18.75" customHeight="1" x14ac:dyDescent="0.25">
      <c r="T202" s="38"/>
      <c r="U202" s="38"/>
      <c r="V202" s="38"/>
      <c r="W202" s="138"/>
    </row>
    <row r="203" spans="20:23" ht="18.75" customHeight="1" x14ac:dyDescent="0.25">
      <c r="T203" s="38"/>
      <c r="U203" s="38"/>
      <c r="V203" s="38"/>
      <c r="W203" s="138"/>
    </row>
    <row r="204" spans="20:23" ht="18.75" customHeight="1" x14ac:dyDescent="0.25">
      <c r="T204" s="38"/>
      <c r="U204" s="38"/>
      <c r="V204" s="38"/>
      <c r="W204" s="138"/>
    </row>
    <row r="205" spans="20:23" ht="18.75" customHeight="1" x14ac:dyDescent="0.25">
      <c r="T205" s="38"/>
      <c r="U205" s="38"/>
      <c r="V205" s="38"/>
      <c r="W205" s="138"/>
    </row>
    <row r="206" spans="20:23" ht="18.75" customHeight="1" x14ac:dyDescent="0.25">
      <c r="T206" s="38"/>
      <c r="U206" s="38"/>
      <c r="V206" s="38"/>
      <c r="W206" s="138"/>
    </row>
    <row r="207" spans="20:23" ht="18.75" customHeight="1" x14ac:dyDescent="0.25">
      <c r="T207" s="38"/>
      <c r="U207" s="38"/>
      <c r="V207" s="38"/>
      <c r="W207" s="138"/>
    </row>
    <row r="208" spans="20:23" ht="18.75" customHeight="1" x14ac:dyDescent="0.25">
      <c r="T208" s="38"/>
      <c r="U208" s="38"/>
      <c r="V208" s="38"/>
      <c r="W208" s="138"/>
    </row>
    <row r="209" spans="20:23" ht="18.75" customHeight="1" x14ac:dyDescent="0.25">
      <c r="T209" s="38"/>
      <c r="U209" s="38"/>
      <c r="V209" s="38"/>
      <c r="W209" s="138"/>
    </row>
    <row r="210" spans="20:23" ht="18.75" customHeight="1" x14ac:dyDescent="0.25">
      <c r="T210" s="38"/>
      <c r="U210" s="38"/>
      <c r="V210" s="38"/>
      <c r="W210" s="138"/>
    </row>
    <row r="211" spans="20:23" ht="18.75" customHeight="1" x14ac:dyDescent="0.25">
      <c r="T211" s="38"/>
      <c r="U211" s="38"/>
      <c r="V211" s="38"/>
      <c r="W211" s="138"/>
    </row>
    <row r="212" spans="20:23" ht="18.75" customHeight="1" x14ac:dyDescent="0.25">
      <c r="T212" s="38"/>
      <c r="U212" s="38"/>
      <c r="V212" s="38"/>
      <c r="W212" s="138"/>
    </row>
    <row r="213" spans="20:23" ht="18.75" customHeight="1" x14ac:dyDescent="0.25">
      <c r="T213" s="38"/>
      <c r="U213" s="38"/>
      <c r="V213" s="38"/>
      <c r="W213" s="138"/>
    </row>
    <row r="214" spans="20:23" ht="18.75" customHeight="1" x14ac:dyDescent="0.25">
      <c r="T214" s="38"/>
      <c r="U214" s="38"/>
      <c r="V214" s="38"/>
      <c r="W214" s="138"/>
    </row>
    <row r="215" spans="20:23" ht="18.75" customHeight="1" x14ac:dyDescent="0.25">
      <c r="T215" s="38"/>
      <c r="U215" s="38"/>
      <c r="V215" s="38"/>
      <c r="W215" s="138"/>
    </row>
    <row r="216" spans="20:23" ht="18.75" customHeight="1" x14ac:dyDescent="0.25">
      <c r="T216" s="38"/>
      <c r="U216" s="38"/>
      <c r="V216" s="38"/>
      <c r="W216" s="138"/>
    </row>
    <row r="217" spans="20:23" ht="18.75" customHeight="1" x14ac:dyDescent="0.25">
      <c r="T217" s="38"/>
      <c r="U217" s="38"/>
      <c r="V217" s="38"/>
      <c r="W217" s="138"/>
    </row>
    <row r="218" spans="20:23" ht="18.75" customHeight="1" x14ac:dyDescent="0.25">
      <c r="T218" s="38"/>
      <c r="U218" s="38"/>
      <c r="V218" s="38"/>
      <c r="W218" s="138"/>
    </row>
    <row r="219" spans="20:23" ht="18.75" customHeight="1" x14ac:dyDescent="0.25">
      <c r="T219" s="38"/>
      <c r="U219" s="38"/>
      <c r="V219" s="38"/>
      <c r="W219" s="138"/>
    </row>
    <row r="220" spans="20:23" ht="18.75" customHeight="1" x14ac:dyDescent="0.25">
      <c r="T220" s="38"/>
      <c r="U220" s="38"/>
      <c r="V220" s="38"/>
      <c r="W220" s="138"/>
    </row>
    <row r="221" spans="20:23" ht="18.75" customHeight="1" x14ac:dyDescent="0.25">
      <c r="T221" s="38"/>
      <c r="U221" s="38"/>
      <c r="V221" s="38"/>
      <c r="W221" s="138"/>
    </row>
    <row r="222" spans="20:23" ht="18.75" customHeight="1" x14ac:dyDescent="0.25">
      <c r="T222" s="38"/>
      <c r="U222" s="38"/>
      <c r="V222" s="38"/>
      <c r="W222" s="138"/>
    </row>
    <row r="223" spans="20:23" ht="18.75" customHeight="1" x14ac:dyDescent="0.25">
      <c r="T223" s="38"/>
      <c r="U223" s="38"/>
      <c r="V223" s="38"/>
      <c r="W223" s="138"/>
    </row>
    <row r="224" spans="20:23" ht="18.75" customHeight="1" x14ac:dyDescent="0.25">
      <c r="T224" s="38"/>
      <c r="U224" s="38"/>
      <c r="V224" s="38"/>
      <c r="W224" s="138"/>
    </row>
    <row r="225" spans="20:23" ht="18.75" customHeight="1" x14ac:dyDescent="0.25">
      <c r="T225" s="38"/>
      <c r="U225" s="38"/>
      <c r="V225" s="38"/>
      <c r="W225" s="138"/>
    </row>
    <row r="226" spans="20:23" ht="18.75" customHeight="1" x14ac:dyDescent="0.25">
      <c r="T226" s="38"/>
      <c r="U226" s="38"/>
      <c r="V226" s="38"/>
      <c r="W226" s="138"/>
    </row>
    <row r="227" spans="20:23" ht="18.75" customHeight="1" x14ac:dyDescent="0.25">
      <c r="T227" s="38"/>
      <c r="U227" s="38"/>
      <c r="V227" s="38"/>
      <c r="W227" s="138"/>
    </row>
    <row r="228" spans="20:23" ht="18.75" customHeight="1" x14ac:dyDescent="0.25">
      <c r="T228" s="38"/>
      <c r="U228" s="38"/>
      <c r="V228" s="38"/>
      <c r="W228" s="138"/>
    </row>
    <row r="229" spans="20:23" ht="18.75" customHeight="1" x14ac:dyDescent="0.25">
      <c r="T229" s="38"/>
      <c r="U229" s="38"/>
      <c r="V229" s="38"/>
      <c r="W229" s="138"/>
    </row>
    <row r="230" spans="20:23" ht="18.75" customHeight="1" x14ac:dyDescent="0.25">
      <c r="T230" s="38"/>
      <c r="U230" s="38"/>
      <c r="V230" s="38"/>
      <c r="W230" s="138"/>
    </row>
    <row r="231" spans="20:23" ht="18.75" customHeight="1" x14ac:dyDescent="0.25">
      <c r="T231" s="38"/>
      <c r="U231" s="38"/>
      <c r="V231" s="38"/>
      <c r="W231" s="138"/>
    </row>
    <row r="232" spans="20:23" ht="18.75" customHeight="1" x14ac:dyDescent="0.25">
      <c r="T232" s="38"/>
      <c r="U232" s="38"/>
      <c r="V232" s="38"/>
      <c r="W232" s="138"/>
    </row>
    <row r="233" spans="20:23" ht="18.75" customHeight="1" x14ac:dyDescent="0.25">
      <c r="T233" s="38"/>
      <c r="U233" s="38"/>
      <c r="V233" s="38"/>
      <c r="W233" s="138"/>
    </row>
    <row r="234" spans="20:23" ht="18.75" customHeight="1" x14ac:dyDescent="0.25">
      <c r="T234" s="38"/>
      <c r="U234" s="38"/>
      <c r="V234" s="38"/>
      <c r="W234" s="138"/>
    </row>
    <row r="235" spans="20:23" ht="18.75" customHeight="1" x14ac:dyDescent="0.25">
      <c r="T235" s="38"/>
      <c r="U235" s="38"/>
      <c r="V235" s="38"/>
      <c r="W235" s="138"/>
    </row>
    <row r="236" spans="20:23" ht="18.75" customHeight="1" x14ac:dyDescent="0.25">
      <c r="T236" s="38"/>
      <c r="U236" s="38"/>
      <c r="V236" s="38"/>
      <c r="W236" s="138"/>
    </row>
    <row r="237" spans="20:23" ht="18.75" customHeight="1" x14ac:dyDescent="0.25">
      <c r="T237" s="38"/>
      <c r="U237" s="38"/>
      <c r="V237" s="38"/>
      <c r="W237" s="138"/>
    </row>
    <row r="238" spans="20:23" ht="18.75" customHeight="1" x14ac:dyDescent="0.25">
      <c r="T238" s="38"/>
      <c r="U238" s="38"/>
      <c r="V238" s="38"/>
      <c r="W238" s="138"/>
    </row>
    <row r="239" spans="20:23" ht="18.75" customHeight="1" x14ac:dyDescent="0.25">
      <c r="T239" s="38"/>
      <c r="U239" s="38"/>
      <c r="V239" s="38"/>
      <c r="W239" s="138"/>
    </row>
    <row r="240" spans="20:23" ht="18.75" customHeight="1" x14ac:dyDescent="0.25">
      <c r="T240" s="38"/>
      <c r="U240" s="38"/>
      <c r="V240" s="38"/>
      <c r="W240" s="138"/>
    </row>
    <row r="241" spans="20:23" ht="18.75" customHeight="1" x14ac:dyDescent="0.25">
      <c r="T241" s="38"/>
      <c r="U241" s="38"/>
      <c r="V241" s="38"/>
      <c r="W241" s="138"/>
    </row>
    <row r="242" spans="20:23" ht="18.75" customHeight="1" x14ac:dyDescent="0.25">
      <c r="T242" s="38"/>
      <c r="U242" s="38"/>
      <c r="V242" s="38"/>
      <c r="W242" s="138"/>
    </row>
    <row r="243" spans="20:23" ht="18.75" customHeight="1" x14ac:dyDescent="0.25">
      <c r="T243" s="38"/>
      <c r="U243" s="38"/>
      <c r="V243" s="38"/>
      <c r="W243" s="138"/>
    </row>
    <row r="244" spans="20:23" ht="18.75" customHeight="1" x14ac:dyDescent="0.25">
      <c r="T244" s="38"/>
      <c r="U244" s="38"/>
      <c r="V244" s="38"/>
      <c r="W244" s="138"/>
    </row>
    <row r="245" spans="20:23" ht="18.75" customHeight="1" x14ac:dyDescent="0.25">
      <c r="T245" s="38"/>
      <c r="U245" s="38"/>
      <c r="V245" s="38"/>
      <c r="W245" s="138"/>
    </row>
    <row r="246" spans="20:23" ht="18.75" customHeight="1" x14ac:dyDescent="0.25">
      <c r="T246" s="38"/>
      <c r="U246" s="38"/>
      <c r="V246" s="38"/>
      <c r="W246" s="138"/>
    </row>
    <row r="247" spans="20:23" ht="18.75" customHeight="1" x14ac:dyDescent="0.25">
      <c r="T247" s="38"/>
      <c r="U247" s="38"/>
      <c r="V247" s="38"/>
      <c r="W247" s="138"/>
    </row>
    <row r="248" spans="20:23" ht="18.75" customHeight="1" x14ac:dyDescent="0.25">
      <c r="T248" s="38"/>
      <c r="U248" s="38"/>
      <c r="V248" s="38"/>
      <c r="W248" s="138"/>
    </row>
    <row r="249" spans="20:23" ht="18.75" customHeight="1" x14ac:dyDescent="0.25">
      <c r="T249" s="38"/>
      <c r="U249" s="38"/>
      <c r="V249" s="38"/>
      <c r="W249" s="138"/>
    </row>
    <row r="250" spans="20:23" ht="18.75" customHeight="1" x14ac:dyDescent="0.25">
      <c r="T250" s="38"/>
      <c r="U250" s="38"/>
      <c r="V250" s="38"/>
      <c r="W250" s="138"/>
    </row>
    <row r="251" spans="20:23" ht="18.75" customHeight="1" x14ac:dyDescent="0.25">
      <c r="T251" s="38"/>
      <c r="U251" s="38"/>
      <c r="V251" s="38"/>
      <c r="W251" s="138"/>
    </row>
    <row r="252" spans="20:23" ht="18.75" customHeight="1" x14ac:dyDescent="0.25">
      <c r="T252" s="38"/>
      <c r="U252" s="38"/>
      <c r="V252" s="38"/>
      <c r="W252" s="138"/>
    </row>
    <row r="253" spans="20:23" ht="18.75" customHeight="1" x14ac:dyDescent="0.25">
      <c r="T253" s="38"/>
      <c r="U253" s="38"/>
      <c r="V253" s="38"/>
      <c r="W253" s="138"/>
    </row>
    <row r="254" spans="20:23" ht="18.75" customHeight="1" x14ac:dyDescent="0.25">
      <c r="T254" s="38"/>
      <c r="U254" s="38"/>
      <c r="V254" s="38"/>
      <c r="W254" s="138"/>
    </row>
    <row r="255" spans="20:23" ht="18.75" customHeight="1" x14ac:dyDescent="0.25">
      <c r="T255" s="38"/>
      <c r="U255" s="38"/>
      <c r="V255" s="38"/>
      <c r="W255" s="138"/>
    </row>
    <row r="256" spans="20:23" ht="18.75" customHeight="1" x14ac:dyDescent="0.25">
      <c r="T256" s="38"/>
      <c r="U256" s="38"/>
      <c r="V256" s="38"/>
      <c r="W256" s="138"/>
    </row>
    <row r="257" spans="20:23" ht="18.75" customHeight="1" x14ac:dyDescent="0.25">
      <c r="T257" s="38"/>
      <c r="U257" s="38"/>
      <c r="V257" s="38"/>
      <c r="W257" s="138"/>
    </row>
    <row r="258" spans="20:23" ht="18.75" customHeight="1" x14ac:dyDescent="0.25">
      <c r="T258" s="38"/>
      <c r="U258" s="38"/>
      <c r="V258" s="38"/>
      <c r="W258" s="138"/>
    </row>
    <row r="259" spans="20:23" ht="18.75" customHeight="1" x14ac:dyDescent="0.25">
      <c r="T259" s="38"/>
      <c r="U259" s="38"/>
      <c r="V259" s="38"/>
      <c r="W259" s="138"/>
    </row>
    <row r="260" spans="20:23" ht="18.75" customHeight="1" x14ac:dyDescent="0.25">
      <c r="T260" s="38"/>
      <c r="U260" s="38"/>
      <c r="V260" s="38"/>
      <c r="W260" s="138"/>
    </row>
    <row r="261" spans="20:23" ht="18.75" customHeight="1" x14ac:dyDescent="0.25">
      <c r="T261" s="38"/>
      <c r="U261" s="38"/>
      <c r="V261" s="38"/>
      <c r="W261" s="138"/>
    </row>
    <row r="262" spans="20:23" ht="18.75" customHeight="1" x14ac:dyDescent="0.25">
      <c r="T262" s="38"/>
      <c r="U262" s="38"/>
      <c r="V262" s="38"/>
      <c r="W262" s="138"/>
    </row>
    <row r="263" spans="20:23" ht="18.75" customHeight="1" x14ac:dyDescent="0.25">
      <c r="T263" s="38"/>
      <c r="U263" s="38"/>
      <c r="V263" s="38"/>
      <c r="W263" s="138"/>
    </row>
    <row r="264" spans="20:23" ht="18.75" customHeight="1" x14ac:dyDescent="0.25">
      <c r="T264" s="38"/>
      <c r="U264" s="38"/>
      <c r="V264" s="38"/>
      <c r="W264" s="138"/>
    </row>
    <row r="265" spans="20:23" ht="18.75" customHeight="1" x14ac:dyDescent="0.25">
      <c r="T265" s="38"/>
      <c r="U265" s="38"/>
      <c r="V265" s="38"/>
      <c r="W265" s="138"/>
    </row>
    <row r="266" spans="20:23" ht="18.75" customHeight="1" x14ac:dyDescent="0.25">
      <c r="T266" s="38"/>
      <c r="U266" s="38"/>
      <c r="V266" s="38"/>
      <c r="W266" s="138"/>
    </row>
    <row r="267" spans="20:23" ht="18.75" customHeight="1" x14ac:dyDescent="0.25">
      <c r="T267" s="38"/>
      <c r="U267" s="38"/>
      <c r="V267" s="38"/>
      <c r="W267" s="138"/>
    </row>
    <row r="268" spans="20:23" ht="18.75" customHeight="1" x14ac:dyDescent="0.25">
      <c r="T268" s="38"/>
      <c r="U268" s="38"/>
      <c r="V268" s="38"/>
      <c r="W268" s="138"/>
    </row>
    <row r="269" spans="20:23" ht="18.75" customHeight="1" x14ac:dyDescent="0.25">
      <c r="T269" s="38"/>
      <c r="U269" s="38"/>
      <c r="V269" s="38"/>
      <c r="W269" s="138"/>
    </row>
    <row r="270" spans="20:23" ht="18.75" customHeight="1" x14ac:dyDescent="0.25">
      <c r="T270" s="38"/>
      <c r="U270" s="38"/>
      <c r="V270" s="38"/>
      <c r="W270" s="138"/>
    </row>
    <row r="271" spans="20:23" ht="18.75" customHeight="1" x14ac:dyDescent="0.25">
      <c r="T271" s="38"/>
      <c r="U271" s="38"/>
      <c r="V271" s="38"/>
      <c r="W271" s="138"/>
    </row>
    <row r="272" spans="20:23" ht="18.75" customHeight="1" x14ac:dyDescent="0.25">
      <c r="T272" s="38"/>
      <c r="U272" s="38"/>
      <c r="V272" s="38"/>
      <c r="W272" s="138"/>
    </row>
    <row r="273" spans="20:23" ht="18.75" customHeight="1" x14ac:dyDescent="0.25">
      <c r="T273" s="38"/>
      <c r="U273" s="38"/>
      <c r="V273" s="38"/>
      <c r="W273" s="138"/>
    </row>
    <row r="274" spans="20:23" ht="18.75" customHeight="1" x14ac:dyDescent="0.25">
      <c r="T274" s="38"/>
      <c r="U274" s="38"/>
      <c r="V274" s="38"/>
      <c r="W274" s="138"/>
    </row>
    <row r="275" spans="20:23" ht="18.75" customHeight="1" x14ac:dyDescent="0.25">
      <c r="T275" s="38"/>
      <c r="U275" s="38"/>
      <c r="V275" s="38"/>
      <c r="W275" s="138"/>
    </row>
    <row r="276" spans="20:23" ht="18.75" customHeight="1" x14ac:dyDescent="0.25">
      <c r="T276" s="38"/>
      <c r="U276" s="38"/>
      <c r="V276" s="38"/>
      <c r="W276" s="138"/>
    </row>
    <row r="277" spans="20:23" ht="18.75" customHeight="1" x14ac:dyDescent="0.25">
      <c r="T277" s="38"/>
      <c r="U277" s="38"/>
      <c r="V277" s="38"/>
      <c r="W277" s="138"/>
    </row>
    <row r="278" spans="20:23" ht="18.75" customHeight="1" x14ac:dyDescent="0.25">
      <c r="T278" s="38"/>
      <c r="U278" s="38"/>
      <c r="V278" s="38"/>
      <c r="W278" s="138"/>
    </row>
    <row r="279" spans="20:23" ht="18.75" customHeight="1" x14ac:dyDescent="0.25">
      <c r="T279" s="38"/>
      <c r="U279" s="38"/>
      <c r="V279" s="38"/>
      <c r="W279" s="138"/>
    </row>
    <row r="280" spans="20:23" ht="18.75" customHeight="1" x14ac:dyDescent="0.25">
      <c r="T280" s="38"/>
      <c r="U280" s="38"/>
      <c r="V280" s="38"/>
      <c r="W280" s="138"/>
    </row>
    <row r="281" spans="20:23" ht="18.75" customHeight="1" x14ac:dyDescent="0.25">
      <c r="T281" s="38"/>
      <c r="U281" s="38"/>
      <c r="V281" s="38"/>
      <c r="W281" s="138"/>
    </row>
    <row r="282" spans="20:23" ht="18.75" customHeight="1" x14ac:dyDescent="0.25">
      <c r="T282" s="38"/>
      <c r="U282" s="38"/>
      <c r="V282" s="38"/>
      <c r="W282" s="138"/>
    </row>
    <row r="283" spans="20:23" ht="18.75" customHeight="1" x14ac:dyDescent="0.25">
      <c r="T283" s="38"/>
      <c r="U283" s="38"/>
      <c r="V283" s="38"/>
      <c r="W283" s="138"/>
    </row>
    <row r="284" spans="20:23" ht="18.75" customHeight="1" x14ac:dyDescent="0.25">
      <c r="T284" s="38"/>
      <c r="U284" s="38"/>
      <c r="V284" s="38"/>
      <c r="W284" s="138"/>
    </row>
    <row r="285" spans="20:23" ht="18.75" customHeight="1" x14ac:dyDescent="0.25">
      <c r="T285" s="38"/>
      <c r="U285" s="38"/>
      <c r="V285" s="38"/>
      <c r="W285" s="138"/>
    </row>
    <row r="286" spans="20:23" ht="18.75" customHeight="1" x14ac:dyDescent="0.25">
      <c r="T286" s="38"/>
      <c r="U286" s="38"/>
      <c r="V286" s="38"/>
      <c r="W286" s="138"/>
    </row>
    <row r="287" spans="20:23" ht="18.75" customHeight="1" x14ac:dyDescent="0.25">
      <c r="T287" s="38"/>
      <c r="U287" s="38"/>
      <c r="V287" s="38"/>
      <c r="W287" s="138"/>
    </row>
    <row r="288" spans="20:23" ht="18.75" customHeight="1" x14ac:dyDescent="0.25">
      <c r="T288" s="38"/>
      <c r="U288" s="38"/>
      <c r="V288" s="38"/>
      <c r="W288" s="138"/>
    </row>
    <row r="289" spans="20:23" ht="18.75" customHeight="1" x14ac:dyDescent="0.25">
      <c r="T289" s="38"/>
      <c r="U289" s="38"/>
      <c r="V289" s="38"/>
      <c r="W289" s="138"/>
    </row>
    <row r="290" spans="20:23" ht="18.75" customHeight="1" x14ac:dyDescent="0.25">
      <c r="T290" s="38"/>
      <c r="U290" s="38"/>
      <c r="V290" s="38"/>
      <c r="W290" s="138"/>
    </row>
    <row r="291" spans="20:23" ht="18.75" customHeight="1" x14ac:dyDescent="0.25">
      <c r="T291" s="38"/>
      <c r="U291" s="38"/>
      <c r="V291" s="38"/>
      <c r="W291" s="138"/>
    </row>
    <row r="292" spans="20:23" ht="18.75" customHeight="1" x14ac:dyDescent="0.25">
      <c r="T292" s="38"/>
      <c r="U292" s="38"/>
      <c r="V292" s="38"/>
      <c r="W292" s="138"/>
    </row>
    <row r="293" spans="20:23" ht="18.75" customHeight="1" x14ac:dyDescent="0.25">
      <c r="T293" s="38"/>
      <c r="U293" s="38"/>
      <c r="V293" s="38"/>
      <c r="W293" s="138"/>
    </row>
    <row r="294" spans="20:23" ht="18.75" customHeight="1" x14ac:dyDescent="0.25">
      <c r="T294" s="38"/>
      <c r="U294" s="38"/>
      <c r="V294" s="38"/>
      <c r="W294" s="138"/>
    </row>
    <row r="295" spans="20:23" ht="18.75" customHeight="1" x14ac:dyDescent="0.25">
      <c r="T295" s="38"/>
      <c r="U295" s="38"/>
      <c r="V295" s="38"/>
      <c r="W295" s="138"/>
    </row>
    <row r="296" spans="20:23" ht="18.75" customHeight="1" x14ac:dyDescent="0.25">
      <c r="T296" s="38"/>
      <c r="U296" s="38"/>
      <c r="V296" s="38"/>
      <c r="W296" s="138"/>
    </row>
    <row r="297" spans="20:23" ht="18.75" customHeight="1" x14ac:dyDescent="0.25">
      <c r="T297" s="38"/>
      <c r="U297" s="38"/>
      <c r="V297" s="38"/>
      <c r="W297" s="138"/>
    </row>
    <row r="298" spans="20:23" ht="18.75" customHeight="1" x14ac:dyDescent="0.25">
      <c r="T298" s="38"/>
      <c r="U298" s="38"/>
      <c r="V298" s="38"/>
      <c r="W298" s="138"/>
    </row>
    <row r="299" spans="20:23" ht="18.75" customHeight="1" x14ac:dyDescent="0.25">
      <c r="T299" s="38"/>
      <c r="U299" s="38"/>
      <c r="V299" s="38"/>
      <c r="W299" s="138"/>
    </row>
    <row r="300" spans="20:23" ht="18.75" customHeight="1" x14ac:dyDescent="0.25">
      <c r="T300" s="38"/>
      <c r="U300" s="38"/>
      <c r="V300" s="38"/>
      <c r="W300" s="138"/>
    </row>
    <row r="301" spans="20:23" ht="18.75" customHeight="1" x14ac:dyDescent="0.25">
      <c r="T301" s="38"/>
      <c r="U301" s="38"/>
      <c r="V301" s="38"/>
      <c r="W301" s="138"/>
    </row>
    <row r="302" spans="20:23" ht="18.75" customHeight="1" x14ac:dyDescent="0.25">
      <c r="T302" s="38"/>
      <c r="U302" s="38"/>
      <c r="V302" s="38"/>
      <c r="W302" s="138"/>
    </row>
    <row r="303" spans="20:23" ht="18.75" customHeight="1" x14ac:dyDescent="0.25">
      <c r="T303" s="38"/>
      <c r="U303" s="38"/>
      <c r="V303" s="38"/>
      <c r="W303" s="138"/>
    </row>
    <row r="304" spans="20:23" ht="18.75" customHeight="1" x14ac:dyDescent="0.25">
      <c r="T304" s="38"/>
      <c r="U304" s="38"/>
      <c r="V304" s="38"/>
      <c r="W304" s="138"/>
    </row>
    <row r="305" spans="20:23" ht="18.75" customHeight="1" x14ac:dyDescent="0.25">
      <c r="T305" s="38"/>
      <c r="U305" s="38"/>
      <c r="V305" s="38"/>
      <c r="W305" s="138"/>
    </row>
    <row r="306" spans="20:23" ht="18.75" customHeight="1" x14ac:dyDescent="0.25">
      <c r="T306" s="38"/>
      <c r="U306" s="38"/>
      <c r="V306" s="38"/>
      <c r="W306" s="138"/>
    </row>
    <row r="307" spans="20:23" ht="18.75" customHeight="1" x14ac:dyDescent="0.25">
      <c r="T307" s="38"/>
      <c r="U307" s="38"/>
      <c r="V307" s="38"/>
      <c r="W307" s="138"/>
    </row>
    <row r="308" spans="20:23" ht="18.75" customHeight="1" x14ac:dyDescent="0.25">
      <c r="T308" s="38"/>
      <c r="U308" s="38"/>
      <c r="V308" s="38"/>
      <c r="W308" s="138"/>
    </row>
    <row r="309" spans="20:23" ht="18.75" customHeight="1" x14ac:dyDescent="0.25">
      <c r="T309" s="38"/>
      <c r="U309" s="38"/>
      <c r="V309" s="38"/>
      <c r="W309" s="138"/>
    </row>
    <row r="310" spans="20:23" ht="18.75" customHeight="1" x14ac:dyDescent="0.25">
      <c r="T310" s="38"/>
      <c r="U310" s="38"/>
      <c r="V310" s="38"/>
      <c r="W310" s="138"/>
    </row>
    <row r="311" spans="20:23" ht="18.75" customHeight="1" x14ac:dyDescent="0.25">
      <c r="T311" s="38"/>
      <c r="U311" s="38"/>
      <c r="V311" s="38"/>
      <c r="W311" s="138"/>
    </row>
    <row r="312" spans="20:23" ht="18.75" customHeight="1" x14ac:dyDescent="0.25">
      <c r="T312" s="38"/>
      <c r="U312" s="38"/>
      <c r="V312" s="38"/>
      <c r="W312" s="138"/>
    </row>
    <row r="313" spans="20:23" ht="18.75" customHeight="1" x14ac:dyDescent="0.25">
      <c r="T313" s="38"/>
      <c r="U313" s="38"/>
      <c r="V313" s="38"/>
      <c r="W313" s="138"/>
    </row>
    <row r="314" spans="20:23" ht="18.75" customHeight="1" x14ac:dyDescent="0.25">
      <c r="T314" s="38"/>
      <c r="U314" s="38"/>
      <c r="V314" s="38"/>
      <c r="W314" s="138"/>
    </row>
    <row r="315" spans="20:23" ht="18.75" customHeight="1" x14ac:dyDescent="0.25">
      <c r="T315" s="38"/>
      <c r="U315" s="38"/>
      <c r="V315" s="38"/>
      <c r="W315" s="138"/>
    </row>
    <row r="316" spans="20:23" ht="18.75" customHeight="1" x14ac:dyDescent="0.25">
      <c r="T316" s="38"/>
      <c r="U316" s="38"/>
      <c r="V316" s="38"/>
      <c r="W316" s="138"/>
    </row>
    <row r="317" spans="20:23" ht="18.75" customHeight="1" x14ac:dyDescent="0.25">
      <c r="T317" s="38"/>
      <c r="U317" s="38"/>
      <c r="V317" s="38"/>
      <c r="W317" s="138"/>
    </row>
    <row r="318" spans="20:23" ht="18.75" customHeight="1" x14ac:dyDescent="0.25">
      <c r="T318" s="38"/>
      <c r="U318" s="38"/>
      <c r="V318" s="38"/>
      <c r="W318" s="138"/>
    </row>
    <row r="319" spans="20:23" ht="18.75" customHeight="1" x14ac:dyDescent="0.25">
      <c r="T319" s="38"/>
      <c r="U319" s="38"/>
      <c r="V319" s="38"/>
      <c r="W319" s="138"/>
    </row>
    <row r="320" spans="20:23" ht="18.75" customHeight="1" x14ac:dyDescent="0.25">
      <c r="T320" s="38"/>
      <c r="U320" s="38"/>
      <c r="V320" s="38"/>
      <c r="W320" s="138"/>
    </row>
    <row r="321" spans="20:23" ht="18.75" customHeight="1" x14ac:dyDescent="0.25">
      <c r="T321" s="38"/>
      <c r="U321" s="38"/>
      <c r="V321" s="38"/>
      <c r="W321" s="138"/>
    </row>
    <row r="322" spans="20:23" ht="18.75" customHeight="1" x14ac:dyDescent="0.25">
      <c r="T322" s="38"/>
      <c r="U322" s="38"/>
      <c r="V322" s="38"/>
      <c r="W322" s="138"/>
    </row>
    <row r="323" spans="20:23" ht="18.75" customHeight="1" x14ac:dyDescent="0.25">
      <c r="T323" s="38"/>
      <c r="U323" s="38"/>
      <c r="V323" s="38"/>
      <c r="W323" s="138"/>
    </row>
    <row r="324" spans="20:23" ht="18.75" customHeight="1" x14ac:dyDescent="0.25">
      <c r="T324" s="38"/>
      <c r="U324" s="38"/>
      <c r="V324" s="38"/>
      <c r="W324" s="138"/>
    </row>
    <row r="325" spans="20:23" ht="18.75" customHeight="1" x14ac:dyDescent="0.25">
      <c r="T325" s="38"/>
      <c r="U325" s="38"/>
      <c r="V325" s="38"/>
      <c r="W325" s="138"/>
    </row>
    <row r="326" spans="20:23" ht="18.75" customHeight="1" x14ac:dyDescent="0.25">
      <c r="T326" s="38"/>
      <c r="U326" s="38"/>
      <c r="V326" s="38"/>
      <c r="W326" s="138"/>
    </row>
    <row r="327" spans="20:23" ht="18.75" customHeight="1" x14ac:dyDescent="0.25">
      <c r="T327" s="38"/>
      <c r="U327" s="38"/>
      <c r="V327" s="38"/>
      <c r="W327" s="138"/>
    </row>
    <row r="328" spans="20:23" ht="18.75" customHeight="1" x14ac:dyDescent="0.25">
      <c r="T328" s="38"/>
      <c r="U328" s="38"/>
      <c r="V328" s="38"/>
      <c r="W328" s="138"/>
    </row>
    <row r="329" spans="20:23" ht="18.75" customHeight="1" x14ac:dyDescent="0.25">
      <c r="T329" s="38"/>
      <c r="U329" s="38"/>
      <c r="V329" s="38"/>
      <c r="W329" s="138"/>
    </row>
    <row r="330" spans="20:23" ht="18.75" customHeight="1" x14ac:dyDescent="0.25">
      <c r="T330" s="38"/>
      <c r="U330" s="38"/>
      <c r="V330" s="38"/>
      <c r="W330" s="138"/>
    </row>
    <row r="331" spans="20:23" ht="18.75" customHeight="1" x14ac:dyDescent="0.25">
      <c r="T331" s="38"/>
      <c r="U331" s="38"/>
      <c r="V331" s="38"/>
      <c r="W331" s="138"/>
    </row>
    <row r="332" spans="20:23" ht="18.75" customHeight="1" x14ac:dyDescent="0.25">
      <c r="T332" s="38"/>
      <c r="U332" s="38"/>
      <c r="V332" s="38"/>
      <c r="W332" s="138"/>
    </row>
    <row r="333" spans="20:23" ht="18.75" customHeight="1" x14ac:dyDescent="0.25">
      <c r="T333" s="38"/>
      <c r="U333" s="38"/>
      <c r="V333" s="38"/>
      <c r="W333" s="138"/>
    </row>
    <row r="334" spans="20:23" ht="18.75" customHeight="1" x14ac:dyDescent="0.25">
      <c r="T334" s="38"/>
      <c r="U334" s="38"/>
      <c r="V334" s="38"/>
      <c r="W334" s="138"/>
    </row>
    <row r="335" spans="20:23" ht="18.75" customHeight="1" x14ac:dyDescent="0.25">
      <c r="T335" s="38"/>
      <c r="U335" s="38"/>
      <c r="V335" s="38"/>
      <c r="W335" s="138"/>
    </row>
    <row r="336" spans="20:23" ht="18.75" customHeight="1" x14ac:dyDescent="0.25">
      <c r="T336" s="38"/>
      <c r="U336" s="38"/>
      <c r="V336" s="38"/>
      <c r="W336" s="138"/>
    </row>
    <row r="337" spans="20:23" ht="18.75" customHeight="1" x14ac:dyDescent="0.25">
      <c r="T337" s="38"/>
      <c r="U337" s="38"/>
      <c r="V337" s="38"/>
      <c r="W337" s="138"/>
    </row>
    <row r="338" spans="20:23" ht="18.75" customHeight="1" x14ac:dyDescent="0.25">
      <c r="T338" s="38"/>
      <c r="U338" s="38"/>
      <c r="V338" s="38"/>
      <c r="W338" s="138"/>
    </row>
    <row r="339" spans="20:23" ht="18.75" customHeight="1" x14ac:dyDescent="0.25">
      <c r="T339" s="38"/>
      <c r="U339" s="38"/>
      <c r="V339" s="38"/>
      <c r="W339" s="138"/>
    </row>
    <row r="340" spans="20:23" ht="18.75" customHeight="1" x14ac:dyDescent="0.25">
      <c r="T340" s="38"/>
      <c r="U340" s="38"/>
      <c r="V340" s="38"/>
      <c r="W340" s="138"/>
    </row>
    <row r="341" spans="20:23" ht="18.75" customHeight="1" x14ac:dyDescent="0.25">
      <c r="T341" s="38"/>
      <c r="U341" s="38"/>
      <c r="V341" s="38"/>
      <c r="W341" s="138"/>
    </row>
    <row r="342" spans="20:23" ht="18.75" customHeight="1" x14ac:dyDescent="0.25">
      <c r="T342" s="38"/>
      <c r="U342" s="38"/>
      <c r="V342" s="38"/>
      <c r="W342" s="138"/>
    </row>
    <row r="343" spans="20:23" ht="18.75" customHeight="1" x14ac:dyDescent="0.25">
      <c r="T343" s="38"/>
      <c r="U343" s="38"/>
      <c r="V343" s="38"/>
      <c r="W343" s="138"/>
    </row>
    <row r="344" spans="20:23" ht="18.75" customHeight="1" x14ac:dyDescent="0.25">
      <c r="T344" s="38"/>
      <c r="U344" s="38"/>
      <c r="V344" s="38"/>
      <c r="W344" s="138"/>
    </row>
    <row r="345" spans="20:23" ht="18.75" customHeight="1" x14ac:dyDescent="0.25">
      <c r="T345" s="38"/>
      <c r="U345" s="38"/>
      <c r="V345" s="38"/>
      <c r="W345" s="138"/>
    </row>
    <row r="346" spans="20:23" ht="18.75" customHeight="1" x14ac:dyDescent="0.25">
      <c r="T346" s="38"/>
      <c r="U346" s="38"/>
      <c r="V346" s="38"/>
      <c r="W346" s="138"/>
    </row>
    <row r="347" spans="20:23" ht="18.75" customHeight="1" x14ac:dyDescent="0.25">
      <c r="T347" s="38"/>
      <c r="U347" s="38"/>
      <c r="V347" s="38"/>
      <c r="W347" s="138"/>
    </row>
    <row r="348" spans="20:23" ht="18.75" customHeight="1" x14ac:dyDescent="0.25">
      <c r="T348" s="38"/>
      <c r="U348" s="38"/>
      <c r="V348" s="38"/>
      <c r="W348" s="138"/>
    </row>
    <row r="349" spans="20:23" ht="18.75" customHeight="1" x14ac:dyDescent="0.25">
      <c r="T349" s="38"/>
      <c r="U349" s="38"/>
      <c r="V349" s="38"/>
      <c r="W349" s="138"/>
    </row>
    <row r="350" spans="20:23" ht="18.75" customHeight="1" x14ac:dyDescent="0.25">
      <c r="T350" s="38"/>
      <c r="U350" s="38"/>
      <c r="V350" s="38"/>
      <c r="W350" s="138"/>
    </row>
    <row r="351" spans="20:23" ht="18.75" customHeight="1" x14ac:dyDescent="0.25">
      <c r="T351" s="38"/>
      <c r="U351" s="38"/>
      <c r="V351" s="38"/>
      <c r="W351" s="138"/>
    </row>
    <row r="352" spans="20:23" ht="18.75" customHeight="1" x14ac:dyDescent="0.25">
      <c r="T352" s="38"/>
      <c r="U352" s="38"/>
      <c r="V352" s="38"/>
      <c r="W352" s="138"/>
    </row>
    <row r="353" spans="20:23" ht="18.75" customHeight="1" x14ac:dyDescent="0.25">
      <c r="T353" s="38"/>
      <c r="U353" s="38"/>
      <c r="V353" s="38"/>
      <c r="W353" s="138"/>
    </row>
    <row r="354" spans="20:23" ht="18.75" customHeight="1" x14ac:dyDescent="0.25">
      <c r="T354" s="38"/>
      <c r="U354" s="38"/>
      <c r="V354" s="38"/>
      <c r="W354" s="138"/>
    </row>
    <row r="355" spans="20:23" ht="18.75" customHeight="1" x14ac:dyDescent="0.25">
      <c r="T355" s="38"/>
      <c r="U355" s="38"/>
      <c r="V355" s="38"/>
      <c r="W355" s="138"/>
    </row>
    <row r="356" spans="20:23" ht="18.75" customHeight="1" x14ac:dyDescent="0.25">
      <c r="T356" s="38"/>
      <c r="U356" s="38"/>
      <c r="V356" s="38"/>
      <c r="W356" s="138"/>
    </row>
    <row r="357" spans="20:23" ht="18.75" customHeight="1" x14ac:dyDescent="0.25">
      <c r="T357" s="38"/>
      <c r="U357" s="38"/>
      <c r="V357" s="38"/>
      <c r="W357" s="138"/>
    </row>
    <row r="358" spans="20:23" ht="18.75" customHeight="1" x14ac:dyDescent="0.25">
      <c r="T358" s="38"/>
      <c r="U358" s="38"/>
      <c r="V358" s="38"/>
      <c r="W358" s="138"/>
    </row>
    <row r="359" spans="20:23" ht="18.75" customHeight="1" x14ac:dyDescent="0.25">
      <c r="T359" s="38"/>
      <c r="U359" s="38"/>
      <c r="V359" s="38"/>
      <c r="W359" s="138"/>
    </row>
    <row r="360" spans="20:23" ht="18.75" customHeight="1" x14ac:dyDescent="0.25">
      <c r="T360" s="38"/>
      <c r="U360" s="38"/>
      <c r="V360" s="38"/>
      <c r="W360" s="138"/>
    </row>
    <row r="361" spans="20:23" ht="18.75" customHeight="1" x14ac:dyDescent="0.25">
      <c r="T361" s="38"/>
      <c r="U361" s="38"/>
      <c r="V361" s="38"/>
      <c r="W361" s="138"/>
    </row>
    <row r="362" spans="20:23" ht="18.75" customHeight="1" x14ac:dyDescent="0.25">
      <c r="T362" s="38"/>
      <c r="U362" s="38"/>
      <c r="V362" s="38"/>
      <c r="W362" s="138"/>
    </row>
    <row r="363" spans="20:23" ht="18.75" customHeight="1" x14ac:dyDescent="0.25">
      <c r="T363" s="38"/>
      <c r="U363" s="38"/>
      <c r="V363" s="38"/>
      <c r="W363" s="138"/>
    </row>
    <row r="364" spans="20:23" ht="18.75" customHeight="1" x14ac:dyDescent="0.25">
      <c r="T364" s="38"/>
      <c r="U364" s="38"/>
      <c r="V364" s="38"/>
      <c r="W364" s="138"/>
    </row>
    <row r="365" spans="20:23" ht="18.75" customHeight="1" x14ac:dyDescent="0.25">
      <c r="T365" s="38"/>
      <c r="U365" s="38"/>
      <c r="V365" s="38"/>
      <c r="W365" s="138"/>
    </row>
    <row r="366" spans="20:23" ht="18.75" customHeight="1" x14ac:dyDescent="0.25">
      <c r="T366" s="38"/>
      <c r="U366" s="38"/>
      <c r="V366" s="38"/>
      <c r="W366" s="138"/>
    </row>
    <row r="367" spans="20:23" ht="18.75" customHeight="1" x14ac:dyDescent="0.25">
      <c r="T367" s="38"/>
      <c r="U367" s="38"/>
      <c r="V367" s="38"/>
      <c r="W367" s="138"/>
    </row>
    <row r="368" spans="20:23" ht="18.75" customHeight="1" x14ac:dyDescent="0.25">
      <c r="T368" s="38"/>
      <c r="U368" s="38"/>
      <c r="V368" s="38"/>
      <c r="W368" s="138"/>
    </row>
    <row r="369" spans="20:23" ht="18.75" customHeight="1" x14ac:dyDescent="0.25">
      <c r="T369" s="38"/>
      <c r="U369" s="38"/>
      <c r="V369" s="38"/>
      <c r="W369" s="138"/>
    </row>
    <row r="370" spans="20:23" ht="18.75" customHeight="1" x14ac:dyDescent="0.25">
      <c r="T370" s="38"/>
      <c r="U370" s="38"/>
      <c r="V370" s="38"/>
      <c r="W370" s="138"/>
    </row>
    <row r="371" spans="20:23" ht="18.75" customHeight="1" x14ac:dyDescent="0.25">
      <c r="T371" s="38"/>
      <c r="U371" s="38"/>
      <c r="V371" s="38"/>
      <c r="W371" s="138"/>
    </row>
    <row r="372" spans="20:23" ht="18.75" customHeight="1" x14ac:dyDescent="0.25">
      <c r="T372" s="38"/>
      <c r="U372" s="38"/>
      <c r="V372" s="38"/>
      <c r="W372" s="138"/>
    </row>
    <row r="373" spans="20:23" ht="18.75" customHeight="1" x14ac:dyDescent="0.25">
      <c r="T373" s="38"/>
      <c r="U373" s="38"/>
      <c r="V373" s="38"/>
      <c r="W373" s="138"/>
    </row>
    <row r="374" spans="20:23" ht="18.75" customHeight="1" x14ac:dyDescent="0.25">
      <c r="T374" s="38"/>
      <c r="U374" s="38"/>
      <c r="V374" s="38"/>
      <c r="W374" s="138"/>
    </row>
    <row r="375" spans="20:23" ht="18.75" customHeight="1" x14ac:dyDescent="0.25">
      <c r="T375" s="38"/>
      <c r="U375" s="38"/>
      <c r="V375" s="38"/>
      <c r="W375" s="138"/>
    </row>
    <row r="376" spans="20:23" ht="18.75" customHeight="1" x14ac:dyDescent="0.25">
      <c r="T376" s="38"/>
      <c r="U376" s="38"/>
      <c r="V376" s="38"/>
      <c r="W376" s="138"/>
    </row>
    <row r="377" spans="20:23" ht="18.75" customHeight="1" x14ac:dyDescent="0.25">
      <c r="T377" s="38"/>
      <c r="U377" s="38"/>
      <c r="V377" s="38"/>
      <c r="W377" s="138"/>
    </row>
    <row r="378" spans="20:23" ht="18.75" customHeight="1" x14ac:dyDescent="0.25">
      <c r="T378" s="38"/>
      <c r="U378" s="38"/>
      <c r="V378" s="38"/>
      <c r="W378" s="138"/>
    </row>
    <row r="379" spans="20:23" ht="18.75" customHeight="1" x14ac:dyDescent="0.25">
      <c r="T379" s="38"/>
      <c r="U379" s="38"/>
      <c r="V379" s="38"/>
      <c r="W379" s="138"/>
    </row>
    <row r="380" spans="20:23" ht="18.75" customHeight="1" x14ac:dyDescent="0.25">
      <c r="T380" s="38"/>
      <c r="U380" s="38"/>
      <c r="V380" s="38"/>
      <c r="W380" s="138"/>
    </row>
    <row r="381" spans="20:23" ht="18.75" customHeight="1" x14ac:dyDescent="0.25">
      <c r="T381" s="38"/>
      <c r="U381" s="38"/>
      <c r="V381" s="38"/>
      <c r="W381" s="138"/>
    </row>
    <row r="382" spans="20:23" ht="18.75" customHeight="1" x14ac:dyDescent="0.25">
      <c r="T382" s="38"/>
      <c r="U382" s="38"/>
      <c r="V382" s="38"/>
      <c r="W382" s="138"/>
    </row>
    <row r="383" spans="20:23" ht="18.75" customHeight="1" x14ac:dyDescent="0.25">
      <c r="T383" s="38"/>
      <c r="U383" s="38"/>
      <c r="V383" s="38"/>
      <c r="W383" s="138"/>
    </row>
    <row r="384" spans="20:23" ht="18.75" customHeight="1" x14ac:dyDescent="0.25">
      <c r="T384" s="38"/>
      <c r="U384" s="38"/>
      <c r="V384" s="38"/>
      <c r="W384" s="138"/>
    </row>
    <row r="385" spans="20:23" ht="18.75" customHeight="1" x14ac:dyDescent="0.25">
      <c r="T385" s="38"/>
      <c r="U385" s="38"/>
      <c r="V385" s="38"/>
      <c r="W385" s="138"/>
    </row>
    <row r="386" spans="20:23" ht="18.75" customHeight="1" x14ac:dyDescent="0.25">
      <c r="T386" s="38"/>
      <c r="U386" s="38"/>
      <c r="V386" s="38"/>
      <c r="W386" s="138"/>
    </row>
    <row r="387" spans="20:23" ht="18.75" customHeight="1" x14ac:dyDescent="0.25">
      <c r="T387" s="38"/>
      <c r="U387" s="38"/>
      <c r="V387" s="38"/>
      <c r="W387" s="138"/>
    </row>
    <row r="388" spans="20:23" ht="18.75" customHeight="1" x14ac:dyDescent="0.25">
      <c r="T388" s="38"/>
      <c r="U388" s="38"/>
      <c r="V388" s="38"/>
      <c r="W388" s="138"/>
    </row>
    <row r="389" spans="20:23" ht="18.75" customHeight="1" x14ac:dyDescent="0.25">
      <c r="T389" s="38"/>
      <c r="U389" s="38"/>
      <c r="V389" s="38"/>
      <c r="W389" s="138"/>
    </row>
    <row r="390" spans="20:23" ht="18.75" customHeight="1" x14ac:dyDescent="0.25">
      <c r="T390" s="38"/>
      <c r="U390" s="38"/>
      <c r="V390" s="38"/>
      <c r="W390" s="138"/>
    </row>
    <row r="391" spans="20:23" ht="18.75" customHeight="1" x14ac:dyDescent="0.25">
      <c r="T391" s="38"/>
      <c r="U391" s="38"/>
      <c r="V391" s="38"/>
      <c r="W391" s="138"/>
    </row>
    <row r="392" spans="20:23" ht="18.75" customHeight="1" x14ac:dyDescent="0.25">
      <c r="T392" s="38"/>
      <c r="U392" s="38"/>
      <c r="V392" s="38"/>
      <c r="W392" s="138"/>
    </row>
    <row r="393" spans="20:23" ht="18.75" customHeight="1" x14ac:dyDescent="0.25">
      <c r="T393" s="38"/>
      <c r="U393" s="38"/>
      <c r="V393" s="38"/>
      <c r="W393" s="138"/>
    </row>
    <row r="394" spans="20:23" ht="18.75" customHeight="1" x14ac:dyDescent="0.25">
      <c r="T394" s="38"/>
      <c r="U394" s="38"/>
      <c r="V394" s="38"/>
      <c r="W394" s="138"/>
    </row>
    <row r="395" spans="20:23" ht="18.75" customHeight="1" x14ac:dyDescent="0.25">
      <c r="T395" s="38"/>
      <c r="U395" s="38"/>
      <c r="V395" s="38"/>
      <c r="W395" s="138"/>
    </row>
    <row r="396" spans="20:23" ht="18.75" customHeight="1" x14ac:dyDescent="0.25">
      <c r="T396" s="38"/>
      <c r="U396" s="38"/>
      <c r="V396" s="38"/>
      <c r="W396" s="138"/>
    </row>
    <row r="397" spans="20:23" ht="18.75" customHeight="1" x14ac:dyDescent="0.25">
      <c r="T397" s="38"/>
      <c r="U397" s="38"/>
      <c r="V397" s="38"/>
      <c r="W397" s="138"/>
    </row>
    <row r="398" spans="20:23" ht="18.75" customHeight="1" x14ac:dyDescent="0.25">
      <c r="T398" s="38"/>
      <c r="U398" s="38"/>
      <c r="V398" s="38"/>
      <c r="W398" s="138"/>
    </row>
    <row r="399" spans="20:23" ht="18.75" customHeight="1" x14ac:dyDescent="0.25">
      <c r="T399" s="38"/>
      <c r="U399" s="38"/>
      <c r="V399" s="38"/>
      <c r="W399" s="138"/>
    </row>
    <row r="400" spans="20:23" ht="18.75" customHeight="1" x14ac:dyDescent="0.25">
      <c r="T400" s="38"/>
      <c r="U400" s="38"/>
      <c r="V400" s="38"/>
      <c r="W400" s="138"/>
    </row>
    <row r="401" spans="20:23" ht="18.75" customHeight="1" x14ac:dyDescent="0.25">
      <c r="T401" s="38"/>
      <c r="U401" s="38"/>
      <c r="V401" s="38"/>
      <c r="W401" s="138"/>
    </row>
    <row r="402" spans="20:23" ht="18.75" customHeight="1" x14ac:dyDescent="0.25">
      <c r="T402" s="38"/>
      <c r="U402" s="38"/>
      <c r="V402" s="38"/>
      <c r="W402" s="138"/>
    </row>
    <row r="403" spans="20:23" ht="18.75" customHeight="1" x14ac:dyDescent="0.25">
      <c r="T403" s="38"/>
      <c r="U403" s="38"/>
      <c r="V403" s="38"/>
      <c r="W403" s="138"/>
    </row>
    <row r="404" spans="20:23" ht="18.75" customHeight="1" x14ac:dyDescent="0.25">
      <c r="T404" s="38"/>
      <c r="U404" s="38"/>
      <c r="V404" s="38"/>
      <c r="W404" s="138"/>
    </row>
    <row r="405" spans="20:23" ht="18.75" customHeight="1" x14ac:dyDescent="0.25">
      <c r="T405" s="38"/>
      <c r="U405" s="38"/>
      <c r="V405" s="38"/>
      <c r="W405" s="138"/>
    </row>
    <row r="406" spans="20:23" ht="18.75" customHeight="1" x14ac:dyDescent="0.25">
      <c r="T406" s="38"/>
      <c r="U406" s="38"/>
      <c r="V406" s="38"/>
      <c r="W406" s="138"/>
    </row>
    <row r="407" spans="20:23" ht="18.75" customHeight="1" x14ac:dyDescent="0.25">
      <c r="T407" s="38"/>
      <c r="U407" s="38"/>
      <c r="V407" s="38"/>
      <c r="W407" s="138"/>
    </row>
    <row r="408" spans="20:23" ht="18.75" customHeight="1" x14ac:dyDescent="0.25">
      <c r="T408" s="38"/>
      <c r="U408" s="38"/>
      <c r="V408" s="38"/>
      <c r="W408" s="138"/>
    </row>
    <row r="409" spans="20:23" ht="18.75" customHeight="1" x14ac:dyDescent="0.25">
      <c r="T409" s="38"/>
      <c r="U409" s="38"/>
      <c r="V409" s="38"/>
      <c r="W409" s="138"/>
    </row>
    <row r="410" spans="20:23" ht="18.75" customHeight="1" x14ac:dyDescent="0.25">
      <c r="T410" s="38"/>
      <c r="U410" s="38"/>
      <c r="V410" s="38"/>
      <c r="W410" s="138"/>
    </row>
    <row r="411" spans="20:23" ht="18.75" customHeight="1" x14ac:dyDescent="0.25">
      <c r="T411" s="38"/>
      <c r="U411" s="38"/>
      <c r="V411" s="38"/>
      <c r="W411" s="138"/>
    </row>
    <row r="412" spans="20:23" ht="18.75" customHeight="1" x14ac:dyDescent="0.25">
      <c r="T412" s="38"/>
      <c r="U412" s="38"/>
      <c r="V412" s="38"/>
      <c r="W412" s="138"/>
    </row>
    <row r="413" spans="20:23" ht="18.75" customHeight="1" x14ac:dyDescent="0.25">
      <c r="T413" s="38"/>
      <c r="U413" s="38"/>
      <c r="V413" s="38"/>
      <c r="W413" s="138"/>
    </row>
    <row r="414" spans="20:23" ht="18.75" customHeight="1" x14ac:dyDescent="0.25">
      <c r="T414" s="38"/>
      <c r="U414" s="38"/>
      <c r="V414" s="38"/>
      <c r="W414" s="138"/>
    </row>
    <row r="415" spans="20:23" ht="18.75" customHeight="1" x14ac:dyDescent="0.25">
      <c r="T415" s="38"/>
      <c r="U415" s="38"/>
      <c r="V415" s="38"/>
      <c r="W415" s="138"/>
    </row>
    <row r="416" spans="20:23" ht="18.75" customHeight="1" x14ac:dyDescent="0.25">
      <c r="T416" s="38"/>
      <c r="U416" s="38"/>
      <c r="V416" s="38"/>
      <c r="W416" s="138"/>
    </row>
    <row r="417" spans="20:23" ht="18.75" customHeight="1" x14ac:dyDescent="0.25">
      <c r="T417" s="38"/>
      <c r="U417" s="38"/>
      <c r="V417" s="38"/>
      <c r="W417" s="138"/>
    </row>
    <row r="418" spans="20:23" ht="18.75" customHeight="1" x14ac:dyDescent="0.25">
      <c r="T418" s="38"/>
      <c r="U418" s="38"/>
      <c r="V418" s="38"/>
      <c r="W418" s="138"/>
    </row>
    <row r="419" spans="20:23" ht="18.75" customHeight="1" x14ac:dyDescent="0.25">
      <c r="T419" s="38"/>
      <c r="U419" s="38"/>
      <c r="V419" s="38"/>
      <c r="W419" s="138"/>
    </row>
    <row r="420" spans="20:23" ht="18.75" customHeight="1" x14ac:dyDescent="0.25">
      <c r="T420" s="38"/>
      <c r="U420" s="38"/>
      <c r="V420" s="38"/>
      <c r="W420" s="138"/>
    </row>
    <row r="421" spans="20:23" ht="18.75" customHeight="1" x14ac:dyDescent="0.25">
      <c r="T421" s="38"/>
      <c r="U421" s="38"/>
      <c r="V421" s="38"/>
      <c r="W421" s="138"/>
    </row>
    <row r="422" spans="20:23" ht="18.75" customHeight="1" x14ac:dyDescent="0.25">
      <c r="T422" s="38"/>
      <c r="U422" s="38"/>
      <c r="V422" s="38"/>
      <c r="W422" s="138"/>
    </row>
    <row r="423" spans="20:23" ht="18.75" customHeight="1" x14ac:dyDescent="0.25">
      <c r="T423" s="38"/>
      <c r="U423" s="38"/>
      <c r="V423" s="38"/>
      <c r="W423" s="138"/>
    </row>
    <row r="424" spans="20:23" ht="18.75" customHeight="1" x14ac:dyDescent="0.25">
      <c r="T424" s="38"/>
      <c r="U424" s="38"/>
      <c r="V424" s="38"/>
      <c r="W424" s="138"/>
    </row>
    <row r="425" spans="20:23" ht="18.75" customHeight="1" x14ac:dyDescent="0.25">
      <c r="T425" s="38"/>
      <c r="U425" s="38"/>
      <c r="V425" s="38"/>
      <c r="W425" s="138"/>
    </row>
    <row r="426" spans="20:23" ht="18.75" customHeight="1" x14ac:dyDescent="0.25">
      <c r="T426" s="38"/>
      <c r="U426" s="38"/>
      <c r="V426" s="38"/>
      <c r="W426" s="138"/>
    </row>
    <row r="427" spans="20:23" ht="18.75" customHeight="1" x14ac:dyDescent="0.25">
      <c r="T427" s="38"/>
      <c r="U427" s="38"/>
      <c r="V427" s="38"/>
      <c r="W427" s="138"/>
    </row>
    <row r="428" spans="20:23" ht="18.75" customHeight="1" x14ac:dyDescent="0.25">
      <c r="T428" s="38"/>
      <c r="U428" s="38"/>
      <c r="V428" s="38"/>
      <c r="W428" s="138"/>
    </row>
    <row r="429" spans="20:23" ht="18.75" customHeight="1" x14ac:dyDescent="0.25">
      <c r="T429" s="38"/>
      <c r="U429" s="38"/>
      <c r="V429" s="38"/>
      <c r="W429" s="138"/>
    </row>
    <row r="430" spans="20:23" ht="18.75" customHeight="1" x14ac:dyDescent="0.25">
      <c r="T430" s="38"/>
      <c r="U430" s="38"/>
      <c r="V430" s="38"/>
      <c r="W430" s="138"/>
    </row>
    <row r="431" spans="20:23" ht="18.75" customHeight="1" x14ac:dyDescent="0.25">
      <c r="T431" s="38"/>
      <c r="U431" s="38"/>
      <c r="V431" s="38"/>
      <c r="W431" s="138"/>
    </row>
    <row r="432" spans="20:23" ht="18.75" customHeight="1" x14ac:dyDescent="0.25">
      <c r="T432" s="38"/>
      <c r="U432" s="38"/>
      <c r="V432" s="38"/>
      <c r="W432" s="138"/>
    </row>
    <row r="433" spans="20:23" ht="18.75" customHeight="1" x14ac:dyDescent="0.25">
      <c r="T433" s="38"/>
      <c r="U433" s="38"/>
      <c r="V433" s="38"/>
      <c r="W433" s="138"/>
    </row>
    <row r="434" spans="20:23" ht="18.75" customHeight="1" x14ac:dyDescent="0.25">
      <c r="T434" s="38"/>
      <c r="U434" s="38"/>
      <c r="V434" s="38"/>
      <c r="W434" s="138"/>
    </row>
    <row r="435" spans="20:23" ht="18.75" customHeight="1" x14ac:dyDescent="0.25">
      <c r="T435" s="38"/>
      <c r="U435" s="38"/>
      <c r="V435" s="38"/>
      <c r="W435" s="138"/>
    </row>
    <row r="436" spans="20:23" ht="18.75" customHeight="1" x14ac:dyDescent="0.25">
      <c r="T436" s="38"/>
      <c r="U436" s="38"/>
      <c r="V436" s="38"/>
      <c r="W436" s="138"/>
    </row>
    <row r="437" spans="20:23" ht="18.75" customHeight="1" x14ac:dyDescent="0.25">
      <c r="T437" s="38"/>
      <c r="U437" s="38"/>
      <c r="V437" s="38"/>
      <c r="W437" s="138"/>
    </row>
    <row r="438" spans="20:23" ht="18.75" customHeight="1" x14ac:dyDescent="0.25">
      <c r="T438" s="38"/>
      <c r="U438" s="38"/>
      <c r="V438" s="38"/>
      <c r="W438" s="138"/>
    </row>
    <row r="439" spans="20:23" ht="18.75" customHeight="1" x14ac:dyDescent="0.25">
      <c r="T439" s="38"/>
      <c r="U439" s="38"/>
      <c r="V439" s="38"/>
      <c r="W439" s="138"/>
    </row>
    <row r="440" spans="20:23" ht="18.75" customHeight="1" x14ac:dyDescent="0.25">
      <c r="T440" s="38"/>
      <c r="U440" s="38"/>
      <c r="V440" s="38"/>
      <c r="W440" s="138"/>
    </row>
    <row r="441" spans="20:23" ht="18.75" customHeight="1" x14ac:dyDescent="0.25">
      <c r="T441" s="38"/>
      <c r="U441" s="38"/>
      <c r="V441" s="38"/>
      <c r="W441" s="138"/>
    </row>
    <row r="442" spans="20:23" ht="18.75" customHeight="1" x14ac:dyDescent="0.25">
      <c r="T442" s="38"/>
      <c r="U442" s="38"/>
      <c r="V442" s="38"/>
      <c r="W442" s="138"/>
    </row>
    <row r="443" spans="20:23" ht="18.75" customHeight="1" x14ac:dyDescent="0.25">
      <c r="T443" s="38"/>
      <c r="U443" s="38"/>
      <c r="V443" s="38"/>
      <c r="W443" s="138"/>
    </row>
    <row r="444" spans="20:23" ht="18.75" customHeight="1" x14ac:dyDescent="0.25">
      <c r="T444" s="38"/>
      <c r="U444" s="38"/>
      <c r="V444" s="38"/>
      <c r="W444" s="138"/>
    </row>
    <row r="445" spans="20:23" ht="18.75" customHeight="1" x14ac:dyDescent="0.25">
      <c r="T445" s="38"/>
      <c r="U445" s="38"/>
      <c r="V445" s="38"/>
      <c r="W445" s="138"/>
    </row>
    <row r="446" spans="20:23" ht="18.75" customHeight="1" x14ac:dyDescent="0.25">
      <c r="T446" s="38"/>
      <c r="U446" s="38"/>
      <c r="V446" s="38"/>
      <c r="W446" s="138"/>
    </row>
    <row r="447" spans="20:23" ht="18.75" customHeight="1" x14ac:dyDescent="0.25">
      <c r="T447" s="38"/>
      <c r="U447" s="38"/>
      <c r="V447" s="38"/>
      <c r="W447" s="138"/>
    </row>
    <row r="448" spans="20:23" ht="18.75" customHeight="1" x14ac:dyDescent="0.25">
      <c r="T448" s="38"/>
      <c r="U448" s="38"/>
      <c r="V448" s="38"/>
      <c r="W448" s="138"/>
    </row>
    <row r="449" spans="20:23" ht="18.75" customHeight="1" x14ac:dyDescent="0.25">
      <c r="T449" s="38"/>
      <c r="U449" s="38"/>
      <c r="V449" s="38"/>
      <c r="W449" s="138"/>
    </row>
    <row r="450" spans="20:23" ht="18.75" customHeight="1" x14ac:dyDescent="0.25">
      <c r="T450" s="38"/>
      <c r="U450" s="38"/>
      <c r="V450" s="38"/>
      <c r="W450" s="138"/>
    </row>
    <row r="451" spans="20:23" ht="18.75" customHeight="1" x14ac:dyDescent="0.25">
      <c r="T451" s="38"/>
      <c r="U451" s="38"/>
      <c r="V451" s="38"/>
      <c r="W451" s="138"/>
    </row>
    <row r="452" spans="20:23" ht="18.75" customHeight="1" x14ac:dyDescent="0.25">
      <c r="T452" s="38"/>
      <c r="U452" s="38"/>
      <c r="V452" s="38"/>
      <c r="W452" s="138"/>
    </row>
    <row r="453" spans="20:23" ht="18.75" customHeight="1" x14ac:dyDescent="0.25">
      <c r="T453" s="38"/>
      <c r="U453" s="38"/>
      <c r="V453" s="38"/>
      <c r="W453" s="138"/>
    </row>
    <row r="454" spans="20:23" ht="18.75" customHeight="1" x14ac:dyDescent="0.25">
      <c r="T454" s="38"/>
      <c r="U454" s="38"/>
      <c r="V454" s="38"/>
      <c r="W454" s="138"/>
    </row>
    <row r="455" spans="20:23" ht="18.75" customHeight="1" x14ac:dyDescent="0.25">
      <c r="T455" s="38"/>
      <c r="U455" s="38"/>
      <c r="V455" s="38"/>
      <c r="W455" s="138"/>
    </row>
    <row r="456" spans="20:23" ht="18.75" customHeight="1" x14ac:dyDescent="0.25">
      <c r="T456" s="38"/>
      <c r="U456" s="38"/>
      <c r="V456" s="38"/>
      <c r="W456" s="138"/>
    </row>
    <row r="457" spans="20:23" ht="18.75" customHeight="1" x14ac:dyDescent="0.25">
      <c r="T457" s="38"/>
      <c r="U457" s="38"/>
      <c r="V457" s="38"/>
      <c r="W457" s="138"/>
    </row>
    <row r="458" spans="20:23" ht="18.75" customHeight="1" x14ac:dyDescent="0.25">
      <c r="T458" s="38"/>
      <c r="U458" s="38"/>
      <c r="V458" s="38"/>
      <c r="W458" s="138"/>
    </row>
    <row r="459" spans="20:23" ht="18.75" customHeight="1" x14ac:dyDescent="0.25">
      <c r="T459" s="38"/>
      <c r="U459" s="38"/>
      <c r="V459" s="38"/>
      <c r="W459" s="138"/>
    </row>
    <row r="460" spans="20:23" ht="18.75" customHeight="1" x14ac:dyDescent="0.25">
      <c r="T460" s="38"/>
      <c r="U460" s="38"/>
      <c r="V460" s="38"/>
      <c r="W460" s="138"/>
    </row>
    <row r="461" spans="20:23" ht="18.75" customHeight="1" x14ac:dyDescent="0.25">
      <c r="T461" s="38"/>
      <c r="U461" s="38"/>
      <c r="V461" s="38"/>
      <c r="W461" s="138"/>
    </row>
    <row r="462" spans="20:23" ht="18.75" customHeight="1" x14ac:dyDescent="0.25">
      <c r="T462" s="38"/>
      <c r="U462" s="38"/>
      <c r="V462" s="38"/>
      <c r="W462" s="138"/>
    </row>
    <row r="463" spans="20:23" ht="18.75" customHeight="1" x14ac:dyDescent="0.25">
      <c r="T463" s="38"/>
      <c r="U463" s="38"/>
      <c r="V463" s="38"/>
      <c r="W463" s="138"/>
    </row>
    <row r="464" spans="20:23" ht="18.75" customHeight="1" x14ac:dyDescent="0.25">
      <c r="T464" s="38"/>
      <c r="U464" s="38"/>
      <c r="V464" s="38"/>
      <c r="W464" s="138"/>
    </row>
    <row r="465" spans="20:23" ht="18.75" customHeight="1" x14ac:dyDescent="0.25">
      <c r="T465" s="38"/>
      <c r="U465" s="38"/>
      <c r="V465" s="38"/>
      <c r="W465" s="138"/>
    </row>
    <row r="466" spans="20:23" ht="18.75" customHeight="1" x14ac:dyDescent="0.25">
      <c r="T466" s="38"/>
      <c r="U466" s="38"/>
      <c r="V466" s="38"/>
      <c r="W466" s="138"/>
    </row>
    <row r="467" spans="20:23" ht="18.75" customHeight="1" x14ac:dyDescent="0.25">
      <c r="T467" s="38"/>
      <c r="U467" s="38"/>
      <c r="V467" s="38"/>
      <c r="W467" s="138"/>
    </row>
    <row r="468" spans="20:23" ht="18.75" customHeight="1" x14ac:dyDescent="0.25">
      <c r="T468" s="38"/>
      <c r="U468" s="38"/>
      <c r="V468" s="38"/>
      <c r="W468" s="138"/>
    </row>
    <row r="469" spans="20:23" ht="18.75" customHeight="1" x14ac:dyDescent="0.25">
      <c r="T469" s="38"/>
      <c r="U469" s="38"/>
      <c r="V469" s="38"/>
      <c r="W469" s="138"/>
    </row>
    <row r="470" spans="20:23" ht="18.75" customHeight="1" x14ac:dyDescent="0.25">
      <c r="T470" s="38"/>
      <c r="U470" s="38"/>
      <c r="V470" s="38"/>
      <c r="W470" s="138"/>
    </row>
    <row r="471" spans="20:23" ht="18.75" customHeight="1" x14ac:dyDescent="0.25">
      <c r="T471" s="38"/>
      <c r="U471" s="38"/>
      <c r="V471" s="38"/>
      <c r="W471" s="138"/>
    </row>
    <row r="472" spans="20:23" ht="18.75" customHeight="1" x14ac:dyDescent="0.25">
      <c r="T472" s="38"/>
      <c r="U472" s="38"/>
      <c r="V472" s="38"/>
      <c r="W472" s="138"/>
    </row>
    <row r="473" spans="20:23" ht="18.75" customHeight="1" x14ac:dyDescent="0.25">
      <c r="T473" s="38"/>
      <c r="U473" s="38"/>
      <c r="V473" s="38"/>
      <c r="W473" s="138"/>
    </row>
    <row r="474" spans="20:23" ht="18.75" customHeight="1" x14ac:dyDescent="0.25">
      <c r="T474" s="38"/>
      <c r="U474" s="38"/>
      <c r="V474" s="38"/>
      <c r="W474" s="138"/>
    </row>
    <row r="475" spans="20:23" ht="18.75" customHeight="1" x14ac:dyDescent="0.25">
      <c r="T475" s="38"/>
      <c r="U475" s="38"/>
      <c r="V475" s="38"/>
      <c r="W475" s="138"/>
    </row>
    <row r="476" spans="20:23" ht="18.75" customHeight="1" x14ac:dyDescent="0.25">
      <c r="T476" s="38"/>
      <c r="U476" s="38"/>
      <c r="V476" s="38"/>
      <c r="W476" s="138"/>
    </row>
    <row r="477" spans="20:23" ht="18.75" customHeight="1" x14ac:dyDescent="0.25">
      <c r="T477" s="38"/>
      <c r="U477" s="38"/>
      <c r="V477" s="38"/>
      <c r="W477" s="138"/>
    </row>
    <row r="478" spans="20:23" ht="18.75" customHeight="1" x14ac:dyDescent="0.25">
      <c r="T478" s="38"/>
      <c r="U478" s="38"/>
      <c r="V478" s="38"/>
      <c r="W478" s="138"/>
    </row>
    <row r="479" spans="20:23" ht="18.75" customHeight="1" x14ac:dyDescent="0.25">
      <c r="T479" s="38"/>
      <c r="U479" s="38"/>
      <c r="V479" s="38"/>
      <c r="W479" s="138"/>
    </row>
    <row r="480" spans="20:23" ht="18.75" customHeight="1" x14ac:dyDescent="0.25">
      <c r="T480" s="38"/>
      <c r="U480" s="38"/>
      <c r="V480" s="38"/>
      <c r="W480" s="138"/>
    </row>
    <row r="481" spans="20:23" ht="18.75" customHeight="1" x14ac:dyDescent="0.25">
      <c r="T481" s="38"/>
      <c r="U481" s="38"/>
      <c r="V481" s="38"/>
      <c r="W481" s="138"/>
    </row>
    <row r="482" spans="20:23" ht="18.75" customHeight="1" x14ac:dyDescent="0.25">
      <c r="T482" s="38"/>
      <c r="U482" s="38"/>
      <c r="V482" s="38"/>
      <c r="W482" s="138"/>
    </row>
    <row r="483" spans="20:23" ht="18.75" customHeight="1" x14ac:dyDescent="0.25">
      <c r="T483" s="38"/>
      <c r="U483" s="38"/>
      <c r="V483" s="38"/>
      <c r="W483" s="138"/>
    </row>
    <row r="484" spans="20:23" ht="18.75" customHeight="1" x14ac:dyDescent="0.25">
      <c r="T484" s="38"/>
      <c r="U484" s="38"/>
      <c r="V484" s="38"/>
      <c r="W484" s="138"/>
    </row>
    <row r="485" spans="20:23" ht="18.75" customHeight="1" x14ac:dyDescent="0.25">
      <c r="T485" s="38"/>
      <c r="U485" s="38"/>
      <c r="V485" s="38"/>
      <c r="W485" s="138"/>
    </row>
    <row r="486" spans="20:23" ht="18.75" customHeight="1" x14ac:dyDescent="0.25">
      <c r="T486" s="38"/>
      <c r="U486" s="38"/>
      <c r="V486" s="38"/>
      <c r="W486" s="138"/>
    </row>
    <row r="487" spans="20:23" ht="18.75" customHeight="1" x14ac:dyDescent="0.25">
      <c r="T487" s="38"/>
      <c r="U487" s="38"/>
      <c r="V487" s="38"/>
      <c r="W487" s="138"/>
    </row>
    <row r="488" spans="20:23" ht="18.75" customHeight="1" x14ac:dyDescent="0.25">
      <c r="T488" s="38"/>
      <c r="U488" s="38"/>
      <c r="V488" s="38"/>
      <c r="W488" s="138"/>
    </row>
    <row r="489" spans="20:23" ht="18.75" customHeight="1" x14ac:dyDescent="0.25">
      <c r="T489" s="38"/>
      <c r="U489" s="38"/>
      <c r="V489" s="38"/>
      <c r="W489" s="138"/>
    </row>
    <row r="490" spans="20:23" ht="18.75" customHeight="1" x14ac:dyDescent="0.25">
      <c r="T490" s="38"/>
      <c r="U490" s="38"/>
      <c r="V490" s="38"/>
      <c r="W490" s="138"/>
    </row>
    <row r="491" spans="20:23" ht="18.75" customHeight="1" x14ac:dyDescent="0.25">
      <c r="T491" s="38"/>
      <c r="U491" s="38"/>
      <c r="V491" s="38"/>
      <c r="W491" s="138"/>
    </row>
    <row r="492" spans="20:23" ht="18.75" customHeight="1" x14ac:dyDescent="0.25">
      <c r="T492" s="38"/>
      <c r="U492" s="38"/>
      <c r="V492" s="38"/>
      <c r="W492" s="138"/>
    </row>
    <row r="493" spans="20:23" ht="18.75" customHeight="1" x14ac:dyDescent="0.25">
      <c r="T493" s="38"/>
      <c r="U493" s="38"/>
      <c r="V493" s="38"/>
      <c r="W493" s="138"/>
    </row>
    <row r="494" spans="20:23" ht="18.75" customHeight="1" x14ac:dyDescent="0.25">
      <c r="T494" s="38"/>
      <c r="U494" s="38"/>
      <c r="V494" s="38"/>
      <c r="W494" s="138"/>
    </row>
    <row r="495" spans="20:23" ht="18.75" customHeight="1" x14ac:dyDescent="0.25">
      <c r="T495" s="38"/>
      <c r="U495" s="38"/>
      <c r="V495" s="38"/>
      <c r="W495" s="138"/>
    </row>
    <row r="496" spans="20:23" ht="18.75" customHeight="1" x14ac:dyDescent="0.25">
      <c r="T496" s="38"/>
      <c r="U496" s="38"/>
      <c r="V496" s="38"/>
      <c r="W496" s="138"/>
    </row>
    <row r="497" spans="20:23" ht="18.75" customHeight="1" x14ac:dyDescent="0.25">
      <c r="T497" s="38"/>
      <c r="U497" s="38"/>
      <c r="V497" s="38"/>
      <c r="W497" s="138"/>
    </row>
    <row r="498" spans="20:23" ht="18.75" customHeight="1" x14ac:dyDescent="0.25">
      <c r="T498" s="38"/>
      <c r="U498" s="38"/>
      <c r="V498" s="38"/>
      <c r="W498" s="138"/>
    </row>
    <row r="499" spans="20:23" ht="18.75" customHeight="1" x14ac:dyDescent="0.25">
      <c r="T499" s="38"/>
      <c r="U499" s="38"/>
      <c r="V499" s="38"/>
      <c r="W499" s="138"/>
    </row>
    <row r="500" spans="20:23" ht="18.75" customHeight="1" x14ac:dyDescent="0.25">
      <c r="T500" s="38"/>
      <c r="U500" s="38"/>
      <c r="V500" s="38"/>
      <c r="W500" s="138"/>
    </row>
    <row r="501" spans="20:23" ht="18.75" customHeight="1" x14ac:dyDescent="0.25">
      <c r="T501" s="38"/>
      <c r="U501" s="38"/>
      <c r="V501" s="38"/>
      <c r="W501" s="138"/>
    </row>
    <row r="502" spans="20:23" ht="18.75" customHeight="1" x14ac:dyDescent="0.25">
      <c r="T502" s="38"/>
      <c r="U502" s="38"/>
      <c r="V502" s="38"/>
      <c r="W502" s="138"/>
    </row>
    <row r="503" spans="20:23" ht="18.75" customHeight="1" x14ac:dyDescent="0.25">
      <c r="T503" s="38"/>
      <c r="U503" s="38"/>
      <c r="V503" s="38"/>
      <c r="W503" s="138"/>
    </row>
    <row r="504" spans="20:23" ht="18.75" customHeight="1" x14ac:dyDescent="0.25">
      <c r="T504" s="38"/>
      <c r="U504" s="38"/>
      <c r="V504" s="38"/>
      <c r="W504" s="138"/>
    </row>
    <row r="505" spans="20:23" ht="18.75" customHeight="1" x14ac:dyDescent="0.25">
      <c r="T505" s="38"/>
      <c r="U505" s="38"/>
      <c r="V505" s="38"/>
      <c r="W505" s="138"/>
    </row>
    <row r="506" spans="20:23" ht="18.75" customHeight="1" x14ac:dyDescent="0.25">
      <c r="T506" s="38"/>
      <c r="U506" s="38"/>
      <c r="V506" s="38"/>
      <c r="W506" s="138"/>
    </row>
    <row r="507" spans="20:23" ht="18.75" customHeight="1" x14ac:dyDescent="0.25">
      <c r="T507" s="38"/>
      <c r="U507" s="38"/>
      <c r="V507" s="38"/>
      <c r="W507" s="138"/>
    </row>
    <row r="508" spans="20:23" ht="18.75" customHeight="1" x14ac:dyDescent="0.25">
      <c r="T508" s="38"/>
      <c r="U508" s="38"/>
      <c r="V508" s="38"/>
      <c r="W508" s="138"/>
    </row>
    <row r="509" spans="20:23" ht="18.75" customHeight="1" x14ac:dyDescent="0.25">
      <c r="T509" s="38"/>
      <c r="U509" s="38"/>
      <c r="V509" s="38"/>
      <c r="W509" s="138"/>
    </row>
    <row r="510" spans="20:23" ht="18.75" customHeight="1" x14ac:dyDescent="0.25">
      <c r="T510" s="38"/>
      <c r="U510" s="38"/>
      <c r="V510" s="38"/>
      <c r="W510" s="138"/>
    </row>
    <row r="511" spans="20:23" ht="18.75" customHeight="1" x14ac:dyDescent="0.25">
      <c r="T511" s="38"/>
      <c r="U511" s="38"/>
      <c r="V511" s="38"/>
      <c r="W511" s="138"/>
    </row>
    <row r="512" spans="20:23" ht="18.75" customHeight="1" x14ac:dyDescent="0.25">
      <c r="T512" s="38"/>
      <c r="U512" s="38"/>
      <c r="V512" s="38"/>
      <c r="W512" s="138"/>
    </row>
    <row r="513" spans="20:23" ht="18.75" customHeight="1" x14ac:dyDescent="0.25">
      <c r="T513" s="38"/>
      <c r="U513" s="38"/>
      <c r="V513" s="38"/>
      <c r="W513" s="138"/>
    </row>
    <row r="514" spans="20:23" ht="18.75" customHeight="1" x14ac:dyDescent="0.25">
      <c r="T514" s="38"/>
      <c r="U514" s="38"/>
      <c r="V514" s="38"/>
      <c r="W514" s="138"/>
    </row>
    <row r="515" spans="20:23" ht="18.75" customHeight="1" x14ac:dyDescent="0.25">
      <c r="T515" s="38"/>
      <c r="U515" s="38"/>
      <c r="V515" s="38"/>
      <c r="W515" s="138"/>
    </row>
    <row r="516" spans="20:23" ht="18.75" customHeight="1" x14ac:dyDescent="0.25">
      <c r="T516" s="38"/>
      <c r="U516" s="38"/>
      <c r="V516" s="38"/>
      <c r="W516" s="138"/>
    </row>
    <row r="517" spans="20:23" ht="18.75" customHeight="1" x14ac:dyDescent="0.25">
      <c r="T517" s="38"/>
      <c r="U517" s="38"/>
      <c r="V517" s="38"/>
      <c r="W517" s="138"/>
    </row>
    <row r="518" spans="20:23" ht="18.75" customHeight="1" x14ac:dyDescent="0.25">
      <c r="T518" s="38"/>
      <c r="U518" s="38"/>
      <c r="V518" s="38"/>
      <c r="W518" s="138"/>
    </row>
    <row r="519" spans="20:23" ht="18.75" customHeight="1" x14ac:dyDescent="0.25">
      <c r="T519" s="38"/>
      <c r="U519" s="38"/>
      <c r="V519" s="38"/>
      <c r="W519" s="138"/>
    </row>
    <row r="520" spans="20:23" ht="18.75" customHeight="1" x14ac:dyDescent="0.25">
      <c r="T520" s="38"/>
      <c r="U520" s="38"/>
      <c r="V520" s="38"/>
      <c r="W520" s="138"/>
    </row>
    <row r="521" spans="20:23" ht="18.75" customHeight="1" x14ac:dyDescent="0.25">
      <c r="T521" s="38"/>
      <c r="U521" s="38"/>
      <c r="V521" s="38"/>
      <c r="W521" s="138"/>
    </row>
    <row r="522" spans="20:23" ht="18.75" customHeight="1" x14ac:dyDescent="0.25">
      <c r="T522" s="38"/>
      <c r="U522" s="38"/>
      <c r="V522" s="38"/>
      <c r="W522" s="138"/>
    </row>
    <row r="523" spans="20:23" ht="18.75" customHeight="1" x14ac:dyDescent="0.25">
      <c r="T523" s="38"/>
      <c r="U523" s="38"/>
      <c r="V523" s="38"/>
      <c r="W523" s="138"/>
    </row>
    <row r="524" spans="20:23" ht="18.75" customHeight="1" x14ac:dyDescent="0.25">
      <c r="T524" s="38"/>
      <c r="U524" s="38"/>
      <c r="V524" s="38"/>
      <c r="W524" s="138"/>
    </row>
    <row r="525" spans="20:23" ht="18.75" customHeight="1" x14ac:dyDescent="0.25">
      <c r="T525" s="38"/>
      <c r="U525" s="38"/>
      <c r="V525" s="38"/>
      <c r="W525" s="138"/>
    </row>
    <row r="526" spans="20:23" ht="18.75" customHeight="1" x14ac:dyDescent="0.25">
      <c r="T526" s="38"/>
      <c r="U526" s="38"/>
      <c r="V526" s="38"/>
      <c r="W526" s="138"/>
    </row>
    <row r="527" spans="20:23" ht="18.75" customHeight="1" x14ac:dyDescent="0.25">
      <c r="T527" s="38"/>
      <c r="U527" s="38"/>
      <c r="V527" s="38"/>
      <c r="W527" s="138"/>
    </row>
    <row r="528" spans="20:23" ht="18.75" customHeight="1" x14ac:dyDescent="0.25">
      <c r="T528" s="38"/>
      <c r="U528" s="38"/>
      <c r="V528" s="38"/>
      <c r="W528" s="138"/>
    </row>
    <row r="529" spans="20:23" ht="18.75" customHeight="1" x14ac:dyDescent="0.25">
      <c r="T529" s="38"/>
      <c r="U529" s="38"/>
      <c r="V529" s="38"/>
      <c r="W529" s="138"/>
    </row>
    <row r="530" spans="20:23" ht="18.75" customHeight="1" x14ac:dyDescent="0.25">
      <c r="T530" s="38"/>
      <c r="U530" s="38"/>
      <c r="V530" s="38"/>
      <c r="W530" s="138"/>
    </row>
    <row r="531" spans="20:23" ht="18.75" customHeight="1" x14ac:dyDescent="0.25">
      <c r="T531" s="38"/>
      <c r="U531" s="38"/>
      <c r="V531" s="38"/>
      <c r="W531" s="138"/>
    </row>
    <row r="532" spans="20:23" ht="18.75" customHeight="1" x14ac:dyDescent="0.25">
      <c r="T532" s="38"/>
      <c r="U532" s="38"/>
      <c r="V532" s="38"/>
      <c r="W532" s="138"/>
    </row>
    <row r="533" spans="20:23" ht="18.75" customHeight="1" x14ac:dyDescent="0.25">
      <c r="T533" s="38"/>
      <c r="U533" s="38"/>
      <c r="V533" s="38"/>
      <c r="W533" s="138"/>
    </row>
    <row r="534" spans="20:23" ht="18.75" customHeight="1" x14ac:dyDescent="0.25">
      <c r="T534" s="38"/>
      <c r="U534" s="38"/>
      <c r="V534" s="38"/>
      <c r="W534" s="138"/>
    </row>
    <row r="535" spans="20:23" ht="18.75" customHeight="1" x14ac:dyDescent="0.25">
      <c r="T535" s="38"/>
      <c r="U535" s="38"/>
      <c r="V535" s="38"/>
      <c r="W535" s="138"/>
    </row>
    <row r="536" spans="20:23" ht="18.75" customHeight="1" x14ac:dyDescent="0.25">
      <c r="T536" s="38"/>
      <c r="U536" s="38"/>
      <c r="V536" s="38"/>
      <c r="W536" s="138"/>
    </row>
    <row r="537" spans="20:23" ht="18.75" customHeight="1" x14ac:dyDescent="0.25">
      <c r="T537" s="38"/>
      <c r="U537" s="38"/>
      <c r="V537" s="38"/>
      <c r="W537" s="138"/>
    </row>
    <row r="538" spans="20:23" ht="18.75" customHeight="1" x14ac:dyDescent="0.25">
      <c r="T538" s="38"/>
      <c r="U538" s="38"/>
      <c r="V538" s="38"/>
      <c r="W538" s="138"/>
    </row>
    <row r="539" spans="20:23" ht="18.75" customHeight="1" x14ac:dyDescent="0.25">
      <c r="T539" s="38"/>
      <c r="U539" s="38"/>
      <c r="V539" s="38"/>
      <c r="W539" s="138"/>
    </row>
    <row r="540" spans="20:23" ht="18.75" customHeight="1" x14ac:dyDescent="0.25">
      <c r="T540" s="38"/>
      <c r="U540" s="38"/>
      <c r="V540" s="38"/>
      <c r="W540" s="138"/>
    </row>
    <row r="541" spans="20:23" ht="18.75" customHeight="1" x14ac:dyDescent="0.25">
      <c r="T541" s="38"/>
      <c r="U541" s="38"/>
      <c r="V541" s="38"/>
      <c r="W541" s="138"/>
    </row>
    <row r="542" spans="20:23" ht="18.75" customHeight="1" x14ac:dyDescent="0.25">
      <c r="T542" s="38"/>
      <c r="U542" s="38"/>
      <c r="V542" s="38"/>
      <c r="W542" s="138"/>
    </row>
    <row r="543" spans="20:23" ht="18.75" customHeight="1" x14ac:dyDescent="0.25">
      <c r="T543" s="38"/>
      <c r="U543" s="38"/>
      <c r="V543" s="38"/>
      <c r="W543" s="138"/>
    </row>
    <row r="544" spans="20:23" ht="18.75" customHeight="1" x14ac:dyDescent="0.25">
      <c r="T544" s="38"/>
      <c r="U544" s="38"/>
      <c r="V544" s="38"/>
      <c r="W544" s="138"/>
    </row>
    <row r="545" spans="20:23" ht="18.75" customHeight="1" x14ac:dyDescent="0.25">
      <c r="T545" s="38"/>
      <c r="U545" s="38"/>
      <c r="V545" s="38"/>
      <c r="W545" s="138"/>
    </row>
    <row r="546" spans="20:23" ht="18.75" customHeight="1" x14ac:dyDescent="0.25">
      <c r="T546" s="38"/>
      <c r="U546" s="38"/>
      <c r="V546" s="38"/>
      <c r="W546" s="138"/>
    </row>
    <row r="547" spans="20:23" ht="18.75" customHeight="1" x14ac:dyDescent="0.25">
      <c r="T547" s="38"/>
      <c r="U547" s="38"/>
      <c r="V547" s="38"/>
      <c r="W547" s="138"/>
    </row>
    <row r="548" spans="20:23" ht="18.75" customHeight="1" x14ac:dyDescent="0.25">
      <c r="T548" s="38"/>
      <c r="U548" s="38"/>
      <c r="V548" s="38"/>
      <c r="W548" s="138"/>
    </row>
    <row r="549" spans="20:23" ht="18.75" customHeight="1" x14ac:dyDescent="0.25">
      <c r="T549" s="38"/>
      <c r="U549" s="38"/>
      <c r="V549" s="38"/>
      <c r="W549" s="138"/>
    </row>
    <row r="550" spans="20:23" ht="18.75" customHeight="1" x14ac:dyDescent="0.25">
      <c r="T550" s="38"/>
      <c r="U550" s="38"/>
      <c r="V550" s="38"/>
      <c r="W550" s="138"/>
    </row>
    <row r="551" spans="20:23" ht="18.75" customHeight="1" x14ac:dyDescent="0.25">
      <c r="T551" s="38"/>
      <c r="U551" s="38"/>
      <c r="V551" s="38"/>
      <c r="W551" s="138"/>
    </row>
    <row r="552" spans="20:23" ht="18.75" customHeight="1" x14ac:dyDescent="0.25">
      <c r="T552" s="38"/>
      <c r="U552" s="38"/>
      <c r="V552" s="38"/>
      <c r="W552" s="138"/>
    </row>
    <row r="553" spans="20:23" ht="18.75" customHeight="1" x14ac:dyDescent="0.25">
      <c r="T553" s="38"/>
      <c r="U553" s="38"/>
      <c r="V553" s="38"/>
      <c r="W553" s="138"/>
    </row>
    <row r="554" spans="20:23" ht="18.75" customHeight="1" x14ac:dyDescent="0.25">
      <c r="T554" s="38"/>
      <c r="U554" s="38"/>
      <c r="V554" s="38"/>
      <c r="W554" s="138"/>
    </row>
    <row r="555" spans="20:23" ht="18.75" customHeight="1" x14ac:dyDescent="0.25">
      <c r="T555" s="38"/>
      <c r="U555" s="38"/>
      <c r="V555" s="38"/>
      <c r="W555" s="138"/>
    </row>
    <row r="556" spans="20:23" ht="18.75" customHeight="1" x14ac:dyDescent="0.25">
      <c r="T556" s="38"/>
      <c r="U556" s="38"/>
      <c r="V556" s="38"/>
      <c r="W556" s="138"/>
    </row>
    <row r="557" spans="20:23" ht="18.75" customHeight="1" x14ac:dyDescent="0.25">
      <c r="T557" s="38"/>
      <c r="U557" s="38"/>
      <c r="V557" s="38"/>
      <c r="W557" s="138"/>
    </row>
    <row r="558" spans="20:23" ht="18.75" customHeight="1" x14ac:dyDescent="0.25">
      <c r="T558" s="38"/>
      <c r="U558" s="38"/>
      <c r="V558" s="38"/>
      <c r="W558" s="138"/>
    </row>
    <row r="559" spans="20:23" ht="18.75" customHeight="1" x14ac:dyDescent="0.25">
      <c r="T559" s="38"/>
      <c r="U559" s="38"/>
      <c r="V559" s="38"/>
      <c r="W559" s="138"/>
    </row>
    <row r="560" spans="20:23" ht="18.75" customHeight="1" x14ac:dyDescent="0.25">
      <c r="T560" s="38"/>
      <c r="U560" s="38"/>
      <c r="V560" s="38"/>
      <c r="W560" s="138"/>
    </row>
    <row r="561" spans="20:23" ht="18.75" customHeight="1" x14ac:dyDescent="0.25">
      <c r="T561" s="38"/>
      <c r="U561" s="38"/>
      <c r="V561" s="38"/>
      <c r="W561" s="138"/>
    </row>
    <row r="562" spans="20:23" ht="18.75" customHeight="1" x14ac:dyDescent="0.25">
      <c r="T562" s="38"/>
      <c r="U562" s="38"/>
      <c r="V562" s="38"/>
      <c r="W562" s="138"/>
    </row>
    <row r="563" spans="20:23" ht="18.75" customHeight="1" x14ac:dyDescent="0.25">
      <c r="T563" s="38"/>
      <c r="U563" s="38"/>
      <c r="V563" s="38"/>
      <c r="W563" s="138"/>
    </row>
    <row r="564" spans="20:23" ht="18.75" customHeight="1" x14ac:dyDescent="0.25">
      <c r="T564" s="38"/>
      <c r="U564" s="38"/>
      <c r="V564" s="38"/>
      <c r="W564" s="138"/>
    </row>
    <row r="565" spans="20:23" ht="18.75" customHeight="1" x14ac:dyDescent="0.25">
      <c r="T565" s="38"/>
      <c r="U565" s="38"/>
      <c r="V565" s="38"/>
      <c r="W565" s="138"/>
    </row>
    <row r="566" spans="20:23" ht="18.75" customHeight="1" x14ac:dyDescent="0.25">
      <c r="T566" s="38"/>
      <c r="U566" s="38"/>
      <c r="V566" s="38"/>
      <c r="W566" s="138"/>
    </row>
    <row r="567" spans="20:23" ht="18.75" customHeight="1" x14ac:dyDescent="0.25">
      <c r="T567" s="38"/>
      <c r="U567" s="38"/>
      <c r="V567" s="38"/>
      <c r="W567" s="138"/>
    </row>
    <row r="568" spans="20:23" ht="18.75" customHeight="1" x14ac:dyDescent="0.25">
      <c r="T568" s="38"/>
      <c r="U568" s="38"/>
      <c r="V568" s="38"/>
      <c r="W568" s="138"/>
    </row>
    <row r="569" spans="20:23" ht="18.75" customHeight="1" x14ac:dyDescent="0.25">
      <c r="T569" s="38"/>
      <c r="U569" s="38"/>
      <c r="V569" s="38"/>
      <c r="W569" s="138"/>
    </row>
    <row r="570" spans="20:23" ht="18.75" customHeight="1" x14ac:dyDescent="0.25">
      <c r="T570" s="38"/>
      <c r="U570" s="38"/>
      <c r="V570" s="38"/>
      <c r="W570" s="138"/>
    </row>
    <row r="571" spans="20:23" ht="18.75" customHeight="1" x14ac:dyDescent="0.25">
      <c r="T571" s="38"/>
      <c r="U571" s="38"/>
      <c r="V571" s="38"/>
      <c r="W571" s="138"/>
    </row>
    <row r="572" spans="20:23" ht="18.75" customHeight="1" x14ac:dyDescent="0.25">
      <c r="T572" s="38"/>
      <c r="U572" s="38"/>
      <c r="V572" s="38"/>
      <c r="W572" s="138"/>
    </row>
    <row r="573" spans="20:23" ht="18.75" customHeight="1" x14ac:dyDescent="0.25">
      <c r="T573" s="38"/>
      <c r="U573" s="38"/>
      <c r="V573" s="38"/>
      <c r="W573" s="138"/>
    </row>
    <row r="574" spans="20:23" ht="18.75" customHeight="1" x14ac:dyDescent="0.25">
      <c r="T574" s="38"/>
      <c r="U574" s="38"/>
      <c r="V574" s="38"/>
      <c r="W574" s="138"/>
    </row>
    <row r="575" spans="20:23" ht="18.75" customHeight="1" x14ac:dyDescent="0.25">
      <c r="T575" s="38"/>
      <c r="U575" s="38"/>
      <c r="V575" s="38"/>
      <c r="W575" s="138"/>
    </row>
    <row r="576" spans="20:23" ht="18.75" customHeight="1" x14ac:dyDescent="0.25">
      <c r="T576" s="38"/>
      <c r="U576" s="38"/>
      <c r="V576" s="38"/>
      <c r="W576" s="138"/>
    </row>
    <row r="577" spans="20:23" ht="18.75" customHeight="1" x14ac:dyDescent="0.25">
      <c r="T577" s="38"/>
      <c r="U577" s="38"/>
      <c r="V577" s="38"/>
      <c r="W577" s="138"/>
    </row>
    <row r="578" spans="20:23" ht="18.75" customHeight="1" x14ac:dyDescent="0.25">
      <c r="T578" s="38"/>
      <c r="U578" s="38"/>
      <c r="V578" s="38"/>
      <c r="W578" s="138"/>
    </row>
    <row r="579" spans="20:23" ht="18.75" customHeight="1" x14ac:dyDescent="0.25">
      <c r="T579" s="38"/>
      <c r="U579" s="38"/>
      <c r="V579" s="38"/>
      <c r="W579" s="138"/>
    </row>
    <row r="580" spans="20:23" ht="18.75" customHeight="1" x14ac:dyDescent="0.25">
      <c r="T580" s="38"/>
      <c r="U580" s="38"/>
      <c r="V580" s="38"/>
      <c r="W580" s="138"/>
    </row>
    <row r="581" spans="20:23" ht="18.75" customHeight="1" x14ac:dyDescent="0.25">
      <c r="T581" s="38"/>
      <c r="U581" s="38"/>
      <c r="V581" s="38"/>
      <c r="W581" s="138"/>
    </row>
    <row r="582" spans="20:23" ht="18.75" customHeight="1" x14ac:dyDescent="0.25">
      <c r="T582" s="38"/>
      <c r="U582" s="38"/>
      <c r="V582" s="38"/>
      <c r="W582" s="138"/>
    </row>
    <row r="583" spans="20:23" ht="18.75" customHeight="1" x14ac:dyDescent="0.25">
      <c r="T583" s="38"/>
      <c r="U583" s="38"/>
      <c r="V583" s="38"/>
      <c r="W583" s="138"/>
    </row>
    <row r="584" spans="20:23" ht="18.75" customHeight="1" x14ac:dyDescent="0.25">
      <c r="T584" s="38"/>
      <c r="U584" s="38"/>
      <c r="V584" s="38"/>
      <c r="W584" s="138"/>
    </row>
    <row r="585" spans="20:23" ht="18.75" customHeight="1" x14ac:dyDescent="0.25">
      <c r="T585" s="38"/>
      <c r="U585" s="38"/>
      <c r="V585" s="38"/>
      <c r="W585" s="138"/>
    </row>
    <row r="586" spans="20:23" ht="18.75" customHeight="1" x14ac:dyDescent="0.25">
      <c r="T586" s="38"/>
      <c r="U586" s="38"/>
      <c r="V586" s="38"/>
      <c r="W586" s="138"/>
    </row>
    <row r="587" spans="20:23" ht="18.75" customHeight="1" x14ac:dyDescent="0.25">
      <c r="T587" s="38"/>
      <c r="U587" s="38"/>
      <c r="V587" s="38"/>
      <c r="W587" s="138"/>
    </row>
    <row r="588" spans="20:23" ht="18.75" customHeight="1" x14ac:dyDescent="0.25">
      <c r="T588" s="38"/>
      <c r="U588" s="38"/>
      <c r="V588" s="38"/>
      <c r="W588" s="138"/>
    </row>
    <row r="589" spans="20:23" ht="18.75" customHeight="1" x14ac:dyDescent="0.25">
      <c r="T589" s="38"/>
      <c r="U589" s="38"/>
      <c r="V589" s="38"/>
      <c r="W589" s="138"/>
    </row>
    <row r="590" spans="20:23" ht="18.75" customHeight="1" x14ac:dyDescent="0.25">
      <c r="T590" s="38"/>
      <c r="U590" s="38"/>
      <c r="V590" s="38"/>
      <c r="W590" s="138"/>
    </row>
    <row r="591" spans="20:23" ht="18.75" customHeight="1" x14ac:dyDescent="0.25">
      <c r="T591" s="38"/>
      <c r="U591" s="38"/>
      <c r="V591" s="38"/>
      <c r="W591" s="138"/>
    </row>
    <row r="592" spans="20:23" ht="18.75" customHeight="1" x14ac:dyDescent="0.25">
      <c r="T592" s="38"/>
      <c r="U592" s="38"/>
      <c r="V592" s="38"/>
      <c r="W592" s="138"/>
    </row>
    <row r="593" spans="20:23" ht="18.75" customHeight="1" x14ac:dyDescent="0.25">
      <c r="T593" s="38"/>
      <c r="U593" s="38"/>
      <c r="V593" s="38"/>
      <c r="W593" s="138"/>
    </row>
    <row r="594" spans="20:23" ht="18.75" customHeight="1" x14ac:dyDescent="0.25">
      <c r="T594" s="38"/>
      <c r="U594" s="38"/>
      <c r="V594" s="38"/>
      <c r="W594" s="138"/>
    </row>
    <row r="595" spans="20:23" ht="18.75" customHeight="1" x14ac:dyDescent="0.25">
      <c r="T595" s="38"/>
      <c r="U595" s="38"/>
      <c r="V595" s="38"/>
      <c r="W595" s="138"/>
    </row>
    <row r="596" spans="20:23" ht="18.75" customHeight="1" x14ac:dyDescent="0.25">
      <c r="T596" s="38"/>
      <c r="U596" s="38"/>
      <c r="V596" s="38"/>
      <c r="W596" s="138"/>
    </row>
    <row r="597" spans="20:23" ht="18.75" customHeight="1" x14ac:dyDescent="0.25">
      <c r="T597" s="38"/>
      <c r="U597" s="38"/>
      <c r="V597" s="38"/>
      <c r="W597" s="138"/>
    </row>
    <row r="598" spans="20:23" ht="18.75" customHeight="1" x14ac:dyDescent="0.25">
      <c r="T598" s="38"/>
      <c r="U598" s="38"/>
      <c r="V598" s="38"/>
      <c r="W598" s="138"/>
    </row>
    <row r="599" spans="20:23" ht="18.75" customHeight="1" x14ac:dyDescent="0.25">
      <c r="T599" s="38"/>
      <c r="U599" s="38"/>
      <c r="V599" s="38"/>
      <c r="W599" s="138"/>
    </row>
    <row r="600" spans="20:23" ht="18.75" customHeight="1" x14ac:dyDescent="0.25">
      <c r="T600" s="38"/>
      <c r="U600" s="38"/>
      <c r="V600" s="38"/>
      <c r="W600" s="138"/>
    </row>
    <row r="601" spans="20:23" ht="18.75" customHeight="1" x14ac:dyDescent="0.25">
      <c r="T601" s="38"/>
      <c r="U601" s="38"/>
      <c r="V601" s="38"/>
      <c r="W601" s="138"/>
    </row>
    <row r="602" spans="20:23" ht="18.75" customHeight="1" x14ac:dyDescent="0.25">
      <c r="T602" s="38"/>
      <c r="U602" s="38"/>
      <c r="V602" s="38"/>
      <c r="W602" s="138"/>
    </row>
    <row r="603" spans="20:23" ht="18.75" customHeight="1" x14ac:dyDescent="0.25">
      <c r="T603" s="38"/>
      <c r="U603" s="38"/>
      <c r="V603" s="38"/>
      <c r="W603" s="138"/>
    </row>
    <row r="604" spans="20:23" ht="18.75" customHeight="1" x14ac:dyDescent="0.25">
      <c r="T604" s="38"/>
      <c r="U604" s="38"/>
      <c r="V604" s="38"/>
      <c r="W604" s="138"/>
    </row>
    <row r="605" spans="20:23" ht="18.75" customHeight="1" x14ac:dyDescent="0.25">
      <c r="T605" s="38"/>
      <c r="U605" s="38"/>
      <c r="V605" s="38"/>
      <c r="W605" s="138"/>
    </row>
    <row r="606" spans="20:23" ht="18.75" customHeight="1" x14ac:dyDescent="0.25">
      <c r="T606" s="38"/>
      <c r="U606" s="38"/>
      <c r="V606" s="38"/>
      <c r="W606" s="138"/>
    </row>
    <row r="607" spans="20:23" ht="18.75" customHeight="1" x14ac:dyDescent="0.25">
      <c r="T607" s="38"/>
      <c r="U607" s="38"/>
      <c r="V607" s="38"/>
      <c r="W607" s="138"/>
    </row>
    <row r="608" spans="20:23" ht="18.75" customHeight="1" x14ac:dyDescent="0.25">
      <c r="T608" s="38"/>
      <c r="U608" s="38"/>
      <c r="V608" s="38"/>
      <c r="W608" s="138"/>
    </row>
    <row r="609" spans="20:23" ht="18.75" customHeight="1" x14ac:dyDescent="0.25">
      <c r="T609" s="38"/>
      <c r="U609" s="38"/>
      <c r="V609" s="38"/>
      <c r="W609" s="138"/>
    </row>
    <row r="610" spans="20:23" ht="18.75" customHeight="1" x14ac:dyDescent="0.25">
      <c r="T610" s="38"/>
      <c r="U610" s="38"/>
      <c r="V610" s="38"/>
      <c r="W610" s="138"/>
    </row>
    <row r="611" spans="20:23" ht="18.75" customHeight="1" x14ac:dyDescent="0.25">
      <c r="T611" s="38"/>
      <c r="U611" s="38"/>
      <c r="V611" s="38"/>
      <c r="W611" s="138"/>
    </row>
    <row r="612" spans="20:23" ht="18.75" customHeight="1" x14ac:dyDescent="0.25">
      <c r="T612" s="38"/>
      <c r="U612" s="38"/>
      <c r="V612" s="38"/>
      <c r="W612" s="138"/>
    </row>
    <row r="613" spans="20:23" ht="18.75" customHeight="1" x14ac:dyDescent="0.25">
      <c r="T613" s="38"/>
      <c r="U613" s="38"/>
      <c r="V613" s="38"/>
      <c r="W613" s="138"/>
    </row>
    <row r="614" spans="20:23" ht="18.75" customHeight="1" x14ac:dyDescent="0.25">
      <c r="T614" s="38"/>
      <c r="U614" s="38"/>
      <c r="V614" s="38"/>
      <c r="W614" s="138"/>
    </row>
    <row r="615" spans="20:23" ht="18.75" customHeight="1" x14ac:dyDescent="0.25">
      <c r="T615" s="38"/>
      <c r="U615" s="38"/>
      <c r="V615" s="38"/>
      <c r="W615" s="138"/>
    </row>
    <row r="616" spans="20:23" ht="18.75" customHeight="1" x14ac:dyDescent="0.25">
      <c r="T616" s="38"/>
      <c r="U616" s="38"/>
      <c r="V616" s="38"/>
      <c r="W616" s="138"/>
    </row>
    <row r="617" spans="20:23" ht="18.75" customHeight="1" x14ac:dyDescent="0.25">
      <c r="T617" s="38"/>
      <c r="U617" s="38"/>
      <c r="V617" s="38"/>
      <c r="W617" s="138"/>
    </row>
    <row r="618" spans="20:23" ht="18.75" customHeight="1" x14ac:dyDescent="0.25">
      <c r="T618" s="38"/>
      <c r="U618" s="38"/>
      <c r="V618" s="38"/>
      <c r="W618" s="138"/>
    </row>
    <row r="619" spans="20:23" ht="18.75" customHeight="1" x14ac:dyDescent="0.25">
      <c r="T619" s="38"/>
      <c r="U619" s="38"/>
      <c r="V619" s="38"/>
      <c r="W619" s="138"/>
    </row>
    <row r="620" spans="20:23" ht="18.75" customHeight="1" x14ac:dyDescent="0.25">
      <c r="T620" s="38"/>
      <c r="U620" s="38"/>
      <c r="V620" s="38"/>
      <c r="W620" s="138"/>
    </row>
    <row r="621" spans="20:23" ht="18.75" customHeight="1" x14ac:dyDescent="0.25">
      <c r="T621" s="38"/>
      <c r="U621" s="38"/>
      <c r="V621" s="38"/>
      <c r="W621" s="138"/>
    </row>
    <row r="622" spans="20:23" ht="18.75" customHeight="1" x14ac:dyDescent="0.25">
      <c r="T622" s="38"/>
      <c r="U622" s="38"/>
      <c r="V622" s="38"/>
      <c r="W622" s="138"/>
    </row>
    <row r="623" spans="20:23" ht="18.75" customHeight="1" x14ac:dyDescent="0.25">
      <c r="T623" s="38"/>
      <c r="U623" s="38"/>
      <c r="V623" s="38"/>
      <c r="W623" s="138"/>
    </row>
    <row r="624" spans="20:23" ht="18.75" customHeight="1" x14ac:dyDescent="0.25">
      <c r="T624" s="38"/>
      <c r="U624" s="38"/>
      <c r="V624" s="38"/>
      <c r="W624" s="138"/>
    </row>
    <row r="625" spans="20:23" ht="18.75" customHeight="1" x14ac:dyDescent="0.25">
      <c r="T625" s="38"/>
      <c r="U625" s="38"/>
      <c r="V625" s="38"/>
      <c r="W625" s="138"/>
    </row>
    <row r="626" spans="20:23" ht="18.75" customHeight="1" x14ac:dyDescent="0.25">
      <c r="T626" s="38"/>
      <c r="U626" s="38"/>
      <c r="V626" s="38"/>
      <c r="W626" s="138"/>
    </row>
    <row r="627" spans="20:23" ht="18.75" customHeight="1" x14ac:dyDescent="0.25">
      <c r="T627" s="38"/>
      <c r="U627" s="38"/>
      <c r="V627" s="38"/>
      <c r="W627" s="138"/>
    </row>
    <row r="628" spans="20:23" ht="18.75" customHeight="1" x14ac:dyDescent="0.25">
      <c r="T628" s="38"/>
      <c r="U628" s="38"/>
      <c r="V628" s="38"/>
      <c r="W628" s="138"/>
    </row>
    <row r="629" spans="20:23" ht="18.75" customHeight="1" x14ac:dyDescent="0.25">
      <c r="T629" s="38"/>
      <c r="U629" s="38"/>
      <c r="V629" s="38"/>
      <c r="W629" s="138"/>
    </row>
    <row r="630" spans="20:23" ht="18.75" customHeight="1" x14ac:dyDescent="0.25">
      <c r="T630" s="38"/>
      <c r="U630" s="38"/>
      <c r="V630" s="38"/>
      <c r="W630" s="138"/>
    </row>
    <row r="631" spans="20:23" ht="18.75" customHeight="1" x14ac:dyDescent="0.25">
      <c r="T631" s="38"/>
      <c r="U631" s="38"/>
      <c r="V631" s="38"/>
      <c r="W631" s="138"/>
    </row>
    <row r="632" spans="20:23" ht="18.75" customHeight="1" x14ac:dyDescent="0.25">
      <c r="T632" s="38"/>
      <c r="U632" s="38"/>
      <c r="V632" s="38"/>
      <c r="W632" s="138"/>
    </row>
    <row r="633" spans="20:23" ht="18.75" customHeight="1" x14ac:dyDescent="0.25">
      <c r="T633" s="38"/>
      <c r="U633" s="38"/>
      <c r="V633" s="38"/>
      <c r="W633" s="138"/>
    </row>
    <row r="634" spans="20:23" ht="18.75" customHeight="1" x14ac:dyDescent="0.25">
      <c r="T634" s="38"/>
      <c r="U634" s="38"/>
      <c r="V634" s="38"/>
      <c r="W634" s="138"/>
    </row>
    <row r="635" spans="20:23" ht="18.75" customHeight="1" x14ac:dyDescent="0.25">
      <c r="T635" s="38"/>
      <c r="U635" s="38"/>
      <c r="V635" s="38"/>
      <c r="W635" s="138"/>
    </row>
    <row r="636" spans="20:23" ht="18.75" customHeight="1" x14ac:dyDescent="0.25">
      <c r="T636" s="38"/>
      <c r="U636" s="38"/>
      <c r="V636" s="38"/>
      <c r="W636" s="138"/>
    </row>
    <row r="637" spans="20:23" ht="18.75" customHeight="1" x14ac:dyDescent="0.25">
      <c r="T637" s="38"/>
      <c r="U637" s="38"/>
      <c r="V637" s="38"/>
      <c r="W637" s="138"/>
    </row>
    <row r="638" spans="20:23" ht="18.75" customHeight="1" x14ac:dyDescent="0.25">
      <c r="T638" s="38"/>
      <c r="U638" s="38"/>
      <c r="V638" s="38"/>
      <c r="W638" s="138"/>
    </row>
    <row r="639" spans="20:23" ht="18.75" customHeight="1" x14ac:dyDescent="0.25">
      <c r="T639" s="38"/>
      <c r="U639" s="38"/>
      <c r="V639" s="38"/>
      <c r="W639" s="138"/>
    </row>
    <row r="640" spans="20:23" ht="18.75" customHeight="1" x14ac:dyDescent="0.25">
      <c r="T640" s="38"/>
      <c r="U640" s="38"/>
      <c r="V640" s="38"/>
      <c r="W640" s="138"/>
    </row>
    <row r="641" spans="20:23" ht="18.75" customHeight="1" x14ac:dyDescent="0.25">
      <c r="T641" s="38"/>
      <c r="U641" s="38"/>
      <c r="V641" s="38"/>
      <c r="W641" s="138"/>
    </row>
    <row r="642" spans="20:23" ht="18.75" customHeight="1" x14ac:dyDescent="0.25">
      <c r="T642" s="38"/>
      <c r="U642" s="38"/>
      <c r="V642" s="38"/>
      <c r="W642" s="138"/>
    </row>
    <row r="643" spans="20:23" ht="18.75" customHeight="1" x14ac:dyDescent="0.25">
      <c r="T643" s="38"/>
      <c r="U643" s="38"/>
      <c r="V643" s="38"/>
      <c r="W643" s="138"/>
    </row>
    <row r="644" spans="20:23" ht="18.75" customHeight="1" x14ac:dyDescent="0.25">
      <c r="T644" s="38"/>
      <c r="U644" s="38"/>
      <c r="V644" s="38"/>
      <c r="W644" s="138"/>
    </row>
    <row r="645" spans="20:23" ht="18.75" customHeight="1" x14ac:dyDescent="0.25">
      <c r="T645" s="38"/>
      <c r="U645" s="38"/>
      <c r="V645" s="38"/>
      <c r="W645" s="138"/>
    </row>
    <row r="646" spans="20:23" ht="18.75" customHeight="1" x14ac:dyDescent="0.25">
      <c r="T646" s="38"/>
      <c r="U646" s="38"/>
      <c r="V646" s="38"/>
      <c r="W646" s="138"/>
    </row>
    <row r="647" spans="20:23" ht="18.75" customHeight="1" x14ac:dyDescent="0.25">
      <c r="T647" s="38"/>
      <c r="U647" s="38"/>
      <c r="V647" s="38"/>
      <c r="W647" s="138"/>
    </row>
    <row r="648" spans="20:23" ht="18.75" customHeight="1" x14ac:dyDescent="0.25">
      <c r="T648" s="38"/>
      <c r="U648" s="38"/>
      <c r="V648" s="38"/>
      <c r="W648" s="138"/>
    </row>
    <row r="649" spans="20:23" ht="18.75" customHeight="1" x14ac:dyDescent="0.25">
      <c r="T649" s="38"/>
      <c r="U649" s="38"/>
      <c r="V649" s="38"/>
      <c r="W649" s="138"/>
    </row>
    <row r="650" spans="20:23" ht="18.75" customHeight="1" x14ac:dyDescent="0.25">
      <c r="T650" s="38"/>
      <c r="U650" s="38"/>
      <c r="V650" s="38"/>
      <c r="W650" s="138"/>
    </row>
    <row r="651" spans="20:23" ht="18.75" customHeight="1" x14ac:dyDescent="0.25">
      <c r="T651" s="38"/>
      <c r="U651" s="38"/>
      <c r="V651" s="38"/>
      <c r="W651" s="138"/>
    </row>
    <row r="652" spans="20:23" ht="18.75" customHeight="1" x14ac:dyDescent="0.25">
      <c r="T652" s="38"/>
      <c r="U652" s="38"/>
      <c r="V652" s="38"/>
      <c r="W652" s="138"/>
    </row>
    <row r="653" spans="20:23" ht="18.75" customHeight="1" x14ac:dyDescent="0.25">
      <c r="T653" s="38"/>
      <c r="U653" s="38"/>
      <c r="V653" s="38"/>
      <c r="W653" s="138"/>
    </row>
    <row r="654" spans="20:23" ht="18.75" customHeight="1" x14ac:dyDescent="0.25">
      <c r="T654" s="38"/>
      <c r="U654" s="38"/>
      <c r="V654" s="38"/>
      <c r="W654" s="138"/>
    </row>
    <row r="655" spans="20:23" ht="18.75" customHeight="1" x14ac:dyDescent="0.25">
      <c r="T655" s="38"/>
      <c r="U655" s="38"/>
      <c r="V655" s="38"/>
      <c r="W655" s="138"/>
    </row>
    <row r="656" spans="20:23" ht="18.75" customHeight="1" x14ac:dyDescent="0.25">
      <c r="T656" s="38"/>
      <c r="U656" s="38"/>
      <c r="V656" s="38"/>
      <c r="W656" s="138"/>
    </row>
    <row r="657" spans="20:23" ht="18.75" customHeight="1" x14ac:dyDescent="0.25">
      <c r="T657" s="38"/>
      <c r="U657" s="38"/>
      <c r="V657" s="38"/>
      <c r="W657" s="138"/>
    </row>
    <row r="658" spans="20:23" ht="18.75" customHeight="1" x14ac:dyDescent="0.25">
      <c r="T658" s="38"/>
      <c r="U658" s="38"/>
      <c r="V658" s="38"/>
      <c r="W658" s="138"/>
    </row>
    <row r="659" spans="20:23" ht="18.75" customHeight="1" x14ac:dyDescent="0.25">
      <c r="T659" s="38"/>
      <c r="U659" s="38"/>
      <c r="V659" s="38"/>
      <c r="W659" s="138"/>
    </row>
    <row r="660" spans="20:23" ht="18.75" customHeight="1" x14ac:dyDescent="0.25">
      <c r="T660" s="38"/>
      <c r="U660" s="38"/>
      <c r="V660" s="38"/>
      <c r="W660" s="138"/>
    </row>
    <row r="661" spans="20:23" ht="18.75" customHeight="1" x14ac:dyDescent="0.25">
      <c r="T661" s="38"/>
      <c r="U661" s="38"/>
      <c r="V661" s="38"/>
      <c r="W661" s="138"/>
    </row>
    <row r="662" spans="20:23" ht="18.75" customHeight="1" x14ac:dyDescent="0.25">
      <c r="T662" s="38"/>
      <c r="U662" s="38"/>
      <c r="V662" s="38"/>
      <c r="W662" s="138"/>
    </row>
    <row r="663" spans="20:23" ht="18.75" customHeight="1" x14ac:dyDescent="0.25">
      <c r="T663" s="38"/>
      <c r="U663" s="38"/>
      <c r="V663" s="38"/>
      <c r="W663" s="138"/>
    </row>
    <row r="664" spans="20:23" ht="18.75" customHeight="1" x14ac:dyDescent="0.25">
      <c r="T664" s="38"/>
      <c r="U664" s="38"/>
      <c r="V664" s="38"/>
      <c r="W664" s="138"/>
    </row>
    <row r="665" spans="20:23" ht="18.75" customHeight="1" x14ac:dyDescent="0.25">
      <c r="T665" s="38"/>
      <c r="U665" s="38"/>
      <c r="V665" s="38"/>
      <c r="W665" s="138"/>
    </row>
    <row r="666" spans="20:23" ht="18.75" customHeight="1" x14ac:dyDescent="0.25">
      <c r="T666" s="38"/>
      <c r="U666" s="38"/>
      <c r="V666" s="38"/>
      <c r="W666" s="138"/>
    </row>
    <row r="667" spans="20:23" ht="18.75" customHeight="1" x14ac:dyDescent="0.25">
      <c r="T667" s="38"/>
      <c r="U667" s="38"/>
      <c r="V667" s="38"/>
      <c r="W667" s="138"/>
    </row>
    <row r="668" spans="20:23" ht="18.75" customHeight="1" x14ac:dyDescent="0.25">
      <c r="T668" s="38"/>
      <c r="U668" s="38"/>
      <c r="V668" s="38"/>
      <c r="W668" s="138"/>
    </row>
    <row r="669" spans="20:23" ht="18.75" customHeight="1" x14ac:dyDescent="0.25">
      <c r="T669" s="38"/>
      <c r="U669" s="38"/>
      <c r="V669" s="38"/>
      <c r="W669" s="138"/>
    </row>
    <row r="670" spans="20:23" ht="18.75" customHeight="1" x14ac:dyDescent="0.25">
      <c r="T670" s="38"/>
      <c r="U670" s="38"/>
      <c r="V670" s="38"/>
      <c r="W670" s="138"/>
    </row>
    <row r="671" spans="20:23" ht="18.75" customHeight="1" x14ac:dyDescent="0.25">
      <c r="T671" s="38"/>
      <c r="U671" s="38"/>
      <c r="V671" s="38"/>
      <c r="W671" s="138"/>
    </row>
    <row r="672" spans="20:23" ht="18.75" customHeight="1" x14ac:dyDescent="0.25">
      <c r="T672" s="38"/>
      <c r="U672" s="38"/>
      <c r="V672" s="38"/>
      <c r="W672" s="138"/>
    </row>
    <row r="673" spans="20:23" ht="18.75" customHeight="1" x14ac:dyDescent="0.25">
      <c r="T673" s="38"/>
      <c r="U673" s="38"/>
      <c r="V673" s="38"/>
      <c r="W673" s="138"/>
    </row>
    <row r="674" spans="20:23" ht="18.75" customHeight="1" x14ac:dyDescent="0.25">
      <c r="T674" s="38"/>
      <c r="U674" s="38"/>
      <c r="V674" s="38"/>
      <c r="W674" s="138"/>
    </row>
    <row r="675" spans="20:23" ht="18.75" customHeight="1" x14ac:dyDescent="0.25">
      <c r="T675" s="38"/>
      <c r="U675" s="38"/>
      <c r="V675" s="38"/>
      <c r="W675" s="138"/>
    </row>
    <row r="676" spans="20:23" ht="18.75" customHeight="1" x14ac:dyDescent="0.25">
      <c r="T676" s="38"/>
      <c r="U676" s="38"/>
      <c r="V676" s="38"/>
      <c r="W676" s="138"/>
    </row>
    <row r="677" spans="20:23" ht="18.75" customHeight="1" x14ac:dyDescent="0.25">
      <c r="T677" s="38"/>
      <c r="U677" s="38"/>
      <c r="V677" s="38"/>
      <c r="W677" s="138"/>
    </row>
    <row r="678" spans="20:23" ht="18.75" customHeight="1" x14ac:dyDescent="0.25">
      <c r="T678" s="38"/>
      <c r="U678" s="38"/>
      <c r="V678" s="38"/>
      <c r="W678" s="138"/>
    </row>
    <row r="679" spans="20:23" ht="18.75" customHeight="1" x14ac:dyDescent="0.25">
      <c r="T679" s="38"/>
      <c r="U679" s="38"/>
      <c r="V679" s="38"/>
      <c r="W679" s="138"/>
    </row>
    <row r="680" spans="20:23" ht="18.75" customHeight="1" x14ac:dyDescent="0.25">
      <c r="T680" s="38"/>
      <c r="U680" s="38"/>
      <c r="V680" s="38"/>
      <c r="W680" s="138"/>
    </row>
    <row r="681" spans="20:23" ht="18.75" customHeight="1" x14ac:dyDescent="0.25">
      <c r="T681" s="38"/>
      <c r="U681" s="38"/>
      <c r="V681" s="38"/>
      <c r="W681" s="138"/>
    </row>
    <row r="682" spans="20:23" ht="18.75" customHeight="1" x14ac:dyDescent="0.25">
      <c r="T682" s="38"/>
      <c r="U682" s="38"/>
      <c r="V682" s="38"/>
      <c r="W682" s="138"/>
    </row>
    <row r="683" spans="20:23" ht="18.75" customHeight="1" x14ac:dyDescent="0.25">
      <c r="T683" s="38"/>
      <c r="U683" s="38"/>
      <c r="V683" s="38"/>
      <c r="W683" s="138"/>
    </row>
    <row r="684" spans="20:23" ht="18.75" customHeight="1" x14ac:dyDescent="0.25">
      <c r="T684" s="38"/>
      <c r="U684" s="38"/>
      <c r="V684" s="38"/>
      <c r="W684" s="138"/>
    </row>
    <row r="685" spans="20:23" ht="18.75" customHeight="1" x14ac:dyDescent="0.25">
      <c r="T685" s="38"/>
      <c r="U685" s="38"/>
      <c r="V685" s="38"/>
      <c r="W685" s="138"/>
    </row>
    <row r="686" spans="20:23" ht="18.75" customHeight="1" x14ac:dyDescent="0.25">
      <c r="T686" s="38"/>
      <c r="U686" s="38"/>
      <c r="V686" s="38"/>
      <c r="W686" s="138"/>
    </row>
    <row r="687" spans="20:23" ht="18.75" customHeight="1" x14ac:dyDescent="0.25">
      <c r="T687" s="38"/>
      <c r="U687" s="38"/>
      <c r="V687" s="38"/>
      <c r="W687" s="138"/>
    </row>
    <row r="688" spans="20:23" ht="18.75" customHeight="1" x14ac:dyDescent="0.25">
      <c r="T688" s="38"/>
      <c r="U688" s="38"/>
      <c r="V688" s="38"/>
      <c r="W688" s="138"/>
    </row>
    <row r="689" spans="20:23" ht="18.75" customHeight="1" x14ac:dyDescent="0.25">
      <c r="T689" s="38"/>
      <c r="U689" s="38"/>
      <c r="V689" s="38"/>
      <c r="W689" s="138"/>
    </row>
    <row r="690" spans="20:23" ht="18.75" customHeight="1" x14ac:dyDescent="0.25">
      <c r="T690" s="38"/>
      <c r="U690" s="38"/>
      <c r="V690" s="38"/>
      <c r="W690" s="138"/>
    </row>
    <row r="691" spans="20:23" ht="18.75" customHeight="1" x14ac:dyDescent="0.25">
      <c r="T691" s="38"/>
      <c r="U691" s="38"/>
      <c r="V691" s="38"/>
      <c r="W691" s="138"/>
    </row>
    <row r="692" spans="20:23" ht="18.75" customHeight="1" x14ac:dyDescent="0.25">
      <c r="T692" s="38"/>
      <c r="U692" s="38"/>
      <c r="V692" s="38"/>
      <c r="W692" s="138"/>
    </row>
    <row r="693" spans="20:23" ht="18.75" customHeight="1" x14ac:dyDescent="0.25">
      <c r="T693" s="38"/>
      <c r="U693" s="38"/>
      <c r="V693" s="38"/>
      <c r="W693" s="138"/>
    </row>
    <row r="694" spans="20:23" ht="18.75" customHeight="1" x14ac:dyDescent="0.25">
      <c r="T694" s="38"/>
      <c r="U694" s="38"/>
      <c r="V694" s="38"/>
      <c r="W694" s="138"/>
    </row>
    <row r="695" spans="20:23" ht="18.75" customHeight="1" x14ac:dyDescent="0.25">
      <c r="T695" s="38"/>
      <c r="U695" s="38"/>
      <c r="V695" s="38"/>
      <c r="W695" s="138"/>
    </row>
    <row r="696" spans="20:23" ht="18.75" customHeight="1" x14ac:dyDescent="0.25">
      <c r="T696" s="38"/>
      <c r="U696" s="38"/>
      <c r="V696" s="38"/>
      <c r="W696" s="138"/>
    </row>
    <row r="697" spans="20:23" ht="18.75" customHeight="1" x14ac:dyDescent="0.25">
      <c r="T697" s="38"/>
      <c r="U697" s="38"/>
      <c r="V697" s="38"/>
      <c r="W697" s="138"/>
    </row>
    <row r="698" spans="20:23" ht="18.75" customHeight="1" x14ac:dyDescent="0.25">
      <c r="T698" s="38"/>
      <c r="U698" s="38"/>
      <c r="V698" s="38"/>
      <c r="W698" s="138"/>
    </row>
    <row r="699" spans="20:23" ht="18.75" customHeight="1" x14ac:dyDescent="0.25">
      <c r="T699" s="38"/>
      <c r="U699" s="38"/>
      <c r="V699" s="38"/>
      <c r="W699" s="138"/>
    </row>
    <row r="700" spans="20:23" ht="18.75" customHeight="1" x14ac:dyDescent="0.25">
      <c r="T700" s="38"/>
      <c r="U700" s="38"/>
      <c r="V700" s="38"/>
      <c r="W700" s="138"/>
    </row>
    <row r="701" spans="20:23" ht="18.75" customHeight="1" x14ac:dyDescent="0.25">
      <c r="T701" s="38"/>
      <c r="U701" s="38"/>
      <c r="V701" s="38"/>
      <c r="W701" s="138"/>
    </row>
    <row r="702" spans="20:23" ht="18.75" customHeight="1" x14ac:dyDescent="0.25">
      <c r="T702" s="38"/>
      <c r="U702" s="38"/>
      <c r="V702" s="38"/>
      <c r="W702" s="138"/>
    </row>
    <row r="703" spans="20:23" ht="18.75" customHeight="1" x14ac:dyDescent="0.25">
      <c r="T703" s="38"/>
      <c r="U703" s="38"/>
      <c r="V703" s="38"/>
      <c r="W703" s="138"/>
    </row>
    <row r="704" spans="20:23" ht="18.75" customHeight="1" x14ac:dyDescent="0.25">
      <c r="T704" s="38"/>
      <c r="U704" s="38"/>
      <c r="V704" s="38"/>
      <c r="W704" s="138"/>
    </row>
    <row r="705" spans="20:23" ht="18.75" customHeight="1" x14ac:dyDescent="0.25">
      <c r="T705" s="38"/>
      <c r="U705" s="38"/>
      <c r="V705" s="38"/>
      <c r="W705" s="138"/>
    </row>
    <row r="706" spans="20:23" ht="18.75" customHeight="1" x14ac:dyDescent="0.25">
      <c r="T706" s="38"/>
      <c r="U706" s="38"/>
      <c r="V706" s="38"/>
      <c r="W706" s="138"/>
    </row>
    <row r="707" spans="20:23" ht="18.75" customHeight="1" x14ac:dyDescent="0.25">
      <c r="T707" s="38"/>
      <c r="U707" s="38"/>
      <c r="V707" s="38"/>
      <c r="W707" s="138"/>
    </row>
    <row r="708" spans="20:23" ht="18.75" customHeight="1" x14ac:dyDescent="0.25">
      <c r="T708" s="38"/>
      <c r="U708" s="38"/>
      <c r="V708" s="38"/>
      <c r="W708" s="138"/>
    </row>
    <row r="709" spans="20:23" ht="18.75" customHeight="1" x14ac:dyDescent="0.25">
      <c r="T709" s="38"/>
      <c r="U709" s="38"/>
      <c r="V709" s="38"/>
      <c r="W709" s="138"/>
    </row>
    <row r="710" spans="20:23" ht="18.75" customHeight="1" x14ac:dyDescent="0.25">
      <c r="T710" s="38"/>
      <c r="U710" s="38"/>
      <c r="V710" s="38"/>
      <c r="W710" s="138"/>
    </row>
    <row r="711" spans="20:23" ht="18.75" customHeight="1" x14ac:dyDescent="0.25">
      <c r="T711" s="38"/>
      <c r="U711" s="38"/>
      <c r="V711" s="38"/>
      <c r="W711" s="138"/>
    </row>
    <row r="712" spans="20:23" ht="18.75" customHeight="1" x14ac:dyDescent="0.25">
      <c r="T712" s="38"/>
      <c r="U712" s="38"/>
      <c r="V712" s="38"/>
      <c r="W712" s="138"/>
    </row>
    <row r="713" spans="20:23" ht="18.75" customHeight="1" x14ac:dyDescent="0.25">
      <c r="T713" s="38"/>
      <c r="U713" s="38"/>
      <c r="V713" s="38"/>
      <c r="W713" s="138"/>
    </row>
    <row r="714" spans="20:23" ht="18.75" customHeight="1" x14ac:dyDescent="0.25">
      <c r="T714" s="38"/>
      <c r="U714" s="38"/>
      <c r="V714" s="38"/>
      <c r="W714" s="138"/>
    </row>
    <row r="715" spans="20:23" ht="18.75" customHeight="1" x14ac:dyDescent="0.25">
      <c r="T715" s="38"/>
      <c r="U715" s="38"/>
      <c r="V715" s="38"/>
      <c r="W715" s="138"/>
    </row>
    <row r="716" spans="20:23" ht="18.75" customHeight="1" x14ac:dyDescent="0.25">
      <c r="T716" s="38"/>
      <c r="U716" s="38"/>
      <c r="V716" s="38"/>
      <c r="W716" s="138"/>
    </row>
    <row r="717" spans="20:23" ht="18.75" customHeight="1" x14ac:dyDescent="0.25">
      <c r="T717" s="38"/>
      <c r="U717" s="38"/>
      <c r="V717" s="38"/>
      <c r="W717" s="138"/>
    </row>
    <row r="718" spans="20:23" ht="18.75" customHeight="1" x14ac:dyDescent="0.25">
      <c r="T718" s="38"/>
      <c r="U718" s="38"/>
      <c r="V718" s="38"/>
      <c r="W718" s="138"/>
    </row>
    <row r="719" spans="20:23" ht="18.75" customHeight="1" x14ac:dyDescent="0.25">
      <c r="T719" s="38"/>
      <c r="U719" s="38"/>
      <c r="V719" s="38"/>
      <c r="W719" s="138"/>
    </row>
    <row r="720" spans="20:23" ht="18.75" customHeight="1" x14ac:dyDescent="0.25">
      <c r="T720" s="38"/>
      <c r="U720" s="38"/>
      <c r="V720" s="38"/>
      <c r="W720" s="138"/>
    </row>
    <row r="721" spans="20:23" ht="18.75" customHeight="1" x14ac:dyDescent="0.25">
      <c r="T721" s="38"/>
      <c r="U721" s="38"/>
      <c r="V721" s="38"/>
      <c r="W721" s="138"/>
    </row>
    <row r="722" spans="20:23" ht="18.75" customHeight="1" x14ac:dyDescent="0.25">
      <c r="T722" s="38"/>
      <c r="U722" s="38"/>
      <c r="V722" s="38"/>
      <c r="W722" s="138"/>
    </row>
    <row r="723" spans="20:23" ht="18.75" customHeight="1" x14ac:dyDescent="0.25">
      <c r="T723" s="38"/>
      <c r="U723" s="38"/>
      <c r="V723" s="38"/>
      <c r="W723" s="138"/>
    </row>
    <row r="724" spans="20:23" ht="18.75" customHeight="1" x14ac:dyDescent="0.25">
      <c r="T724" s="38"/>
      <c r="U724" s="38"/>
      <c r="V724" s="38"/>
      <c r="W724" s="138"/>
    </row>
    <row r="725" spans="20:23" ht="18.75" customHeight="1" x14ac:dyDescent="0.25">
      <c r="T725" s="38"/>
      <c r="U725" s="38"/>
      <c r="V725" s="38"/>
      <c r="W725" s="138"/>
    </row>
    <row r="726" spans="20:23" ht="18.75" customHeight="1" x14ac:dyDescent="0.25">
      <c r="T726" s="38"/>
      <c r="U726" s="38"/>
      <c r="V726" s="38"/>
      <c r="W726" s="138"/>
    </row>
    <row r="727" spans="20:23" ht="18.75" customHeight="1" x14ac:dyDescent="0.25">
      <c r="T727" s="38"/>
      <c r="U727" s="38"/>
      <c r="V727" s="38"/>
      <c r="W727" s="138"/>
    </row>
    <row r="728" spans="20:23" ht="18.75" customHeight="1" x14ac:dyDescent="0.25">
      <c r="T728" s="38"/>
      <c r="U728" s="38"/>
      <c r="V728" s="38"/>
      <c r="W728" s="138"/>
    </row>
    <row r="729" spans="20:23" ht="18.75" customHeight="1" x14ac:dyDescent="0.25">
      <c r="T729" s="38"/>
      <c r="U729" s="38"/>
      <c r="V729" s="38"/>
      <c r="W729" s="138"/>
    </row>
    <row r="730" spans="20:23" ht="18.75" customHeight="1" x14ac:dyDescent="0.25">
      <c r="T730" s="38"/>
      <c r="U730" s="38"/>
      <c r="V730" s="38"/>
      <c r="W730" s="138"/>
    </row>
    <row r="731" spans="20:23" ht="18.75" customHeight="1" x14ac:dyDescent="0.25">
      <c r="T731" s="38"/>
      <c r="U731" s="38"/>
      <c r="V731" s="38"/>
      <c r="W731" s="138"/>
    </row>
    <row r="732" spans="20:23" ht="18.75" customHeight="1" x14ac:dyDescent="0.25">
      <c r="T732" s="38"/>
      <c r="U732" s="38"/>
      <c r="V732" s="38"/>
      <c r="W732" s="138"/>
    </row>
    <row r="733" spans="20:23" ht="18.75" customHeight="1" x14ac:dyDescent="0.25">
      <c r="T733" s="38"/>
      <c r="U733" s="38"/>
      <c r="V733" s="38"/>
      <c r="W733" s="138"/>
    </row>
    <row r="734" spans="20:23" ht="18.75" customHeight="1" x14ac:dyDescent="0.25">
      <c r="T734" s="38"/>
      <c r="U734" s="38"/>
      <c r="V734" s="38"/>
      <c r="W734" s="138"/>
    </row>
    <row r="735" spans="20:23" ht="18.75" customHeight="1" x14ac:dyDescent="0.25">
      <c r="T735" s="38"/>
      <c r="U735" s="38"/>
      <c r="V735" s="38"/>
      <c r="W735" s="138"/>
    </row>
    <row r="736" spans="20:23" ht="18.75" customHeight="1" x14ac:dyDescent="0.25">
      <c r="T736" s="38"/>
      <c r="U736" s="38"/>
      <c r="V736" s="38"/>
      <c r="W736" s="138"/>
    </row>
    <row r="737" spans="20:23" ht="18.75" customHeight="1" x14ac:dyDescent="0.25">
      <c r="T737" s="38"/>
      <c r="U737" s="38"/>
      <c r="V737" s="38"/>
      <c r="W737" s="138"/>
    </row>
    <row r="738" spans="20:23" ht="18.75" customHeight="1" x14ac:dyDescent="0.25">
      <c r="T738" s="38"/>
      <c r="U738" s="38"/>
      <c r="V738" s="38"/>
      <c r="W738" s="138"/>
    </row>
    <row r="739" spans="20:23" ht="18.75" customHeight="1" x14ac:dyDescent="0.25">
      <c r="T739" s="38"/>
      <c r="U739" s="38"/>
      <c r="V739" s="38"/>
      <c r="W739" s="138"/>
    </row>
    <row r="740" spans="20:23" ht="18.75" customHeight="1" x14ac:dyDescent="0.25">
      <c r="T740" s="38"/>
      <c r="U740" s="38"/>
      <c r="V740" s="38"/>
      <c r="W740" s="138"/>
    </row>
    <row r="741" spans="20:23" ht="18.75" customHeight="1" x14ac:dyDescent="0.25">
      <c r="T741" s="38"/>
      <c r="U741" s="38"/>
      <c r="V741" s="38"/>
      <c r="W741" s="138"/>
    </row>
    <row r="742" spans="20:23" ht="18.75" customHeight="1" x14ac:dyDescent="0.25">
      <c r="T742" s="38"/>
      <c r="U742" s="38"/>
      <c r="V742" s="38"/>
      <c r="W742" s="138"/>
    </row>
    <row r="743" spans="20:23" ht="18.75" customHeight="1" x14ac:dyDescent="0.25">
      <c r="T743" s="38"/>
      <c r="U743" s="38"/>
      <c r="V743" s="38"/>
      <c r="W743" s="138"/>
    </row>
    <row r="744" spans="20:23" ht="18.75" customHeight="1" x14ac:dyDescent="0.25">
      <c r="T744" s="38"/>
      <c r="U744" s="38"/>
      <c r="V744" s="38"/>
      <c r="W744" s="138"/>
    </row>
    <row r="745" spans="20:23" ht="18.75" customHeight="1" x14ac:dyDescent="0.25">
      <c r="T745" s="38"/>
      <c r="U745" s="38"/>
      <c r="V745" s="38"/>
      <c r="W745" s="138"/>
    </row>
    <row r="746" spans="20:23" ht="18.75" customHeight="1" x14ac:dyDescent="0.25">
      <c r="T746" s="38"/>
      <c r="U746" s="38"/>
      <c r="V746" s="38"/>
      <c r="W746" s="138"/>
    </row>
    <row r="747" spans="20:23" ht="18.75" customHeight="1" x14ac:dyDescent="0.25">
      <c r="T747" s="38"/>
      <c r="U747" s="38"/>
      <c r="V747" s="38"/>
      <c r="W747" s="138"/>
    </row>
    <row r="748" spans="20:23" ht="18.75" customHeight="1" x14ac:dyDescent="0.25">
      <c r="T748" s="38"/>
      <c r="U748" s="38"/>
      <c r="V748" s="38"/>
      <c r="W748" s="138"/>
    </row>
    <row r="749" spans="20:23" ht="18.75" customHeight="1" x14ac:dyDescent="0.25">
      <c r="T749" s="38"/>
      <c r="U749" s="38"/>
      <c r="V749" s="38"/>
      <c r="W749" s="138"/>
    </row>
    <row r="750" spans="20:23" ht="18.75" customHeight="1" x14ac:dyDescent="0.25">
      <c r="T750" s="38"/>
      <c r="U750" s="38"/>
      <c r="V750" s="38"/>
      <c r="W750" s="138"/>
    </row>
    <row r="751" spans="20:23" ht="18.75" customHeight="1" x14ac:dyDescent="0.25">
      <c r="T751" s="38"/>
      <c r="U751" s="38"/>
      <c r="V751" s="38"/>
      <c r="W751" s="138"/>
    </row>
    <row r="752" spans="20:23" ht="18.75" customHeight="1" x14ac:dyDescent="0.25">
      <c r="T752" s="38"/>
      <c r="U752" s="38"/>
      <c r="V752" s="38"/>
      <c r="W752" s="138"/>
    </row>
    <row r="753" spans="20:23" ht="18.75" customHeight="1" x14ac:dyDescent="0.25">
      <c r="T753" s="38"/>
      <c r="U753" s="38"/>
      <c r="V753" s="38"/>
      <c r="W753" s="138"/>
    </row>
    <row r="754" spans="20:23" ht="18.75" customHeight="1" x14ac:dyDescent="0.25">
      <c r="T754" s="38"/>
      <c r="U754" s="38"/>
      <c r="V754" s="38"/>
      <c r="W754" s="138"/>
    </row>
    <row r="755" spans="20:23" ht="18.75" customHeight="1" x14ac:dyDescent="0.25">
      <c r="T755" s="38"/>
      <c r="U755" s="38"/>
      <c r="V755" s="38"/>
      <c r="W755" s="138"/>
    </row>
    <row r="756" spans="20:23" ht="18.75" customHeight="1" x14ac:dyDescent="0.25">
      <c r="T756" s="38"/>
      <c r="U756" s="38"/>
      <c r="V756" s="38"/>
      <c r="W756" s="138"/>
    </row>
    <row r="757" spans="20:23" ht="18.75" customHeight="1" x14ac:dyDescent="0.25">
      <c r="T757" s="38"/>
      <c r="U757" s="38"/>
      <c r="V757" s="38"/>
      <c r="W757" s="138"/>
    </row>
    <row r="758" spans="20:23" ht="18.75" customHeight="1" x14ac:dyDescent="0.25">
      <c r="T758" s="38"/>
      <c r="U758" s="38"/>
      <c r="V758" s="38"/>
      <c r="W758" s="138"/>
    </row>
    <row r="759" spans="20:23" ht="18.75" customHeight="1" x14ac:dyDescent="0.25">
      <c r="T759" s="38"/>
      <c r="U759" s="38"/>
      <c r="V759" s="38"/>
      <c r="W759" s="138"/>
    </row>
    <row r="760" spans="20:23" ht="18.75" customHeight="1" x14ac:dyDescent="0.25">
      <c r="T760" s="38"/>
      <c r="U760" s="38"/>
      <c r="V760" s="38"/>
      <c r="W760" s="138"/>
    </row>
    <row r="761" spans="20:23" ht="18.75" customHeight="1" x14ac:dyDescent="0.25">
      <c r="T761" s="38"/>
      <c r="U761" s="38"/>
      <c r="V761" s="38"/>
      <c r="W761" s="138"/>
    </row>
    <row r="762" spans="20:23" ht="18.75" customHeight="1" x14ac:dyDescent="0.25">
      <c r="T762" s="38"/>
      <c r="U762" s="38"/>
      <c r="V762" s="38"/>
      <c r="W762" s="138"/>
    </row>
    <row r="763" spans="20:23" ht="18.75" customHeight="1" x14ac:dyDescent="0.25">
      <c r="T763" s="38"/>
      <c r="U763" s="38"/>
      <c r="V763" s="38"/>
      <c r="W763" s="138"/>
    </row>
    <row r="764" spans="20:23" ht="18.75" customHeight="1" x14ac:dyDescent="0.25">
      <c r="T764" s="38"/>
      <c r="U764" s="38"/>
      <c r="V764" s="38"/>
      <c r="W764" s="138"/>
    </row>
    <row r="765" spans="20:23" ht="18.75" customHeight="1" x14ac:dyDescent="0.25">
      <c r="T765" s="38"/>
      <c r="U765" s="38"/>
      <c r="V765" s="38"/>
      <c r="W765" s="138"/>
    </row>
    <row r="766" spans="20:23" ht="18.75" customHeight="1" x14ac:dyDescent="0.25">
      <c r="T766" s="38"/>
      <c r="U766" s="38"/>
      <c r="V766" s="38"/>
      <c r="W766" s="138"/>
    </row>
    <row r="767" spans="20:23" ht="18.75" customHeight="1" x14ac:dyDescent="0.25">
      <c r="T767" s="38"/>
      <c r="U767" s="38"/>
      <c r="V767" s="38"/>
      <c r="W767" s="138"/>
    </row>
    <row r="768" spans="20:23" ht="18.75" customHeight="1" x14ac:dyDescent="0.25">
      <c r="T768" s="38"/>
      <c r="U768" s="38"/>
      <c r="V768" s="38"/>
      <c r="W768" s="138"/>
    </row>
    <row r="769" spans="20:23" ht="18.75" customHeight="1" x14ac:dyDescent="0.25">
      <c r="T769" s="38"/>
      <c r="U769" s="38"/>
      <c r="V769" s="38"/>
      <c r="W769" s="138"/>
    </row>
    <row r="770" spans="20:23" ht="18.75" customHeight="1" x14ac:dyDescent="0.25">
      <c r="T770" s="38"/>
      <c r="U770" s="38"/>
      <c r="V770" s="38"/>
      <c r="W770" s="138"/>
    </row>
    <row r="771" spans="20:23" ht="18.75" customHeight="1" x14ac:dyDescent="0.25">
      <c r="T771" s="38"/>
      <c r="U771" s="38"/>
      <c r="V771" s="38"/>
      <c r="W771" s="138"/>
    </row>
    <row r="772" spans="20:23" ht="18.75" customHeight="1" x14ac:dyDescent="0.25">
      <c r="T772" s="38"/>
      <c r="U772" s="38"/>
      <c r="V772" s="38"/>
      <c r="W772" s="138"/>
    </row>
    <row r="773" spans="20:23" ht="18.75" customHeight="1" x14ac:dyDescent="0.25">
      <c r="T773" s="38"/>
      <c r="U773" s="38"/>
      <c r="V773" s="38"/>
      <c r="W773" s="138"/>
    </row>
    <row r="774" spans="20:23" ht="18.75" customHeight="1" x14ac:dyDescent="0.25">
      <c r="T774" s="38"/>
      <c r="U774" s="38"/>
      <c r="V774" s="38"/>
      <c r="W774" s="138"/>
    </row>
    <row r="775" spans="20:23" ht="18.75" customHeight="1" x14ac:dyDescent="0.25">
      <c r="T775" s="38"/>
      <c r="U775" s="38"/>
      <c r="V775" s="38"/>
      <c r="W775" s="138"/>
    </row>
    <row r="776" spans="20:23" ht="18.75" customHeight="1" x14ac:dyDescent="0.25">
      <c r="T776" s="38"/>
      <c r="U776" s="38"/>
      <c r="V776" s="38"/>
      <c r="W776" s="138"/>
    </row>
    <row r="777" spans="20:23" ht="18.75" customHeight="1" x14ac:dyDescent="0.25">
      <c r="T777" s="38"/>
      <c r="U777" s="38"/>
      <c r="V777" s="38"/>
      <c r="W777" s="138"/>
    </row>
    <row r="778" spans="20:23" ht="18.75" customHeight="1" x14ac:dyDescent="0.25">
      <c r="T778" s="38"/>
      <c r="U778" s="38"/>
      <c r="V778" s="38"/>
      <c r="W778" s="138"/>
    </row>
    <row r="779" spans="20:23" ht="18.75" customHeight="1" x14ac:dyDescent="0.25">
      <c r="T779" s="38"/>
      <c r="U779" s="38"/>
      <c r="V779" s="38"/>
      <c r="W779" s="138"/>
    </row>
    <row r="780" spans="20:23" ht="18.75" customHeight="1" x14ac:dyDescent="0.25">
      <c r="T780" s="38"/>
      <c r="U780" s="38"/>
      <c r="V780" s="38"/>
      <c r="W780" s="138"/>
    </row>
    <row r="781" spans="20:23" ht="18.75" customHeight="1" x14ac:dyDescent="0.25">
      <c r="T781" s="38"/>
      <c r="U781" s="38"/>
      <c r="V781" s="38"/>
      <c r="W781" s="138"/>
    </row>
    <row r="782" spans="20:23" ht="18.75" customHeight="1" x14ac:dyDescent="0.25">
      <c r="T782" s="38"/>
      <c r="U782" s="38"/>
      <c r="V782" s="38"/>
      <c r="W782" s="138"/>
    </row>
    <row r="783" spans="20:23" ht="18.75" customHeight="1" x14ac:dyDescent="0.25">
      <c r="T783" s="38"/>
      <c r="U783" s="38"/>
      <c r="V783" s="38"/>
      <c r="W783" s="138"/>
    </row>
    <row r="784" spans="20:23" ht="18.75" customHeight="1" x14ac:dyDescent="0.25">
      <c r="T784" s="38"/>
      <c r="U784" s="38"/>
      <c r="V784" s="38"/>
      <c r="W784" s="138"/>
    </row>
    <row r="785" spans="20:23" ht="18.75" customHeight="1" x14ac:dyDescent="0.25">
      <c r="T785" s="38"/>
      <c r="U785" s="38"/>
      <c r="V785" s="38"/>
      <c r="W785" s="138"/>
    </row>
    <row r="786" spans="20:23" ht="18.75" customHeight="1" x14ac:dyDescent="0.25">
      <c r="T786" s="38"/>
      <c r="U786" s="38"/>
      <c r="V786" s="38"/>
      <c r="W786" s="138"/>
    </row>
    <row r="787" spans="20:23" ht="18.75" customHeight="1" x14ac:dyDescent="0.25">
      <c r="T787" s="38"/>
      <c r="U787" s="38"/>
      <c r="V787" s="38"/>
      <c r="W787" s="138"/>
    </row>
    <row r="788" spans="20:23" ht="18.75" customHeight="1" x14ac:dyDescent="0.25">
      <c r="T788" s="38"/>
      <c r="U788" s="38"/>
      <c r="V788" s="38"/>
      <c r="W788" s="138"/>
    </row>
    <row r="789" spans="20:23" ht="18.75" customHeight="1" x14ac:dyDescent="0.25">
      <c r="T789" s="38"/>
      <c r="U789" s="38"/>
      <c r="V789" s="38"/>
      <c r="W789" s="138"/>
    </row>
    <row r="790" spans="20:23" ht="18.75" customHeight="1" x14ac:dyDescent="0.25">
      <c r="T790" s="38"/>
      <c r="U790" s="38"/>
      <c r="V790" s="38"/>
      <c r="W790" s="138"/>
    </row>
    <row r="791" spans="20:23" ht="18.75" customHeight="1" x14ac:dyDescent="0.25">
      <c r="T791" s="38"/>
      <c r="U791" s="38"/>
      <c r="V791" s="38"/>
      <c r="W791" s="138"/>
    </row>
    <row r="792" spans="20:23" ht="18.75" customHeight="1" x14ac:dyDescent="0.25">
      <c r="T792" s="38"/>
      <c r="U792" s="38"/>
      <c r="V792" s="38"/>
      <c r="W792" s="138"/>
    </row>
    <row r="793" spans="20:23" ht="18.75" customHeight="1" x14ac:dyDescent="0.25">
      <c r="T793" s="38"/>
      <c r="U793" s="38"/>
      <c r="V793" s="38"/>
      <c r="W793" s="138"/>
    </row>
    <row r="794" spans="20:23" ht="18.75" customHeight="1" x14ac:dyDescent="0.25">
      <c r="T794" s="38"/>
      <c r="U794" s="38"/>
      <c r="V794" s="38"/>
      <c r="W794" s="138"/>
    </row>
    <row r="795" spans="20:23" ht="18.75" customHeight="1" x14ac:dyDescent="0.25">
      <c r="T795" s="38"/>
      <c r="U795" s="38"/>
      <c r="V795" s="38"/>
      <c r="W795" s="138"/>
    </row>
    <row r="796" spans="20:23" ht="18.75" customHeight="1" x14ac:dyDescent="0.25">
      <c r="T796" s="38"/>
      <c r="U796" s="38"/>
      <c r="V796" s="38"/>
      <c r="W796" s="138"/>
    </row>
    <row r="797" spans="20:23" ht="18.75" customHeight="1" x14ac:dyDescent="0.25">
      <c r="T797" s="38"/>
      <c r="U797" s="38"/>
      <c r="V797" s="38"/>
      <c r="W797" s="138"/>
    </row>
    <row r="798" spans="20:23" ht="18.75" customHeight="1" x14ac:dyDescent="0.25">
      <c r="T798" s="38"/>
      <c r="U798" s="38"/>
      <c r="V798" s="38"/>
      <c r="W798" s="138"/>
    </row>
    <row r="799" spans="20:23" ht="18.75" customHeight="1" x14ac:dyDescent="0.25">
      <c r="T799" s="38"/>
      <c r="U799" s="38"/>
      <c r="V799" s="38"/>
      <c r="W799" s="138"/>
    </row>
    <row r="800" spans="20:23" ht="18.75" customHeight="1" x14ac:dyDescent="0.25">
      <c r="T800" s="38"/>
      <c r="U800" s="38"/>
      <c r="V800" s="38"/>
      <c r="W800" s="138"/>
    </row>
    <row r="801" spans="20:23" ht="18.75" customHeight="1" x14ac:dyDescent="0.25">
      <c r="T801" s="38"/>
      <c r="U801" s="38"/>
      <c r="V801" s="38"/>
      <c r="W801" s="138"/>
    </row>
    <row r="802" spans="20:23" ht="18.75" customHeight="1" x14ac:dyDescent="0.25">
      <c r="T802" s="38"/>
      <c r="U802" s="38"/>
      <c r="V802" s="38"/>
      <c r="W802" s="138"/>
    </row>
    <row r="803" spans="20:23" ht="18.75" customHeight="1" x14ac:dyDescent="0.25">
      <c r="T803" s="38"/>
      <c r="U803" s="38"/>
      <c r="V803" s="38"/>
      <c r="W803" s="138"/>
    </row>
    <row r="804" spans="20:23" ht="18.75" customHeight="1" x14ac:dyDescent="0.25">
      <c r="T804" s="38"/>
      <c r="U804" s="38"/>
      <c r="V804" s="38"/>
      <c r="W804" s="138"/>
    </row>
    <row r="805" spans="20:23" ht="18.75" customHeight="1" x14ac:dyDescent="0.25">
      <c r="T805" s="38"/>
      <c r="U805" s="38"/>
      <c r="V805" s="38"/>
      <c r="W805" s="138"/>
    </row>
    <row r="806" spans="20:23" ht="18.75" customHeight="1" x14ac:dyDescent="0.25">
      <c r="T806" s="38"/>
      <c r="U806" s="38"/>
      <c r="V806" s="38"/>
      <c r="W806" s="138"/>
    </row>
    <row r="807" spans="20:23" ht="18.75" customHeight="1" x14ac:dyDescent="0.25">
      <c r="T807" s="38"/>
      <c r="U807" s="38"/>
      <c r="V807" s="38"/>
      <c r="W807" s="138"/>
    </row>
    <row r="808" spans="20:23" ht="18.75" customHeight="1" x14ac:dyDescent="0.25">
      <c r="T808" s="38"/>
      <c r="U808" s="38"/>
      <c r="V808" s="38"/>
      <c r="W808" s="138"/>
    </row>
    <row r="809" spans="20:23" ht="18.75" customHeight="1" x14ac:dyDescent="0.25">
      <c r="T809" s="38"/>
      <c r="U809" s="38"/>
      <c r="V809" s="38"/>
      <c r="W809" s="138"/>
    </row>
    <row r="810" spans="20:23" ht="18.75" customHeight="1" x14ac:dyDescent="0.25">
      <c r="T810" s="38"/>
      <c r="U810" s="38"/>
      <c r="V810" s="38"/>
      <c r="W810" s="138"/>
    </row>
    <row r="811" spans="20:23" ht="18.75" customHeight="1" x14ac:dyDescent="0.25">
      <c r="T811" s="38"/>
      <c r="U811" s="38"/>
      <c r="V811" s="38"/>
      <c r="W811" s="138"/>
    </row>
    <row r="812" spans="20:23" ht="18.75" customHeight="1" x14ac:dyDescent="0.25">
      <c r="T812" s="38"/>
      <c r="U812" s="38"/>
      <c r="V812" s="38"/>
      <c r="W812" s="138"/>
    </row>
    <row r="813" spans="20:23" ht="18.75" customHeight="1" x14ac:dyDescent="0.25">
      <c r="T813" s="38"/>
      <c r="U813" s="38"/>
      <c r="V813" s="38"/>
      <c r="W813" s="138"/>
    </row>
    <row r="814" spans="20:23" ht="18.75" customHeight="1" x14ac:dyDescent="0.25">
      <c r="T814" s="38"/>
      <c r="U814" s="38"/>
      <c r="V814" s="38"/>
      <c r="W814" s="138"/>
    </row>
    <row r="815" spans="20:23" ht="18.75" customHeight="1" x14ac:dyDescent="0.25">
      <c r="T815" s="38"/>
      <c r="U815" s="38"/>
      <c r="V815" s="38"/>
      <c r="W815" s="138"/>
    </row>
    <row r="816" spans="20:23" ht="18.75" customHeight="1" x14ac:dyDescent="0.25">
      <c r="T816" s="38"/>
      <c r="U816" s="38"/>
      <c r="V816" s="38"/>
      <c r="W816" s="138"/>
    </row>
    <row r="817" spans="20:23" ht="18.75" customHeight="1" x14ac:dyDescent="0.25">
      <c r="T817" s="38"/>
      <c r="U817" s="38"/>
      <c r="V817" s="38"/>
      <c r="W817" s="138"/>
    </row>
    <row r="818" spans="20:23" ht="18.75" customHeight="1" x14ac:dyDescent="0.25">
      <c r="T818" s="38"/>
      <c r="U818" s="38"/>
      <c r="V818" s="38"/>
      <c r="W818" s="138"/>
    </row>
    <row r="819" spans="20:23" ht="18.75" customHeight="1" x14ac:dyDescent="0.25">
      <c r="T819" s="38"/>
      <c r="U819" s="38"/>
      <c r="V819" s="38"/>
      <c r="W819" s="138"/>
    </row>
    <row r="820" spans="20:23" ht="18.75" customHeight="1" x14ac:dyDescent="0.25">
      <c r="T820" s="38"/>
      <c r="U820" s="38"/>
      <c r="V820" s="38"/>
      <c r="W820" s="138"/>
    </row>
    <row r="821" spans="20:23" ht="18.75" customHeight="1" x14ac:dyDescent="0.25">
      <c r="T821" s="38"/>
      <c r="U821" s="38"/>
      <c r="V821" s="38"/>
      <c r="W821" s="138"/>
    </row>
    <row r="822" spans="20:23" ht="18.75" customHeight="1" x14ac:dyDescent="0.25">
      <c r="T822" s="38"/>
      <c r="U822" s="38"/>
      <c r="V822" s="38"/>
      <c r="W822" s="138"/>
    </row>
    <row r="823" spans="20:23" ht="18.75" customHeight="1" x14ac:dyDescent="0.25">
      <c r="T823" s="38"/>
      <c r="U823" s="38"/>
      <c r="V823" s="38"/>
      <c r="W823" s="138"/>
    </row>
    <row r="824" spans="20:23" ht="18.75" customHeight="1" x14ac:dyDescent="0.25">
      <c r="T824" s="38"/>
      <c r="U824" s="38"/>
      <c r="V824" s="38"/>
      <c r="W824" s="138"/>
    </row>
    <row r="825" spans="20:23" ht="18.75" customHeight="1" x14ac:dyDescent="0.25">
      <c r="T825" s="38"/>
      <c r="U825" s="38"/>
      <c r="V825" s="38"/>
      <c r="W825" s="138"/>
    </row>
    <row r="826" spans="20:23" ht="18.75" customHeight="1" x14ac:dyDescent="0.25">
      <c r="T826" s="38"/>
      <c r="U826" s="38"/>
      <c r="V826" s="38"/>
      <c r="W826" s="138"/>
    </row>
    <row r="827" spans="20:23" ht="18.75" customHeight="1" x14ac:dyDescent="0.25">
      <c r="T827" s="38"/>
      <c r="U827" s="38"/>
      <c r="V827" s="38"/>
      <c r="W827" s="138"/>
    </row>
    <row r="828" spans="20:23" ht="18.75" customHeight="1" x14ac:dyDescent="0.25">
      <c r="T828" s="38"/>
      <c r="U828" s="38"/>
      <c r="V828" s="38"/>
      <c r="W828" s="138"/>
    </row>
    <row r="829" spans="20:23" ht="18.75" customHeight="1" x14ac:dyDescent="0.25">
      <c r="T829" s="38"/>
      <c r="U829" s="38"/>
      <c r="V829" s="38"/>
      <c r="W829" s="138"/>
    </row>
    <row r="830" spans="20:23" ht="18.75" customHeight="1" x14ac:dyDescent="0.25">
      <c r="T830" s="38"/>
      <c r="U830" s="38"/>
      <c r="V830" s="38"/>
      <c r="W830" s="138"/>
    </row>
    <row r="831" spans="20:23" ht="18.75" customHeight="1" x14ac:dyDescent="0.25">
      <c r="T831" s="38"/>
      <c r="U831" s="38"/>
      <c r="V831" s="38"/>
      <c r="W831" s="138"/>
    </row>
    <row r="832" spans="20:23" ht="18.75" customHeight="1" x14ac:dyDescent="0.25">
      <c r="T832" s="38"/>
      <c r="U832" s="38"/>
      <c r="V832" s="38"/>
      <c r="W832" s="138"/>
    </row>
    <row r="833" spans="20:23" ht="18.75" customHeight="1" x14ac:dyDescent="0.25">
      <c r="T833" s="38"/>
      <c r="U833" s="38"/>
      <c r="V833" s="38"/>
      <c r="W833" s="138"/>
    </row>
    <row r="834" spans="20:23" ht="18.75" customHeight="1" x14ac:dyDescent="0.25">
      <c r="T834" s="38"/>
      <c r="U834" s="38"/>
      <c r="V834" s="38"/>
      <c r="W834" s="138"/>
    </row>
    <row r="835" spans="20:23" ht="18.75" customHeight="1" x14ac:dyDescent="0.25">
      <c r="T835" s="38"/>
      <c r="U835" s="38"/>
      <c r="V835" s="38"/>
      <c r="W835" s="138"/>
    </row>
    <row r="836" spans="20:23" ht="18.75" customHeight="1" x14ac:dyDescent="0.25">
      <c r="T836" s="38"/>
      <c r="U836" s="38"/>
      <c r="V836" s="38"/>
      <c r="W836" s="138"/>
    </row>
    <row r="837" spans="20:23" ht="18.75" customHeight="1" x14ac:dyDescent="0.25">
      <c r="T837" s="38"/>
      <c r="U837" s="38"/>
      <c r="V837" s="38"/>
      <c r="W837" s="138"/>
    </row>
    <row r="838" spans="20:23" ht="18.75" customHeight="1" x14ac:dyDescent="0.25">
      <c r="T838" s="38"/>
      <c r="U838" s="38"/>
      <c r="V838" s="38"/>
      <c r="W838" s="138"/>
    </row>
    <row r="839" spans="20:23" ht="18.75" customHeight="1" x14ac:dyDescent="0.25">
      <c r="T839" s="38"/>
      <c r="U839" s="38"/>
      <c r="V839" s="38"/>
      <c r="W839" s="138"/>
    </row>
    <row r="840" spans="20:23" ht="18.75" customHeight="1" x14ac:dyDescent="0.25">
      <c r="T840" s="38"/>
      <c r="U840" s="38"/>
      <c r="V840" s="38"/>
      <c r="W840" s="138"/>
    </row>
    <row r="841" spans="20:23" ht="18.75" customHeight="1" x14ac:dyDescent="0.25">
      <c r="T841" s="38"/>
      <c r="U841" s="38"/>
      <c r="V841" s="38"/>
      <c r="W841" s="138"/>
    </row>
    <row r="842" spans="20:23" ht="18.75" customHeight="1" x14ac:dyDescent="0.25">
      <c r="T842" s="38"/>
      <c r="U842" s="38"/>
      <c r="V842" s="38"/>
      <c r="W842" s="138"/>
    </row>
    <row r="843" spans="20:23" ht="18.75" customHeight="1" x14ac:dyDescent="0.25">
      <c r="T843" s="38"/>
      <c r="U843" s="38"/>
      <c r="V843" s="38"/>
      <c r="W843" s="138"/>
    </row>
    <row r="844" spans="20:23" ht="18.75" customHeight="1" x14ac:dyDescent="0.25">
      <c r="T844" s="38"/>
      <c r="U844" s="38"/>
      <c r="V844" s="38"/>
      <c r="W844" s="138"/>
    </row>
    <row r="845" spans="20:23" ht="18.75" customHeight="1" x14ac:dyDescent="0.25">
      <c r="T845" s="38"/>
      <c r="U845" s="38"/>
      <c r="V845" s="38"/>
      <c r="W845" s="138"/>
    </row>
    <row r="846" spans="20:23" ht="18.75" customHeight="1" x14ac:dyDescent="0.25">
      <c r="T846" s="38"/>
      <c r="U846" s="38"/>
      <c r="V846" s="38"/>
      <c r="W846" s="138"/>
    </row>
    <row r="847" spans="20:23" ht="18.75" customHeight="1" x14ac:dyDescent="0.25">
      <c r="T847" s="38"/>
      <c r="U847" s="38"/>
      <c r="V847" s="38"/>
      <c r="W847" s="138"/>
    </row>
    <row r="848" spans="20:23" ht="18.75" customHeight="1" x14ac:dyDescent="0.25">
      <c r="T848" s="38"/>
      <c r="U848" s="38"/>
      <c r="V848" s="38"/>
      <c r="W848" s="138"/>
    </row>
    <row r="849" spans="20:23" ht="18.75" customHeight="1" x14ac:dyDescent="0.25">
      <c r="T849" s="38"/>
      <c r="U849" s="38"/>
      <c r="V849" s="38"/>
      <c r="W849" s="138"/>
    </row>
    <row r="850" spans="20:23" ht="18.75" customHeight="1" x14ac:dyDescent="0.25">
      <c r="T850" s="38"/>
      <c r="U850" s="38"/>
      <c r="V850" s="38"/>
      <c r="W850" s="138"/>
    </row>
    <row r="851" spans="20:23" ht="18.75" customHeight="1" x14ac:dyDescent="0.25">
      <c r="T851" s="38"/>
      <c r="U851" s="38"/>
      <c r="V851" s="38"/>
      <c r="W851" s="138"/>
    </row>
    <row r="852" spans="20:23" ht="18.75" customHeight="1" x14ac:dyDescent="0.25">
      <c r="T852" s="38"/>
      <c r="U852" s="38"/>
      <c r="V852" s="38"/>
      <c r="W852" s="138"/>
    </row>
    <row r="853" spans="20:23" ht="18.75" customHeight="1" x14ac:dyDescent="0.25">
      <c r="T853" s="38"/>
      <c r="U853" s="38"/>
      <c r="V853" s="38"/>
      <c r="W853" s="138"/>
    </row>
    <row r="854" spans="20:23" ht="18.75" customHeight="1" x14ac:dyDescent="0.25">
      <c r="T854" s="38"/>
      <c r="U854" s="38"/>
      <c r="V854" s="38"/>
      <c r="W854" s="138"/>
    </row>
    <row r="855" spans="20:23" ht="18.75" customHeight="1" x14ac:dyDescent="0.25">
      <c r="T855" s="38"/>
      <c r="U855" s="38"/>
      <c r="V855" s="38"/>
      <c r="W855" s="138"/>
    </row>
    <row r="856" spans="20:23" ht="18.75" customHeight="1" x14ac:dyDescent="0.25">
      <c r="T856" s="38"/>
      <c r="U856" s="38"/>
      <c r="V856" s="38"/>
      <c r="W856" s="138"/>
    </row>
    <row r="857" spans="20:23" ht="18.75" customHeight="1" x14ac:dyDescent="0.25">
      <c r="T857" s="38"/>
      <c r="U857" s="38"/>
      <c r="V857" s="38"/>
      <c r="W857" s="138"/>
    </row>
    <row r="858" spans="20:23" ht="18.75" customHeight="1" x14ac:dyDescent="0.25">
      <c r="T858" s="38"/>
      <c r="U858" s="38"/>
      <c r="V858" s="38"/>
      <c r="W858" s="138"/>
    </row>
    <row r="859" spans="20:23" ht="18.75" customHeight="1" x14ac:dyDescent="0.25">
      <c r="T859" s="38"/>
      <c r="U859" s="38"/>
      <c r="V859" s="38"/>
      <c r="W859" s="138"/>
    </row>
    <row r="860" spans="20:23" ht="18.75" customHeight="1" x14ac:dyDescent="0.25">
      <c r="T860" s="38"/>
      <c r="U860" s="38"/>
      <c r="V860" s="38"/>
      <c r="W860" s="138"/>
    </row>
    <row r="861" spans="20:23" ht="18.75" customHeight="1" x14ac:dyDescent="0.25">
      <c r="T861" s="38"/>
      <c r="U861" s="38"/>
      <c r="V861" s="38"/>
      <c r="W861" s="138"/>
    </row>
    <row r="862" spans="20:23" ht="18.75" customHeight="1" x14ac:dyDescent="0.25">
      <c r="T862" s="38"/>
      <c r="U862" s="38"/>
      <c r="V862" s="38"/>
      <c r="W862" s="138"/>
    </row>
    <row r="863" spans="20:23" ht="18.75" customHeight="1" x14ac:dyDescent="0.25">
      <c r="T863" s="38"/>
      <c r="U863" s="38"/>
      <c r="V863" s="38"/>
      <c r="W863" s="138"/>
    </row>
    <row r="864" spans="20:23" ht="18.75" customHeight="1" x14ac:dyDescent="0.25">
      <c r="T864" s="38"/>
      <c r="U864" s="38"/>
      <c r="V864" s="38"/>
      <c r="W864" s="138"/>
    </row>
    <row r="865" spans="20:23" ht="18.75" customHeight="1" x14ac:dyDescent="0.25">
      <c r="T865" s="38"/>
      <c r="U865" s="38"/>
      <c r="V865" s="38"/>
      <c r="W865" s="138"/>
    </row>
    <row r="866" spans="20:23" ht="18.75" customHeight="1" x14ac:dyDescent="0.25">
      <c r="T866" s="38"/>
      <c r="U866" s="38"/>
      <c r="V866" s="38"/>
      <c r="W866" s="138"/>
    </row>
    <row r="867" spans="20:23" ht="18.75" customHeight="1" x14ac:dyDescent="0.25">
      <c r="T867" s="38"/>
      <c r="U867" s="38"/>
      <c r="V867" s="38"/>
      <c r="W867" s="138"/>
    </row>
    <row r="868" spans="20:23" ht="18.75" customHeight="1" x14ac:dyDescent="0.25">
      <c r="T868" s="38"/>
      <c r="U868" s="38"/>
      <c r="V868" s="38"/>
      <c r="W868" s="138"/>
    </row>
    <row r="869" spans="20:23" ht="18.75" customHeight="1" x14ac:dyDescent="0.25">
      <c r="T869" s="38"/>
      <c r="U869" s="38"/>
      <c r="V869" s="38"/>
      <c r="W869" s="138"/>
    </row>
    <row r="870" spans="20:23" ht="18.75" customHeight="1" x14ac:dyDescent="0.25">
      <c r="T870" s="38"/>
      <c r="U870" s="38"/>
      <c r="V870" s="38"/>
      <c r="W870" s="138"/>
    </row>
    <row r="871" spans="20:23" ht="18.75" customHeight="1" x14ac:dyDescent="0.25">
      <c r="T871" s="38"/>
      <c r="U871" s="38"/>
      <c r="V871" s="38"/>
      <c r="W871" s="138"/>
    </row>
    <row r="872" spans="20:23" ht="18.75" customHeight="1" x14ac:dyDescent="0.25">
      <c r="T872" s="38"/>
      <c r="U872" s="38"/>
      <c r="V872" s="38"/>
      <c r="W872" s="138"/>
    </row>
    <row r="873" spans="20:23" ht="18.75" customHeight="1" x14ac:dyDescent="0.25">
      <c r="T873" s="38"/>
      <c r="U873" s="38"/>
      <c r="V873" s="38"/>
      <c r="W873" s="138"/>
    </row>
    <row r="874" spans="20:23" ht="18.75" customHeight="1" x14ac:dyDescent="0.25">
      <c r="T874" s="38"/>
      <c r="U874" s="38"/>
      <c r="V874" s="38"/>
      <c r="W874" s="138"/>
    </row>
    <row r="875" spans="20:23" ht="18.75" customHeight="1" x14ac:dyDescent="0.25">
      <c r="T875" s="38"/>
      <c r="U875" s="38"/>
      <c r="V875" s="38"/>
      <c r="W875" s="138"/>
    </row>
    <row r="876" spans="20:23" ht="18.75" customHeight="1" x14ac:dyDescent="0.25">
      <c r="T876" s="38"/>
      <c r="U876" s="38"/>
      <c r="V876" s="38"/>
      <c r="W876" s="138"/>
    </row>
    <row r="877" spans="20:23" ht="18.75" customHeight="1" x14ac:dyDescent="0.25">
      <c r="T877" s="38"/>
      <c r="U877" s="38"/>
      <c r="V877" s="38"/>
      <c r="W877" s="138"/>
    </row>
    <row r="878" spans="20:23" ht="18.75" customHeight="1" x14ac:dyDescent="0.25">
      <c r="T878" s="38"/>
      <c r="U878" s="38"/>
      <c r="V878" s="38"/>
      <c r="W878" s="138"/>
    </row>
    <row r="879" spans="20:23" ht="18.75" customHeight="1" x14ac:dyDescent="0.25">
      <c r="T879" s="38"/>
      <c r="U879" s="38"/>
      <c r="V879" s="38"/>
      <c r="W879" s="138"/>
    </row>
    <row r="880" spans="20:23" ht="18.75" customHeight="1" x14ac:dyDescent="0.25">
      <c r="T880" s="38"/>
      <c r="U880" s="38"/>
      <c r="V880" s="38"/>
      <c r="W880" s="138"/>
    </row>
    <row r="881" spans="20:23" ht="18.75" customHeight="1" x14ac:dyDescent="0.25">
      <c r="T881" s="38"/>
      <c r="U881" s="38"/>
      <c r="V881" s="38"/>
      <c r="W881" s="138"/>
    </row>
    <row r="882" spans="20:23" ht="18.75" customHeight="1" x14ac:dyDescent="0.25">
      <c r="T882" s="38"/>
      <c r="U882" s="38"/>
      <c r="V882" s="38"/>
      <c r="W882" s="138"/>
    </row>
    <row r="883" spans="20:23" ht="18.75" customHeight="1" x14ac:dyDescent="0.25">
      <c r="T883" s="38"/>
      <c r="U883" s="38"/>
      <c r="V883" s="38"/>
      <c r="W883" s="138"/>
    </row>
    <row r="884" spans="20:23" ht="18.75" customHeight="1" x14ac:dyDescent="0.25">
      <c r="T884" s="38"/>
      <c r="U884" s="38"/>
      <c r="V884" s="38"/>
      <c r="W884" s="138"/>
    </row>
    <row r="885" spans="20:23" ht="18.75" customHeight="1" x14ac:dyDescent="0.25">
      <c r="T885" s="38"/>
      <c r="U885" s="38"/>
      <c r="V885" s="38"/>
      <c r="W885" s="138"/>
    </row>
    <row r="886" spans="20:23" ht="18.75" customHeight="1" x14ac:dyDescent="0.25">
      <c r="T886" s="38"/>
      <c r="U886" s="38"/>
      <c r="V886" s="38"/>
      <c r="W886" s="138"/>
    </row>
    <row r="887" spans="20:23" ht="18.75" customHeight="1" x14ac:dyDescent="0.25">
      <c r="T887" s="38"/>
      <c r="U887" s="38"/>
      <c r="V887" s="38"/>
      <c r="W887" s="138"/>
    </row>
    <row r="888" spans="20:23" ht="18.75" customHeight="1" x14ac:dyDescent="0.25">
      <c r="T888" s="38"/>
      <c r="U888" s="38"/>
      <c r="V888" s="38"/>
      <c r="W888" s="138"/>
    </row>
    <row r="889" spans="20:23" ht="18.75" customHeight="1" x14ac:dyDescent="0.25">
      <c r="T889" s="38"/>
      <c r="U889" s="38"/>
      <c r="V889" s="38"/>
      <c r="W889" s="138"/>
    </row>
    <row r="890" spans="20:23" ht="18.75" customHeight="1" x14ac:dyDescent="0.25">
      <c r="T890" s="38"/>
      <c r="U890" s="38"/>
      <c r="V890" s="38"/>
      <c r="W890" s="138"/>
    </row>
    <row r="891" spans="20:23" ht="18.75" customHeight="1" x14ac:dyDescent="0.25">
      <c r="T891" s="38"/>
      <c r="U891" s="38"/>
      <c r="V891" s="38"/>
      <c r="W891" s="138"/>
    </row>
    <row r="892" spans="20:23" ht="18.75" customHeight="1" x14ac:dyDescent="0.25">
      <c r="T892" s="38"/>
      <c r="U892" s="38"/>
      <c r="V892" s="38"/>
      <c r="W892" s="138"/>
    </row>
    <row r="893" spans="20:23" ht="18.75" customHeight="1" x14ac:dyDescent="0.25">
      <c r="T893" s="38"/>
      <c r="U893" s="38"/>
      <c r="V893" s="38"/>
      <c r="W893" s="138"/>
    </row>
    <row r="894" spans="20:23" ht="18.75" customHeight="1" x14ac:dyDescent="0.25">
      <c r="T894" s="38"/>
      <c r="U894" s="38"/>
      <c r="V894" s="38"/>
      <c r="W894" s="138"/>
    </row>
    <row r="895" spans="20:23" ht="18.75" customHeight="1" x14ac:dyDescent="0.25">
      <c r="T895" s="38"/>
      <c r="U895" s="38"/>
      <c r="V895" s="38"/>
      <c r="W895" s="138"/>
    </row>
    <row r="896" spans="20:23" ht="18.75" customHeight="1" x14ac:dyDescent="0.25">
      <c r="T896" s="38"/>
      <c r="U896" s="38"/>
      <c r="V896" s="38"/>
      <c r="W896" s="138"/>
    </row>
    <row r="897" spans="20:23" ht="18.75" customHeight="1" x14ac:dyDescent="0.25">
      <c r="T897" s="38"/>
      <c r="U897" s="38"/>
      <c r="V897" s="38"/>
      <c r="W897" s="138"/>
    </row>
    <row r="898" spans="20:23" ht="18.75" customHeight="1" x14ac:dyDescent="0.25">
      <c r="T898" s="38"/>
      <c r="U898" s="38"/>
      <c r="V898" s="38"/>
      <c r="W898" s="138"/>
    </row>
    <row r="899" spans="20:23" ht="18.75" customHeight="1" x14ac:dyDescent="0.25">
      <c r="T899" s="38"/>
      <c r="U899" s="38"/>
      <c r="V899" s="38"/>
      <c r="W899" s="138"/>
    </row>
    <row r="900" spans="20:23" ht="18.75" customHeight="1" x14ac:dyDescent="0.25">
      <c r="T900" s="38"/>
      <c r="U900" s="38"/>
      <c r="V900" s="38"/>
      <c r="W900" s="138"/>
    </row>
    <row r="901" spans="20:23" ht="18.75" customHeight="1" x14ac:dyDescent="0.25">
      <c r="T901" s="38"/>
      <c r="U901" s="38"/>
      <c r="V901" s="38"/>
      <c r="W901" s="138"/>
    </row>
    <row r="902" spans="20:23" ht="18.75" customHeight="1" x14ac:dyDescent="0.25">
      <c r="T902" s="38"/>
      <c r="U902" s="38"/>
      <c r="V902" s="38"/>
      <c r="W902" s="138"/>
    </row>
    <row r="903" spans="20:23" ht="18.75" customHeight="1" x14ac:dyDescent="0.25">
      <c r="T903" s="38"/>
      <c r="U903" s="38"/>
      <c r="V903" s="38"/>
      <c r="W903" s="138"/>
    </row>
    <row r="904" spans="20:23" ht="18.75" customHeight="1" x14ac:dyDescent="0.25">
      <c r="T904" s="38"/>
      <c r="U904" s="38"/>
      <c r="V904" s="38"/>
      <c r="W904" s="138"/>
    </row>
    <row r="905" spans="20:23" ht="18.75" customHeight="1" x14ac:dyDescent="0.25">
      <c r="T905" s="38"/>
      <c r="U905" s="38"/>
      <c r="V905" s="38"/>
      <c r="W905" s="138"/>
    </row>
    <row r="906" spans="20:23" ht="18.75" customHeight="1" x14ac:dyDescent="0.25">
      <c r="T906" s="38"/>
      <c r="U906" s="38"/>
      <c r="V906" s="38"/>
      <c r="W906" s="138"/>
    </row>
    <row r="907" spans="20:23" ht="18.75" customHeight="1" x14ac:dyDescent="0.25">
      <c r="T907" s="38"/>
      <c r="U907" s="38"/>
      <c r="V907" s="38"/>
      <c r="W907" s="138"/>
    </row>
    <row r="908" spans="20:23" ht="18.75" customHeight="1" x14ac:dyDescent="0.25">
      <c r="T908" s="38"/>
      <c r="U908" s="38"/>
      <c r="V908" s="38"/>
      <c r="W908" s="138"/>
    </row>
    <row r="909" spans="20:23" ht="18.75" customHeight="1" x14ac:dyDescent="0.25">
      <c r="T909" s="38"/>
      <c r="U909" s="38"/>
      <c r="V909" s="38"/>
      <c r="W909" s="138"/>
    </row>
    <row r="910" spans="20:23" ht="18.75" customHeight="1" x14ac:dyDescent="0.25">
      <c r="T910" s="38"/>
      <c r="U910" s="38"/>
      <c r="V910" s="38"/>
      <c r="W910" s="138"/>
    </row>
    <row r="911" spans="20:23" ht="18.75" customHeight="1" x14ac:dyDescent="0.25">
      <c r="T911" s="38"/>
      <c r="U911" s="38"/>
      <c r="V911" s="38"/>
      <c r="W911" s="138"/>
    </row>
    <row r="912" spans="20:23" ht="18.75" customHeight="1" x14ac:dyDescent="0.25">
      <c r="T912" s="38"/>
      <c r="U912" s="38"/>
      <c r="V912" s="38"/>
      <c r="W912" s="138"/>
    </row>
    <row r="913" spans="20:23" ht="18.75" customHeight="1" x14ac:dyDescent="0.25">
      <c r="T913" s="38"/>
      <c r="U913" s="38"/>
      <c r="V913" s="38"/>
      <c r="W913" s="138"/>
    </row>
    <row r="914" spans="20:23" ht="18.75" customHeight="1" x14ac:dyDescent="0.25">
      <c r="T914" s="38"/>
      <c r="U914" s="38"/>
      <c r="V914" s="38"/>
      <c r="W914" s="138"/>
    </row>
    <row r="915" spans="20:23" ht="18.75" customHeight="1" x14ac:dyDescent="0.25">
      <c r="T915" s="38"/>
      <c r="U915" s="38"/>
      <c r="V915" s="38"/>
      <c r="W915" s="138"/>
    </row>
    <row r="916" spans="20:23" ht="18.75" customHeight="1" x14ac:dyDescent="0.25">
      <c r="T916" s="38"/>
      <c r="U916" s="38"/>
      <c r="V916" s="38"/>
      <c r="W916" s="138"/>
    </row>
    <row r="917" spans="20:23" ht="18.75" customHeight="1" x14ac:dyDescent="0.25">
      <c r="T917" s="38"/>
      <c r="U917" s="38"/>
      <c r="V917" s="38"/>
      <c r="W917" s="138"/>
    </row>
    <row r="918" spans="20:23" ht="18.75" customHeight="1" x14ac:dyDescent="0.25">
      <c r="T918" s="38"/>
      <c r="U918" s="38"/>
      <c r="V918" s="38"/>
      <c r="W918" s="138"/>
    </row>
    <row r="919" spans="20:23" ht="18.75" customHeight="1" x14ac:dyDescent="0.25">
      <c r="T919" s="38"/>
      <c r="U919" s="38"/>
      <c r="V919" s="38"/>
      <c r="W919" s="138"/>
    </row>
    <row r="920" spans="20:23" ht="18.75" customHeight="1" x14ac:dyDescent="0.25">
      <c r="T920" s="38"/>
      <c r="U920" s="38"/>
      <c r="V920" s="38"/>
      <c r="W920" s="138"/>
    </row>
    <row r="921" spans="20:23" ht="18.75" customHeight="1" x14ac:dyDescent="0.25">
      <c r="T921" s="38"/>
      <c r="U921" s="38"/>
      <c r="V921" s="38"/>
      <c r="W921" s="138"/>
    </row>
    <row r="922" spans="20:23" ht="18.75" customHeight="1" x14ac:dyDescent="0.25">
      <c r="T922" s="38"/>
      <c r="U922" s="38"/>
      <c r="V922" s="38"/>
      <c r="W922" s="138"/>
    </row>
    <row r="923" spans="20:23" ht="18.75" customHeight="1" x14ac:dyDescent="0.25">
      <c r="T923" s="38"/>
      <c r="U923" s="38"/>
      <c r="V923" s="38"/>
      <c r="W923" s="138"/>
    </row>
    <row r="924" spans="20:23" ht="18.75" customHeight="1" x14ac:dyDescent="0.25">
      <c r="T924" s="38"/>
      <c r="U924" s="38"/>
      <c r="V924" s="38"/>
      <c r="W924" s="138"/>
    </row>
    <row r="925" spans="20:23" ht="18.75" customHeight="1" x14ac:dyDescent="0.25">
      <c r="T925" s="38"/>
      <c r="U925" s="38"/>
      <c r="V925" s="38"/>
      <c r="W925" s="138"/>
    </row>
    <row r="926" spans="20:23" ht="18.75" customHeight="1" x14ac:dyDescent="0.25">
      <c r="T926" s="38"/>
      <c r="U926" s="38"/>
      <c r="V926" s="38"/>
      <c r="W926" s="138"/>
    </row>
    <row r="927" spans="20:23" ht="18.75" customHeight="1" x14ac:dyDescent="0.25">
      <c r="T927" s="38"/>
      <c r="U927" s="38"/>
      <c r="V927" s="38"/>
      <c r="W927" s="138"/>
    </row>
    <row r="928" spans="20:23" ht="18.75" customHeight="1" x14ac:dyDescent="0.25">
      <c r="T928" s="38"/>
      <c r="U928" s="38"/>
      <c r="V928" s="38"/>
      <c r="W928" s="138"/>
    </row>
    <row r="929" spans="20:23" ht="18.75" customHeight="1" x14ac:dyDescent="0.25">
      <c r="T929" s="38"/>
      <c r="U929" s="38"/>
      <c r="V929" s="38"/>
      <c r="W929" s="138"/>
    </row>
    <row r="930" spans="20:23" ht="18.75" customHeight="1" x14ac:dyDescent="0.25">
      <c r="T930" s="38"/>
      <c r="U930" s="38"/>
      <c r="V930" s="38"/>
      <c r="W930" s="138"/>
    </row>
    <row r="931" spans="20:23" ht="18.75" customHeight="1" x14ac:dyDescent="0.25">
      <c r="T931" s="38"/>
      <c r="U931" s="38"/>
      <c r="V931" s="38"/>
      <c r="W931" s="138"/>
    </row>
    <row r="932" spans="20:23" ht="18.75" customHeight="1" x14ac:dyDescent="0.25">
      <c r="T932" s="38"/>
      <c r="U932" s="38"/>
      <c r="V932" s="38"/>
      <c r="W932" s="138"/>
    </row>
    <row r="933" spans="20:23" ht="18.75" customHeight="1" x14ac:dyDescent="0.25">
      <c r="T933" s="38"/>
      <c r="U933" s="38"/>
      <c r="V933" s="38"/>
      <c r="W933" s="138"/>
    </row>
    <row r="934" spans="20:23" ht="18.75" customHeight="1" x14ac:dyDescent="0.25">
      <c r="T934" s="38"/>
      <c r="U934" s="38"/>
      <c r="V934" s="38"/>
      <c r="W934" s="138"/>
    </row>
    <row r="935" spans="20:23" ht="18.75" customHeight="1" x14ac:dyDescent="0.25">
      <c r="T935" s="38"/>
      <c r="U935" s="38"/>
      <c r="V935" s="38"/>
      <c r="W935" s="138"/>
    </row>
    <row r="936" spans="20:23" ht="18.75" customHeight="1" x14ac:dyDescent="0.25">
      <c r="T936" s="38"/>
      <c r="U936" s="38"/>
      <c r="V936" s="38"/>
      <c r="W936" s="138"/>
    </row>
    <row r="937" spans="20:23" ht="18.75" customHeight="1" x14ac:dyDescent="0.25">
      <c r="T937" s="38"/>
      <c r="U937" s="38"/>
      <c r="V937" s="38"/>
      <c r="W937" s="138"/>
    </row>
    <row r="938" spans="20:23" ht="18.75" customHeight="1" x14ac:dyDescent="0.25">
      <c r="T938" s="38"/>
      <c r="U938" s="38"/>
      <c r="V938" s="38"/>
      <c r="W938" s="138"/>
    </row>
    <row r="939" spans="20:23" ht="18.75" customHeight="1" x14ac:dyDescent="0.25">
      <c r="T939" s="38"/>
      <c r="U939" s="38"/>
      <c r="V939" s="38"/>
      <c r="W939" s="138"/>
    </row>
    <row r="940" spans="20:23" ht="18.75" customHeight="1" x14ac:dyDescent="0.25">
      <c r="T940" s="38"/>
      <c r="U940" s="38"/>
      <c r="V940" s="38"/>
      <c r="W940" s="138"/>
    </row>
    <row r="941" spans="20:23" ht="18.75" customHeight="1" x14ac:dyDescent="0.25">
      <c r="T941" s="38"/>
      <c r="U941" s="38"/>
      <c r="V941" s="38"/>
      <c r="W941" s="138"/>
    </row>
    <row r="942" spans="20:23" ht="18.75" customHeight="1" x14ac:dyDescent="0.25">
      <c r="T942" s="38"/>
      <c r="U942" s="38"/>
      <c r="V942" s="38"/>
      <c r="W942" s="138"/>
    </row>
    <row r="943" spans="20:23" ht="18.75" customHeight="1" x14ac:dyDescent="0.25">
      <c r="T943" s="38"/>
      <c r="U943" s="38"/>
      <c r="V943" s="38"/>
      <c r="W943" s="138"/>
    </row>
    <row r="944" spans="20:23" ht="18.75" customHeight="1" x14ac:dyDescent="0.25">
      <c r="T944" s="38"/>
      <c r="U944" s="38"/>
      <c r="V944" s="38"/>
      <c r="W944" s="138"/>
    </row>
    <row r="945" spans="20:23" ht="18.75" customHeight="1" x14ac:dyDescent="0.25">
      <c r="T945" s="38"/>
      <c r="U945" s="38"/>
      <c r="V945" s="38"/>
      <c r="W945" s="138"/>
    </row>
    <row r="946" spans="20:23" ht="18.75" customHeight="1" x14ac:dyDescent="0.25">
      <c r="T946" s="38"/>
      <c r="U946" s="38"/>
      <c r="V946" s="38"/>
      <c r="W946" s="138"/>
    </row>
    <row r="947" spans="20:23" ht="18.75" customHeight="1" x14ac:dyDescent="0.25">
      <c r="T947" s="38"/>
      <c r="U947" s="38"/>
      <c r="V947" s="38"/>
      <c r="W947" s="138"/>
    </row>
    <row r="948" spans="20:23" ht="18.75" customHeight="1" x14ac:dyDescent="0.25">
      <c r="T948" s="38"/>
      <c r="U948" s="38"/>
      <c r="V948" s="38"/>
      <c r="W948" s="138"/>
    </row>
    <row r="949" spans="20:23" ht="18.75" customHeight="1" x14ac:dyDescent="0.25">
      <c r="T949" s="38"/>
      <c r="U949" s="38"/>
      <c r="V949" s="38"/>
      <c r="W949" s="138"/>
    </row>
    <row r="950" spans="20:23" ht="18.75" customHeight="1" x14ac:dyDescent="0.25">
      <c r="T950" s="38"/>
      <c r="U950" s="38"/>
      <c r="V950" s="38"/>
      <c r="W950" s="138"/>
    </row>
    <row r="951" spans="20:23" ht="18.75" customHeight="1" x14ac:dyDescent="0.25">
      <c r="T951" s="38"/>
      <c r="U951" s="38"/>
      <c r="V951" s="38"/>
      <c r="W951" s="138"/>
    </row>
    <row r="952" spans="20:23" ht="15" customHeight="1" x14ac:dyDescent="0.25">
      <c r="T952" s="38"/>
      <c r="U952" s="38"/>
      <c r="V952" s="38"/>
      <c r="W952" s="138"/>
    </row>
    <row r="953" spans="20:23" ht="15" customHeight="1" x14ac:dyDescent="0.25">
      <c r="T953" s="38"/>
      <c r="U953" s="38"/>
      <c r="V953" s="38"/>
      <c r="W953" s="138"/>
    </row>
    <row r="954" spans="20:23" ht="15" customHeight="1" x14ac:dyDescent="0.25">
      <c r="T954" s="38"/>
      <c r="U954" s="38"/>
      <c r="V954" s="38"/>
      <c r="W954" s="138"/>
    </row>
    <row r="955" spans="20:23" ht="15" customHeight="1" x14ac:dyDescent="0.25">
      <c r="T955" s="38"/>
      <c r="U955" s="38"/>
      <c r="V955" s="38"/>
      <c r="W955" s="138"/>
    </row>
    <row r="956" spans="20:23" ht="15" customHeight="1" x14ac:dyDescent="0.25">
      <c r="T956" s="38"/>
      <c r="U956" s="38"/>
      <c r="V956" s="38"/>
      <c r="W956" s="138"/>
    </row>
    <row r="957" spans="20:23" ht="15" customHeight="1" x14ac:dyDescent="0.25">
      <c r="T957" s="38"/>
      <c r="U957" s="38"/>
      <c r="V957" s="38"/>
      <c r="W957" s="138"/>
    </row>
  </sheetData>
  <sheetProtection algorithmName="SHA-512" hashValue="4epy77Sl4IT8sjChqzxgQVE7BIguZTE2U5YjbJoKE1AXUFM8HgFsFmBEGJ0kpsx4Kx1ToihLvJqvE+9DVyNn7g==" saltValue="ahbTRIXXj7vU9pSc52crFw==" spinCount="100000" sheet="1" objects="1" scenarios="1" selectLockedCells="1" selectUnlockedCells="1"/>
  <mergeCells count="78">
    <mergeCell ref="E8:F8"/>
    <mergeCell ref="J8:L8"/>
    <mergeCell ref="C7:D7"/>
    <mergeCell ref="J7:L7"/>
    <mergeCell ref="P12:Q12"/>
    <mergeCell ref="N12:O12"/>
    <mergeCell ref="AM1:AN1"/>
    <mergeCell ref="E2:F2"/>
    <mergeCell ref="S6:V6"/>
    <mergeCell ref="S7:T7"/>
    <mergeCell ref="U7:V7"/>
    <mergeCell ref="N7:O9"/>
    <mergeCell ref="P7:Q9"/>
    <mergeCell ref="Z9:Z12"/>
    <mergeCell ref="H10:I10"/>
    <mergeCell ref="J10:L10"/>
    <mergeCell ref="N10:O10"/>
    <mergeCell ref="P10:Q10"/>
    <mergeCell ref="S10:V11"/>
    <mergeCell ref="S12:V13"/>
    <mergeCell ref="N13:N14"/>
    <mergeCell ref="P13:Q13"/>
    <mergeCell ref="P14:Q14"/>
    <mergeCell ref="I13:I14"/>
    <mergeCell ref="V14:V15"/>
    <mergeCell ref="S14:T15"/>
    <mergeCell ref="U14:U15"/>
    <mergeCell ref="S18:V20"/>
    <mergeCell ref="H19:I19"/>
    <mergeCell ref="N19:O20"/>
    <mergeCell ref="P19:P20"/>
    <mergeCell ref="Q19:Q20"/>
    <mergeCell ref="H20:I20"/>
    <mergeCell ref="J20:L20"/>
    <mergeCell ref="N17:O18"/>
    <mergeCell ref="P17:P18"/>
    <mergeCell ref="Q17:Q18"/>
    <mergeCell ref="H17:I17"/>
    <mergeCell ref="K17:K19"/>
    <mergeCell ref="V27:V28"/>
    <mergeCell ref="T27:T28"/>
    <mergeCell ref="U27:U28"/>
    <mergeCell ref="H25:J25"/>
    <mergeCell ref="K25:M25"/>
    <mergeCell ref="T25:V25"/>
    <mergeCell ref="R25:S25"/>
    <mergeCell ref="K27:K28"/>
    <mergeCell ref="L27:L28"/>
    <mergeCell ref="R27:R28"/>
    <mergeCell ref="Q27:Q28"/>
    <mergeCell ref="B2:D2"/>
    <mergeCell ref="H18:I18"/>
    <mergeCell ref="H16:I16"/>
    <mergeCell ref="J16:L16"/>
    <mergeCell ref="C12:D12"/>
    <mergeCell ref="E12:F12"/>
    <mergeCell ref="C9:D9"/>
    <mergeCell ref="E9:F9"/>
    <mergeCell ref="J9:L9"/>
    <mergeCell ref="H7:H9"/>
    <mergeCell ref="C13:D13"/>
    <mergeCell ref="E13:F13"/>
    <mergeCell ref="J11:L12"/>
    <mergeCell ref="H11:H14"/>
    <mergeCell ref="I11:I12"/>
    <mergeCell ref="C8:D8"/>
    <mergeCell ref="C15:D16"/>
    <mergeCell ref="E15:F16"/>
    <mergeCell ref="I61:J61"/>
    <mergeCell ref="M27:M28"/>
    <mergeCell ref="P27:P28"/>
    <mergeCell ref="D27:D28"/>
    <mergeCell ref="E27:E28"/>
    <mergeCell ref="F27:F28"/>
    <mergeCell ref="H21:I21"/>
    <mergeCell ref="J21:L21"/>
    <mergeCell ref="H26:I26"/>
    <mergeCell ref="L26:M26"/>
  </mergeCells>
  <phoneticPr fontId="3"/>
  <conditionalFormatting sqref="H19">
    <cfRule type="expression" dxfId="803" priority="76">
      <formula>#REF!="日数計算"</formula>
    </cfRule>
  </conditionalFormatting>
  <conditionalFormatting sqref="J8:J9">
    <cfRule type="expression" dxfId="802" priority="81">
      <formula>$J$7=$AF$3</formula>
    </cfRule>
  </conditionalFormatting>
  <conditionalFormatting sqref="O27:V28 S26:V26 T25 O61:Q61 V29:V61 O29:O60">
    <cfRule type="expression" dxfId="801" priority="83">
      <formula>$J$10=$AG$2</formula>
    </cfRule>
  </conditionalFormatting>
  <conditionalFormatting sqref="C29">
    <cfRule type="expression" dxfId="800" priority="59">
      <formula>$J$10=$AG$3</formula>
    </cfRule>
  </conditionalFormatting>
  <conditionalFormatting sqref="J18:J19 L18:L19">
    <cfRule type="expression" dxfId="799" priority="57">
      <formula>IF($J$10=$AG$2,OR(AND($D$29="",$P$29=""),$D$29=""),OR(AND($D$29="",$P$29=""),$P$29=""))</formula>
    </cfRule>
  </conditionalFormatting>
  <conditionalFormatting sqref="U14">
    <cfRule type="expression" dxfId="798" priority="56">
      <formula>$U$7=""</formula>
    </cfRule>
  </conditionalFormatting>
  <conditionalFormatting sqref="C25 K25">
    <cfRule type="expression" dxfId="797" priority="48">
      <formula>$J$10=$AG$3</formula>
    </cfRule>
  </conditionalFormatting>
  <conditionalFormatting sqref="O25">
    <cfRule type="expression" dxfId="796" priority="38">
      <formula>$J$10=$AG$2</formula>
    </cfRule>
  </conditionalFormatting>
  <conditionalFormatting sqref="D25:G25">
    <cfRule type="expression" dxfId="795" priority="36">
      <formula>$J$10=$AG$3</formula>
    </cfRule>
  </conditionalFormatting>
  <conditionalFormatting sqref="C26">
    <cfRule type="expression" dxfId="794" priority="35">
      <formula>$J$10=$AG$3</formula>
    </cfRule>
  </conditionalFormatting>
  <conditionalFormatting sqref="D26:G26">
    <cfRule type="expression" dxfId="793" priority="34">
      <formula>$J$10=$AG$3</formula>
    </cfRule>
  </conditionalFormatting>
  <conditionalFormatting sqref="O26">
    <cfRule type="expression" dxfId="792" priority="33">
      <formula>$J$10=$AG$2</formula>
    </cfRule>
  </conditionalFormatting>
  <conditionalFormatting sqref="P26:Q26">
    <cfRule type="expression" dxfId="791" priority="32">
      <formula>$J$10=$AG$2</formula>
    </cfRule>
  </conditionalFormatting>
  <conditionalFormatting sqref="R26">
    <cfRule type="expression" dxfId="790" priority="31">
      <formula>$J$10=$AG$2</formula>
    </cfRule>
  </conditionalFormatting>
  <conditionalFormatting sqref="P25:R25">
    <cfRule type="expression" dxfId="789" priority="29">
      <formula>$J$10=$AG$2</formula>
    </cfRule>
  </conditionalFormatting>
  <conditionalFormatting sqref="H25">
    <cfRule type="expression" dxfId="788" priority="27">
      <formula>$J$10=$AG$3</formula>
    </cfRule>
  </conditionalFormatting>
  <conditionalFormatting sqref="H61">
    <cfRule type="expression" dxfId="787" priority="24">
      <formula>$J$10=$AG$3</formula>
    </cfRule>
  </conditionalFormatting>
  <conditionalFormatting sqref="C61">
    <cfRule type="expression" dxfId="786" priority="23">
      <formula>$J$10=$AG$3</formula>
    </cfRule>
  </conditionalFormatting>
  <conditionalFormatting sqref="J29:J60">
    <cfRule type="expression" dxfId="785" priority="14">
      <formula>$J$10=$AG$3</formula>
    </cfRule>
  </conditionalFormatting>
  <conditionalFormatting sqref="P14:Q14">
    <cfRule type="expression" dxfId="784" priority="13">
      <formula>$P$14&lt;=0</formula>
    </cfRule>
  </conditionalFormatting>
  <conditionalFormatting sqref="R29:R60 T29:U61">
    <cfRule type="expression" dxfId="783" priority="10">
      <formula>$J$10=$AG$2</formula>
    </cfRule>
  </conditionalFormatting>
  <conditionalFormatting sqref="R61">
    <cfRule type="expression" dxfId="782" priority="9">
      <formula>$J$10=$AG$2</formula>
    </cfRule>
  </conditionalFormatting>
  <conditionalFormatting sqref="P29:Q60">
    <cfRule type="expression" dxfId="781" priority="8">
      <formula>$J$10=$AG$2</formula>
    </cfRule>
  </conditionalFormatting>
  <conditionalFormatting sqref="S29:S61">
    <cfRule type="expression" dxfId="780" priority="6">
      <formula>$J$10=$AG$2</formula>
    </cfRule>
  </conditionalFormatting>
  <conditionalFormatting sqref="H11:L11 I13:L13 J12:L12 J14:L14">
    <cfRule type="expression" dxfId="779" priority="2">
      <formula>$AE$2="電気以外"</formula>
    </cfRule>
  </conditionalFormatting>
  <conditionalFormatting sqref="I13:L14">
    <cfRule type="expression" dxfId="778" priority="3">
      <formula>$J$11=$AI$2</formula>
    </cfRule>
  </conditionalFormatting>
  <conditionalFormatting sqref="H11:L14">
    <cfRule type="expression" dxfId="777" priority="1">
      <formula>$J$10=$AG$3</formula>
    </cfRule>
  </conditionalFormatting>
  <conditionalFormatting sqref="S6:V9 S10 S12 S14:V15">
    <cfRule type="expression" dxfId="776" priority="630">
      <formula>$E$13&lt;&gt;"液化石油ガス（LPG）"</formula>
    </cfRule>
  </conditionalFormatting>
  <conditionalFormatting sqref="R9:R10">
    <cfRule type="expression" dxfId="775" priority="632">
      <formula>$E$15=$AD$2</formula>
    </cfRule>
  </conditionalFormatting>
  <conditionalFormatting sqref="R13:R14">
    <cfRule type="expression" dxfId="774" priority="633">
      <formula>$E$15=$AD$2</formula>
    </cfRule>
  </conditionalFormatting>
  <conditionalFormatting sqref="H25 K25:K61 T25:T61">
    <cfRule type="expression" dxfId="773" priority="637">
      <formula>$E$15=$AD$3</formula>
    </cfRule>
  </conditionalFormatting>
  <conditionalFormatting sqref="H26:I60">
    <cfRule type="expression" dxfId="772" priority="644">
      <formula>AND($E$13&lt;&gt;"",$AE$2&lt;&gt;"電気")</formula>
    </cfRule>
    <cfRule type="expression" dxfId="771" priority="645">
      <formula>$J$11=$AI$3</formula>
    </cfRule>
    <cfRule type="expression" dxfId="770" priority="646">
      <formula>$J$11=$AI$2</formula>
    </cfRule>
  </conditionalFormatting>
  <dataValidations disablePrompts="1" count="15">
    <dataValidation operator="greaterThanOrEqual" allowBlank="1" showInputMessage="1" showErrorMessage="1" error="数値を入力してください" sqref="N17:O20" xr:uid="{194DF7C9-F385-49AC-92D6-BF066F79EDB2}"/>
    <dataValidation type="list" allowBlank="1" showInputMessage="1" showErrorMessage="1" sqref="J10:L10" xr:uid="{0C74D247-694B-4413-B790-3A64D8835AB6}">
      <formula1>$AG$2:$AG$3</formula1>
    </dataValidation>
    <dataValidation type="list" allowBlank="1" showInputMessage="1" showErrorMessage="1" sqref="E15" xr:uid="{F59046BC-38E7-4283-B254-47102BFCBA65}">
      <formula1>$AD$2:$AD$3</formula1>
    </dataValidation>
    <dataValidation type="list" allowBlank="1" showInputMessage="1" showErrorMessage="1" sqref="J7" xr:uid="{30C93139-E91B-458C-A36B-A9ECF15A521F}">
      <formula1>$AF$2:$AF$3</formula1>
    </dataValidation>
    <dataValidation type="list" allowBlank="1" showInputMessage="1" showErrorMessage="1" sqref="AI46:AI66 T29" xr:uid="{1EBBC695-A923-4C07-A35F-BF9EC47FB349}">
      <formula1>$AK$2:$AK$3</formula1>
    </dataValidation>
    <dataValidation type="list" allowBlank="1" showInputMessage="1" showErrorMessage="1" sqref="J14" xr:uid="{F9A1AA01-F266-47FA-98ED-E715FE33DEBF}">
      <formula1>$AH$2:$AH$3</formula1>
    </dataValidation>
    <dataValidation type="decimal" operator="greaterThanOrEqual" allowBlank="1" showInputMessage="1" showErrorMessage="1" error="数値を入力してください" sqref="P17" xr:uid="{5F326133-8C94-44D9-9EF2-13657CF7E718}">
      <formula1>0</formula1>
    </dataValidation>
    <dataValidation operator="greaterThanOrEqual" allowBlank="1" showInputMessage="1" showErrorMessage="1" sqref="Q17" xr:uid="{9B610248-0642-4981-A753-F5009B140D42}"/>
    <dataValidation type="decimal" operator="greaterThanOrEqual" allowBlank="1" showInputMessage="1" showErrorMessage="1" sqref="AG46:AG66 U7 K14" xr:uid="{F1593714-7E44-44F9-8648-63D6E2D95AF2}">
      <formula1>0</formula1>
    </dataValidation>
    <dataValidation type="decimal" allowBlank="1" showInputMessage="1" showErrorMessage="1" errorTitle="入力エラー" error="入力した数値がマイナスまたは１より大きくなっています。_x000a_0～1の値を入力してください。" sqref="K29:K60 T30:T60" xr:uid="{35EB04B8-957F-4F18-B2F0-8D2D1B501133}">
      <formula1>0</formula1>
      <formula2>1</formula2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U29:U60 L29:L60 R29:R60 J29:J60" xr:uid="{C4A679C9-EFA6-447E-8FBE-AE78BED9D621}">
      <formula1>0</formula1>
    </dataValidation>
    <dataValidation type="whole" operator="greaterThanOrEqual" allowBlank="1" showInputMessage="1" showErrorMessage="1" errorTitle="入力エラー" error="日付を正しく入力してください。" sqref="P29:P60 D29:D60" xr:uid="{12A69903-63CA-4F98-9E5D-1AE444806683}">
      <formula1>0</formula1>
    </dataValidation>
    <dataValidation type="decimal" allowBlank="1" showInputMessage="1" showErrorMessage="1" errorTitle="入力エラー" error="時刻を正しく入力してください。" sqref="Q29:Q60 E29:F60" xr:uid="{6D2438C2-1C26-4004-84A6-965CBEE2433F}">
      <formula1>0</formula1>
      <formula2>1</formula2>
    </dataValidation>
    <dataValidation type="list" allowBlank="1" showInputMessage="1" showErrorMessage="1" sqref="J11" xr:uid="{4C6015D0-8DED-49D0-9409-75D0C45163DE}">
      <formula1>$AI$2:$AI$4</formula1>
    </dataValidation>
    <dataValidation type="decimal" allowBlank="1" showInputMessage="1" showErrorMessage="1" sqref="L14" xr:uid="{4003D234-DF5C-431A-A9D2-93E2EE604CE1}">
      <formula1>0</formula1>
      <formula2>1</formula2>
    </dataValidation>
  </dataValidations>
  <printOptions horizontalCentered="1"/>
  <pageMargins left="0" right="0" top="0" bottom="0" header="0" footer="1.1417322834645669"/>
  <pageSetup paperSize="8" scale="55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82F04A29-9495-4E31-8056-C40A2FB58806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60FE076E-5EE4-4823-8B3A-568A8B680CF7}">
          <x14:formula1>
            <xm:f>プルダウンリスト!$E$2:$E$33</xm:f>
          </x14:formula1>
          <xm:sqref>E13</xm:sqref>
        </x14:dataValidation>
        <x14:dataValidation type="list" allowBlank="1" showInputMessage="1" showErrorMessage="1" xr:uid="{22848E68-E8E7-40E3-AD41-22DDCA447561}">
          <x14:formula1>
            <xm:f>プルダウンリスト!$A$2:$A$9</xm:f>
          </x14:formula1>
          <xm:sqref>E12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E1AF-9B12-4F04-96AD-FCAEB280C4AB}">
  <sheetPr codeName="Sheet20"/>
  <dimension ref="A1:T1000"/>
  <sheetViews>
    <sheetView zoomScaleNormal="100" workbookViewId="0">
      <selection activeCell="B13" sqref="B13"/>
    </sheetView>
  </sheetViews>
  <sheetFormatPr defaultColWidth="11.08984375" defaultRowHeight="15" customHeight="1" x14ac:dyDescent="0.25"/>
  <cols>
    <col min="1" max="3" width="34.54296875" style="154" customWidth="1"/>
    <col min="4" max="4" width="8.7265625" style="154" customWidth="1"/>
    <col min="5" max="5" width="25.7265625" style="154" bestFit="1" customWidth="1"/>
    <col min="6" max="6" width="6.7265625" style="154" customWidth="1"/>
    <col min="7" max="7" width="14.08984375" style="154" customWidth="1"/>
    <col min="8" max="10" width="17.26953125" style="154" customWidth="1"/>
    <col min="11" max="11" width="14.08984375" style="154" customWidth="1"/>
    <col min="12" max="12" width="9.7265625" style="154" customWidth="1"/>
    <col min="13" max="13" width="6.7265625" style="154" customWidth="1"/>
    <col min="14" max="14" width="3.08984375" style="154" customWidth="1"/>
    <col min="15" max="16" width="6.7265625" style="154" customWidth="1"/>
    <col min="17" max="17" width="2.08984375" style="154" customWidth="1"/>
    <col min="18" max="18" width="10.7265625" style="154" customWidth="1"/>
    <col min="19" max="31" width="6.7265625" style="154" customWidth="1"/>
    <col min="32" max="16384" width="11.08984375" style="154"/>
  </cols>
  <sheetData>
    <row r="1" spans="1:20" ht="19.5" customHeight="1" x14ac:dyDescent="0.25">
      <c r="A1" s="153" t="s">
        <v>121</v>
      </c>
      <c r="B1" s="153"/>
      <c r="C1" s="153" t="s">
        <v>137</v>
      </c>
      <c r="E1" s="155" t="s">
        <v>138</v>
      </c>
      <c r="H1" s="156"/>
      <c r="I1" s="156" t="s">
        <v>139</v>
      </c>
      <c r="J1" s="156"/>
      <c r="L1" s="156" t="s">
        <v>65</v>
      </c>
      <c r="O1" s="156" t="s">
        <v>140</v>
      </c>
      <c r="R1" s="156" t="s">
        <v>141</v>
      </c>
      <c r="T1" s="156" t="s">
        <v>6</v>
      </c>
    </row>
    <row r="2" spans="1:20" ht="19.5" customHeight="1" x14ac:dyDescent="0.25">
      <c r="A2" s="157" t="s">
        <v>142</v>
      </c>
      <c r="B2" s="158"/>
      <c r="C2" s="157" t="s">
        <v>143</v>
      </c>
      <c r="E2" s="159" t="s">
        <v>61</v>
      </c>
      <c r="F2" s="160" t="s">
        <v>144</v>
      </c>
      <c r="G2" s="161" t="s">
        <v>145</v>
      </c>
      <c r="H2" s="156"/>
      <c r="I2" s="162" t="s">
        <v>146</v>
      </c>
      <c r="J2" s="156"/>
      <c r="K2" s="163"/>
      <c r="L2" s="162" t="s">
        <v>147</v>
      </c>
      <c r="O2" s="162" t="s">
        <v>147</v>
      </c>
      <c r="P2" s="162">
        <v>30</v>
      </c>
      <c r="R2" s="162" t="s">
        <v>148</v>
      </c>
      <c r="T2" s="162" t="s">
        <v>149</v>
      </c>
    </row>
    <row r="3" spans="1:20" ht="19.5" customHeight="1" x14ac:dyDescent="0.25">
      <c r="A3" s="164" t="s">
        <v>154</v>
      </c>
      <c r="B3" s="158"/>
      <c r="C3" s="164" t="s">
        <v>113</v>
      </c>
      <c r="E3" s="159" t="s">
        <v>150</v>
      </c>
      <c r="F3" s="160" t="s">
        <v>144</v>
      </c>
      <c r="G3" s="161" t="s">
        <v>145</v>
      </c>
      <c r="H3" s="156"/>
      <c r="I3" s="162" t="s">
        <v>151</v>
      </c>
      <c r="J3" s="156"/>
      <c r="K3" s="163"/>
      <c r="L3" s="162" t="s">
        <v>66</v>
      </c>
      <c r="O3" s="162" t="s">
        <v>66</v>
      </c>
      <c r="P3" s="162">
        <v>31</v>
      </c>
      <c r="R3" s="162" t="s">
        <v>152</v>
      </c>
      <c r="T3" s="162" t="s">
        <v>153</v>
      </c>
    </row>
    <row r="4" spans="1:20" ht="19.5" customHeight="1" x14ac:dyDescent="0.25">
      <c r="A4" s="164" t="s">
        <v>113</v>
      </c>
      <c r="B4" s="163"/>
      <c r="C4" s="164" t="s">
        <v>155</v>
      </c>
      <c r="E4" s="159" t="s">
        <v>156</v>
      </c>
      <c r="F4" s="160" t="s">
        <v>144</v>
      </c>
      <c r="G4" s="161" t="s">
        <v>145</v>
      </c>
      <c r="H4" s="156"/>
      <c r="I4" s="162"/>
      <c r="J4" s="156"/>
      <c r="K4" s="163"/>
      <c r="L4" s="162" t="s">
        <v>157</v>
      </c>
      <c r="O4" s="162" t="s">
        <v>158</v>
      </c>
      <c r="P4" s="162">
        <v>30</v>
      </c>
      <c r="R4" s="165"/>
    </row>
    <row r="5" spans="1:20" ht="19.5" customHeight="1" x14ac:dyDescent="0.25">
      <c r="A5" s="164" t="s">
        <v>167</v>
      </c>
      <c r="B5" s="166"/>
      <c r="C5" s="164" t="s">
        <v>159</v>
      </c>
      <c r="E5" s="159" t="s">
        <v>114</v>
      </c>
      <c r="F5" s="160" t="s">
        <v>160</v>
      </c>
      <c r="G5" s="156" t="s">
        <v>161</v>
      </c>
      <c r="H5" s="156"/>
      <c r="I5" s="156"/>
      <c r="J5" s="156"/>
      <c r="L5" s="162" t="s">
        <v>162</v>
      </c>
      <c r="O5" s="162" t="s">
        <v>163</v>
      </c>
      <c r="P5" s="162">
        <v>31</v>
      </c>
    </row>
    <row r="6" spans="1:20" ht="19.5" customHeight="1" x14ac:dyDescent="0.25">
      <c r="A6" s="164" t="s">
        <v>155</v>
      </c>
      <c r="B6" s="166"/>
      <c r="C6" s="166"/>
      <c r="E6" s="167" t="s">
        <v>164</v>
      </c>
      <c r="F6" s="160" t="s">
        <v>160</v>
      </c>
      <c r="G6" s="156" t="s">
        <v>161</v>
      </c>
      <c r="H6" s="156"/>
      <c r="I6" s="156"/>
      <c r="J6" s="156"/>
      <c r="L6" s="162" t="s">
        <v>165</v>
      </c>
      <c r="O6" s="162" t="s">
        <v>166</v>
      </c>
      <c r="P6" s="162">
        <v>31</v>
      </c>
    </row>
    <row r="7" spans="1:20" ht="19.5" customHeight="1" x14ac:dyDescent="0.25">
      <c r="A7" s="164" t="s">
        <v>159</v>
      </c>
      <c r="B7" s="166"/>
      <c r="C7" s="166"/>
      <c r="E7" s="159" t="s">
        <v>168</v>
      </c>
      <c r="F7" s="160" t="s">
        <v>160</v>
      </c>
      <c r="G7" s="156" t="s">
        <v>161</v>
      </c>
      <c r="H7" s="156"/>
      <c r="I7" s="156"/>
      <c r="J7" s="156"/>
      <c r="L7" s="162" t="s">
        <v>169</v>
      </c>
      <c r="O7" s="162" t="s">
        <v>170</v>
      </c>
      <c r="P7" s="162">
        <v>30</v>
      </c>
    </row>
    <row r="8" spans="1:20" ht="19.5" customHeight="1" x14ac:dyDescent="0.25">
      <c r="A8" s="164" t="s">
        <v>177</v>
      </c>
      <c r="B8" s="166"/>
      <c r="C8" s="166"/>
      <c r="E8" s="159" t="s">
        <v>171</v>
      </c>
      <c r="F8" s="160" t="s">
        <v>160</v>
      </c>
      <c r="G8" s="156" t="s">
        <v>161</v>
      </c>
      <c r="H8" s="156"/>
      <c r="I8" s="156"/>
      <c r="J8" s="156"/>
      <c r="L8" s="162" t="s">
        <v>172</v>
      </c>
      <c r="O8" s="162" t="s">
        <v>173</v>
      </c>
      <c r="P8" s="162">
        <v>31</v>
      </c>
    </row>
    <row r="9" spans="1:20" ht="19.5" customHeight="1" x14ac:dyDescent="0.25">
      <c r="A9" s="164" t="s">
        <v>181</v>
      </c>
      <c r="B9" s="166"/>
      <c r="C9" s="166"/>
      <c r="E9" s="168" t="s">
        <v>174</v>
      </c>
      <c r="F9" s="160" t="s">
        <v>175</v>
      </c>
      <c r="G9" s="156" t="s">
        <v>161</v>
      </c>
      <c r="H9" s="156"/>
      <c r="I9" s="156"/>
      <c r="J9" s="156"/>
      <c r="L9" s="162" t="s">
        <v>117</v>
      </c>
      <c r="O9" s="162" t="s">
        <v>176</v>
      </c>
      <c r="P9" s="162">
        <v>30</v>
      </c>
    </row>
    <row r="10" spans="1:20" ht="19.5" customHeight="1" x14ac:dyDescent="0.25">
      <c r="B10" s="166"/>
      <c r="C10" s="166"/>
      <c r="E10" s="159" t="s">
        <v>178</v>
      </c>
      <c r="F10" s="160" t="s">
        <v>160</v>
      </c>
      <c r="G10" s="156" t="s">
        <v>161</v>
      </c>
      <c r="H10" s="156"/>
      <c r="I10" s="156"/>
      <c r="J10" s="156"/>
      <c r="L10" s="162" t="s">
        <v>179</v>
      </c>
      <c r="O10" s="162" t="s">
        <v>180</v>
      </c>
      <c r="P10" s="162">
        <v>31</v>
      </c>
    </row>
    <row r="11" spans="1:20" ht="19.5" customHeight="1" x14ac:dyDescent="0.25">
      <c r="B11" s="166"/>
      <c r="C11" s="166"/>
      <c r="E11" s="159" t="s">
        <v>182</v>
      </c>
      <c r="F11" s="160" t="s">
        <v>160</v>
      </c>
      <c r="G11" s="156" t="s">
        <v>161</v>
      </c>
      <c r="H11" s="156"/>
      <c r="I11" s="156"/>
      <c r="J11" s="156"/>
      <c r="L11" s="162" t="s">
        <v>183</v>
      </c>
      <c r="O11" s="162" t="s">
        <v>184</v>
      </c>
      <c r="P11" s="162">
        <v>31</v>
      </c>
    </row>
    <row r="12" spans="1:20" ht="19.5" customHeight="1" x14ac:dyDescent="0.25">
      <c r="B12" s="166"/>
      <c r="C12" s="166"/>
      <c r="E12" s="159" t="s">
        <v>185</v>
      </c>
      <c r="F12" s="160" t="s">
        <v>160</v>
      </c>
      <c r="G12" s="156" t="s">
        <v>161</v>
      </c>
      <c r="H12" s="156"/>
      <c r="I12" s="156"/>
      <c r="J12" s="156"/>
      <c r="L12" s="162" t="s">
        <v>186</v>
      </c>
      <c r="O12" s="162" t="s">
        <v>187</v>
      </c>
      <c r="P12" s="162">
        <v>28</v>
      </c>
    </row>
    <row r="13" spans="1:20" ht="19.5" customHeight="1" x14ac:dyDescent="0.25">
      <c r="E13" s="169" t="s">
        <v>188</v>
      </c>
      <c r="F13" s="170" t="s">
        <v>160</v>
      </c>
      <c r="G13" s="156" t="s">
        <v>161</v>
      </c>
      <c r="H13" s="156"/>
      <c r="I13" s="156"/>
      <c r="J13" s="156"/>
      <c r="L13" s="162" t="s">
        <v>189</v>
      </c>
      <c r="O13" s="162" t="s">
        <v>190</v>
      </c>
      <c r="P13" s="162">
        <v>31</v>
      </c>
    </row>
    <row r="14" spans="1:20" ht="19.5" customHeight="1" x14ac:dyDescent="0.25">
      <c r="E14" s="159" t="s">
        <v>191</v>
      </c>
      <c r="F14" s="160" t="s">
        <v>160</v>
      </c>
      <c r="G14" s="156" t="s">
        <v>161</v>
      </c>
    </row>
    <row r="15" spans="1:20" ht="19.5" customHeight="1" x14ac:dyDescent="0.25">
      <c r="E15" s="159" t="s">
        <v>192</v>
      </c>
      <c r="F15" s="160" t="s">
        <v>193</v>
      </c>
      <c r="G15" s="156" t="s">
        <v>161</v>
      </c>
    </row>
    <row r="16" spans="1:20" ht="19.5" customHeight="1" x14ac:dyDescent="0.25">
      <c r="E16" s="159" t="s">
        <v>194</v>
      </c>
      <c r="F16" s="160" t="s">
        <v>193</v>
      </c>
      <c r="G16" s="156" t="s">
        <v>161</v>
      </c>
    </row>
    <row r="17" spans="5:7" ht="19.5" customHeight="1" x14ac:dyDescent="0.25">
      <c r="E17" s="159" t="s">
        <v>195</v>
      </c>
      <c r="F17" s="160" t="s">
        <v>193</v>
      </c>
      <c r="G17" s="156" t="s">
        <v>161</v>
      </c>
    </row>
    <row r="18" spans="5:7" ht="19.5" customHeight="1" x14ac:dyDescent="0.25">
      <c r="E18" s="159" t="s">
        <v>196</v>
      </c>
      <c r="F18" s="160" t="s">
        <v>193</v>
      </c>
      <c r="G18" s="156" t="s">
        <v>161</v>
      </c>
    </row>
    <row r="19" spans="5:7" ht="19.5" customHeight="1" x14ac:dyDescent="0.25">
      <c r="E19" s="159" t="s">
        <v>197</v>
      </c>
      <c r="F19" s="160" t="s">
        <v>193</v>
      </c>
      <c r="G19" s="156" t="s">
        <v>161</v>
      </c>
    </row>
    <row r="20" spans="5:7" ht="19.5" customHeight="1" x14ac:dyDescent="0.25">
      <c r="E20" s="169" t="s">
        <v>198</v>
      </c>
      <c r="F20" s="160" t="s">
        <v>193</v>
      </c>
      <c r="G20" s="156" t="s">
        <v>161</v>
      </c>
    </row>
    <row r="21" spans="5:7" ht="19.5" customHeight="1" x14ac:dyDescent="0.25">
      <c r="E21" s="169" t="s">
        <v>199</v>
      </c>
      <c r="F21" s="160" t="s">
        <v>193</v>
      </c>
      <c r="G21" s="156" t="s">
        <v>161</v>
      </c>
    </row>
    <row r="22" spans="5:7" ht="19.5" customHeight="1" x14ac:dyDescent="0.25">
      <c r="E22" s="169" t="s">
        <v>200</v>
      </c>
      <c r="F22" s="170" t="s">
        <v>193</v>
      </c>
      <c r="G22" s="156" t="s">
        <v>161</v>
      </c>
    </row>
    <row r="23" spans="5:7" ht="19.5" customHeight="1" x14ac:dyDescent="0.25">
      <c r="E23" s="159" t="s">
        <v>201</v>
      </c>
      <c r="F23" s="170" t="s">
        <v>202</v>
      </c>
      <c r="G23" s="156" t="s">
        <v>161</v>
      </c>
    </row>
    <row r="24" spans="5:7" ht="19.5" customHeight="1" x14ac:dyDescent="0.25">
      <c r="E24" s="159" t="s">
        <v>203</v>
      </c>
      <c r="F24" s="170" t="s">
        <v>202</v>
      </c>
      <c r="G24" s="156" t="s">
        <v>161</v>
      </c>
    </row>
    <row r="25" spans="5:7" ht="19.5" customHeight="1" x14ac:dyDescent="0.25">
      <c r="E25" s="159" t="s">
        <v>204</v>
      </c>
      <c r="F25" s="170" t="s">
        <v>202</v>
      </c>
      <c r="G25" s="156" t="s">
        <v>161</v>
      </c>
    </row>
    <row r="26" spans="5:7" ht="19.5" customHeight="1" x14ac:dyDescent="0.25">
      <c r="E26" s="169" t="s">
        <v>205</v>
      </c>
      <c r="F26" s="170" t="s">
        <v>202</v>
      </c>
      <c r="G26" s="156" t="s">
        <v>161</v>
      </c>
    </row>
    <row r="27" spans="5:7" ht="19.5" customHeight="1" x14ac:dyDescent="0.25">
      <c r="E27" s="159" t="s">
        <v>206</v>
      </c>
      <c r="F27" s="160" t="s">
        <v>175</v>
      </c>
      <c r="G27" s="156" t="s">
        <v>161</v>
      </c>
    </row>
    <row r="28" spans="5:7" ht="19.5" customHeight="1" x14ac:dyDescent="0.25">
      <c r="E28" s="159" t="s">
        <v>207</v>
      </c>
      <c r="F28" s="160" t="s">
        <v>175</v>
      </c>
      <c r="G28" s="156" t="s">
        <v>161</v>
      </c>
    </row>
    <row r="29" spans="5:7" ht="19.5" customHeight="1" x14ac:dyDescent="0.25">
      <c r="E29" s="159" t="s">
        <v>208</v>
      </c>
      <c r="F29" s="160" t="s">
        <v>175</v>
      </c>
      <c r="G29" s="156" t="s">
        <v>161</v>
      </c>
    </row>
    <row r="30" spans="5:7" ht="19.5" customHeight="1" x14ac:dyDescent="0.25">
      <c r="E30" s="159" t="s">
        <v>209</v>
      </c>
      <c r="F30" s="160" t="s">
        <v>175</v>
      </c>
      <c r="G30" s="156" t="s">
        <v>161</v>
      </c>
    </row>
    <row r="31" spans="5:7" ht="19.5" customHeight="1" x14ac:dyDescent="0.25">
      <c r="E31" s="159" t="s">
        <v>210</v>
      </c>
      <c r="F31" s="160" t="s">
        <v>175</v>
      </c>
      <c r="G31" s="156" t="s">
        <v>161</v>
      </c>
    </row>
    <row r="32" spans="5:7" ht="19.5" customHeight="1" x14ac:dyDescent="0.25">
      <c r="E32" s="159" t="s">
        <v>211</v>
      </c>
      <c r="F32" s="160" t="s">
        <v>175</v>
      </c>
      <c r="G32" s="156" t="s">
        <v>161</v>
      </c>
    </row>
    <row r="33" spans="5:7" ht="19.5" customHeight="1" x14ac:dyDescent="0.25">
      <c r="E33" s="167" t="s">
        <v>212</v>
      </c>
      <c r="F33" s="160" t="s">
        <v>175</v>
      </c>
      <c r="G33" s="156" t="s">
        <v>161</v>
      </c>
    </row>
    <row r="34" spans="5:7" ht="19.5" customHeight="1" x14ac:dyDescent="0.25"/>
    <row r="35" spans="5:7" ht="19.5" customHeight="1" x14ac:dyDescent="0.25"/>
    <row r="36" spans="5:7" ht="19.5" customHeight="1" x14ac:dyDescent="0.25"/>
    <row r="37" spans="5:7" ht="19.5" customHeight="1" x14ac:dyDescent="0.25"/>
    <row r="38" spans="5:7" ht="19.5" customHeight="1" x14ac:dyDescent="0.25"/>
    <row r="39" spans="5:7" ht="19.5" customHeight="1" x14ac:dyDescent="0.25"/>
    <row r="40" spans="5:7" ht="19.5" customHeight="1" x14ac:dyDescent="0.25"/>
    <row r="41" spans="5:7" ht="19.5" customHeight="1" x14ac:dyDescent="0.25"/>
    <row r="42" spans="5:7" ht="19.5" customHeight="1" x14ac:dyDescent="0.25"/>
    <row r="43" spans="5:7" ht="19.5" customHeight="1" x14ac:dyDescent="0.25"/>
    <row r="44" spans="5:7" ht="19.5" customHeight="1" x14ac:dyDescent="0.25"/>
    <row r="45" spans="5:7" ht="19.5" customHeight="1" x14ac:dyDescent="0.25"/>
    <row r="46" spans="5:7" ht="19.5" customHeight="1" x14ac:dyDescent="0.25"/>
    <row r="47" spans="5:7" ht="19.5" customHeight="1" x14ac:dyDescent="0.25"/>
    <row r="48" spans="5:7" ht="19.5" customHeight="1" x14ac:dyDescent="0.25"/>
    <row r="49" ht="19.5" customHeight="1" x14ac:dyDescent="0.25"/>
    <row r="50" ht="19.5" customHeight="1" x14ac:dyDescent="0.25"/>
    <row r="51" ht="19.5" customHeight="1" x14ac:dyDescent="0.25"/>
    <row r="52" ht="19.5" customHeight="1" x14ac:dyDescent="0.25"/>
    <row r="53" ht="19.5" customHeight="1" x14ac:dyDescent="0.25"/>
    <row r="54" ht="19.5" customHeight="1" x14ac:dyDescent="0.25"/>
    <row r="55" ht="19.5" customHeight="1" x14ac:dyDescent="0.25"/>
    <row r="56" ht="19.5" customHeight="1" x14ac:dyDescent="0.25"/>
    <row r="57" ht="19.5" customHeight="1" x14ac:dyDescent="0.25"/>
    <row r="58" ht="19.5" customHeight="1" x14ac:dyDescent="0.25"/>
    <row r="59" ht="19.5" customHeight="1" x14ac:dyDescent="0.25"/>
    <row r="60" ht="19.5" customHeight="1" x14ac:dyDescent="0.25"/>
    <row r="61" ht="19.5" customHeight="1" x14ac:dyDescent="0.25"/>
    <row r="62" ht="19.5" customHeight="1" x14ac:dyDescent="0.25"/>
    <row r="63" ht="19.5" customHeight="1" x14ac:dyDescent="0.25"/>
    <row r="64" ht="19.5" customHeight="1" x14ac:dyDescent="0.25"/>
    <row r="65" ht="19.5" customHeight="1" x14ac:dyDescent="0.25"/>
    <row r="66" ht="19.5" customHeight="1" x14ac:dyDescent="0.25"/>
    <row r="67" ht="19.5" customHeight="1" x14ac:dyDescent="0.25"/>
    <row r="68" ht="19.5" customHeight="1" x14ac:dyDescent="0.25"/>
    <row r="69" ht="19.5" customHeight="1" x14ac:dyDescent="0.25"/>
    <row r="70" ht="19.5" customHeight="1" x14ac:dyDescent="0.25"/>
    <row r="71" ht="19.5" customHeight="1" x14ac:dyDescent="0.25"/>
    <row r="72" ht="19.5" customHeight="1" x14ac:dyDescent="0.25"/>
    <row r="73" ht="19.5" customHeight="1" x14ac:dyDescent="0.25"/>
    <row r="74" ht="19.5" customHeight="1" x14ac:dyDescent="0.25"/>
    <row r="75" ht="19.5" customHeight="1" x14ac:dyDescent="0.25"/>
    <row r="76" ht="19.5" customHeight="1" x14ac:dyDescent="0.25"/>
    <row r="77" ht="19.5" customHeight="1" x14ac:dyDescent="0.25"/>
    <row r="78" ht="19.5" customHeight="1" x14ac:dyDescent="0.25"/>
    <row r="79" ht="19.5" customHeight="1" x14ac:dyDescent="0.25"/>
    <row r="80" ht="19.5" customHeight="1" x14ac:dyDescent="0.25"/>
    <row r="81" ht="19.5" customHeight="1" x14ac:dyDescent="0.25"/>
    <row r="82" ht="19.5" customHeight="1" x14ac:dyDescent="0.25"/>
    <row r="83" ht="19.5" customHeight="1" x14ac:dyDescent="0.25"/>
    <row r="84" ht="19.5" customHeight="1" x14ac:dyDescent="0.25"/>
    <row r="85" ht="19.5" customHeight="1" x14ac:dyDescent="0.25"/>
    <row r="86" ht="19.5" customHeight="1" x14ac:dyDescent="0.25"/>
    <row r="87" ht="19.5" customHeight="1" x14ac:dyDescent="0.25"/>
    <row r="88" ht="19.5" customHeight="1" x14ac:dyDescent="0.25"/>
    <row r="89" ht="19.5" customHeight="1" x14ac:dyDescent="0.25"/>
    <row r="90" ht="19.5" customHeight="1" x14ac:dyDescent="0.25"/>
    <row r="91" ht="19.5" customHeight="1" x14ac:dyDescent="0.25"/>
    <row r="92" ht="19.5" customHeight="1" x14ac:dyDescent="0.25"/>
    <row r="93" ht="19.5" customHeight="1" x14ac:dyDescent="0.25"/>
    <row r="94" ht="19.5" customHeight="1" x14ac:dyDescent="0.25"/>
    <row r="95" ht="19.5" customHeight="1" x14ac:dyDescent="0.25"/>
    <row r="96" ht="19.5" customHeight="1" x14ac:dyDescent="0.25"/>
    <row r="97" ht="19.5" customHeight="1" x14ac:dyDescent="0.25"/>
    <row r="98" ht="19.5" customHeight="1" x14ac:dyDescent="0.25"/>
    <row r="99" ht="19.5" customHeight="1" x14ac:dyDescent="0.25"/>
    <row r="100" ht="19.5" customHeight="1" x14ac:dyDescent="0.25"/>
    <row r="101" ht="19.5" customHeight="1" x14ac:dyDescent="0.25"/>
    <row r="102" ht="19.5" customHeight="1" x14ac:dyDescent="0.25"/>
    <row r="103" ht="19.5" customHeight="1" x14ac:dyDescent="0.25"/>
    <row r="104" ht="19.5" customHeight="1" x14ac:dyDescent="0.25"/>
    <row r="105" ht="19.5" customHeight="1" x14ac:dyDescent="0.25"/>
    <row r="106" ht="19.5" customHeight="1" x14ac:dyDescent="0.25"/>
    <row r="107" ht="19.5" customHeight="1" x14ac:dyDescent="0.25"/>
    <row r="108" ht="19.5" customHeight="1" x14ac:dyDescent="0.25"/>
    <row r="109" ht="19.5" customHeight="1" x14ac:dyDescent="0.25"/>
    <row r="110" ht="19.5" customHeight="1" x14ac:dyDescent="0.25"/>
    <row r="111" ht="19.5" customHeight="1" x14ac:dyDescent="0.25"/>
    <row r="112" ht="19.5" customHeight="1" x14ac:dyDescent="0.25"/>
    <row r="113" ht="19.5" customHeight="1" x14ac:dyDescent="0.25"/>
    <row r="114" ht="19.5" customHeight="1" x14ac:dyDescent="0.25"/>
    <row r="115" ht="19.5" customHeight="1" x14ac:dyDescent="0.25"/>
    <row r="116" ht="19.5" customHeight="1" x14ac:dyDescent="0.25"/>
    <row r="117" ht="19.5" customHeight="1" x14ac:dyDescent="0.25"/>
    <row r="118" ht="19.5" customHeight="1" x14ac:dyDescent="0.25"/>
    <row r="119" ht="19.5" customHeight="1" x14ac:dyDescent="0.25"/>
    <row r="120" ht="19.5" customHeight="1" x14ac:dyDescent="0.25"/>
    <row r="121" ht="19.5" customHeight="1" x14ac:dyDescent="0.25"/>
    <row r="122" ht="19.5" customHeight="1" x14ac:dyDescent="0.25"/>
    <row r="123" ht="19.5" customHeight="1" x14ac:dyDescent="0.25"/>
    <row r="124" ht="19.5" customHeight="1" x14ac:dyDescent="0.25"/>
    <row r="125" ht="19.5" customHeight="1" x14ac:dyDescent="0.25"/>
    <row r="126" ht="19.5" customHeight="1" x14ac:dyDescent="0.25"/>
    <row r="127" ht="19.5" customHeight="1" x14ac:dyDescent="0.25"/>
    <row r="128" ht="19.5" customHeight="1" x14ac:dyDescent="0.25"/>
    <row r="129" ht="19.5" customHeight="1" x14ac:dyDescent="0.25"/>
    <row r="130" ht="19.5" customHeight="1" x14ac:dyDescent="0.25"/>
    <row r="131" ht="19.5" customHeight="1" x14ac:dyDescent="0.25"/>
    <row r="132" ht="19.5" customHeight="1" x14ac:dyDescent="0.25"/>
    <row r="133" ht="19.5" customHeight="1" x14ac:dyDescent="0.25"/>
    <row r="134" ht="19.5" customHeight="1" x14ac:dyDescent="0.25"/>
    <row r="135" ht="19.5" customHeight="1" x14ac:dyDescent="0.25"/>
    <row r="136" ht="19.5" customHeight="1" x14ac:dyDescent="0.25"/>
    <row r="137" ht="19.5" customHeight="1" x14ac:dyDescent="0.25"/>
    <row r="138" ht="19.5" customHeight="1" x14ac:dyDescent="0.25"/>
    <row r="139" ht="19.5" customHeight="1" x14ac:dyDescent="0.25"/>
    <row r="140" ht="19.5" customHeight="1" x14ac:dyDescent="0.25"/>
    <row r="141" ht="19.5" customHeight="1" x14ac:dyDescent="0.25"/>
    <row r="142" ht="19.5" customHeight="1" x14ac:dyDescent="0.25"/>
    <row r="143" ht="19.5" customHeight="1" x14ac:dyDescent="0.25"/>
    <row r="144" ht="19.5" customHeight="1" x14ac:dyDescent="0.25"/>
    <row r="145" ht="19.5" customHeight="1" x14ac:dyDescent="0.25"/>
    <row r="146" ht="19.5" customHeight="1" x14ac:dyDescent="0.25"/>
    <row r="147" ht="19.5" customHeight="1" x14ac:dyDescent="0.25"/>
    <row r="148" ht="19.5" customHeight="1" x14ac:dyDescent="0.25"/>
    <row r="149" ht="19.5" customHeight="1" x14ac:dyDescent="0.25"/>
    <row r="150" ht="19.5" customHeight="1" x14ac:dyDescent="0.25"/>
    <row r="151" ht="19.5" customHeight="1" x14ac:dyDescent="0.25"/>
    <row r="152" ht="19.5" customHeight="1" x14ac:dyDescent="0.25"/>
    <row r="153" ht="19.5" customHeight="1" x14ac:dyDescent="0.25"/>
    <row r="154" ht="19.5" customHeight="1" x14ac:dyDescent="0.25"/>
    <row r="155" ht="19.5" customHeight="1" x14ac:dyDescent="0.25"/>
    <row r="156" ht="19.5" customHeight="1" x14ac:dyDescent="0.25"/>
    <row r="157" ht="19.5" customHeight="1" x14ac:dyDescent="0.25"/>
    <row r="158" ht="19.5" customHeight="1" x14ac:dyDescent="0.25"/>
    <row r="159" ht="19.5" customHeight="1" x14ac:dyDescent="0.25"/>
    <row r="160" ht="19.5" customHeight="1" x14ac:dyDescent="0.25"/>
    <row r="161" ht="19.5" customHeight="1" x14ac:dyDescent="0.25"/>
    <row r="162" ht="19.5" customHeight="1" x14ac:dyDescent="0.25"/>
    <row r="163" ht="19.5" customHeight="1" x14ac:dyDescent="0.25"/>
    <row r="164" ht="19.5" customHeight="1" x14ac:dyDescent="0.25"/>
    <row r="165" ht="19.5" customHeight="1" x14ac:dyDescent="0.25"/>
    <row r="166" ht="19.5" customHeight="1" x14ac:dyDescent="0.25"/>
    <row r="167" ht="19.5" customHeight="1" x14ac:dyDescent="0.25"/>
    <row r="168" ht="19.5" customHeight="1" x14ac:dyDescent="0.25"/>
    <row r="169" ht="19.5" customHeight="1" x14ac:dyDescent="0.25"/>
    <row r="170" ht="19.5" customHeight="1" x14ac:dyDescent="0.25"/>
    <row r="171" ht="19.5" customHeight="1" x14ac:dyDescent="0.25"/>
    <row r="172" ht="19.5" customHeight="1" x14ac:dyDescent="0.25"/>
    <row r="173" ht="19.5" customHeight="1" x14ac:dyDescent="0.25"/>
    <row r="174" ht="19.5" customHeight="1" x14ac:dyDescent="0.25"/>
    <row r="175" ht="19.5" customHeight="1" x14ac:dyDescent="0.25"/>
    <row r="176" ht="19.5" customHeight="1" x14ac:dyDescent="0.25"/>
    <row r="177" ht="19.5" customHeight="1" x14ac:dyDescent="0.25"/>
    <row r="178" ht="19.5" customHeight="1" x14ac:dyDescent="0.25"/>
    <row r="179" ht="19.5" customHeight="1" x14ac:dyDescent="0.25"/>
    <row r="180" ht="19.5" customHeight="1" x14ac:dyDescent="0.25"/>
    <row r="181" ht="19.5" customHeight="1" x14ac:dyDescent="0.25"/>
    <row r="182" ht="19.5" customHeight="1" x14ac:dyDescent="0.25"/>
    <row r="183" ht="19.5" customHeight="1" x14ac:dyDescent="0.25"/>
    <row r="184" ht="19.5" customHeight="1" x14ac:dyDescent="0.25"/>
    <row r="185" ht="19.5" customHeight="1" x14ac:dyDescent="0.25"/>
    <row r="186" ht="19.5" customHeight="1" x14ac:dyDescent="0.25"/>
    <row r="187" ht="19.5" customHeight="1" x14ac:dyDescent="0.25"/>
    <row r="188" ht="19.5" customHeight="1" x14ac:dyDescent="0.25"/>
    <row r="189" ht="19.5" customHeight="1" x14ac:dyDescent="0.25"/>
    <row r="190" ht="19.5" customHeight="1" x14ac:dyDescent="0.25"/>
    <row r="191" ht="19.5" customHeight="1" x14ac:dyDescent="0.25"/>
    <row r="192" ht="19.5" customHeight="1" x14ac:dyDescent="0.25"/>
    <row r="193" ht="19.5" customHeight="1" x14ac:dyDescent="0.25"/>
    <row r="194" ht="19.5" customHeight="1" x14ac:dyDescent="0.25"/>
    <row r="195" ht="19.5" customHeight="1" x14ac:dyDescent="0.25"/>
    <row r="196" ht="19.5" customHeight="1" x14ac:dyDescent="0.25"/>
    <row r="197" ht="19.5" customHeight="1" x14ac:dyDescent="0.25"/>
    <row r="198" ht="19.5" customHeight="1" x14ac:dyDescent="0.25"/>
    <row r="199" ht="19.5" customHeight="1" x14ac:dyDescent="0.25"/>
    <row r="200" ht="19.5" customHeight="1" x14ac:dyDescent="0.25"/>
    <row r="201" ht="19.5" customHeight="1" x14ac:dyDescent="0.25"/>
    <row r="202" ht="19.5" customHeight="1" x14ac:dyDescent="0.25"/>
    <row r="203" ht="19.5" customHeight="1" x14ac:dyDescent="0.25"/>
    <row r="204" ht="19.5" customHeight="1" x14ac:dyDescent="0.25"/>
    <row r="205" ht="19.5" customHeight="1" x14ac:dyDescent="0.25"/>
    <row r="206" ht="19.5" customHeight="1" x14ac:dyDescent="0.25"/>
    <row r="207" ht="19.5" customHeight="1" x14ac:dyDescent="0.25"/>
    <row r="208" ht="19.5" customHeight="1" x14ac:dyDescent="0.25"/>
    <row r="209" ht="19.5" customHeight="1" x14ac:dyDescent="0.25"/>
    <row r="210" ht="19.5" customHeight="1" x14ac:dyDescent="0.25"/>
    <row r="211" ht="19.5" customHeight="1" x14ac:dyDescent="0.25"/>
    <row r="212" ht="19.5" customHeight="1" x14ac:dyDescent="0.25"/>
    <row r="213" ht="19.5" customHeight="1" x14ac:dyDescent="0.25"/>
    <row r="214" ht="19.5" customHeight="1" x14ac:dyDescent="0.25"/>
    <row r="215" ht="19.5" customHeight="1" x14ac:dyDescent="0.25"/>
    <row r="216" ht="19.5" customHeight="1" x14ac:dyDescent="0.25"/>
    <row r="217" ht="19.5" customHeight="1" x14ac:dyDescent="0.25"/>
    <row r="218" ht="19.5" customHeight="1" x14ac:dyDescent="0.25"/>
    <row r="219" ht="19.5" customHeight="1" x14ac:dyDescent="0.25"/>
    <row r="220" ht="19.5" customHeight="1" x14ac:dyDescent="0.25"/>
    <row r="221" ht="19.5" customHeight="1" x14ac:dyDescent="0.25"/>
    <row r="222" ht="19.5" customHeight="1" x14ac:dyDescent="0.25"/>
    <row r="223" ht="19.5" customHeight="1" x14ac:dyDescent="0.25"/>
    <row r="224" ht="19.5" customHeight="1" x14ac:dyDescent="0.25"/>
    <row r="225" ht="19.5" customHeight="1" x14ac:dyDescent="0.25"/>
    <row r="226" ht="19.5" customHeight="1" x14ac:dyDescent="0.25"/>
    <row r="227" ht="19.5" customHeight="1" x14ac:dyDescent="0.25"/>
    <row r="228" ht="19.5" customHeight="1" x14ac:dyDescent="0.25"/>
    <row r="229" ht="19.5" customHeight="1" x14ac:dyDescent="0.25"/>
    <row r="230" ht="19.5" customHeight="1" x14ac:dyDescent="0.25"/>
    <row r="231" ht="19.5" customHeight="1" x14ac:dyDescent="0.25"/>
    <row r="232" ht="19.5" customHeight="1" x14ac:dyDescent="0.25"/>
    <row r="233" ht="19.5" customHeight="1" x14ac:dyDescent="0.25"/>
    <row r="234" ht="19.5" customHeight="1" x14ac:dyDescent="0.25"/>
    <row r="235" ht="19.5" customHeight="1" x14ac:dyDescent="0.25"/>
    <row r="236" ht="19.5" customHeight="1" x14ac:dyDescent="0.25"/>
    <row r="237" ht="19.5" customHeight="1" x14ac:dyDescent="0.25"/>
    <row r="238" ht="19.5" customHeight="1" x14ac:dyDescent="0.25"/>
    <row r="239" ht="19.5" customHeight="1" x14ac:dyDescent="0.25"/>
    <row r="240" ht="19.5" customHeight="1" x14ac:dyDescent="0.25"/>
    <row r="241" ht="19.5" customHeight="1" x14ac:dyDescent="0.25"/>
    <row r="242" ht="19.5" customHeight="1" x14ac:dyDescent="0.25"/>
    <row r="243" ht="19.5" customHeight="1" x14ac:dyDescent="0.25"/>
    <row r="244" ht="19.5" customHeight="1" x14ac:dyDescent="0.25"/>
    <row r="245" ht="19.5" customHeight="1" x14ac:dyDescent="0.25"/>
    <row r="246" ht="19.5" customHeight="1" x14ac:dyDescent="0.25"/>
    <row r="247" ht="19.5" customHeight="1" x14ac:dyDescent="0.25"/>
    <row r="248" ht="19.5" customHeight="1" x14ac:dyDescent="0.25"/>
    <row r="249" ht="19.5" customHeight="1" x14ac:dyDescent="0.25"/>
    <row r="250" ht="19.5" customHeight="1" x14ac:dyDescent="0.25"/>
    <row r="251" ht="19.5" customHeight="1" x14ac:dyDescent="0.25"/>
    <row r="252" ht="19.5" customHeight="1" x14ac:dyDescent="0.25"/>
    <row r="253" ht="19.5" customHeight="1" x14ac:dyDescent="0.25"/>
    <row r="254" ht="19.5" customHeight="1" x14ac:dyDescent="0.25"/>
    <row r="255" ht="19.5" customHeight="1" x14ac:dyDescent="0.25"/>
    <row r="256" ht="19.5" customHeight="1" x14ac:dyDescent="0.25"/>
    <row r="257" ht="19.5" customHeight="1" x14ac:dyDescent="0.25"/>
    <row r="258" ht="19.5" customHeight="1" x14ac:dyDescent="0.25"/>
    <row r="259" ht="19.5" customHeight="1" x14ac:dyDescent="0.25"/>
    <row r="260" ht="19.5" customHeight="1" x14ac:dyDescent="0.25"/>
    <row r="261" ht="19.5" customHeight="1" x14ac:dyDescent="0.25"/>
    <row r="262" ht="19.5" customHeight="1" x14ac:dyDescent="0.25"/>
    <row r="263" ht="19.5" customHeight="1" x14ac:dyDescent="0.25"/>
    <row r="264" ht="19.5" customHeight="1" x14ac:dyDescent="0.25"/>
    <row r="265" ht="19.5" customHeight="1" x14ac:dyDescent="0.25"/>
    <row r="266" ht="19.5" customHeight="1" x14ac:dyDescent="0.25"/>
    <row r="267" ht="19.5" customHeight="1" x14ac:dyDescent="0.25"/>
    <row r="268" ht="19.5" customHeight="1" x14ac:dyDescent="0.25"/>
    <row r="269" ht="19.5" customHeight="1" x14ac:dyDescent="0.25"/>
    <row r="270" ht="19.5" customHeight="1" x14ac:dyDescent="0.25"/>
    <row r="271" ht="19.5" customHeight="1" x14ac:dyDescent="0.25"/>
    <row r="272" ht="19.5" customHeight="1" x14ac:dyDescent="0.25"/>
    <row r="273" ht="19.5" customHeight="1" x14ac:dyDescent="0.25"/>
    <row r="274" ht="19.5" customHeight="1" x14ac:dyDescent="0.25"/>
    <row r="275" ht="19.5" customHeight="1" x14ac:dyDescent="0.25"/>
    <row r="276" ht="19.5" customHeight="1" x14ac:dyDescent="0.25"/>
    <row r="277" ht="19.5" customHeight="1" x14ac:dyDescent="0.25"/>
    <row r="278" ht="19.5" customHeight="1" x14ac:dyDescent="0.25"/>
    <row r="279" ht="19.5" customHeight="1" x14ac:dyDescent="0.25"/>
    <row r="280" ht="19.5" customHeight="1" x14ac:dyDescent="0.25"/>
    <row r="281" ht="19.5" customHeight="1" x14ac:dyDescent="0.25"/>
    <row r="282" ht="19.5" customHeight="1" x14ac:dyDescent="0.25"/>
    <row r="283" ht="19.5" customHeight="1" x14ac:dyDescent="0.25"/>
    <row r="284" ht="19.5" customHeight="1" x14ac:dyDescent="0.25"/>
    <row r="285" ht="19.5" customHeight="1" x14ac:dyDescent="0.25"/>
    <row r="286" ht="19.5" customHeight="1" x14ac:dyDescent="0.25"/>
    <row r="287" ht="19.5" customHeight="1" x14ac:dyDescent="0.25"/>
    <row r="288" ht="19.5" customHeight="1" x14ac:dyDescent="0.25"/>
    <row r="289" ht="19.5" customHeight="1" x14ac:dyDescent="0.25"/>
    <row r="290" ht="19.5" customHeight="1" x14ac:dyDescent="0.25"/>
    <row r="291" ht="19.5" customHeight="1" x14ac:dyDescent="0.25"/>
    <row r="292" ht="19.5" customHeight="1" x14ac:dyDescent="0.25"/>
    <row r="293" ht="19.5" customHeight="1" x14ac:dyDescent="0.25"/>
    <row r="294" ht="19.5" customHeight="1" x14ac:dyDescent="0.25"/>
    <row r="295" ht="19.5" customHeight="1" x14ac:dyDescent="0.25"/>
    <row r="296" ht="19.5" customHeight="1" x14ac:dyDescent="0.25"/>
    <row r="297" ht="19.5" customHeight="1" x14ac:dyDescent="0.25"/>
    <row r="298" ht="19.5" customHeight="1" x14ac:dyDescent="0.25"/>
    <row r="299" ht="19.5" customHeight="1" x14ac:dyDescent="0.25"/>
    <row r="300" ht="19.5" customHeight="1" x14ac:dyDescent="0.25"/>
    <row r="301" ht="19.5" customHeight="1" x14ac:dyDescent="0.25"/>
    <row r="302" ht="19.5" customHeight="1" x14ac:dyDescent="0.25"/>
    <row r="303" ht="19.5" customHeight="1" x14ac:dyDescent="0.25"/>
    <row r="304" ht="19.5" customHeight="1" x14ac:dyDescent="0.25"/>
    <row r="305" ht="19.5" customHeight="1" x14ac:dyDescent="0.25"/>
    <row r="306" ht="19.5" customHeight="1" x14ac:dyDescent="0.25"/>
    <row r="307" ht="19.5" customHeight="1" x14ac:dyDescent="0.25"/>
    <row r="308" ht="19.5" customHeight="1" x14ac:dyDescent="0.25"/>
    <row r="309" ht="19.5" customHeight="1" x14ac:dyDescent="0.25"/>
    <row r="310" ht="19.5" customHeight="1" x14ac:dyDescent="0.25"/>
    <row r="311" ht="19.5" customHeight="1" x14ac:dyDescent="0.25"/>
    <row r="312" ht="19.5" customHeight="1" x14ac:dyDescent="0.25"/>
    <row r="313" ht="19.5" customHeight="1" x14ac:dyDescent="0.25"/>
    <row r="314" ht="19.5" customHeight="1" x14ac:dyDescent="0.25"/>
    <row r="315" ht="19.5" customHeight="1" x14ac:dyDescent="0.25"/>
    <row r="316" ht="19.5" customHeight="1" x14ac:dyDescent="0.25"/>
    <row r="317" ht="19.5" customHeight="1" x14ac:dyDescent="0.25"/>
    <row r="318" ht="19.5" customHeight="1" x14ac:dyDescent="0.25"/>
    <row r="319" ht="19.5" customHeight="1" x14ac:dyDescent="0.25"/>
    <row r="320" ht="19.5" customHeight="1" x14ac:dyDescent="0.25"/>
    <row r="321" ht="19.5" customHeight="1" x14ac:dyDescent="0.25"/>
    <row r="322" ht="19.5" customHeight="1" x14ac:dyDescent="0.25"/>
    <row r="323" ht="19.5" customHeight="1" x14ac:dyDescent="0.25"/>
    <row r="324" ht="19.5" customHeight="1" x14ac:dyDescent="0.25"/>
    <row r="325" ht="19.5" customHeight="1" x14ac:dyDescent="0.25"/>
    <row r="326" ht="19.5" customHeight="1" x14ac:dyDescent="0.25"/>
    <row r="327" ht="19.5" customHeight="1" x14ac:dyDescent="0.25"/>
    <row r="328" ht="19.5" customHeight="1" x14ac:dyDescent="0.25"/>
    <row r="329" ht="19.5" customHeight="1" x14ac:dyDescent="0.25"/>
    <row r="330" ht="19.5" customHeight="1" x14ac:dyDescent="0.25"/>
    <row r="331" ht="19.5" customHeight="1" x14ac:dyDescent="0.25"/>
    <row r="332" ht="19.5" customHeight="1" x14ac:dyDescent="0.25"/>
    <row r="333" ht="19.5" customHeight="1" x14ac:dyDescent="0.25"/>
    <row r="334" ht="19.5" customHeight="1" x14ac:dyDescent="0.25"/>
    <row r="335" ht="19.5" customHeight="1" x14ac:dyDescent="0.25"/>
    <row r="336" ht="19.5" customHeight="1" x14ac:dyDescent="0.25"/>
    <row r="337" ht="19.5" customHeight="1" x14ac:dyDescent="0.25"/>
    <row r="338" ht="19.5" customHeight="1" x14ac:dyDescent="0.25"/>
    <row r="339" ht="19.5" customHeight="1" x14ac:dyDescent="0.25"/>
    <row r="340" ht="19.5" customHeight="1" x14ac:dyDescent="0.25"/>
    <row r="341" ht="19.5" customHeight="1" x14ac:dyDescent="0.25"/>
    <row r="342" ht="19.5" customHeight="1" x14ac:dyDescent="0.25"/>
    <row r="343" ht="19.5" customHeight="1" x14ac:dyDescent="0.25"/>
    <row r="344" ht="19.5" customHeight="1" x14ac:dyDescent="0.25"/>
    <row r="345" ht="19.5" customHeight="1" x14ac:dyDescent="0.25"/>
    <row r="346" ht="19.5" customHeight="1" x14ac:dyDescent="0.25"/>
    <row r="347" ht="19.5" customHeight="1" x14ac:dyDescent="0.25"/>
    <row r="348" ht="19.5" customHeight="1" x14ac:dyDescent="0.25"/>
    <row r="349" ht="19.5" customHeight="1" x14ac:dyDescent="0.25"/>
    <row r="350" ht="19.5" customHeight="1" x14ac:dyDescent="0.25"/>
    <row r="351" ht="19.5" customHeight="1" x14ac:dyDescent="0.25"/>
    <row r="352" ht="19.5" customHeight="1" x14ac:dyDescent="0.25"/>
    <row r="353" ht="19.5" customHeight="1" x14ac:dyDescent="0.25"/>
    <row r="354" ht="19.5" customHeight="1" x14ac:dyDescent="0.25"/>
    <row r="355" ht="19.5" customHeight="1" x14ac:dyDescent="0.25"/>
    <row r="356" ht="19.5" customHeight="1" x14ac:dyDescent="0.25"/>
    <row r="357" ht="19.5" customHeight="1" x14ac:dyDescent="0.25"/>
    <row r="358" ht="19.5" customHeight="1" x14ac:dyDescent="0.25"/>
    <row r="359" ht="19.5" customHeight="1" x14ac:dyDescent="0.25"/>
    <row r="360" ht="19.5" customHeight="1" x14ac:dyDescent="0.25"/>
    <row r="361" ht="19.5" customHeight="1" x14ac:dyDescent="0.25"/>
    <row r="362" ht="19.5" customHeight="1" x14ac:dyDescent="0.25"/>
    <row r="363" ht="19.5" customHeight="1" x14ac:dyDescent="0.25"/>
    <row r="364" ht="19.5" customHeight="1" x14ac:dyDescent="0.25"/>
    <row r="365" ht="19.5" customHeight="1" x14ac:dyDescent="0.25"/>
    <row r="366" ht="19.5" customHeight="1" x14ac:dyDescent="0.25"/>
    <row r="367" ht="19.5" customHeight="1" x14ac:dyDescent="0.25"/>
    <row r="368" ht="19.5" customHeight="1" x14ac:dyDescent="0.25"/>
    <row r="369" ht="19.5" customHeight="1" x14ac:dyDescent="0.25"/>
    <row r="370" ht="19.5" customHeight="1" x14ac:dyDescent="0.25"/>
    <row r="371" ht="19.5" customHeight="1" x14ac:dyDescent="0.25"/>
    <row r="372" ht="19.5" customHeight="1" x14ac:dyDescent="0.25"/>
    <row r="373" ht="19.5" customHeight="1" x14ac:dyDescent="0.25"/>
    <row r="374" ht="19.5" customHeight="1" x14ac:dyDescent="0.25"/>
    <row r="375" ht="19.5" customHeight="1" x14ac:dyDescent="0.25"/>
    <row r="376" ht="19.5" customHeight="1" x14ac:dyDescent="0.25"/>
    <row r="377" ht="19.5" customHeight="1" x14ac:dyDescent="0.25"/>
    <row r="378" ht="19.5" customHeight="1" x14ac:dyDescent="0.25"/>
    <row r="379" ht="19.5" customHeight="1" x14ac:dyDescent="0.25"/>
    <row r="380" ht="19.5" customHeight="1" x14ac:dyDescent="0.25"/>
    <row r="381" ht="19.5" customHeight="1" x14ac:dyDescent="0.25"/>
    <row r="382" ht="19.5" customHeight="1" x14ac:dyDescent="0.25"/>
    <row r="383" ht="19.5" customHeight="1" x14ac:dyDescent="0.25"/>
    <row r="384" ht="19.5" customHeight="1" x14ac:dyDescent="0.25"/>
    <row r="385" ht="19.5" customHeight="1" x14ac:dyDescent="0.25"/>
    <row r="386" ht="19.5" customHeight="1" x14ac:dyDescent="0.25"/>
    <row r="387" ht="19.5" customHeight="1" x14ac:dyDescent="0.25"/>
    <row r="388" ht="19.5" customHeight="1" x14ac:dyDescent="0.25"/>
    <row r="389" ht="19.5" customHeight="1" x14ac:dyDescent="0.25"/>
    <row r="390" ht="19.5" customHeight="1" x14ac:dyDescent="0.25"/>
    <row r="391" ht="19.5" customHeight="1" x14ac:dyDescent="0.25"/>
    <row r="392" ht="19.5" customHeight="1" x14ac:dyDescent="0.25"/>
    <row r="393" ht="19.5" customHeight="1" x14ac:dyDescent="0.25"/>
    <row r="394" ht="19.5" customHeight="1" x14ac:dyDescent="0.25"/>
    <row r="395" ht="19.5" customHeight="1" x14ac:dyDescent="0.25"/>
    <row r="396" ht="19.5" customHeight="1" x14ac:dyDescent="0.25"/>
    <row r="397" ht="19.5" customHeight="1" x14ac:dyDescent="0.25"/>
    <row r="398" ht="19.5" customHeight="1" x14ac:dyDescent="0.25"/>
    <row r="399" ht="19.5" customHeight="1" x14ac:dyDescent="0.25"/>
    <row r="400" ht="19.5" customHeight="1" x14ac:dyDescent="0.25"/>
    <row r="401" ht="19.5" customHeight="1" x14ac:dyDescent="0.25"/>
    <row r="402" ht="19.5" customHeight="1" x14ac:dyDescent="0.25"/>
    <row r="403" ht="19.5" customHeight="1" x14ac:dyDescent="0.25"/>
    <row r="404" ht="19.5" customHeight="1" x14ac:dyDescent="0.25"/>
    <row r="405" ht="19.5" customHeight="1" x14ac:dyDescent="0.25"/>
    <row r="406" ht="19.5" customHeight="1" x14ac:dyDescent="0.25"/>
    <row r="407" ht="19.5" customHeight="1" x14ac:dyDescent="0.25"/>
    <row r="408" ht="19.5" customHeight="1" x14ac:dyDescent="0.25"/>
    <row r="409" ht="19.5" customHeight="1" x14ac:dyDescent="0.25"/>
    <row r="410" ht="19.5" customHeight="1" x14ac:dyDescent="0.25"/>
    <row r="411" ht="19.5" customHeight="1" x14ac:dyDescent="0.25"/>
    <row r="412" ht="19.5" customHeight="1" x14ac:dyDescent="0.25"/>
    <row r="413" ht="19.5" customHeight="1" x14ac:dyDescent="0.25"/>
    <row r="414" ht="19.5" customHeight="1" x14ac:dyDescent="0.25"/>
    <row r="415" ht="19.5" customHeight="1" x14ac:dyDescent="0.25"/>
    <row r="416" ht="19.5" customHeight="1" x14ac:dyDescent="0.25"/>
    <row r="417" ht="19.5" customHeight="1" x14ac:dyDescent="0.25"/>
    <row r="418" ht="19.5" customHeight="1" x14ac:dyDescent="0.25"/>
    <row r="419" ht="19.5" customHeight="1" x14ac:dyDescent="0.25"/>
    <row r="420" ht="19.5" customHeight="1" x14ac:dyDescent="0.25"/>
    <row r="421" ht="19.5" customHeight="1" x14ac:dyDescent="0.25"/>
    <row r="422" ht="19.5" customHeight="1" x14ac:dyDescent="0.25"/>
    <row r="423" ht="19.5" customHeight="1" x14ac:dyDescent="0.25"/>
    <row r="424" ht="19.5" customHeight="1" x14ac:dyDescent="0.25"/>
    <row r="425" ht="19.5" customHeight="1" x14ac:dyDescent="0.25"/>
    <row r="426" ht="19.5" customHeight="1" x14ac:dyDescent="0.25"/>
    <row r="427" ht="19.5" customHeight="1" x14ac:dyDescent="0.25"/>
    <row r="428" ht="19.5" customHeight="1" x14ac:dyDescent="0.25"/>
    <row r="429" ht="19.5" customHeight="1" x14ac:dyDescent="0.25"/>
    <row r="430" ht="19.5" customHeight="1" x14ac:dyDescent="0.25"/>
    <row r="431" ht="19.5" customHeight="1" x14ac:dyDescent="0.25"/>
    <row r="432" ht="19.5" customHeight="1" x14ac:dyDescent="0.25"/>
    <row r="433" ht="19.5" customHeight="1" x14ac:dyDescent="0.25"/>
    <row r="434" ht="19.5" customHeight="1" x14ac:dyDescent="0.25"/>
    <row r="435" ht="19.5" customHeight="1" x14ac:dyDescent="0.25"/>
    <row r="436" ht="19.5" customHeight="1" x14ac:dyDescent="0.25"/>
    <row r="437" ht="19.5" customHeight="1" x14ac:dyDescent="0.25"/>
    <row r="438" ht="19.5" customHeight="1" x14ac:dyDescent="0.25"/>
    <row r="439" ht="19.5" customHeight="1" x14ac:dyDescent="0.25"/>
    <row r="440" ht="19.5" customHeight="1" x14ac:dyDescent="0.25"/>
    <row r="441" ht="19.5" customHeight="1" x14ac:dyDescent="0.25"/>
    <row r="442" ht="19.5" customHeight="1" x14ac:dyDescent="0.25"/>
    <row r="443" ht="19.5" customHeight="1" x14ac:dyDescent="0.25"/>
    <row r="444" ht="19.5" customHeight="1" x14ac:dyDescent="0.25"/>
    <row r="445" ht="19.5" customHeight="1" x14ac:dyDescent="0.25"/>
    <row r="446" ht="19.5" customHeight="1" x14ac:dyDescent="0.25"/>
    <row r="447" ht="19.5" customHeight="1" x14ac:dyDescent="0.25"/>
    <row r="448" ht="19.5" customHeight="1" x14ac:dyDescent="0.25"/>
    <row r="449" ht="19.5" customHeight="1" x14ac:dyDescent="0.25"/>
    <row r="450" ht="19.5" customHeight="1" x14ac:dyDescent="0.25"/>
    <row r="451" ht="19.5" customHeight="1" x14ac:dyDescent="0.25"/>
    <row r="452" ht="19.5" customHeight="1" x14ac:dyDescent="0.25"/>
    <row r="453" ht="19.5" customHeight="1" x14ac:dyDescent="0.25"/>
    <row r="454" ht="19.5" customHeight="1" x14ac:dyDescent="0.25"/>
    <row r="455" ht="19.5" customHeight="1" x14ac:dyDescent="0.25"/>
    <row r="456" ht="19.5" customHeight="1" x14ac:dyDescent="0.25"/>
    <row r="457" ht="19.5" customHeight="1" x14ac:dyDescent="0.25"/>
    <row r="458" ht="19.5" customHeight="1" x14ac:dyDescent="0.25"/>
    <row r="459" ht="19.5" customHeight="1" x14ac:dyDescent="0.25"/>
    <row r="460" ht="19.5" customHeight="1" x14ac:dyDescent="0.25"/>
    <row r="461" ht="19.5" customHeight="1" x14ac:dyDescent="0.25"/>
    <row r="462" ht="19.5" customHeight="1" x14ac:dyDescent="0.25"/>
    <row r="463" ht="19.5" customHeight="1" x14ac:dyDescent="0.25"/>
    <row r="464" ht="19.5" customHeight="1" x14ac:dyDescent="0.25"/>
    <row r="465" ht="19.5" customHeight="1" x14ac:dyDescent="0.25"/>
    <row r="466" ht="19.5" customHeight="1" x14ac:dyDescent="0.25"/>
    <row r="467" ht="19.5" customHeight="1" x14ac:dyDescent="0.25"/>
    <row r="468" ht="19.5" customHeight="1" x14ac:dyDescent="0.25"/>
    <row r="469" ht="19.5" customHeight="1" x14ac:dyDescent="0.25"/>
    <row r="470" ht="19.5" customHeight="1" x14ac:dyDescent="0.25"/>
    <row r="471" ht="19.5" customHeight="1" x14ac:dyDescent="0.25"/>
    <row r="472" ht="19.5" customHeight="1" x14ac:dyDescent="0.25"/>
    <row r="473" ht="19.5" customHeight="1" x14ac:dyDescent="0.25"/>
    <row r="474" ht="19.5" customHeight="1" x14ac:dyDescent="0.25"/>
    <row r="475" ht="19.5" customHeight="1" x14ac:dyDescent="0.25"/>
    <row r="476" ht="19.5" customHeight="1" x14ac:dyDescent="0.25"/>
    <row r="477" ht="19.5" customHeight="1" x14ac:dyDescent="0.25"/>
    <row r="478" ht="19.5" customHeight="1" x14ac:dyDescent="0.25"/>
    <row r="479" ht="19.5" customHeight="1" x14ac:dyDescent="0.25"/>
    <row r="480" ht="19.5" customHeight="1" x14ac:dyDescent="0.25"/>
    <row r="481" ht="19.5" customHeight="1" x14ac:dyDescent="0.25"/>
    <row r="482" ht="19.5" customHeight="1" x14ac:dyDescent="0.25"/>
    <row r="483" ht="19.5" customHeight="1" x14ac:dyDescent="0.25"/>
    <row r="484" ht="19.5" customHeight="1" x14ac:dyDescent="0.25"/>
    <row r="485" ht="19.5" customHeight="1" x14ac:dyDescent="0.25"/>
    <row r="486" ht="19.5" customHeight="1" x14ac:dyDescent="0.25"/>
    <row r="487" ht="19.5" customHeight="1" x14ac:dyDescent="0.25"/>
    <row r="488" ht="19.5" customHeight="1" x14ac:dyDescent="0.25"/>
    <row r="489" ht="19.5" customHeight="1" x14ac:dyDescent="0.25"/>
    <row r="490" ht="19.5" customHeight="1" x14ac:dyDescent="0.25"/>
    <row r="491" ht="19.5" customHeight="1" x14ac:dyDescent="0.25"/>
    <row r="492" ht="19.5" customHeight="1" x14ac:dyDescent="0.25"/>
    <row r="493" ht="19.5" customHeight="1" x14ac:dyDescent="0.25"/>
    <row r="494" ht="19.5" customHeight="1" x14ac:dyDescent="0.25"/>
    <row r="495" ht="19.5" customHeight="1" x14ac:dyDescent="0.25"/>
    <row r="496" ht="19.5" customHeight="1" x14ac:dyDescent="0.25"/>
    <row r="497" ht="19.5" customHeight="1" x14ac:dyDescent="0.25"/>
    <row r="498" ht="19.5" customHeight="1" x14ac:dyDescent="0.25"/>
    <row r="499" ht="19.5" customHeight="1" x14ac:dyDescent="0.25"/>
    <row r="500" ht="19.5" customHeight="1" x14ac:dyDescent="0.25"/>
    <row r="501" ht="19.5" customHeight="1" x14ac:dyDescent="0.25"/>
    <row r="502" ht="19.5" customHeight="1" x14ac:dyDescent="0.25"/>
    <row r="503" ht="19.5" customHeight="1" x14ac:dyDescent="0.25"/>
    <row r="504" ht="19.5" customHeight="1" x14ac:dyDescent="0.25"/>
    <row r="505" ht="19.5" customHeight="1" x14ac:dyDescent="0.25"/>
    <row r="506" ht="19.5" customHeight="1" x14ac:dyDescent="0.25"/>
    <row r="507" ht="19.5" customHeight="1" x14ac:dyDescent="0.25"/>
    <row r="508" ht="19.5" customHeight="1" x14ac:dyDescent="0.25"/>
    <row r="509" ht="19.5" customHeight="1" x14ac:dyDescent="0.25"/>
    <row r="510" ht="19.5" customHeight="1" x14ac:dyDescent="0.25"/>
    <row r="511" ht="19.5" customHeight="1" x14ac:dyDescent="0.25"/>
    <row r="512" ht="19.5" customHeight="1" x14ac:dyDescent="0.25"/>
    <row r="513" ht="19.5" customHeight="1" x14ac:dyDescent="0.25"/>
    <row r="514" ht="19.5" customHeight="1" x14ac:dyDescent="0.25"/>
    <row r="515" ht="19.5" customHeight="1" x14ac:dyDescent="0.25"/>
    <row r="516" ht="19.5" customHeight="1" x14ac:dyDescent="0.25"/>
    <row r="517" ht="19.5" customHeight="1" x14ac:dyDescent="0.25"/>
    <row r="518" ht="19.5" customHeight="1" x14ac:dyDescent="0.25"/>
    <row r="519" ht="19.5" customHeight="1" x14ac:dyDescent="0.25"/>
    <row r="520" ht="19.5" customHeight="1" x14ac:dyDescent="0.25"/>
    <row r="521" ht="19.5" customHeight="1" x14ac:dyDescent="0.25"/>
    <row r="522" ht="19.5" customHeight="1" x14ac:dyDescent="0.25"/>
    <row r="523" ht="19.5" customHeight="1" x14ac:dyDescent="0.25"/>
    <row r="524" ht="19.5" customHeight="1" x14ac:dyDescent="0.25"/>
    <row r="525" ht="19.5" customHeight="1" x14ac:dyDescent="0.25"/>
    <row r="526" ht="19.5" customHeight="1" x14ac:dyDescent="0.25"/>
    <row r="527" ht="19.5" customHeight="1" x14ac:dyDescent="0.25"/>
    <row r="528" ht="19.5" customHeight="1" x14ac:dyDescent="0.25"/>
    <row r="529" ht="19.5" customHeight="1" x14ac:dyDescent="0.25"/>
    <row r="530" ht="19.5" customHeight="1" x14ac:dyDescent="0.25"/>
    <row r="531" ht="19.5" customHeight="1" x14ac:dyDescent="0.25"/>
    <row r="532" ht="19.5" customHeight="1" x14ac:dyDescent="0.25"/>
    <row r="533" ht="19.5" customHeight="1" x14ac:dyDescent="0.25"/>
    <row r="534" ht="19.5" customHeight="1" x14ac:dyDescent="0.25"/>
    <row r="535" ht="19.5" customHeight="1" x14ac:dyDescent="0.25"/>
    <row r="536" ht="19.5" customHeight="1" x14ac:dyDescent="0.25"/>
    <row r="537" ht="19.5" customHeight="1" x14ac:dyDescent="0.25"/>
    <row r="538" ht="19.5" customHeight="1" x14ac:dyDescent="0.25"/>
    <row r="539" ht="19.5" customHeight="1" x14ac:dyDescent="0.25"/>
    <row r="540" ht="19.5" customHeight="1" x14ac:dyDescent="0.25"/>
    <row r="541" ht="19.5" customHeight="1" x14ac:dyDescent="0.25"/>
    <row r="542" ht="19.5" customHeight="1" x14ac:dyDescent="0.25"/>
    <row r="543" ht="19.5" customHeight="1" x14ac:dyDescent="0.25"/>
    <row r="544" ht="19.5" customHeight="1" x14ac:dyDescent="0.25"/>
    <row r="545" ht="19.5" customHeight="1" x14ac:dyDescent="0.25"/>
    <row r="546" ht="19.5" customHeight="1" x14ac:dyDescent="0.25"/>
    <row r="547" ht="19.5" customHeight="1" x14ac:dyDescent="0.25"/>
    <row r="548" ht="19.5" customHeight="1" x14ac:dyDescent="0.25"/>
    <row r="549" ht="19.5" customHeight="1" x14ac:dyDescent="0.25"/>
    <row r="550" ht="19.5" customHeight="1" x14ac:dyDescent="0.25"/>
    <row r="551" ht="19.5" customHeight="1" x14ac:dyDescent="0.25"/>
    <row r="552" ht="19.5" customHeight="1" x14ac:dyDescent="0.25"/>
    <row r="553" ht="19.5" customHeight="1" x14ac:dyDescent="0.25"/>
    <row r="554" ht="19.5" customHeight="1" x14ac:dyDescent="0.25"/>
    <row r="555" ht="19.5" customHeight="1" x14ac:dyDescent="0.25"/>
    <row r="556" ht="19.5" customHeight="1" x14ac:dyDescent="0.25"/>
    <row r="557" ht="19.5" customHeight="1" x14ac:dyDescent="0.25"/>
    <row r="558" ht="19.5" customHeight="1" x14ac:dyDescent="0.25"/>
    <row r="559" ht="19.5" customHeight="1" x14ac:dyDescent="0.25"/>
    <row r="560" ht="19.5" customHeight="1" x14ac:dyDescent="0.25"/>
    <row r="561" ht="19.5" customHeight="1" x14ac:dyDescent="0.25"/>
    <row r="562" ht="19.5" customHeight="1" x14ac:dyDescent="0.25"/>
    <row r="563" ht="19.5" customHeight="1" x14ac:dyDescent="0.25"/>
    <row r="564" ht="19.5" customHeight="1" x14ac:dyDescent="0.25"/>
    <row r="565" ht="19.5" customHeight="1" x14ac:dyDescent="0.25"/>
    <row r="566" ht="19.5" customHeight="1" x14ac:dyDescent="0.25"/>
    <row r="567" ht="19.5" customHeight="1" x14ac:dyDescent="0.25"/>
    <row r="568" ht="19.5" customHeight="1" x14ac:dyDescent="0.25"/>
    <row r="569" ht="19.5" customHeight="1" x14ac:dyDescent="0.25"/>
    <row r="570" ht="19.5" customHeight="1" x14ac:dyDescent="0.25"/>
    <row r="571" ht="19.5" customHeight="1" x14ac:dyDescent="0.25"/>
    <row r="572" ht="19.5" customHeight="1" x14ac:dyDescent="0.25"/>
    <row r="573" ht="19.5" customHeight="1" x14ac:dyDescent="0.25"/>
    <row r="574" ht="19.5" customHeight="1" x14ac:dyDescent="0.25"/>
    <row r="575" ht="19.5" customHeight="1" x14ac:dyDescent="0.25"/>
    <row r="576" ht="19.5" customHeight="1" x14ac:dyDescent="0.25"/>
    <row r="577" ht="19.5" customHeight="1" x14ac:dyDescent="0.25"/>
    <row r="578" ht="19.5" customHeight="1" x14ac:dyDescent="0.25"/>
    <row r="579" ht="19.5" customHeight="1" x14ac:dyDescent="0.25"/>
    <row r="580" ht="19.5" customHeight="1" x14ac:dyDescent="0.25"/>
    <row r="581" ht="19.5" customHeight="1" x14ac:dyDescent="0.25"/>
    <row r="582" ht="19.5" customHeight="1" x14ac:dyDescent="0.25"/>
    <row r="583" ht="19.5" customHeight="1" x14ac:dyDescent="0.25"/>
    <row r="584" ht="19.5" customHeight="1" x14ac:dyDescent="0.25"/>
    <row r="585" ht="19.5" customHeight="1" x14ac:dyDescent="0.25"/>
    <row r="586" ht="19.5" customHeight="1" x14ac:dyDescent="0.25"/>
    <row r="587" ht="19.5" customHeight="1" x14ac:dyDescent="0.25"/>
    <row r="588" ht="19.5" customHeight="1" x14ac:dyDescent="0.25"/>
    <row r="589" ht="19.5" customHeight="1" x14ac:dyDescent="0.25"/>
    <row r="590" ht="19.5" customHeight="1" x14ac:dyDescent="0.25"/>
    <row r="591" ht="19.5" customHeight="1" x14ac:dyDescent="0.25"/>
    <row r="592" ht="19.5" customHeight="1" x14ac:dyDescent="0.25"/>
    <row r="593" ht="19.5" customHeight="1" x14ac:dyDescent="0.25"/>
    <row r="594" ht="19.5" customHeight="1" x14ac:dyDescent="0.25"/>
    <row r="595" ht="19.5" customHeight="1" x14ac:dyDescent="0.25"/>
    <row r="596" ht="19.5" customHeight="1" x14ac:dyDescent="0.25"/>
    <row r="597" ht="19.5" customHeight="1" x14ac:dyDescent="0.25"/>
    <row r="598" ht="19.5" customHeight="1" x14ac:dyDescent="0.25"/>
    <row r="599" ht="19.5" customHeight="1" x14ac:dyDescent="0.25"/>
    <row r="600" ht="19.5" customHeight="1" x14ac:dyDescent="0.25"/>
    <row r="601" ht="19.5" customHeight="1" x14ac:dyDescent="0.25"/>
    <row r="602" ht="19.5" customHeight="1" x14ac:dyDescent="0.25"/>
    <row r="603" ht="19.5" customHeight="1" x14ac:dyDescent="0.25"/>
    <row r="604" ht="19.5" customHeight="1" x14ac:dyDescent="0.25"/>
    <row r="605" ht="19.5" customHeight="1" x14ac:dyDescent="0.25"/>
    <row r="606" ht="19.5" customHeight="1" x14ac:dyDescent="0.25"/>
    <row r="607" ht="19.5" customHeight="1" x14ac:dyDescent="0.25"/>
    <row r="608" ht="19.5" customHeight="1" x14ac:dyDescent="0.25"/>
    <row r="609" ht="19.5" customHeight="1" x14ac:dyDescent="0.25"/>
    <row r="610" ht="19.5" customHeight="1" x14ac:dyDescent="0.25"/>
    <row r="611" ht="19.5" customHeight="1" x14ac:dyDescent="0.25"/>
    <row r="612" ht="19.5" customHeight="1" x14ac:dyDescent="0.25"/>
    <row r="613" ht="19.5" customHeight="1" x14ac:dyDescent="0.25"/>
    <row r="614" ht="19.5" customHeight="1" x14ac:dyDescent="0.25"/>
    <row r="615" ht="19.5" customHeight="1" x14ac:dyDescent="0.25"/>
    <row r="616" ht="19.5" customHeight="1" x14ac:dyDescent="0.25"/>
    <row r="617" ht="19.5" customHeight="1" x14ac:dyDescent="0.25"/>
    <row r="618" ht="19.5" customHeight="1" x14ac:dyDescent="0.25"/>
    <row r="619" ht="19.5" customHeight="1" x14ac:dyDescent="0.25"/>
    <row r="620" ht="19.5" customHeight="1" x14ac:dyDescent="0.25"/>
    <row r="621" ht="19.5" customHeight="1" x14ac:dyDescent="0.25"/>
    <row r="622" ht="19.5" customHeight="1" x14ac:dyDescent="0.25"/>
    <row r="623" ht="19.5" customHeight="1" x14ac:dyDescent="0.25"/>
    <row r="624" ht="19.5" customHeight="1" x14ac:dyDescent="0.25"/>
    <row r="625" ht="19.5" customHeight="1" x14ac:dyDescent="0.25"/>
    <row r="626" ht="19.5" customHeight="1" x14ac:dyDescent="0.25"/>
    <row r="627" ht="19.5" customHeight="1" x14ac:dyDescent="0.25"/>
    <row r="628" ht="19.5" customHeight="1" x14ac:dyDescent="0.25"/>
    <row r="629" ht="19.5" customHeight="1" x14ac:dyDescent="0.25"/>
    <row r="630" ht="19.5" customHeight="1" x14ac:dyDescent="0.25"/>
    <row r="631" ht="19.5" customHeight="1" x14ac:dyDescent="0.25"/>
    <row r="632" ht="19.5" customHeight="1" x14ac:dyDescent="0.25"/>
    <row r="633" ht="19.5" customHeight="1" x14ac:dyDescent="0.25"/>
    <row r="634" ht="19.5" customHeight="1" x14ac:dyDescent="0.25"/>
    <row r="635" ht="19.5" customHeight="1" x14ac:dyDescent="0.25"/>
    <row r="636" ht="19.5" customHeight="1" x14ac:dyDescent="0.25"/>
    <row r="637" ht="19.5" customHeight="1" x14ac:dyDescent="0.25"/>
    <row r="638" ht="19.5" customHeight="1" x14ac:dyDescent="0.25"/>
    <row r="639" ht="19.5" customHeight="1" x14ac:dyDescent="0.25"/>
    <row r="640" ht="19.5" customHeight="1" x14ac:dyDescent="0.25"/>
    <row r="641" ht="19.5" customHeight="1" x14ac:dyDescent="0.25"/>
    <row r="642" ht="19.5" customHeight="1" x14ac:dyDescent="0.25"/>
    <row r="643" ht="19.5" customHeight="1" x14ac:dyDescent="0.25"/>
    <row r="644" ht="19.5" customHeight="1" x14ac:dyDescent="0.25"/>
    <row r="645" ht="19.5" customHeight="1" x14ac:dyDescent="0.25"/>
    <row r="646" ht="19.5" customHeight="1" x14ac:dyDescent="0.25"/>
    <row r="647" ht="19.5" customHeight="1" x14ac:dyDescent="0.25"/>
    <row r="648" ht="19.5" customHeight="1" x14ac:dyDescent="0.25"/>
    <row r="649" ht="19.5" customHeight="1" x14ac:dyDescent="0.25"/>
    <row r="650" ht="19.5" customHeight="1" x14ac:dyDescent="0.25"/>
    <row r="651" ht="19.5" customHeight="1" x14ac:dyDescent="0.25"/>
    <row r="652" ht="19.5" customHeight="1" x14ac:dyDescent="0.25"/>
    <row r="653" ht="19.5" customHeight="1" x14ac:dyDescent="0.25"/>
    <row r="654" ht="19.5" customHeight="1" x14ac:dyDescent="0.25"/>
    <row r="655" ht="19.5" customHeight="1" x14ac:dyDescent="0.25"/>
    <row r="656" ht="19.5" customHeight="1" x14ac:dyDescent="0.25"/>
    <row r="657" ht="19.5" customHeight="1" x14ac:dyDescent="0.25"/>
    <row r="658" ht="19.5" customHeight="1" x14ac:dyDescent="0.25"/>
    <row r="659" ht="19.5" customHeight="1" x14ac:dyDescent="0.25"/>
    <row r="660" ht="19.5" customHeight="1" x14ac:dyDescent="0.25"/>
    <row r="661" ht="19.5" customHeight="1" x14ac:dyDescent="0.25"/>
    <row r="662" ht="19.5" customHeight="1" x14ac:dyDescent="0.25"/>
    <row r="663" ht="19.5" customHeight="1" x14ac:dyDescent="0.25"/>
    <row r="664" ht="19.5" customHeight="1" x14ac:dyDescent="0.25"/>
    <row r="665" ht="19.5" customHeight="1" x14ac:dyDescent="0.25"/>
    <row r="666" ht="19.5" customHeight="1" x14ac:dyDescent="0.25"/>
    <row r="667" ht="19.5" customHeight="1" x14ac:dyDescent="0.25"/>
    <row r="668" ht="19.5" customHeight="1" x14ac:dyDescent="0.25"/>
    <row r="669" ht="19.5" customHeight="1" x14ac:dyDescent="0.25"/>
    <row r="670" ht="19.5" customHeight="1" x14ac:dyDescent="0.25"/>
    <row r="671" ht="19.5" customHeight="1" x14ac:dyDescent="0.25"/>
    <row r="672" ht="19.5" customHeight="1" x14ac:dyDescent="0.25"/>
    <row r="673" ht="19.5" customHeight="1" x14ac:dyDescent="0.25"/>
    <row r="674" ht="19.5" customHeight="1" x14ac:dyDescent="0.25"/>
    <row r="675" ht="19.5" customHeight="1" x14ac:dyDescent="0.25"/>
    <row r="676" ht="19.5" customHeight="1" x14ac:dyDescent="0.25"/>
    <row r="677" ht="19.5" customHeight="1" x14ac:dyDescent="0.25"/>
    <row r="678" ht="19.5" customHeight="1" x14ac:dyDescent="0.25"/>
    <row r="679" ht="19.5" customHeight="1" x14ac:dyDescent="0.25"/>
    <row r="680" ht="19.5" customHeight="1" x14ac:dyDescent="0.25"/>
    <row r="681" ht="19.5" customHeight="1" x14ac:dyDescent="0.25"/>
    <row r="682" ht="19.5" customHeight="1" x14ac:dyDescent="0.25"/>
    <row r="683" ht="19.5" customHeight="1" x14ac:dyDescent="0.25"/>
    <row r="684" ht="19.5" customHeight="1" x14ac:dyDescent="0.25"/>
    <row r="685" ht="19.5" customHeight="1" x14ac:dyDescent="0.25"/>
    <row r="686" ht="19.5" customHeight="1" x14ac:dyDescent="0.25"/>
    <row r="687" ht="19.5" customHeight="1" x14ac:dyDescent="0.25"/>
    <row r="688" ht="19.5" customHeight="1" x14ac:dyDescent="0.25"/>
    <row r="689" ht="19.5" customHeight="1" x14ac:dyDescent="0.25"/>
    <row r="690" ht="19.5" customHeight="1" x14ac:dyDescent="0.25"/>
    <row r="691" ht="19.5" customHeight="1" x14ac:dyDescent="0.25"/>
    <row r="692" ht="19.5" customHeight="1" x14ac:dyDescent="0.25"/>
    <row r="693" ht="19.5" customHeight="1" x14ac:dyDescent="0.25"/>
    <row r="694" ht="19.5" customHeight="1" x14ac:dyDescent="0.25"/>
    <row r="695" ht="19.5" customHeight="1" x14ac:dyDescent="0.25"/>
    <row r="696" ht="19.5" customHeight="1" x14ac:dyDescent="0.25"/>
    <row r="697" ht="19.5" customHeight="1" x14ac:dyDescent="0.25"/>
    <row r="698" ht="19.5" customHeight="1" x14ac:dyDescent="0.25"/>
    <row r="699" ht="19.5" customHeight="1" x14ac:dyDescent="0.25"/>
    <row r="700" ht="19.5" customHeight="1" x14ac:dyDescent="0.25"/>
    <row r="701" ht="19.5" customHeight="1" x14ac:dyDescent="0.25"/>
    <row r="702" ht="19.5" customHeight="1" x14ac:dyDescent="0.25"/>
    <row r="703" ht="19.5" customHeight="1" x14ac:dyDescent="0.25"/>
    <row r="704" ht="19.5" customHeight="1" x14ac:dyDescent="0.25"/>
    <row r="705" ht="19.5" customHeight="1" x14ac:dyDescent="0.25"/>
    <row r="706" ht="19.5" customHeight="1" x14ac:dyDescent="0.25"/>
    <row r="707" ht="19.5" customHeight="1" x14ac:dyDescent="0.25"/>
    <row r="708" ht="19.5" customHeight="1" x14ac:dyDescent="0.25"/>
    <row r="709" ht="19.5" customHeight="1" x14ac:dyDescent="0.25"/>
    <row r="710" ht="19.5" customHeight="1" x14ac:dyDescent="0.25"/>
    <row r="711" ht="19.5" customHeight="1" x14ac:dyDescent="0.25"/>
    <row r="712" ht="19.5" customHeight="1" x14ac:dyDescent="0.25"/>
    <row r="713" ht="19.5" customHeight="1" x14ac:dyDescent="0.25"/>
    <row r="714" ht="19.5" customHeight="1" x14ac:dyDescent="0.25"/>
    <row r="715" ht="19.5" customHeight="1" x14ac:dyDescent="0.25"/>
    <row r="716" ht="19.5" customHeight="1" x14ac:dyDescent="0.25"/>
    <row r="717" ht="19.5" customHeight="1" x14ac:dyDescent="0.25"/>
    <row r="718" ht="19.5" customHeight="1" x14ac:dyDescent="0.25"/>
    <row r="719" ht="19.5" customHeight="1" x14ac:dyDescent="0.25"/>
    <row r="720" ht="19.5" customHeight="1" x14ac:dyDescent="0.25"/>
    <row r="721" ht="19.5" customHeight="1" x14ac:dyDescent="0.25"/>
    <row r="722" ht="19.5" customHeight="1" x14ac:dyDescent="0.25"/>
    <row r="723" ht="19.5" customHeight="1" x14ac:dyDescent="0.25"/>
    <row r="724" ht="19.5" customHeight="1" x14ac:dyDescent="0.25"/>
    <row r="725" ht="19.5" customHeight="1" x14ac:dyDescent="0.25"/>
    <row r="726" ht="19.5" customHeight="1" x14ac:dyDescent="0.25"/>
    <row r="727" ht="19.5" customHeight="1" x14ac:dyDescent="0.25"/>
    <row r="728" ht="19.5" customHeight="1" x14ac:dyDescent="0.25"/>
    <row r="729" ht="19.5" customHeight="1" x14ac:dyDescent="0.25"/>
    <row r="730" ht="19.5" customHeight="1" x14ac:dyDescent="0.25"/>
    <row r="731" ht="19.5" customHeight="1" x14ac:dyDescent="0.25"/>
    <row r="732" ht="19.5" customHeight="1" x14ac:dyDescent="0.25"/>
    <row r="733" ht="19.5" customHeight="1" x14ac:dyDescent="0.25"/>
    <row r="734" ht="19.5" customHeight="1" x14ac:dyDescent="0.25"/>
    <row r="735" ht="19.5" customHeight="1" x14ac:dyDescent="0.25"/>
    <row r="736" ht="19.5" customHeight="1" x14ac:dyDescent="0.25"/>
    <row r="737" ht="19.5" customHeight="1" x14ac:dyDescent="0.25"/>
    <row r="738" ht="19.5" customHeight="1" x14ac:dyDescent="0.25"/>
    <row r="739" ht="19.5" customHeight="1" x14ac:dyDescent="0.25"/>
    <row r="740" ht="19.5" customHeight="1" x14ac:dyDescent="0.25"/>
    <row r="741" ht="19.5" customHeight="1" x14ac:dyDescent="0.25"/>
    <row r="742" ht="19.5" customHeight="1" x14ac:dyDescent="0.25"/>
    <row r="743" ht="19.5" customHeight="1" x14ac:dyDescent="0.25"/>
    <row r="744" ht="19.5" customHeight="1" x14ac:dyDescent="0.25"/>
    <row r="745" ht="19.5" customHeight="1" x14ac:dyDescent="0.25"/>
    <row r="746" ht="19.5" customHeight="1" x14ac:dyDescent="0.25"/>
    <row r="747" ht="19.5" customHeight="1" x14ac:dyDescent="0.25"/>
    <row r="748" ht="19.5" customHeight="1" x14ac:dyDescent="0.25"/>
    <row r="749" ht="19.5" customHeight="1" x14ac:dyDescent="0.25"/>
    <row r="750" ht="19.5" customHeight="1" x14ac:dyDescent="0.25"/>
    <row r="751" ht="19.5" customHeight="1" x14ac:dyDescent="0.25"/>
    <row r="752" ht="19.5" customHeight="1" x14ac:dyDescent="0.25"/>
    <row r="753" ht="19.5" customHeight="1" x14ac:dyDescent="0.25"/>
    <row r="754" ht="19.5" customHeight="1" x14ac:dyDescent="0.25"/>
    <row r="755" ht="19.5" customHeight="1" x14ac:dyDescent="0.25"/>
    <row r="756" ht="19.5" customHeight="1" x14ac:dyDescent="0.25"/>
    <row r="757" ht="19.5" customHeight="1" x14ac:dyDescent="0.25"/>
    <row r="758" ht="19.5" customHeight="1" x14ac:dyDescent="0.25"/>
    <row r="759" ht="19.5" customHeight="1" x14ac:dyDescent="0.25"/>
    <row r="760" ht="19.5" customHeight="1" x14ac:dyDescent="0.25"/>
    <row r="761" ht="19.5" customHeight="1" x14ac:dyDescent="0.25"/>
    <row r="762" ht="19.5" customHeight="1" x14ac:dyDescent="0.25"/>
    <row r="763" ht="19.5" customHeight="1" x14ac:dyDescent="0.25"/>
    <row r="764" ht="19.5" customHeight="1" x14ac:dyDescent="0.25"/>
    <row r="765" ht="19.5" customHeight="1" x14ac:dyDescent="0.25"/>
    <row r="766" ht="19.5" customHeight="1" x14ac:dyDescent="0.25"/>
    <row r="767" ht="19.5" customHeight="1" x14ac:dyDescent="0.25"/>
    <row r="768" ht="19.5" customHeight="1" x14ac:dyDescent="0.25"/>
    <row r="769" ht="19.5" customHeight="1" x14ac:dyDescent="0.25"/>
    <row r="770" ht="19.5" customHeight="1" x14ac:dyDescent="0.25"/>
    <row r="771" ht="19.5" customHeight="1" x14ac:dyDescent="0.25"/>
    <row r="772" ht="19.5" customHeight="1" x14ac:dyDescent="0.25"/>
    <row r="773" ht="19.5" customHeight="1" x14ac:dyDescent="0.25"/>
    <row r="774" ht="19.5" customHeight="1" x14ac:dyDescent="0.25"/>
    <row r="775" ht="19.5" customHeight="1" x14ac:dyDescent="0.25"/>
    <row r="776" ht="19.5" customHeight="1" x14ac:dyDescent="0.25"/>
    <row r="777" ht="19.5" customHeight="1" x14ac:dyDescent="0.25"/>
    <row r="778" ht="19.5" customHeight="1" x14ac:dyDescent="0.25"/>
    <row r="779" ht="19.5" customHeight="1" x14ac:dyDescent="0.25"/>
    <row r="780" ht="19.5" customHeight="1" x14ac:dyDescent="0.25"/>
    <row r="781" ht="19.5" customHeight="1" x14ac:dyDescent="0.25"/>
    <row r="782" ht="19.5" customHeight="1" x14ac:dyDescent="0.25"/>
    <row r="783" ht="19.5" customHeight="1" x14ac:dyDescent="0.25"/>
    <row r="784" ht="19.5" customHeight="1" x14ac:dyDescent="0.25"/>
    <row r="785" ht="19.5" customHeight="1" x14ac:dyDescent="0.25"/>
    <row r="786" ht="19.5" customHeight="1" x14ac:dyDescent="0.25"/>
    <row r="787" ht="19.5" customHeight="1" x14ac:dyDescent="0.25"/>
    <row r="788" ht="19.5" customHeight="1" x14ac:dyDescent="0.25"/>
    <row r="789" ht="19.5" customHeight="1" x14ac:dyDescent="0.25"/>
    <row r="790" ht="19.5" customHeight="1" x14ac:dyDescent="0.25"/>
    <row r="791" ht="19.5" customHeight="1" x14ac:dyDescent="0.25"/>
    <row r="792" ht="19.5" customHeight="1" x14ac:dyDescent="0.25"/>
    <row r="793" ht="19.5" customHeight="1" x14ac:dyDescent="0.25"/>
    <row r="794" ht="19.5" customHeight="1" x14ac:dyDescent="0.25"/>
    <row r="795" ht="19.5" customHeight="1" x14ac:dyDescent="0.25"/>
    <row r="796" ht="19.5" customHeight="1" x14ac:dyDescent="0.25"/>
    <row r="797" ht="19.5" customHeight="1" x14ac:dyDescent="0.25"/>
    <row r="798" ht="19.5" customHeight="1" x14ac:dyDescent="0.25"/>
    <row r="799" ht="19.5" customHeight="1" x14ac:dyDescent="0.25"/>
    <row r="800" ht="19.5" customHeight="1" x14ac:dyDescent="0.25"/>
    <row r="801" ht="19.5" customHeight="1" x14ac:dyDescent="0.25"/>
    <row r="802" ht="19.5" customHeight="1" x14ac:dyDescent="0.25"/>
    <row r="803" ht="19.5" customHeight="1" x14ac:dyDescent="0.25"/>
    <row r="804" ht="19.5" customHeight="1" x14ac:dyDescent="0.25"/>
    <row r="805" ht="19.5" customHeight="1" x14ac:dyDescent="0.25"/>
    <row r="806" ht="19.5" customHeight="1" x14ac:dyDescent="0.25"/>
    <row r="807" ht="19.5" customHeight="1" x14ac:dyDescent="0.25"/>
    <row r="808" ht="19.5" customHeight="1" x14ac:dyDescent="0.25"/>
    <row r="809" ht="19.5" customHeight="1" x14ac:dyDescent="0.25"/>
    <row r="810" ht="19.5" customHeight="1" x14ac:dyDescent="0.25"/>
    <row r="811" ht="19.5" customHeight="1" x14ac:dyDescent="0.25"/>
    <row r="812" ht="19.5" customHeight="1" x14ac:dyDescent="0.25"/>
    <row r="813" ht="19.5" customHeight="1" x14ac:dyDescent="0.25"/>
    <row r="814" ht="19.5" customHeight="1" x14ac:dyDescent="0.25"/>
    <row r="815" ht="19.5" customHeight="1" x14ac:dyDescent="0.25"/>
    <row r="816" ht="19.5" customHeight="1" x14ac:dyDescent="0.25"/>
    <row r="817" ht="19.5" customHeight="1" x14ac:dyDescent="0.25"/>
    <row r="818" ht="19.5" customHeight="1" x14ac:dyDescent="0.25"/>
    <row r="819" ht="19.5" customHeight="1" x14ac:dyDescent="0.25"/>
    <row r="820" ht="19.5" customHeight="1" x14ac:dyDescent="0.25"/>
    <row r="821" ht="19.5" customHeight="1" x14ac:dyDescent="0.25"/>
    <row r="822" ht="19.5" customHeight="1" x14ac:dyDescent="0.25"/>
    <row r="823" ht="19.5" customHeight="1" x14ac:dyDescent="0.25"/>
    <row r="824" ht="19.5" customHeight="1" x14ac:dyDescent="0.25"/>
    <row r="825" ht="19.5" customHeight="1" x14ac:dyDescent="0.25"/>
    <row r="826" ht="19.5" customHeight="1" x14ac:dyDescent="0.25"/>
    <row r="827" ht="19.5" customHeight="1" x14ac:dyDescent="0.25"/>
    <row r="828" ht="19.5" customHeight="1" x14ac:dyDescent="0.25"/>
    <row r="829" ht="19.5" customHeight="1" x14ac:dyDescent="0.25"/>
    <row r="830" ht="19.5" customHeight="1" x14ac:dyDescent="0.25"/>
    <row r="831" ht="19.5" customHeight="1" x14ac:dyDescent="0.25"/>
    <row r="832" ht="19.5" customHeight="1" x14ac:dyDescent="0.25"/>
    <row r="833" ht="19.5" customHeight="1" x14ac:dyDescent="0.25"/>
    <row r="834" ht="19.5" customHeight="1" x14ac:dyDescent="0.25"/>
    <row r="835" ht="19.5" customHeight="1" x14ac:dyDescent="0.25"/>
    <row r="836" ht="19.5" customHeight="1" x14ac:dyDescent="0.25"/>
    <row r="837" ht="19.5" customHeight="1" x14ac:dyDescent="0.25"/>
    <row r="838" ht="19.5" customHeight="1" x14ac:dyDescent="0.25"/>
    <row r="839" ht="19.5" customHeight="1" x14ac:dyDescent="0.25"/>
    <row r="840" ht="19.5" customHeight="1" x14ac:dyDescent="0.25"/>
    <row r="841" ht="19.5" customHeight="1" x14ac:dyDescent="0.25"/>
    <row r="842" ht="19.5" customHeight="1" x14ac:dyDescent="0.25"/>
    <row r="843" ht="19.5" customHeight="1" x14ac:dyDescent="0.25"/>
    <row r="844" ht="19.5" customHeight="1" x14ac:dyDescent="0.25"/>
    <row r="845" ht="19.5" customHeight="1" x14ac:dyDescent="0.25"/>
    <row r="846" ht="19.5" customHeight="1" x14ac:dyDescent="0.25"/>
    <row r="847" ht="19.5" customHeight="1" x14ac:dyDescent="0.25"/>
    <row r="848" ht="19.5" customHeight="1" x14ac:dyDescent="0.25"/>
    <row r="849" ht="19.5" customHeight="1" x14ac:dyDescent="0.25"/>
    <row r="850" ht="19.5" customHeight="1" x14ac:dyDescent="0.25"/>
    <row r="851" ht="19.5" customHeight="1" x14ac:dyDescent="0.25"/>
    <row r="852" ht="19.5" customHeight="1" x14ac:dyDescent="0.25"/>
    <row r="853" ht="19.5" customHeight="1" x14ac:dyDescent="0.25"/>
    <row r="854" ht="19.5" customHeight="1" x14ac:dyDescent="0.25"/>
    <row r="855" ht="19.5" customHeight="1" x14ac:dyDescent="0.25"/>
    <row r="856" ht="19.5" customHeight="1" x14ac:dyDescent="0.25"/>
    <row r="857" ht="19.5" customHeight="1" x14ac:dyDescent="0.25"/>
    <row r="858" ht="19.5" customHeight="1" x14ac:dyDescent="0.25"/>
    <row r="859" ht="19.5" customHeight="1" x14ac:dyDescent="0.25"/>
    <row r="860" ht="19.5" customHeight="1" x14ac:dyDescent="0.25"/>
    <row r="861" ht="19.5" customHeight="1" x14ac:dyDescent="0.25"/>
    <row r="862" ht="19.5" customHeight="1" x14ac:dyDescent="0.25"/>
    <row r="863" ht="19.5" customHeight="1" x14ac:dyDescent="0.25"/>
    <row r="864" ht="19.5" customHeight="1" x14ac:dyDescent="0.25"/>
    <row r="865" ht="19.5" customHeight="1" x14ac:dyDescent="0.25"/>
    <row r="866" ht="19.5" customHeight="1" x14ac:dyDescent="0.25"/>
    <row r="867" ht="19.5" customHeight="1" x14ac:dyDescent="0.25"/>
    <row r="868" ht="19.5" customHeight="1" x14ac:dyDescent="0.25"/>
    <row r="869" ht="19.5" customHeight="1" x14ac:dyDescent="0.25"/>
    <row r="870" ht="19.5" customHeight="1" x14ac:dyDescent="0.25"/>
    <row r="871" ht="19.5" customHeight="1" x14ac:dyDescent="0.25"/>
    <row r="872" ht="19.5" customHeight="1" x14ac:dyDescent="0.25"/>
    <row r="873" ht="19.5" customHeight="1" x14ac:dyDescent="0.25"/>
    <row r="874" ht="19.5" customHeight="1" x14ac:dyDescent="0.25"/>
    <row r="875" ht="19.5" customHeight="1" x14ac:dyDescent="0.25"/>
    <row r="876" ht="19.5" customHeight="1" x14ac:dyDescent="0.25"/>
    <row r="877" ht="19.5" customHeight="1" x14ac:dyDescent="0.25"/>
    <row r="878" ht="19.5" customHeight="1" x14ac:dyDescent="0.25"/>
    <row r="879" ht="19.5" customHeight="1" x14ac:dyDescent="0.25"/>
    <row r="880" ht="19.5" customHeight="1" x14ac:dyDescent="0.25"/>
    <row r="881" ht="19.5" customHeight="1" x14ac:dyDescent="0.25"/>
    <row r="882" ht="19.5" customHeight="1" x14ac:dyDescent="0.25"/>
    <row r="883" ht="19.5" customHeight="1" x14ac:dyDescent="0.25"/>
    <row r="884" ht="19.5" customHeight="1" x14ac:dyDescent="0.25"/>
    <row r="885" ht="19.5" customHeight="1" x14ac:dyDescent="0.25"/>
    <row r="886" ht="19.5" customHeight="1" x14ac:dyDescent="0.25"/>
    <row r="887" ht="19.5" customHeight="1" x14ac:dyDescent="0.25"/>
    <row r="888" ht="19.5" customHeight="1" x14ac:dyDescent="0.25"/>
    <row r="889" ht="19.5" customHeight="1" x14ac:dyDescent="0.25"/>
    <row r="890" ht="19.5" customHeight="1" x14ac:dyDescent="0.25"/>
    <row r="891" ht="19.5" customHeight="1" x14ac:dyDescent="0.25"/>
    <row r="892" ht="19.5" customHeight="1" x14ac:dyDescent="0.25"/>
    <row r="893" ht="19.5" customHeight="1" x14ac:dyDescent="0.25"/>
    <row r="894" ht="19.5" customHeight="1" x14ac:dyDescent="0.25"/>
    <row r="895" ht="19.5" customHeight="1" x14ac:dyDescent="0.25"/>
    <row r="896" ht="19.5" customHeight="1" x14ac:dyDescent="0.25"/>
    <row r="897" ht="19.5" customHeight="1" x14ac:dyDescent="0.25"/>
    <row r="898" ht="19.5" customHeight="1" x14ac:dyDescent="0.25"/>
    <row r="899" ht="19.5" customHeight="1" x14ac:dyDescent="0.25"/>
    <row r="900" ht="19.5" customHeight="1" x14ac:dyDescent="0.25"/>
    <row r="901" ht="19.5" customHeight="1" x14ac:dyDescent="0.25"/>
    <row r="902" ht="19.5" customHeight="1" x14ac:dyDescent="0.25"/>
    <row r="903" ht="19.5" customHeight="1" x14ac:dyDescent="0.25"/>
    <row r="904" ht="19.5" customHeight="1" x14ac:dyDescent="0.25"/>
    <row r="905" ht="19.5" customHeight="1" x14ac:dyDescent="0.25"/>
    <row r="906" ht="19.5" customHeight="1" x14ac:dyDescent="0.25"/>
    <row r="907" ht="19.5" customHeight="1" x14ac:dyDescent="0.25"/>
    <row r="908" ht="19.5" customHeight="1" x14ac:dyDescent="0.25"/>
    <row r="909" ht="19.5" customHeight="1" x14ac:dyDescent="0.25"/>
    <row r="910" ht="19.5" customHeight="1" x14ac:dyDescent="0.25"/>
    <row r="911" ht="19.5" customHeight="1" x14ac:dyDescent="0.25"/>
    <row r="912" ht="19.5" customHeight="1" x14ac:dyDescent="0.25"/>
    <row r="913" ht="19.5" customHeight="1" x14ac:dyDescent="0.25"/>
    <row r="914" ht="19.5" customHeight="1" x14ac:dyDescent="0.25"/>
    <row r="915" ht="19.5" customHeight="1" x14ac:dyDescent="0.25"/>
    <row r="916" ht="19.5" customHeight="1" x14ac:dyDescent="0.25"/>
    <row r="917" ht="19.5" customHeight="1" x14ac:dyDescent="0.25"/>
    <row r="918" ht="19.5" customHeight="1" x14ac:dyDescent="0.25"/>
    <row r="919" ht="19.5" customHeight="1" x14ac:dyDescent="0.25"/>
    <row r="920" ht="19.5" customHeight="1" x14ac:dyDescent="0.25"/>
    <row r="921" ht="19.5" customHeight="1" x14ac:dyDescent="0.25"/>
    <row r="922" ht="19.5" customHeight="1" x14ac:dyDescent="0.25"/>
    <row r="923" ht="19.5" customHeight="1" x14ac:dyDescent="0.25"/>
    <row r="924" ht="19.5" customHeight="1" x14ac:dyDescent="0.25"/>
    <row r="925" ht="19.5" customHeight="1" x14ac:dyDescent="0.25"/>
    <row r="926" ht="19.5" customHeight="1" x14ac:dyDescent="0.25"/>
    <row r="927" ht="19.5" customHeight="1" x14ac:dyDescent="0.25"/>
    <row r="928" ht="19.5" customHeight="1" x14ac:dyDescent="0.25"/>
    <row r="929" ht="19.5" customHeight="1" x14ac:dyDescent="0.25"/>
    <row r="930" ht="19.5" customHeight="1" x14ac:dyDescent="0.25"/>
    <row r="931" ht="19.5" customHeight="1" x14ac:dyDescent="0.25"/>
    <row r="932" ht="19.5" customHeight="1" x14ac:dyDescent="0.25"/>
    <row r="933" ht="19.5" customHeight="1" x14ac:dyDescent="0.25"/>
    <row r="934" ht="19.5" customHeight="1" x14ac:dyDescent="0.25"/>
    <row r="935" ht="19.5" customHeight="1" x14ac:dyDescent="0.25"/>
    <row r="936" ht="19.5" customHeight="1" x14ac:dyDescent="0.25"/>
    <row r="937" ht="19.5" customHeight="1" x14ac:dyDescent="0.25"/>
    <row r="938" ht="19.5" customHeight="1" x14ac:dyDescent="0.25"/>
    <row r="939" ht="19.5" customHeight="1" x14ac:dyDescent="0.25"/>
    <row r="940" ht="19.5" customHeight="1" x14ac:dyDescent="0.25"/>
    <row r="941" ht="19.5" customHeight="1" x14ac:dyDescent="0.25"/>
    <row r="942" ht="19.5" customHeight="1" x14ac:dyDescent="0.25"/>
    <row r="943" ht="19.5" customHeight="1" x14ac:dyDescent="0.25"/>
    <row r="944" ht="19.5" customHeight="1" x14ac:dyDescent="0.25"/>
    <row r="945" ht="19.5" customHeight="1" x14ac:dyDescent="0.25"/>
    <row r="946" ht="19.5" customHeight="1" x14ac:dyDescent="0.25"/>
    <row r="947" ht="19.5" customHeight="1" x14ac:dyDescent="0.25"/>
    <row r="948" ht="19.5" customHeight="1" x14ac:dyDescent="0.25"/>
    <row r="949" ht="19.5" customHeight="1" x14ac:dyDescent="0.25"/>
    <row r="950" ht="19.5" customHeight="1" x14ac:dyDescent="0.25"/>
    <row r="951" ht="19.5" customHeight="1" x14ac:dyDescent="0.25"/>
    <row r="952" ht="19.5" customHeight="1" x14ac:dyDescent="0.25"/>
    <row r="953" ht="19.5" customHeight="1" x14ac:dyDescent="0.25"/>
    <row r="954" ht="19.5" customHeight="1" x14ac:dyDescent="0.25"/>
    <row r="955" ht="19.5" customHeight="1" x14ac:dyDescent="0.25"/>
    <row r="956" ht="19.5" customHeight="1" x14ac:dyDescent="0.25"/>
    <row r="957" ht="19.5" customHeight="1" x14ac:dyDescent="0.25"/>
    <row r="958" ht="19.5" customHeight="1" x14ac:dyDescent="0.25"/>
    <row r="959" ht="19.5" customHeight="1" x14ac:dyDescent="0.25"/>
    <row r="960" ht="19.5" customHeight="1" x14ac:dyDescent="0.25"/>
    <row r="961" ht="19.5" customHeight="1" x14ac:dyDescent="0.25"/>
    <row r="962" ht="19.5" customHeight="1" x14ac:dyDescent="0.25"/>
    <row r="963" ht="19.5" customHeight="1" x14ac:dyDescent="0.25"/>
    <row r="964" ht="19.5" customHeight="1" x14ac:dyDescent="0.25"/>
    <row r="965" ht="19.5" customHeight="1" x14ac:dyDescent="0.25"/>
    <row r="966" ht="19.5" customHeight="1" x14ac:dyDescent="0.25"/>
    <row r="967" ht="19.5" customHeight="1" x14ac:dyDescent="0.25"/>
    <row r="968" ht="19.5" customHeight="1" x14ac:dyDescent="0.25"/>
    <row r="969" ht="19.5" customHeight="1" x14ac:dyDescent="0.25"/>
    <row r="970" ht="19.5" customHeight="1" x14ac:dyDescent="0.25"/>
    <row r="971" ht="19.5" customHeight="1" x14ac:dyDescent="0.25"/>
    <row r="972" ht="19.5" customHeight="1" x14ac:dyDescent="0.25"/>
    <row r="973" ht="19.5" customHeight="1" x14ac:dyDescent="0.25"/>
    <row r="974" ht="19.5" customHeight="1" x14ac:dyDescent="0.25"/>
    <row r="975" ht="19.5" customHeight="1" x14ac:dyDescent="0.25"/>
    <row r="976" ht="19.5" customHeight="1" x14ac:dyDescent="0.25"/>
    <row r="977" ht="19.5" customHeight="1" x14ac:dyDescent="0.25"/>
    <row r="978" ht="19.5" customHeight="1" x14ac:dyDescent="0.25"/>
    <row r="979" ht="19.5" customHeight="1" x14ac:dyDescent="0.25"/>
    <row r="980" ht="19.5" customHeight="1" x14ac:dyDescent="0.25"/>
    <row r="981" ht="19.5" customHeight="1" x14ac:dyDescent="0.25"/>
    <row r="982" ht="19.5" customHeight="1" x14ac:dyDescent="0.25"/>
    <row r="983" ht="19.5" customHeight="1" x14ac:dyDescent="0.25"/>
    <row r="984" ht="19.5" customHeight="1" x14ac:dyDescent="0.25"/>
    <row r="985" ht="19.5" customHeight="1" x14ac:dyDescent="0.25"/>
    <row r="986" ht="19.5" customHeight="1" x14ac:dyDescent="0.25"/>
    <row r="987" ht="19.5" customHeight="1" x14ac:dyDescent="0.25"/>
    <row r="988" ht="19.5" customHeight="1" x14ac:dyDescent="0.25"/>
    <row r="989" ht="19.5" customHeight="1" x14ac:dyDescent="0.25"/>
    <row r="990" ht="19.5" customHeight="1" x14ac:dyDescent="0.25"/>
    <row r="991" ht="19.5" customHeight="1" x14ac:dyDescent="0.25"/>
    <row r="992" ht="19.5" customHeight="1" x14ac:dyDescent="0.25"/>
    <row r="993" ht="19.5" customHeight="1" x14ac:dyDescent="0.25"/>
    <row r="994" ht="19.5" customHeight="1" x14ac:dyDescent="0.25"/>
    <row r="995" ht="19.5" customHeight="1" x14ac:dyDescent="0.25"/>
    <row r="996" ht="19.5" customHeight="1" x14ac:dyDescent="0.25"/>
    <row r="997" ht="19.5" customHeight="1" x14ac:dyDescent="0.25"/>
    <row r="998" ht="19.5" customHeight="1" x14ac:dyDescent="0.25"/>
    <row r="999" ht="19.5" customHeight="1" x14ac:dyDescent="0.25"/>
    <row r="1000" ht="19.5" customHeight="1" x14ac:dyDescent="0.25"/>
  </sheetData>
  <phoneticPr fontId="3"/>
  <pageMargins left="0.7" right="0.7" top="0.75" bottom="0.75" header="0" footer="0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AC88-E57C-4BFC-81A8-FAFC809A2F27}">
  <sheetPr codeName="Sheet21">
    <pageSetUpPr fitToPage="1"/>
  </sheetPr>
  <dimension ref="A1"/>
  <sheetViews>
    <sheetView topLeftCell="A34" zoomScale="85" zoomScaleNormal="85" zoomScaleSheetLayoutView="100" workbookViewId="0">
      <selection activeCell="B69" sqref="B69:B70"/>
    </sheetView>
  </sheetViews>
  <sheetFormatPr defaultColWidth="9.26953125" defaultRowHeight="15" x14ac:dyDescent="0.25"/>
  <cols>
    <col min="1" max="16384" width="9.26953125" style="154"/>
  </cols>
  <sheetData/>
  <phoneticPr fontId="3"/>
  <pageMargins left="0.78740157480314965" right="0" top="0.39370078740157483" bottom="0" header="0.31496062992125984" footer="0.31496062992125984"/>
  <pageSetup paperSize="8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5DC4A-840F-423D-9DCC-5B3455D59788}">
  <sheetPr codeName="Sheet3"/>
  <dimension ref="B1:E42"/>
  <sheetViews>
    <sheetView topLeftCell="A4" zoomScaleNormal="100" workbookViewId="0">
      <selection activeCell="E12" sqref="E12"/>
    </sheetView>
  </sheetViews>
  <sheetFormatPr defaultColWidth="9.26953125" defaultRowHeight="14.4" x14ac:dyDescent="0.25"/>
  <cols>
    <col min="1" max="1" width="9.26953125" style="152"/>
    <col min="2" max="2" width="6.7265625" style="152" customWidth="1"/>
    <col min="3" max="3" width="13.453125" style="199" customWidth="1"/>
    <col min="4" max="4" width="33.81640625" style="192" customWidth="1"/>
    <col min="5" max="5" width="75.7265625" style="152" customWidth="1"/>
    <col min="6" max="9" width="9.26953125" style="152"/>
    <col min="10" max="10" width="11.26953125" style="152" customWidth="1"/>
    <col min="11" max="16384" width="9.26953125" style="152"/>
  </cols>
  <sheetData>
    <row r="1" spans="2:5" ht="31.95" customHeight="1" x14ac:dyDescent="0.25">
      <c r="B1" s="189" t="s">
        <v>213</v>
      </c>
      <c r="C1" s="189" t="s">
        <v>214</v>
      </c>
      <c r="D1" s="193" t="s">
        <v>215</v>
      </c>
      <c r="E1" s="193" t="s">
        <v>216</v>
      </c>
    </row>
    <row r="2" spans="2:5" ht="32.549999999999997" customHeight="1" x14ac:dyDescent="0.25">
      <c r="B2" s="253" t="s">
        <v>299</v>
      </c>
      <c r="C2" s="253" t="s">
        <v>300</v>
      </c>
      <c r="D2" s="204" t="s">
        <v>219</v>
      </c>
      <c r="E2" s="204" t="s">
        <v>313</v>
      </c>
    </row>
    <row r="3" spans="2:5" ht="32.549999999999997" customHeight="1" x14ac:dyDescent="0.25">
      <c r="B3" s="202">
        <v>1</v>
      </c>
      <c r="C3" s="197" t="s">
        <v>300</v>
      </c>
      <c r="D3" s="204" t="s">
        <v>119</v>
      </c>
      <c r="E3" s="204" t="s">
        <v>339</v>
      </c>
    </row>
    <row r="4" spans="2:5" ht="32.549999999999997" customHeight="1" x14ac:dyDescent="0.25">
      <c r="B4" s="202">
        <v>2</v>
      </c>
      <c r="C4" s="197" t="s">
        <v>217</v>
      </c>
      <c r="D4" s="204" t="s">
        <v>44</v>
      </c>
      <c r="E4" s="204" t="s">
        <v>316</v>
      </c>
    </row>
    <row r="5" spans="2:5" ht="32.549999999999997" customHeight="1" x14ac:dyDescent="0.25">
      <c r="B5" s="202">
        <v>3</v>
      </c>
      <c r="C5" s="197" t="s">
        <v>217</v>
      </c>
      <c r="D5" s="204" t="s">
        <v>218</v>
      </c>
      <c r="E5" s="204" t="s">
        <v>314</v>
      </c>
    </row>
    <row r="6" spans="2:5" ht="32.549999999999997" customHeight="1" x14ac:dyDescent="0.25">
      <c r="B6" s="202">
        <v>4</v>
      </c>
      <c r="C6" s="197" t="s">
        <v>217</v>
      </c>
      <c r="D6" s="204" t="s">
        <v>121</v>
      </c>
      <c r="E6" s="204" t="s">
        <v>315</v>
      </c>
    </row>
    <row r="7" spans="2:5" ht="31.95" customHeight="1" x14ac:dyDescent="0.25">
      <c r="B7" s="202">
        <v>5</v>
      </c>
      <c r="C7" s="197" t="s">
        <v>217</v>
      </c>
      <c r="D7" s="204" t="s">
        <v>60</v>
      </c>
      <c r="E7" s="204" t="s">
        <v>317</v>
      </c>
    </row>
    <row r="8" spans="2:5" ht="88.05" customHeight="1" x14ac:dyDescent="0.25">
      <c r="B8" s="202">
        <v>6</v>
      </c>
      <c r="C8" s="197" t="s">
        <v>217</v>
      </c>
      <c r="D8" s="204" t="s">
        <v>254</v>
      </c>
      <c r="E8" s="204" t="s">
        <v>318</v>
      </c>
    </row>
    <row r="9" spans="2:5" ht="51.45" customHeight="1" x14ac:dyDescent="0.25">
      <c r="B9" s="202">
        <v>7</v>
      </c>
      <c r="C9" s="197" t="s">
        <v>217</v>
      </c>
      <c r="D9" s="204" t="s">
        <v>2</v>
      </c>
      <c r="E9" s="204" t="s">
        <v>334</v>
      </c>
    </row>
    <row r="10" spans="2:5" ht="70.5" customHeight="1" x14ac:dyDescent="0.25">
      <c r="B10" s="202">
        <v>8</v>
      </c>
      <c r="C10" s="197" t="s">
        <v>217</v>
      </c>
      <c r="D10" s="204" t="s">
        <v>3</v>
      </c>
      <c r="E10" s="204" t="s">
        <v>319</v>
      </c>
    </row>
    <row r="11" spans="2:5" ht="169.95" customHeight="1" x14ac:dyDescent="0.25">
      <c r="B11" s="202">
        <v>9</v>
      </c>
      <c r="C11" s="197" t="s">
        <v>217</v>
      </c>
      <c r="D11" s="204" t="s">
        <v>255</v>
      </c>
      <c r="E11" s="204" t="s">
        <v>344</v>
      </c>
    </row>
    <row r="12" spans="2:5" ht="31.95" customHeight="1" x14ac:dyDescent="0.25">
      <c r="B12" s="202">
        <v>10</v>
      </c>
      <c r="C12" s="197" t="s">
        <v>217</v>
      </c>
      <c r="D12" s="204" t="s">
        <v>220</v>
      </c>
      <c r="E12" s="204" t="s">
        <v>320</v>
      </c>
    </row>
    <row r="13" spans="2:5" ht="46.05" customHeight="1" x14ac:dyDescent="0.25">
      <c r="B13" s="202">
        <v>11</v>
      </c>
      <c r="C13" s="197" t="s">
        <v>217</v>
      </c>
      <c r="D13" s="204" t="s">
        <v>69</v>
      </c>
      <c r="E13" s="204" t="s">
        <v>268</v>
      </c>
    </row>
    <row r="14" spans="2:5" ht="160.05000000000001" customHeight="1" x14ac:dyDescent="0.25">
      <c r="B14" s="202">
        <v>12</v>
      </c>
      <c r="C14" s="253" t="s">
        <v>217</v>
      </c>
      <c r="D14" s="205" t="s">
        <v>221</v>
      </c>
      <c r="E14" s="205" t="s">
        <v>331</v>
      </c>
    </row>
    <row r="15" spans="2:5" ht="70.05" customHeight="1" x14ac:dyDescent="0.25">
      <c r="B15" s="254">
        <v>13</v>
      </c>
      <c r="C15" s="253" t="s">
        <v>217</v>
      </c>
      <c r="D15" s="205" t="s">
        <v>269</v>
      </c>
      <c r="E15" s="205" t="s">
        <v>293</v>
      </c>
    </row>
    <row r="16" spans="2:5" ht="32.549999999999997" customHeight="1" x14ac:dyDescent="0.25">
      <c r="B16" s="254">
        <v>14</v>
      </c>
      <c r="C16" s="197" t="s">
        <v>217</v>
      </c>
      <c r="D16" s="204" t="s">
        <v>227</v>
      </c>
      <c r="E16" s="204" t="s">
        <v>284</v>
      </c>
    </row>
    <row r="17" spans="2:5" ht="32.549999999999997" customHeight="1" x14ac:dyDescent="0.25">
      <c r="B17" s="202">
        <v>15</v>
      </c>
      <c r="C17" s="197" t="s">
        <v>217</v>
      </c>
      <c r="D17" s="204" t="s">
        <v>332</v>
      </c>
      <c r="E17" s="204" t="s">
        <v>222</v>
      </c>
    </row>
    <row r="18" spans="2:5" ht="32.549999999999997" customHeight="1" x14ac:dyDescent="0.25">
      <c r="B18" s="202">
        <v>16</v>
      </c>
      <c r="C18" s="197" t="s">
        <v>217</v>
      </c>
      <c r="D18" s="204" t="s">
        <v>223</v>
      </c>
      <c r="E18" s="204" t="s">
        <v>224</v>
      </c>
    </row>
    <row r="19" spans="2:5" ht="37.950000000000003" customHeight="1" x14ac:dyDescent="0.25">
      <c r="B19" s="202">
        <v>17</v>
      </c>
      <c r="C19" s="197" t="s">
        <v>217</v>
      </c>
      <c r="D19" s="204" t="s">
        <v>343</v>
      </c>
      <c r="E19" s="204" t="s">
        <v>258</v>
      </c>
    </row>
    <row r="20" spans="2:5" ht="32.549999999999997" customHeight="1" x14ac:dyDescent="0.25">
      <c r="B20" s="190"/>
      <c r="C20" s="198"/>
      <c r="D20" s="191"/>
      <c r="E20" s="191"/>
    </row>
    <row r="21" spans="2:5" ht="32.549999999999997" customHeight="1" x14ac:dyDescent="0.25"/>
    <row r="22" spans="2:5" ht="31.95" customHeight="1" x14ac:dyDescent="0.25">
      <c r="B22" s="189" t="s">
        <v>213</v>
      </c>
      <c r="C22" s="189" t="s">
        <v>214</v>
      </c>
      <c r="D22" s="193" t="s">
        <v>215</v>
      </c>
      <c r="E22" s="193" t="s">
        <v>216</v>
      </c>
    </row>
    <row r="23" spans="2:5" ht="31.95" customHeight="1" x14ac:dyDescent="0.25">
      <c r="B23" s="203">
        <v>18</v>
      </c>
      <c r="C23" s="197" t="s">
        <v>225</v>
      </c>
      <c r="D23" s="204" t="s">
        <v>276</v>
      </c>
      <c r="E23" s="204" t="s">
        <v>329</v>
      </c>
    </row>
    <row r="24" spans="2:5" ht="31.95" customHeight="1" x14ac:dyDescent="0.25">
      <c r="B24" s="203">
        <v>19</v>
      </c>
      <c r="C24" s="197" t="s">
        <v>225</v>
      </c>
      <c r="D24" s="204" t="s">
        <v>277</v>
      </c>
      <c r="E24" s="204" t="s">
        <v>330</v>
      </c>
    </row>
    <row r="25" spans="2:5" ht="89.55" customHeight="1" x14ac:dyDescent="0.25">
      <c r="B25" s="203">
        <v>20</v>
      </c>
      <c r="C25" s="197" t="s">
        <v>225</v>
      </c>
      <c r="D25" s="204" t="s">
        <v>278</v>
      </c>
      <c r="E25" s="204" t="s">
        <v>290</v>
      </c>
    </row>
    <row r="26" spans="2:5" ht="31.95" customHeight="1" x14ac:dyDescent="0.25">
      <c r="B26" s="203">
        <v>21</v>
      </c>
      <c r="C26" s="197" t="s">
        <v>225</v>
      </c>
      <c r="D26" s="204" t="s">
        <v>338</v>
      </c>
      <c r="E26" s="204" t="s">
        <v>259</v>
      </c>
    </row>
    <row r="27" spans="2:5" ht="74.55" customHeight="1" x14ac:dyDescent="0.25">
      <c r="B27" s="203">
        <v>22</v>
      </c>
      <c r="C27" s="197" t="s">
        <v>225</v>
      </c>
      <c r="D27" s="204" t="s">
        <v>270</v>
      </c>
      <c r="E27" s="204" t="s">
        <v>335</v>
      </c>
    </row>
    <row r="28" spans="2:5" ht="38.549999999999997" customHeight="1" x14ac:dyDescent="0.25">
      <c r="B28" s="203">
        <v>23</v>
      </c>
      <c r="C28" s="197" t="s">
        <v>225</v>
      </c>
      <c r="D28" s="204" t="s">
        <v>96</v>
      </c>
      <c r="E28" s="204" t="s">
        <v>260</v>
      </c>
    </row>
    <row r="29" spans="2:5" ht="240" customHeight="1" x14ac:dyDescent="0.25">
      <c r="B29" s="203">
        <v>24</v>
      </c>
      <c r="C29" s="253" t="s">
        <v>225</v>
      </c>
      <c r="D29" s="205" t="s">
        <v>257</v>
      </c>
      <c r="E29" s="205" t="s">
        <v>337</v>
      </c>
    </row>
    <row r="30" spans="2:5" ht="38.549999999999997" customHeight="1" x14ac:dyDescent="0.25">
      <c r="B30" s="203">
        <v>25</v>
      </c>
      <c r="C30" s="253" t="s">
        <v>225</v>
      </c>
      <c r="D30" s="205" t="s">
        <v>226</v>
      </c>
      <c r="E30" s="205" t="s">
        <v>336</v>
      </c>
    </row>
    <row r="31" spans="2:5" x14ac:dyDescent="0.25">
      <c r="E31" s="152" t="s">
        <v>321</v>
      </c>
    </row>
    <row r="40" spans="3:5" x14ac:dyDescent="0.25">
      <c r="C40" s="200"/>
      <c r="D40" s="196"/>
      <c r="E40" s="195"/>
    </row>
    <row r="41" spans="3:5" x14ac:dyDescent="0.25">
      <c r="C41" s="200"/>
      <c r="D41" s="196"/>
      <c r="E41" s="195"/>
    </row>
    <row r="42" spans="3:5" x14ac:dyDescent="0.25">
      <c r="C42" s="200"/>
      <c r="D42" s="196"/>
      <c r="E42" s="195"/>
    </row>
  </sheetData>
  <phoneticPr fontId="3"/>
  <dataValidations count="1">
    <dataValidation type="list" allowBlank="1" showInputMessage="1" showErrorMessage="1" sqref="C40:C42 C23:C30 C3:C20" xr:uid="{8F003B0A-BD37-4535-83F3-70765E888F49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B17B-D957-489B-946C-E32B163A2B90}">
  <sheetPr codeName="Sheet4">
    <tabColor theme="7" tint="0.79998168889431442"/>
    <pageSetUpPr fitToPage="1"/>
  </sheetPr>
  <dimension ref="A1:AO956"/>
  <sheetViews>
    <sheetView showGridLines="0" view="pageBreakPreview" zoomScale="70" zoomScaleNormal="25" zoomScaleSheetLayoutView="70" workbookViewId="0">
      <selection activeCell="H29" sqref="H29"/>
    </sheetView>
  </sheetViews>
  <sheetFormatPr defaultColWidth="11.08984375" defaultRowHeight="15" customHeight="1" outlineLevelCol="1" x14ac:dyDescent="0.25"/>
  <cols>
    <col min="1" max="1" width="3.26953125" style="19" customWidth="1"/>
    <col min="2" max="2" width="1.26953125" style="20" customWidth="1"/>
    <col min="3" max="3" width="15.72656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21" width="15.54296875" style="15" customWidth="1"/>
    <col min="22" max="22" width="11.08984375" style="15" customWidth="1"/>
    <col min="23" max="23" width="1.54296875" style="15" customWidth="1"/>
    <col min="24" max="24" width="3.26953125" style="15" customWidth="1"/>
    <col min="25" max="25" width="3.453125" style="15" customWidth="1" outlineLevel="1"/>
    <col min="26" max="26" width="28.7265625" style="15" customWidth="1" outlineLevel="1"/>
    <col min="27" max="27" width="15.08984375" style="15" customWidth="1" outlineLevel="1"/>
    <col min="28" max="28" width="3.453125" style="15" customWidth="1" outlineLevel="1"/>
    <col min="29" max="16384" width="11.08984375" style="15"/>
  </cols>
  <sheetData>
    <row r="1" spans="1:41" s="3" customFormat="1" ht="105" customHeight="1" x14ac:dyDescent="0.25">
      <c r="A1" s="1"/>
      <c r="B1" s="2"/>
      <c r="Z1" s="5"/>
      <c r="AD1" s="6" t="s">
        <v>0</v>
      </c>
      <c r="AE1" s="7" t="s">
        <v>1</v>
      </c>
      <c r="AF1" s="7" t="s">
        <v>2</v>
      </c>
      <c r="AG1" s="8" t="s">
        <v>3</v>
      </c>
      <c r="AH1" s="8" t="s">
        <v>4</v>
      </c>
      <c r="AI1" s="8" t="s">
        <v>5</v>
      </c>
      <c r="AJ1" s="8" t="s">
        <v>6</v>
      </c>
      <c r="AK1" s="8" t="s">
        <v>7</v>
      </c>
      <c r="AL1" s="9" t="s">
        <v>8</v>
      </c>
      <c r="AM1" s="477" t="s">
        <v>9</v>
      </c>
      <c r="AN1" s="477"/>
    </row>
    <row r="2" spans="1:41" ht="51.75" customHeight="1" x14ac:dyDescent="0.25">
      <c r="A2" s="10"/>
      <c r="B2" s="11"/>
      <c r="C2" s="376" t="s">
        <v>10</v>
      </c>
      <c r="D2" s="376"/>
      <c r="E2" s="478">
        <v>1</v>
      </c>
      <c r="F2" s="478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479"/>
      <c r="R2" s="479"/>
      <c r="S2" s="479"/>
      <c r="T2" s="479"/>
      <c r="U2" s="479"/>
      <c r="V2" s="479"/>
      <c r="W2" s="479"/>
      <c r="X2" s="479"/>
      <c r="Y2" s="14"/>
      <c r="AB2" s="13"/>
      <c r="AD2" s="6" t="s">
        <v>12</v>
      </c>
      <c r="AE2" s="16" t="str">
        <f>INDEX(プルダウンリスト!G:G,MATCH(E14,プルダウンリスト!E:E,0))</f>
        <v>電気以外</v>
      </c>
      <c r="AF2" s="17" t="s">
        <v>13</v>
      </c>
      <c r="AG2" s="6" t="s">
        <v>14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2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2.5" customHeight="1" thickBot="1" x14ac:dyDescent="0.3"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5"/>
      <c r="Y4" s="22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M4" s="27"/>
      <c r="AN4" s="27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D5" s="23"/>
      <c r="AE5" s="23"/>
      <c r="AF5" s="23"/>
      <c r="AG5" s="23"/>
      <c r="AH5" s="23"/>
      <c r="AJ5" s="23"/>
      <c r="AK5" s="23"/>
      <c r="AL5" s="23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23" t="s">
        <v>37</v>
      </c>
      <c r="T6" s="423"/>
      <c r="U6" s="423"/>
      <c r="V6" s="423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5" t="s">
        <v>39</v>
      </c>
      <c r="F7" s="36" t="s">
        <v>109</v>
      </c>
      <c r="H7" s="385" t="s">
        <v>129</v>
      </c>
      <c r="I7" s="171" t="s">
        <v>239</v>
      </c>
      <c r="J7" s="463" t="s">
        <v>110</v>
      </c>
      <c r="K7" s="463"/>
      <c r="L7" s="463"/>
      <c r="N7" s="426" t="s">
        <v>41</v>
      </c>
      <c r="O7" s="427"/>
      <c r="P7" s="471" t="s">
        <v>42</v>
      </c>
      <c r="Q7" s="472"/>
      <c r="S7" s="424" t="s">
        <v>43</v>
      </c>
      <c r="T7" s="424"/>
      <c r="U7" s="425">
        <v>1.99</v>
      </c>
      <c r="V7" s="425"/>
      <c r="W7" s="37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470" t="s">
        <v>111</v>
      </c>
      <c r="F8" s="470"/>
      <c r="G8" s="38"/>
      <c r="H8" s="386"/>
      <c r="I8" s="171" t="s">
        <v>240</v>
      </c>
      <c r="J8" s="463" t="s">
        <v>112</v>
      </c>
      <c r="K8" s="463"/>
      <c r="L8" s="463"/>
      <c r="N8" s="428"/>
      <c r="O8" s="429"/>
      <c r="P8" s="473"/>
      <c r="Q8" s="474"/>
      <c r="S8" s="185" t="s">
        <v>46</v>
      </c>
      <c r="W8" s="39"/>
      <c r="X8" s="5"/>
    </row>
    <row r="9" spans="1:41" ht="22.5" customHeight="1" x14ac:dyDescent="0.2">
      <c r="B9" s="32"/>
      <c r="C9" s="382" t="s">
        <v>47</v>
      </c>
      <c r="D9" s="382"/>
      <c r="E9" s="470" t="s">
        <v>111</v>
      </c>
      <c r="F9" s="470"/>
      <c r="H9" s="387"/>
      <c r="I9" s="171" t="s">
        <v>241</v>
      </c>
      <c r="J9" s="463" t="s">
        <v>112</v>
      </c>
      <c r="K9" s="463"/>
      <c r="L9" s="463"/>
      <c r="N9" s="430"/>
      <c r="O9" s="431"/>
      <c r="P9" s="475"/>
      <c r="Q9" s="476"/>
      <c r="R9" s="38" t="s">
        <v>48</v>
      </c>
      <c r="S9" s="185" t="s">
        <v>49</v>
      </c>
      <c r="W9" s="39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463" t="s">
        <v>24</v>
      </c>
      <c r="K10" s="463"/>
      <c r="L10" s="463"/>
      <c r="N10" s="443" t="str">
        <f>IF($E$16=$AD$2,AL2,IF($E$16=$AD$3,AL3,""))</f>
        <v>【計画値】1か月の運転日数</v>
      </c>
      <c r="O10" s="444"/>
      <c r="P10" s="466">
        <v>20</v>
      </c>
      <c r="Q10" s="467"/>
      <c r="R10" s="41" t="s">
        <v>51</v>
      </c>
      <c r="S10" s="447" t="s">
        <v>252</v>
      </c>
      <c r="T10" s="447"/>
      <c r="U10" s="447"/>
      <c r="V10" s="447"/>
      <c r="W10" s="39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 t="s">
        <v>16</v>
      </c>
      <c r="K11" s="468"/>
      <c r="L11" s="468"/>
      <c r="S11" s="447"/>
      <c r="T11" s="447"/>
      <c r="U11" s="447"/>
      <c r="V11" s="447"/>
      <c r="W11" s="39"/>
      <c r="X11" s="5"/>
      <c r="Z11" s="439"/>
    </row>
    <row r="12" spans="1:41" ht="22.5" customHeight="1" x14ac:dyDescent="0.25">
      <c r="B12" s="32"/>
      <c r="C12" s="462" t="s">
        <v>53</v>
      </c>
      <c r="D12" s="462"/>
      <c r="E12" s="463">
        <v>2</v>
      </c>
      <c r="F12" s="463"/>
      <c r="G12" s="38"/>
      <c r="H12" s="390"/>
      <c r="I12" s="391"/>
      <c r="J12" s="468"/>
      <c r="K12" s="468"/>
      <c r="L12" s="468"/>
      <c r="N12" s="453" t="s">
        <v>54</v>
      </c>
      <c r="O12" s="453"/>
      <c r="P12" s="452">
        <f>INDEX(プルダウンリスト!P2:P13,MATCH('作成例積算形式(2)'!J16,プルダウンリスト!O2:O13,0))</f>
        <v>31</v>
      </c>
      <c r="Q12" s="452"/>
      <c r="S12" s="448" t="s">
        <v>253</v>
      </c>
      <c r="T12" s="448"/>
      <c r="U12" s="448"/>
      <c r="V12" s="448"/>
      <c r="W12" s="39"/>
      <c r="X12" s="5"/>
      <c r="Z12" s="440"/>
    </row>
    <row r="13" spans="1:41" ht="22.5" customHeight="1" x14ac:dyDescent="0.25">
      <c r="B13" s="32"/>
      <c r="C13" s="382" t="s">
        <v>55</v>
      </c>
      <c r="D13" s="382"/>
      <c r="E13" s="425" t="s">
        <v>113</v>
      </c>
      <c r="F13" s="425"/>
      <c r="H13" s="390"/>
      <c r="I13" s="389" t="s">
        <v>243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IF($E$16=$AD$2,AM2,IF($E$16=$AD$3,AN2,""))</f>
        <v>計画稼働日数</v>
      </c>
      <c r="P13" s="451">
        <f>ROUND(P10/P12*J20,1)</f>
        <v>5.8</v>
      </c>
      <c r="Q13" s="451"/>
      <c r="R13" s="15" t="str">
        <f>IF(R10="","",R10)</f>
        <v>kg</v>
      </c>
      <c r="S13" s="448"/>
      <c r="T13" s="448"/>
      <c r="U13" s="448"/>
      <c r="V13" s="448"/>
      <c r="W13" s="39"/>
      <c r="X13" s="5"/>
    </row>
    <row r="14" spans="1:41" ht="22.5" customHeight="1" x14ac:dyDescent="0.25">
      <c r="B14" s="32"/>
      <c r="C14" s="382" t="s">
        <v>60</v>
      </c>
      <c r="D14" s="382"/>
      <c r="E14" s="425" t="s">
        <v>114</v>
      </c>
      <c r="F14" s="425"/>
      <c r="G14" s="38"/>
      <c r="H14" s="391"/>
      <c r="I14" s="391"/>
      <c r="J14" s="44" t="s">
        <v>15</v>
      </c>
      <c r="K14" s="44">
        <v>200</v>
      </c>
      <c r="L14" s="44">
        <v>0.85</v>
      </c>
      <c r="N14" s="450"/>
      <c r="O14" s="42" t="str">
        <f>IF($E$16=$AD$2,AM3,IF($E$16=$AD$3,AN3,""))</f>
        <v>実績稼働日数</v>
      </c>
      <c r="P14" s="465">
        <v>7</v>
      </c>
      <c r="Q14" s="465"/>
      <c r="R14" s="15" t="str">
        <f>IF(R10="","",R10)</f>
        <v>kg</v>
      </c>
      <c r="S14" s="419" t="s">
        <v>62</v>
      </c>
      <c r="T14" s="419"/>
      <c r="U14" s="469">
        <f>IFERROR(IF(E14="液化石油ガス（LPG）",ROUND(P19*U7,1)),"")</f>
        <v>4249.8</v>
      </c>
      <c r="V14" s="418" t="s">
        <v>51</v>
      </c>
      <c r="W14" s="45"/>
      <c r="X14" s="5"/>
    </row>
    <row r="15" spans="1:41" ht="22.5" customHeight="1" x14ac:dyDescent="0.25">
      <c r="B15" s="32"/>
      <c r="S15" s="419"/>
      <c r="T15" s="419"/>
      <c r="U15" s="469"/>
      <c r="V15" s="418"/>
      <c r="W15" s="45"/>
      <c r="X15" s="5"/>
      <c r="Z15" s="46" t="s">
        <v>63</v>
      </c>
      <c r="AA15" s="47">
        <f>J18+J19</f>
        <v>44887.375</v>
      </c>
    </row>
    <row r="16" spans="1:41" ht="22.5" customHeight="1" x14ac:dyDescent="0.25">
      <c r="B16" s="32"/>
      <c r="C16" s="462" t="s">
        <v>64</v>
      </c>
      <c r="D16" s="462"/>
      <c r="E16" s="463" t="s">
        <v>12</v>
      </c>
      <c r="F16" s="463"/>
      <c r="H16" s="372" t="s">
        <v>65</v>
      </c>
      <c r="I16" s="372"/>
      <c r="J16" s="464" t="s">
        <v>66</v>
      </c>
      <c r="K16" s="464"/>
      <c r="L16" s="464"/>
      <c r="N16" s="156" t="s">
        <v>67</v>
      </c>
      <c r="W16" s="39"/>
      <c r="Z16" s="46" t="s">
        <v>68</v>
      </c>
      <c r="AA16" s="46">
        <f>L18+L19</f>
        <v>44896.375</v>
      </c>
    </row>
    <row r="17" spans="2:28" ht="22.5" customHeight="1" x14ac:dyDescent="0.25">
      <c r="B17" s="32"/>
      <c r="C17" s="462"/>
      <c r="D17" s="462"/>
      <c r="E17" s="463"/>
      <c r="F17" s="463"/>
      <c r="H17" s="372" t="s">
        <v>69</v>
      </c>
      <c r="I17" s="372"/>
      <c r="J17" s="48" t="s">
        <v>63</v>
      </c>
      <c r="K17" s="372" t="s">
        <v>70</v>
      </c>
      <c r="L17" s="48" t="s">
        <v>71</v>
      </c>
      <c r="N17" s="406" t="s">
        <v>72</v>
      </c>
      <c r="O17" s="407"/>
      <c r="P17" s="458">
        <f>IF(J10=AG2,I60,IF(J10=AG3,S60,""))</f>
        <v>620</v>
      </c>
      <c r="Q17" s="415" t="str">
        <f>IFERROR(IF(P17="","",VLOOKUP($E$14,プルダウンリスト!$E$2:$F$33,2,FALSE)),"")</f>
        <v>m3</v>
      </c>
      <c r="S17" s="15" t="s">
        <v>73</v>
      </c>
      <c r="W17" s="39"/>
      <c r="Z17" s="40" t="s">
        <v>74</v>
      </c>
      <c r="AA17" s="49">
        <f>AA16-AA15</f>
        <v>9</v>
      </c>
      <c r="AB17" s="15" t="s">
        <v>75</v>
      </c>
    </row>
    <row r="18" spans="2:28" ht="22.5" customHeight="1" x14ac:dyDescent="0.25">
      <c r="B18" s="32"/>
      <c r="H18" s="372" t="s">
        <v>76</v>
      </c>
      <c r="I18" s="372"/>
      <c r="J18" s="50">
        <f>IF(AND(D28="",P28=""),"",IF($J$10=$AG$2,D28,IF($J$10=$AG$3,P28,"")))</f>
        <v>44887</v>
      </c>
      <c r="K18" s="372"/>
      <c r="L18" s="50">
        <f>IF(AND(D60="",P60=""),"",IF($J$10=$AG$2,D60,IF($J$10=$AG$3,P60,"")))</f>
        <v>44896</v>
      </c>
      <c r="N18" s="408"/>
      <c r="O18" s="409"/>
      <c r="P18" s="459"/>
      <c r="Q18" s="416"/>
      <c r="S18" s="460" t="s">
        <v>256</v>
      </c>
      <c r="T18" s="460"/>
      <c r="U18" s="460"/>
      <c r="V18" s="460"/>
      <c r="W18" s="51"/>
      <c r="Z18" s="40" t="s">
        <v>77</v>
      </c>
      <c r="AA18" s="52">
        <f>ROUNDDOWN(AA17,1)</f>
        <v>9</v>
      </c>
      <c r="AB18" s="15" t="s">
        <v>75</v>
      </c>
    </row>
    <row r="19" spans="2:28" ht="22.5" customHeight="1" x14ac:dyDescent="0.25">
      <c r="B19" s="32"/>
      <c r="H19" s="372" t="s">
        <v>78</v>
      </c>
      <c r="I19" s="372"/>
      <c r="J19" s="53">
        <f>IF(AND(E28="",Q28=""),"",IF($J$10=$AG$2,E28,IF($J$10=$AG$3,Q28,"")))</f>
        <v>0.375</v>
      </c>
      <c r="K19" s="372"/>
      <c r="L19" s="54">
        <f>IF(AND(F60="",Q60=""),"",IF($J$10=$AG$2,F60,IF($J$10=$AG$3,Q60,"")))</f>
        <v>0.375</v>
      </c>
      <c r="N19" s="406" t="s">
        <v>79</v>
      </c>
      <c r="O19" s="407"/>
      <c r="P19" s="461">
        <f>IFERROR(ROUND(P17/J21*AA21,1),"")</f>
        <v>2135.6</v>
      </c>
      <c r="Q19" s="411" t="str">
        <f>IF(AA69="7日以内","",Q17)</f>
        <v>m3</v>
      </c>
      <c r="S19" s="460"/>
      <c r="T19" s="460"/>
      <c r="U19" s="460"/>
      <c r="V19" s="460"/>
      <c r="W19" s="51"/>
      <c r="Z19" s="38"/>
      <c r="AA19" s="38"/>
    </row>
    <row r="20" spans="2:28" ht="22.5" customHeight="1" x14ac:dyDescent="0.25">
      <c r="B20" s="32"/>
      <c r="H20" s="372" t="s">
        <v>80</v>
      </c>
      <c r="I20" s="372"/>
      <c r="J20" s="412">
        <f>IFERROR(IF(OR(J18="",J19="",L18="",L19=""),"",AA18),"")</f>
        <v>9</v>
      </c>
      <c r="K20" s="412"/>
      <c r="L20" s="412"/>
      <c r="N20" s="408"/>
      <c r="O20" s="409"/>
      <c r="P20" s="461"/>
      <c r="Q20" s="411"/>
      <c r="S20" s="460"/>
      <c r="T20" s="460"/>
      <c r="U20" s="460"/>
      <c r="V20" s="460"/>
      <c r="W20" s="51"/>
      <c r="Z20" s="40" t="s">
        <v>81</v>
      </c>
      <c r="AA20" s="46">
        <f>VLOOKUP('作成例積算形式(2)'!J16,プルダウンリスト!O2:P13,2,FALSE)</f>
        <v>31</v>
      </c>
      <c r="AB20" s="15" t="s">
        <v>75</v>
      </c>
    </row>
    <row r="21" spans="2:28" ht="22.5" customHeight="1" x14ac:dyDescent="0.25">
      <c r="B21" s="32"/>
      <c r="H21" s="372" t="s">
        <v>82</v>
      </c>
      <c r="I21" s="372"/>
      <c r="J21" s="373">
        <f>IFERROR(IF(OR(J19="",L19=""),"",AA27),"")</f>
        <v>216</v>
      </c>
      <c r="K21" s="373"/>
      <c r="L21" s="373"/>
      <c r="W21" s="39"/>
      <c r="X21" s="23"/>
      <c r="Z21" s="40" t="s">
        <v>83</v>
      </c>
      <c r="AA21" s="55">
        <f>AA20*24</f>
        <v>744</v>
      </c>
      <c r="AB21" s="15" t="s">
        <v>84</v>
      </c>
    </row>
    <row r="22" spans="2:28" ht="22.05" customHeight="1" thickBot="1" x14ac:dyDescent="0.3">
      <c r="B22" s="56"/>
      <c r="C22" s="57"/>
      <c r="D22" s="57"/>
      <c r="E22" s="57"/>
      <c r="F22" s="57"/>
      <c r="G22" s="57"/>
      <c r="H22" s="148"/>
      <c r="I22" s="148"/>
      <c r="J22" s="149" t="str">
        <f>IFERROR(IF(J21&lt;168,"※計測日数が7日以上ありません",""),"")</f>
        <v/>
      </c>
      <c r="K22" s="149"/>
      <c r="L22" s="149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2:28" ht="15" customHeight="1" x14ac:dyDescent="0.25">
      <c r="J23" s="61" t="str">
        <f>IF(J21&lt;168,"※計測日数が7日以上ありません","")</f>
        <v/>
      </c>
      <c r="W23" s="4"/>
      <c r="X23" s="23"/>
      <c r="Z23" s="38"/>
      <c r="AA23" s="60"/>
    </row>
    <row r="24" spans="2:28" ht="22.5" customHeight="1" thickBot="1" x14ac:dyDescent="0.3">
      <c r="C24" s="186" t="s">
        <v>251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183" t="s">
        <v>85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2:28" ht="34.5" customHeight="1" x14ac:dyDescent="0.2">
      <c r="C25" s="65"/>
      <c r="D25" s="173"/>
      <c r="E25" s="173"/>
      <c r="F25" s="173"/>
      <c r="G25" s="174"/>
      <c r="H25" s="455" t="s">
        <v>250</v>
      </c>
      <c r="I25" s="456"/>
      <c r="J25" s="172"/>
      <c r="K25" s="175" t="s">
        <v>86</v>
      </c>
      <c r="L25" s="455" t="s">
        <v>87</v>
      </c>
      <c r="M25" s="457"/>
      <c r="O25" s="65"/>
      <c r="P25" s="29"/>
      <c r="Q25" s="29"/>
      <c r="R25" s="29"/>
      <c r="S25" s="67" t="s">
        <v>88</v>
      </c>
      <c r="T25" s="66" t="s">
        <v>86</v>
      </c>
      <c r="U25" s="68" t="s">
        <v>87</v>
      </c>
      <c r="V25" s="69"/>
      <c r="W25" s="4"/>
      <c r="Z25" s="70" t="s">
        <v>89</v>
      </c>
      <c r="AA25" s="71">
        <f>P17/AA27</f>
        <v>2.8703703703703702</v>
      </c>
      <c r="AB25" s="15" t="str">
        <f>VLOOKUP($E$14,プルダウンリスト!$E$2:$F$33,2,FALSE)</f>
        <v>m3</v>
      </c>
    </row>
    <row r="26" spans="2:28" ht="22.5" customHeight="1" x14ac:dyDescent="0.25">
      <c r="C26" s="72"/>
      <c r="D26" s="368" t="s">
        <v>90</v>
      </c>
      <c r="E26" s="370" t="s">
        <v>91</v>
      </c>
      <c r="F26" s="370" t="s">
        <v>92</v>
      </c>
      <c r="G26" s="73" t="s">
        <v>93</v>
      </c>
      <c r="H26" s="74" t="s">
        <v>94</v>
      </c>
      <c r="I26" s="74" t="s">
        <v>95</v>
      </c>
      <c r="J26" s="75" t="s">
        <v>96</v>
      </c>
      <c r="K26" s="366" t="s">
        <v>7</v>
      </c>
      <c r="L26" s="392" t="s">
        <v>97</v>
      </c>
      <c r="M26" s="364" t="s">
        <v>98</v>
      </c>
      <c r="O26" s="72"/>
      <c r="P26" s="454" t="s">
        <v>90</v>
      </c>
      <c r="Q26" s="454" t="s">
        <v>99</v>
      </c>
      <c r="R26" s="366" t="s">
        <v>100</v>
      </c>
      <c r="S26" s="76" t="s">
        <v>96</v>
      </c>
      <c r="T26" s="454" t="s">
        <v>7</v>
      </c>
      <c r="U26" s="392" t="s">
        <v>97</v>
      </c>
      <c r="V26" s="364" t="s">
        <v>98</v>
      </c>
      <c r="W26" s="77"/>
      <c r="Z26" s="78"/>
      <c r="AA26" s="78"/>
    </row>
    <row r="27" spans="2:28" ht="22.5" customHeight="1" thickBot="1" x14ac:dyDescent="0.3">
      <c r="C27" s="72"/>
      <c r="D27" s="369"/>
      <c r="E27" s="371"/>
      <c r="F27" s="370"/>
      <c r="G27" s="79" t="s">
        <v>101</v>
      </c>
      <c r="H27" s="80" t="s">
        <v>102</v>
      </c>
      <c r="I27" s="81" t="s">
        <v>103</v>
      </c>
      <c r="J27" s="81" t="str">
        <f>Q17</f>
        <v>m3</v>
      </c>
      <c r="K27" s="404"/>
      <c r="L27" s="393"/>
      <c r="M27" s="365"/>
      <c r="O27" s="82"/>
      <c r="P27" s="366"/>
      <c r="Q27" s="366"/>
      <c r="R27" s="367"/>
      <c r="S27" s="83">
        <f>AG27</f>
        <v>0</v>
      </c>
      <c r="T27" s="366"/>
      <c r="U27" s="393"/>
      <c r="V27" s="365"/>
      <c r="W27" s="77"/>
      <c r="Z27" s="46" t="s">
        <v>104</v>
      </c>
      <c r="AA27" s="84">
        <f>AA17*24</f>
        <v>216</v>
      </c>
      <c r="AB27" s="15" t="s">
        <v>84</v>
      </c>
    </row>
    <row r="28" spans="2:28" ht="22.5" customHeight="1" thickBot="1" x14ac:dyDescent="0.3">
      <c r="C28" s="188" t="s">
        <v>105</v>
      </c>
      <c r="D28" s="95"/>
      <c r="E28" s="181"/>
      <c r="F28" s="178">
        <v>0.5</v>
      </c>
      <c r="G28" s="87" t="str">
        <f t="shared" ref="G28:G54" si="0">IF(D28="","",F28-E28)</f>
        <v/>
      </c>
      <c r="H28" s="88"/>
      <c r="I28" s="89" t="str">
        <f t="shared" ref="I28" si="1">IF($D28="","",IF($J$14="三相",ROUND(SQRT(3)*$K$14*$L$14*$H28*$G28/1000,1),ROUND($K$14*$L$14*$H28*$G28/1000,1)))</f>
        <v/>
      </c>
      <c r="J28" s="90"/>
      <c r="K28" s="91"/>
      <c r="L28" s="92"/>
      <c r="M28" s="93"/>
      <c r="O28" s="94" t="s">
        <v>105</v>
      </c>
      <c r="P28" s="95">
        <v>44887</v>
      </c>
      <c r="Q28" s="96">
        <v>0.375</v>
      </c>
      <c r="R28" s="97">
        <v>210</v>
      </c>
      <c r="S28" s="98" t="s">
        <v>28</v>
      </c>
      <c r="T28" s="99" t="s">
        <v>106</v>
      </c>
      <c r="U28" s="92"/>
      <c r="V28" s="93" t="s">
        <v>51</v>
      </c>
      <c r="W28" s="100"/>
      <c r="Z28" s="38"/>
      <c r="AA28" s="38"/>
    </row>
    <row r="29" spans="2:28" ht="22.5" customHeight="1" x14ac:dyDescent="0.25">
      <c r="C29" s="179">
        <f>IF(D29&lt;&gt;"",ROW()-27,"")</f>
        <v>2</v>
      </c>
      <c r="D29" s="103">
        <v>44875</v>
      </c>
      <c r="E29" s="180">
        <v>0.54166666666666663</v>
      </c>
      <c r="F29" s="86">
        <v>0.70833333333333337</v>
      </c>
      <c r="G29" s="87">
        <f t="shared" si="0"/>
        <v>0.16666666666666674</v>
      </c>
      <c r="H29" s="88"/>
      <c r="I29" s="89">
        <f>IF($D29="","",IF($J$14="三相",ROUND(SQRT(3)*$K$14*$L$14*$H29*$G29/1000,1),ROUND($K$14*$L$14*$H29*$G29/1000,1)))</f>
        <v>0</v>
      </c>
      <c r="J29" s="90"/>
      <c r="K29" s="91"/>
      <c r="L29" s="92"/>
      <c r="M29" s="102" t="str">
        <f>IF(M$28="","",$M$28)</f>
        <v/>
      </c>
      <c r="O29" s="85">
        <f>IF(P29&lt;&gt;"",ROW()-27,"")</f>
        <v>2</v>
      </c>
      <c r="P29" s="103">
        <v>44888</v>
      </c>
      <c r="Q29" s="104">
        <v>0.375</v>
      </c>
      <c r="R29" s="105">
        <v>210</v>
      </c>
      <c r="S29" s="106" cm="1">
        <f t="array" ref="S29">_xlfn.IFS(OR(R28="",R29=""),"",AND(R28&lt;&gt;"",R29&lt;&gt;""),R29-R28)</f>
        <v>0</v>
      </c>
      <c r="T29" s="107" t="s">
        <v>106</v>
      </c>
      <c r="U29" s="92"/>
      <c r="V29" s="108" t="str">
        <f t="shared" ref="V29:V60" si="2">$V$28</f>
        <v>kg</v>
      </c>
      <c r="W29" s="109"/>
      <c r="Z29" s="46" t="s">
        <v>107</v>
      </c>
      <c r="AA29" s="46">
        <v>168</v>
      </c>
      <c r="AB29" s="15" t="s">
        <v>101</v>
      </c>
    </row>
    <row r="30" spans="2:28" ht="22.5" customHeight="1" x14ac:dyDescent="0.25">
      <c r="C30" s="179">
        <f t="shared" ref="C30:C54" si="3">IF(D30&lt;&gt;"",ROW()-27,"")</f>
        <v>3</v>
      </c>
      <c r="D30" s="101">
        <v>44876</v>
      </c>
      <c r="E30" s="86">
        <v>0.375</v>
      </c>
      <c r="F30" s="86">
        <v>0.5</v>
      </c>
      <c r="G30" s="87">
        <f t="shared" si="0"/>
        <v>0.125</v>
      </c>
      <c r="H30" s="88"/>
      <c r="I30" s="89">
        <f t="shared" ref="I30" si="4">IF($D30="","",IF($J$14="三相",ROUND(SQRT(3)*$K$14*$L$14*$H30*$G30/1000,1),ROUND($K$14*$L$14*$H30*$G30/1000,1)))</f>
        <v>0</v>
      </c>
      <c r="J30" s="90"/>
      <c r="K30" s="91"/>
      <c r="L30" s="92"/>
      <c r="M30" s="102" t="str">
        <f t="shared" ref="M30:M59" si="5">IF(M$28="","",$M$28)</f>
        <v/>
      </c>
      <c r="O30" s="85">
        <f t="shared" ref="O30:O58" si="6">IF(P30&lt;&gt;"",ROW()-27,"")</f>
        <v>3</v>
      </c>
      <c r="P30" s="101">
        <v>44889</v>
      </c>
      <c r="Q30" s="110">
        <v>0.375</v>
      </c>
      <c r="R30" s="90">
        <v>210</v>
      </c>
      <c r="S30" s="111" cm="1">
        <f t="array" ref="S30">_xlfn.IFS(OR(R29="",R30=""),"",AND(R29&lt;&gt;"",R30&lt;&gt;""),R30-R29)</f>
        <v>0</v>
      </c>
      <c r="T30" s="91" t="s">
        <v>106</v>
      </c>
      <c r="U30" s="92"/>
      <c r="V30" s="108" t="str">
        <f t="shared" si="2"/>
        <v>kg</v>
      </c>
      <c r="W30" s="109"/>
    </row>
    <row r="31" spans="2:28" ht="22.5" customHeight="1" x14ac:dyDescent="0.25">
      <c r="C31" s="179">
        <f t="shared" si="3"/>
        <v>4</v>
      </c>
      <c r="D31" s="101">
        <v>44876</v>
      </c>
      <c r="E31" s="86">
        <v>0.54166666666666663</v>
      </c>
      <c r="F31" s="86">
        <v>0.70833333333333337</v>
      </c>
      <c r="G31" s="87">
        <f t="shared" si="0"/>
        <v>0.16666666666666674</v>
      </c>
      <c r="H31" s="88"/>
      <c r="I31" s="89">
        <f>IF($D31="","",IF($J$14="三相",ROUND(SQRT(3)*$K$14*$L$14*$H31*$G31/1000,1),ROUND($K$14*$L$14*$H31*$G31/1000,1)))</f>
        <v>0</v>
      </c>
      <c r="J31" s="90"/>
      <c r="K31" s="91"/>
      <c r="L31" s="92"/>
      <c r="M31" s="102" t="str">
        <f t="shared" si="5"/>
        <v/>
      </c>
      <c r="O31" s="85">
        <f t="shared" si="6"/>
        <v>4</v>
      </c>
      <c r="P31" s="101">
        <v>44890</v>
      </c>
      <c r="Q31" s="110">
        <v>0.375</v>
      </c>
      <c r="R31" s="90">
        <v>250</v>
      </c>
      <c r="S31" s="111" cm="1">
        <f t="array" ref="S31">_xlfn.IFS(OR(R30="",R31=""),"",AND(R30&lt;&gt;"",R31&lt;&gt;""),R31-R30)</f>
        <v>40</v>
      </c>
      <c r="T31" s="91" t="s">
        <v>18</v>
      </c>
      <c r="U31" s="92"/>
      <c r="V31" s="108" t="str">
        <f t="shared" si="2"/>
        <v>kg</v>
      </c>
      <c r="W31" s="109"/>
    </row>
    <row r="32" spans="2:28" ht="22.5" customHeight="1" x14ac:dyDescent="0.25">
      <c r="C32" s="179">
        <f t="shared" si="3"/>
        <v>5</v>
      </c>
      <c r="D32" s="101">
        <v>44877</v>
      </c>
      <c r="E32" s="86">
        <v>0.375</v>
      </c>
      <c r="F32" s="86">
        <v>0.5</v>
      </c>
      <c r="G32" s="87">
        <f t="shared" si="0"/>
        <v>0.125</v>
      </c>
      <c r="H32" s="88"/>
      <c r="I32" s="89">
        <f t="shared" ref="I32:I59" si="7">IF($D32="","",IF($J$14="三相",ROUND(SQRT(3)*$K$14*$L$14*$H32*$G32/1000,1),ROUND($K$14*$L$14*$H32*$G32/1000,1)))</f>
        <v>0</v>
      </c>
      <c r="J32" s="90"/>
      <c r="K32" s="91"/>
      <c r="L32" s="92"/>
      <c r="M32" s="102" t="str">
        <f t="shared" si="5"/>
        <v/>
      </c>
      <c r="O32" s="85">
        <f t="shared" si="6"/>
        <v>5</v>
      </c>
      <c r="P32" s="101">
        <v>44891</v>
      </c>
      <c r="Q32" s="110">
        <v>0.375</v>
      </c>
      <c r="R32" s="90">
        <v>370</v>
      </c>
      <c r="S32" s="111" cm="1">
        <f t="array" ref="S32">_xlfn.IFS(OR(R31="",R32=""),"",AND(R31&lt;&gt;"",R32&lt;&gt;""),R32-R31)</f>
        <v>120</v>
      </c>
      <c r="T32" s="91" t="s">
        <v>18</v>
      </c>
      <c r="U32" s="92"/>
      <c r="V32" s="108" t="str">
        <f t="shared" si="2"/>
        <v>kg</v>
      </c>
      <c r="W32" s="109"/>
    </row>
    <row r="33" spans="3:35" ht="22.5" customHeight="1" x14ac:dyDescent="0.25">
      <c r="C33" s="179">
        <f t="shared" si="3"/>
        <v>6</v>
      </c>
      <c r="D33" s="101">
        <v>44877</v>
      </c>
      <c r="E33" s="86">
        <v>0.54166666666666663</v>
      </c>
      <c r="F33" s="86">
        <v>0.70833333333333337</v>
      </c>
      <c r="G33" s="87">
        <f t="shared" si="0"/>
        <v>0.16666666666666674</v>
      </c>
      <c r="H33" s="88"/>
      <c r="I33" s="89">
        <f t="shared" si="7"/>
        <v>0</v>
      </c>
      <c r="J33" s="90"/>
      <c r="K33" s="91"/>
      <c r="L33" s="92"/>
      <c r="M33" s="102" t="str">
        <f t="shared" si="5"/>
        <v/>
      </c>
      <c r="O33" s="85">
        <f t="shared" si="6"/>
        <v>6</v>
      </c>
      <c r="P33" s="101">
        <v>44892</v>
      </c>
      <c r="Q33" s="110">
        <v>0.375</v>
      </c>
      <c r="R33" s="90">
        <v>500</v>
      </c>
      <c r="S33" s="111" cm="1">
        <f t="array" ref="S33">_xlfn.IFS(OR(R32="",R33=""),"",AND(R32&lt;&gt;"",R33&lt;&gt;""),R33-R32)</f>
        <v>130</v>
      </c>
      <c r="T33" s="91" t="s">
        <v>18</v>
      </c>
      <c r="U33" s="92"/>
      <c r="V33" s="108" t="str">
        <f t="shared" si="2"/>
        <v>kg</v>
      </c>
      <c r="W33" s="109"/>
    </row>
    <row r="34" spans="3:35" ht="22.5" customHeight="1" x14ac:dyDescent="0.25">
      <c r="C34" s="179">
        <f t="shared" si="3"/>
        <v>7</v>
      </c>
      <c r="D34" s="101">
        <v>44878</v>
      </c>
      <c r="E34" s="86">
        <v>0.375</v>
      </c>
      <c r="F34" s="86">
        <v>0.5</v>
      </c>
      <c r="G34" s="87">
        <f t="shared" si="0"/>
        <v>0.125</v>
      </c>
      <c r="H34" s="88"/>
      <c r="I34" s="89">
        <f t="shared" si="7"/>
        <v>0</v>
      </c>
      <c r="J34" s="90"/>
      <c r="K34" s="91"/>
      <c r="L34" s="92"/>
      <c r="M34" s="102" t="str">
        <f t="shared" si="5"/>
        <v/>
      </c>
      <c r="O34" s="85">
        <f t="shared" si="6"/>
        <v>7</v>
      </c>
      <c r="P34" s="101">
        <v>44893</v>
      </c>
      <c r="Q34" s="110">
        <v>0.375</v>
      </c>
      <c r="R34" s="90">
        <v>650</v>
      </c>
      <c r="S34" s="111" cm="1">
        <f t="array" ref="S34">_xlfn.IFS(OR(R33="",R34=""),"",AND(R33&lt;&gt;"",R34&lt;&gt;""),R34-R33)</f>
        <v>150</v>
      </c>
      <c r="T34" s="91" t="s">
        <v>18</v>
      </c>
      <c r="U34" s="92"/>
      <c r="V34" s="108" t="str">
        <f t="shared" si="2"/>
        <v>kg</v>
      </c>
      <c r="W34" s="109"/>
    </row>
    <row r="35" spans="3:35" ht="22.5" customHeight="1" x14ac:dyDescent="0.25">
      <c r="C35" s="179">
        <f t="shared" si="3"/>
        <v>8</v>
      </c>
      <c r="D35" s="101">
        <v>44878</v>
      </c>
      <c r="E35" s="86">
        <v>0.54166666666666663</v>
      </c>
      <c r="F35" s="86">
        <v>0.70833333333333337</v>
      </c>
      <c r="G35" s="87">
        <f t="shared" si="0"/>
        <v>0.16666666666666674</v>
      </c>
      <c r="H35" s="88"/>
      <c r="I35" s="89">
        <f t="shared" si="7"/>
        <v>0</v>
      </c>
      <c r="J35" s="90"/>
      <c r="K35" s="91"/>
      <c r="L35" s="92"/>
      <c r="M35" s="102" t="str">
        <f t="shared" si="5"/>
        <v/>
      </c>
      <c r="O35" s="85">
        <f t="shared" si="6"/>
        <v>8</v>
      </c>
      <c r="P35" s="101">
        <v>44894</v>
      </c>
      <c r="Q35" s="110">
        <v>0.375</v>
      </c>
      <c r="R35" s="90">
        <v>650</v>
      </c>
      <c r="S35" s="111" cm="1">
        <f t="array" ref="S35">_xlfn.IFS(OR(R34="",R35=""),"",AND(R34&lt;&gt;"",R35&lt;&gt;""),R35-R34)</f>
        <v>0</v>
      </c>
      <c r="T35" s="91" t="s">
        <v>106</v>
      </c>
      <c r="U35" s="92"/>
      <c r="V35" s="108" t="str">
        <f t="shared" si="2"/>
        <v>kg</v>
      </c>
      <c r="W35" s="109"/>
    </row>
    <row r="36" spans="3:35" ht="22.5" customHeight="1" x14ac:dyDescent="0.25">
      <c r="C36" s="179">
        <f t="shared" si="3"/>
        <v>9</v>
      </c>
      <c r="D36" s="101">
        <v>44879</v>
      </c>
      <c r="E36" s="86">
        <v>0.375</v>
      </c>
      <c r="F36" s="86">
        <v>0.5</v>
      </c>
      <c r="G36" s="87">
        <f t="shared" si="0"/>
        <v>0.125</v>
      </c>
      <c r="H36" s="88"/>
      <c r="I36" s="89">
        <f t="shared" si="7"/>
        <v>0</v>
      </c>
      <c r="J36" s="90"/>
      <c r="K36" s="91"/>
      <c r="L36" s="92"/>
      <c r="M36" s="102" t="str">
        <f t="shared" si="5"/>
        <v/>
      </c>
      <c r="O36" s="85">
        <f t="shared" si="6"/>
        <v>9</v>
      </c>
      <c r="P36" s="101">
        <v>44895</v>
      </c>
      <c r="Q36" s="110">
        <v>0.375</v>
      </c>
      <c r="R36" s="90">
        <v>750</v>
      </c>
      <c r="S36" s="111" cm="1">
        <f t="array" ref="S36">_xlfn.IFS(OR(R35="",R36=""),"",AND(R35&lt;&gt;"",R36&lt;&gt;""),R36-R35)</f>
        <v>100</v>
      </c>
      <c r="T36" s="91" t="s">
        <v>18</v>
      </c>
      <c r="U36" s="92"/>
      <c r="V36" s="108" t="str">
        <f t="shared" si="2"/>
        <v>kg</v>
      </c>
      <c r="W36" s="109"/>
    </row>
    <row r="37" spans="3:35" ht="22.5" customHeight="1" x14ac:dyDescent="0.25">
      <c r="C37" s="179">
        <f t="shared" si="3"/>
        <v>10</v>
      </c>
      <c r="D37" s="101">
        <v>44879</v>
      </c>
      <c r="E37" s="86">
        <v>0.54166666666666663</v>
      </c>
      <c r="F37" s="86">
        <v>0.70833333333333337</v>
      </c>
      <c r="G37" s="87">
        <f t="shared" si="0"/>
        <v>0.16666666666666674</v>
      </c>
      <c r="H37" s="90"/>
      <c r="I37" s="89">
        <f t="shared" si="7"/>
        <v>0</v>
      </c>
      <c r="J37" s="90"/>
      <c r="K37" s="91"/>
      <c r="L37" s="92"/>
      <c r="M37" s="102" t="str">
        <f t="shared" si="5"/>
        <v/>
      </c>
      <c r="O37" s="85">
        <f t="shared" si="6"/>
        <v>10</v>
      </c>
      <c r="P37" s="101">
        <v>44896</v>
      </c>
      <c r="Q37" s="110">
        <v>0.375</v>
      </c>
      <c r="R37" s="90">
        <v>830</v>
      </c>
      <c r="S37" s="111" cm="1">
        <f t="array" ref="S37">_xlfn.IFS(OR(R36="",R37=""),"",AND(R36&lt;&gt;"",R37&lt;&gt;""),R37-R36)</f>
        <v>80</v>
      </c>
      <c r="T37" s="91" t="s">
        <v>18</v>
      </c>
      <c r="U37" s="92"/>
      <c r="V37" s="108" t="str">
        <f t="shared" si="2"/>
        <v>kg</v>
      </c>
      <c r="W37" s="109"/>
    </row>
    <row r="38" spans="3:35" ht="22.5" customHeight="1" x14ac:dyDescent="0.25">
      <c r="C38" s="179">
        <f t="shared" si="3"/>
        <v>11</v>
      </c>
      <c r="D38" s="101">
        <v>44880</v>
      </c>
      <c r="E38" s="86">
        <v>0.375</v>
      </c>
      <c r="F38" s="86">
        <v>0.5</v>
      </c>
      <c r="G38" s="87">
        <f t="shared" si="0"/>
        <v>0.125</v>
      </c>
      <c r="H38" s="90"/>
      <c r="I38" s="89">
        <f t="shared" si="7"/>
        <v>0</v>
      </c>
      <c r="J38" s="90"/>
      <c r="K38" s="91"/>
      <c r="L38" s="92"/>
      <c r="M38" s="102" t="str">
        <f t="shared" si="5"/>
        <v/>
      </c>
      <c r="O38" s="85" t="str">
        <f t="shared" si="6"/>
        <v/>
      </c>
      <c r="P38" s="101"/>
      <c r="Q38" s="110"/>
      <c r="R38" s="90"/>
      <c r="S38" s="111" t="str" cm="1">
        <f t="array" ref="S38">_xlfn.IFS(OR(R37="",R38=""),"",AND(R37&lt;&gt;"",R38&lt;&gt;""),R38-R37)</f>
        <v/>
      </c>
      <c r="T38" s="91"/>
      <c r="U38" s="92"/>
      <c r="V38" s="108" t="str">
        <f t="shared" si="2"/>
        <v>kg</v>
      </c>
      <c r="W38" s="109"/>
    </row>
    <row r="39" spans="3:35" ht="22.5" customHeight="1" x14ac:dyDescent="0.25">
      <c r="C39" s="179">
        <f t="shared" si="3"/>
        <v>12</v>
      </c>
      <c r="D39" s="101">
        <v>44880</v>
      </c>
      <c r="E39" s="86">
        <v>0.54166666666666663</v>
      </c>
      <c r="F39" s="86">
        <v>0.70833333333333337</v>
      </c>
      <c r="G39" s="87">
        <f t="shared" si="0"/>
        <v>0.16666666666666674</v>
      </c>
      <c r="H39" s="90"/>
      <c r="I39" s="89">
        <f t="shared" si="7"/>
        <v>0</v>
      </c>
      <c r="J39" s="90"/>
      <c r="K39" s="91"/>
      <c r="L39" s="92"/>
      <c r="M39" s="102" t="str">
        <f t="shared" si="5"/>
        <v/>
      </c>
      <c r="O39" s="85" t="str">
        <f t="shared" si="6"/>
        <v/>
      </c>
      <c r="P39" s="101"/>
      <c r="Q39" s="110"/>
      <c r="R39" s="90"/>
      <c r="S39" s="111" t="str" cm="1">
        <f t="array" ref="S39">_xlfn.IFS(OR(R38="",R39=""),"",AND(R38&lt;&gt;"",R39&lt;&gt;""),R39-R38)</f>
        <v/>
      </c>
      <c r="T39" s="91"/>
      <c r="U39" s="92"/>
      <c r="V39" s="108" t="str">
        <f t="shared" si="2"/>
        <v>kg</v>
      </c>
      <c r="W39" s="109"/>
    </row>
    <row r="40" spans="3:35" ht="22.5" customHeight="1" x14ac:dyDescent="0.25">
      <c r="C40" s="179">
        <f t="shared" si="3"/>
        <v>13</v>
      </c>
      <c r="D40" s="101">
        <v>44881</v>
      </c>
      <c r="E40" s="86">
        <v>0.375</v>
      </c>
      <c r="F40" s="86">
        <v>0.5</v>
      </c>
      <c r="G40" s="87">
        <f t="shared" si="0"/>
        <v>0.125</v>
      </c>
      <c r="H40" s="90"/>
      <c r="I40" s="89">
        <f t="shared" si="7"/>
        <v>0</v>
      </c>
      <c r="J40" s="90"/>
      <c r="K40" s="91"/>
      <c r="L40" s="92"/>
      <c r="M40" s="102" t="str">
        <f t="shared" si="5"/>
        <v/>
      </c>
      <c r="O40" s="85" t="str">
        <f t="shared" si="6"/>
        <v/>
      </c>
      <c r="P40" s="101"/>
      <c r="Q40" s="110"/>
      <c r="R40" s="90"/>
      <c r="S40" s="111" t="str" cm="1">
        <f t="array" ref="S40">_xlfn.IFS(OR(R39="",R40=""),"",AND(R39&lt;&gt;"",R40&lt;&gt;""),R40-R39)</f>
        <v/>
      </c>
      <c r="T40" s="91"/>
      <c r="U40" s="92"/>
      <c r="V40" s="108" t="str">
        <f t="shared" si="2"/>
        <v>kg</v>
      </c>
      <c r="W40" s="109"/>
    </row>
    <row r="41" spans="3:35" ht="22.5" customHeight="1" x14ac:dyDescent="0.25">
      <c r="C41" s="179">
        <f t="shared" si="3"/>
        <v>14</v>
      </c>
      <c r="D41" s="101">
        <v>44881</v>
      </c>
      <c r="E41" s="86">
        <v>0.54166666666666663</v>
      </c>
      <c r="F41" s="86">
        <v>0.70833333333333337</v>
      </c>
      <c r="G41" s="87">
        <f t="shared" si="0"/>
        <v>0.16666666666666674</v>
      </c>
      <c r="H41" s="90"/>
      <c r="I41" s="89">
        <f t="shared" si="7"/>
        <v>0</v>
      </c>
      <c r="J41" s="90"/>
      <c r="K41" s="91"/>
      <c r="L41" s="92"/>
      <c r="M41" s="102" t="str">
        <f t="shared" si="5"/>
        <v/>
      </c>
      <c r="O41" s="85" t="str">
        <f t="shared" si="6"/>
        <v/>
      </c>
      <c r="P41" s="101"/>
      <c r="Q41" s="110"/>
      <c r="R41" s="112"/>
      <c r="S41" s="111" t="str" cm="1">
        <f t="array" ref="S41">_xlfn.IFS(OR(R40="",R41=""),"",AND(R40&lt;&gt;"",R41&lt;&gt;""),R41-R40)</f>
        <v/>
      </c>
      <c r="T41" s="113"/>
      <c r="U41" s="92"/>
      <c r="V41" s="108" t="str">
        <f t="shared" si="2"/>
        <v>kg</v>
      </c>
      <c r="W41" s="109"/>
      <c r="AD41" s="114"/>
    </row>
    <row r="42" spans="3:35" ht="22.5" customHeight="1" x14ac:dyDescent="0.2">
      <c r="C42" s="179" t="str">
        <f t="shared" si="3"/>
        <v/>
      </c>
      <c r="D42" s="101"/>
      <c r="E42" s="86"/>
      <c r="F42" s="86"/>
      <c r="G42" s="87" t="str">
        <f t="shared" si="0"/>
        <v/>
      </c>
      <c r="H42" s="90"/>
      <c r="I42" s="89" t="str">
        <f t="shared" si="7"/>
        <v/>
      </c>
      <c r="J42" s="90"/>
      <c r="K42" s="91"/>
      <c r="L42" s="92"/>
      <c r="M42" s="102" t="str">
        <f t="shared" si="5"/>
        <v/>
      </c>
      <c r="O42" s="85" t="str">
        <f t="shared" si="6"/>
        <v/>
      </c>
      <c r="P42" s="101"/>
      <c r="Q42" s="110"/>
      <c r="R42" s="112"/>
      <c r="S42" s="111" t="str" cm="1">
        <f t="array" ref="S42">_xlfn.IFS(OR(R41="",R42=""),"",AND(R41&lt;&gt;"",R42&lt;&gt;""),R42-R41)</f>
        <v/>
      </c>
      <c r="T42" s="113"/>
      <c r="U42" s="92"/>
      <c r="V42" s="108" t="str">
        <f t="shared" si="2"/>
        <v>kg</v>
      </c>
      <c r="W42" s="109"/>
      <c r="AH42" s="115"/>
    </row>
    <row r="43" spans="3:35" ht="22.5" customHeight="1" x14ac:dyDescent="0.25">
      <c r="C43" s="179" t="str">
        <f t="shared" si="3"/>
        <v/>
      </c>
      <c r="D43" s="101"/>
      <c r="E43" s="86"/>
      <c r="F43" s="86"/>
      <c r="G43" s="87" t="str">
        <f t="shared" si="0"/>
        <v/>
      </c>
      <c r="H43" s="90"/>
      <c r="I43" s="89" t="str">
        <f t="shared" si="7"/>
        <v/>
      </c>
      <c r="J43" s="90"/>
      <c r="K43" s="91"/>
      <c r="L43" s="92"/>
      <c r="M43" s="102" t="str">
        <f t="shared" si="5"/>
        <v/>
      </c>
      <c r="O43" s="85" t="str">
        <f t="shared" si="6"/>
        <v/>
      </c>
      <c r="P43" s="101"/>
      <c r="Q43" s="110"/>
      <c r="R43" s="112"/>
      <c r="S43" s="111" t="str" cm="1">
        <f t="array" ref="S43">_xlfn.IFS(OR(R42="",R43=""),"",AND(R42&lt;&gt;"",R43&lt;&gt;""),R43-R42)</f>
        <v/>
      </c>
      <c r="T43" s="113"/>
      <c r="U43" s="92"/>
      <c r="V43" s="108" t="str">
        <f t="shared" si="2"/>
        <v>kg</v>
      </c>
      <c r="W43" s="109"/>
      <c r="AE43" s="116"/>
      <c r="AF43" s="116"/>
      <c r="AG43" s="116"/>
      <c r="AH43" s="117"/>
      <c r="AI43" s="116"/>
    </row>
    <row r="44" spans="3:35" ht="22.5" customHeight="1" x14ac:dyDescent="0.25">
      <c r="C44" s="179" t="str">
        <f t="shared" si="3"/>
        <v/>
      </c>
      <c r="D44" s="101"/>
      <c r="E44" s="86"/>
      <c r="F44" s="86"/>
      <c r="G44" s="87" t="str">
        <f t="shared" si="0"/>
        <v/>
      </c>
      <c r="H44" s="90"/>
      <c r="I44" s="89" t="str">
        <f t="shared" si="7"/>
        <v/>
      </c>
      <c r="J44" s="90"/>
      <c r="K44" s="91"/>
      <c r="L44" s="92"/>
      <c r="M44" s="102" t="str">
        <f t="shared" si="5"/>
        <v/>
      </c>
      <c r="O44" s="85" t="str">
        <f t="shared" si="6"/>
        <v/>
      </c>
      <c r="P44" s="101"/>
      <c r="Q44" s="110"/>
      <c r="R44" s="112"/>
      <c r="S44" s="111" t="str" cm="1">
        <f t="array" ref="S44">_xlfn.IFS(OR(R43="",R44=""),"",AND(R43&lt;&gt;"",R44&lt;&gt;""),R44-R43)</f>
        <v/>
      </c>
      <c r="T44" s="113"/>
      <c r="U44" s="92"/>
      <c r="V44" s="108" t="str">
        <f t="shared" si="2"/>
        <v>kg</v>
      </c>
      <c r="W44" s="109"/>
      <c r="AC44" s="118"/>
      <c r="AE44" s="116"/>
      <c r="AF44" s="116"/>
      <c r="AG44" s="116"/>
      <c r="AH44" s="117"/>
      <c r="AI44" s="116"/>
    </row>
    <row r="45" spans="3:35" ht="22.5" customHeight="1" x14ac:dyDescent="0.25">
      <c r="C45" s="179" t="str">
        <f t="shared" si="3"/>
        <v/>
      </c>
      <c r="D45" s="101"/>
      <c r="E45" s="86"/>
      <c r="F45" s="86"/>
      <c r="G45" s="87" t="str">
        <f t="shared" si="0"/>
        <v/>
      </c>
      <c r="H45" s="90"/>
      <c r="I45" s="89" t="str">
        <f t="shared" si="7"/>
        <v/>
      </c>
      <c r="J45" s="90"/>
      <c r="K45" s="91"/>
      <c r="L45" s="92"/>
      <c r="M45" s="102" t="str">
        <f t="shared" si="5"/>
        <v/>
      </c>
      <c r="O45" s="85" t="str">
        <f t="shared" si="6"/>
        <v/>
      </c>
      <c r="P45" s="101"/>
      <c r="Q45" s="110"/>
      <c r="R45" s="112"/>
      <c r="S45" s="111" t="str" cm="1">
        <f t="array" ref="S45">_xlfn.IFS(OR(R44="",R45=""),"",AND(R44&lt;&gt;"",R45&lt;&gt;""),R45-R44)</f>
        <v/>
      </c>
      <c r="T45" s="113"/>
      <c r="U45" s="92"/>
      <c r="V45" s="108" t="str">
        <f t="shared" si="2"/>
        <v>kg</v>
      </c>
      <c r="W45" s="109"/>
      <c r="AC45" s="119"/>
      <c r="AD45" s="38"/>
      <c r="AE45" s="120"/>
      <c r="AF45" s="118"/>
      <c r="AG45" s="121"/>
      <c r="AH45" s="122"/>
      <c r="AI45" s="118"/>
    </row>
    <row r="46" spans="3:35" ht="22.5" customHeight="1" x14ac:dyDescent="0.25">
      <c r="C46" s="179" t="str">
        <f t="shared" si="3"/>
        <v/>
      </c>
      <c r="D46" s="101"/>
      <c r="E46" s="86"/>
      <c r="F46" s="86"/>
      <c r="G46" s="87" t="str">
        <f t="shared" si="0"/>
        <v/>
      </c>
      <c r="H46" s="90"/>
      <c r="I46" s="89" t="str">
        <f t="shared" si="7"/>
        <v/>
      </c>
      <c r="J46" s="90"/>
      <c r="K46" s="91"/>
      <c r="L46" s="92"/>
      <c r="M46" s="102" t="str">
        <f t="shared" si="5"/>
        <v/>
      </c>
      <c r="O46" s="85" t="str">
        <f t="shared" si="6"/>
        <v/>
      </c>
      <c r="P46" s="101"/>
      <c r="Q46" s="110"/>
      <c r="R46" s="112"/>
      <c r="S46" s="111" t="str" cm="1">
        <f t="array" ref="S46">_xlfn.IFS(OR(R45="",R46=""),"",AND(R45&lt;&gt;"",R46&lt;&gt;""),R46-R45)</f>
        <v/>
      </c>
      <c r="T46" s="113"/>
      <c r="U46" s="92"/>
      <c r="V46" s="108" t="str">
        <f t="shared" si="2"/>
        <v>kg</v>
      </c>
      <c r="W46" s="109"/>
      <c r="AD46" s="38"/>
      <c r="AE46" s="120"/>
      <c r="AF46" s="118"/>
      <c r="AG46" s="121"/>
      <c r="AH46" s="122"/>
      <c r="AI46" s="118"/>
    </row>
    <row r="47" spans="3:35" ht="22.5" customHeight="1" x14ac:dyDescent="0.25">
      <c r="C47" s="179" t="str">
        <f t="shared" si="3"/>
        <v/>
      </c>
      <c r="D47" s="101"/>
      <c r="E47" s="86"/>
      <c r="F47" s="86"/>
      <c r="G47" s="87" t="str">
        <f t="shared" si="0"/>
        <v/>
      </c>
      <c r="H47" s="90"/>
      <c r="I47" s="89" t="str">
        <f t="shared" si="7"/>
        <v/>
      </c>
      <c r="J47" s="90"/>
      <c r="K47" s="91"/>
      <c r="L47" s="92"/>
      <c r="M47" s="102" t="str">
        <f t="shared" si="5"/>
        <v/>
      </c>
      <c r="O47" s="85" t="str">
        <f t="shared" si="6"/>
        <v/>
      </c>
      <c r="P47" s="101"/>
      <c r="Q47" s="110"/>
      <c r="R47" s="112"/>
      <c r="S47" s="111" t="str" cm="1">
        <f t="array" ref="S47">_xlfn.IFS(OR(R46="",R47=""),"",AND(R46&lt;&gt;"",R47&lt;&gt;""),R47-R46)</f>
        <v/>
      </c>
      <c r="T47" s="113"/>
      <c r="U47" s="92"/>
      <c r="V47" s="108" t="str">
        <f t="shared" si="2"/>
        <v>kg</v>
      </c>
      <c r="W47" s="109"/>
      <c r="AD47" s="38"/>
      <c r="AE47" s="120"/>
      <c r="AF47" s="118"/>
      <c r="AG47" s="121"/>
      <c r="AH47" s="122"/>
      <c r="AI47" s="118"/>
    </row>
    <row r="48" spans="3:35" ht="22.5" customHeight="1" x14ac:dyDescent="0.25">
      <c r="C48" s="179" t="str">
        <f t="shared" si="3"/>
        <v/>
      </c>
      <c r="D48" s="101"/>
      <c r="E48" s="86"/>
      <c r="F48" s="86"/>
      <c r="G48" s="87" t="str">
        <f t="shared" si="0"/>
        <v/>
      </c>
      <c r="H48" s="90"/>
      <c r="I48" s="89" t="str">
        <f t="shared" si="7"/>
        <v/>
      </c>
      <c r="J48" s="90"/>
      <c r="K48" s="91"/>
      <c r="L48" s="92"/>
      <c r="M48" s="102" t="str">
        <f t="shared" si="5"/>
        <v/>
      </c>
      <c r="O48" s="85" t="str">
        <f t="shared" si="6"/>
        <v/>
      </c>
      <c r="P48" s="101"/>
      <c r="Q48" s="123"/>
      <c r="R48" s="112"/>
      <c r="S48" s="111" t="str" cm="1">
        <f t="array" ref="S48">_xlfn.IFS(OR(R47="",R48=""),"",AND(R47&lt;&gt;"",R48&lt;&gt;""),R48-R47)</f>
        <v/>
      </c>
      <c r="T48" s="113"/>
      <c r="U48" s="92"/>
      <c r="V48" s="108" t="str">
        <f t="shared" si="2"/>
        <v>kg</v>
      </c>
      <c r="W48" s="109"/>
      <c r="AD48" s="38"/>
      <c r="AE48" s="120"/>
      <c r="AF48" s="118"/>
      <c r="AG48" s="121"/>
      <c r="AH48" s="122"/>
      <c r="AI48" s="118"/>
    </row>
    <row r="49" spans="3:35" ht="22.5" customHeight="1" x14ac:dyDescent="0.25">
      <c r="C49" s="179" t="str">
        <f t="shared" si="3"/>
        <v/>
      </c>
      <c r="D49" s="101"/>
      <c r="E49" s="86"/>
      <c r="F49" s="86"/>
      <c r="G49" s="87" t="str">
        <f t="shared" si="0"/>
        <v/>
      </c>
      <c r="H49" s="90"/>
      <c r="I49" s="89" t="str">
        <f t="shared" si="7"/>
        <v/>
      </c>
      <c r="J49" s="90"/>
      <c r="K49" s="91"/>
      <c r="L49" s="92"/>
      <c r="M49" s="102" t="str">
        <f t="shared" si="5"/>
        <v/>
      </c>
      <c r="O49" s="85" t="str">
        <f t="shared" si="6"/>
        <v/>
      </c>
      <c r="P49" s="101"/>
      <c r="Q49" s="123"/>
      <c r="R49" s="112"/>
      <c r="S49" s="111" t="str" cm="1">
        <f t="array" ref="S49">_xlfn.IFS(OR(R48="",R49=""),"",AND(R48&lt;&gt;"",R49&lt;&gt;""),R49-R48)</f>
        <v/>
      </c>
      <c r="T49" s="113"/>
      <c r="U49" s="92"/>
      <c r="V49" s="108" t="str">
        <f t="shared" si="2"/>
        <v>kg</v>
      </c>
      <c r="W49" s="109"/>
      <c r="AD49" s="38"/>
      <c r="AE49" s="120"/>
      <c r="AF49" s="118"/>
      <c r="AG49" s="121"/>
      <c r="AH49" s="122"/>
      <c r="AI49" s="118"/>
    </row>
    <row r="50" spans="3:35" ht="22.5" customHeight="1" x14ac:dyDescent="0.25">
      <c r="C50" s="179" t="str">
        <f t="shared" si="3"/>
        <v/>
      </c>
      <c r="D50" s="101"/>
      <c r="E50" s="86"/>
      <c r="F50" s="86"/>
      <c r="G50" s="87" t="str">
        <f t="shared" si="0"/>
        <v/>
      </c>
      <c r="H50" s="90"/>
      <c r="I50" s="89" t="str">
        <f t="shared" si="7"/>
        <v/>
      </c>
      <c r="J50" s="90"/>
      <c r="K50" s="91"/>
      <c r="L50" s="92"/>
      <c r="M50" s="102" t="str">
        <f t="shared" si="5"/>
        <v/>
      </c>
      <c r="O50" s="85" t="str">
        <f t="shared" si="6"/>
        <v/>
      </c>
      <c r="P50" s="101"/>
      <c r="Q50" s="123"/>
      <c r="R50" s="112"/>
      <c r="S50" s="111" t="str" cm="1">
        <f t="array" ref="S50">_xlfn.IFS(OR(R49="",R50=""),"",AND(R49&lt;&gt;"",R50&lt;&gt;""),R50-R49)</f>
        <v/>
      </c>
      <c r="T50" s="113"/>
      <c r="U50" s="92"/>
      <c r="V50" s="108" t="str">
        <f t="shared" si="2"/>
        <v>kg</v>
      </c>
      <c r="W50" s="109"/>
      <c r="AD50" s="38"/>
      <c r="AE50" s="120"/>
      <c r="AF50" s="118"/>
      <c r="AG50" s="121"/>
      <c r="AH50" s="122"/>
      <c r="AI50" s="118"/>
    </row>
    <row r="51" spans="3:35" ht="22.5" customHeight="1" x14ac:dyDescent="0.25">
      <c r="C51" s="179" t="str">
        <f t="shared" si="3"/>
        <v/>
      </c>
      <c r="D51" s="101"/>
      <c r="E51" s="86"/>
      <c r="F51" s="86"/>
      <c r="G51" s="87" t="str">
        <f t="shared" si="0"/>
        <v/>
      </c>
      <c r="H51" s="90"/>
      <c r="I51" s="89" t="str">
        <f t="shared" si="7"/>
        <v/>
      </c>
      <c r="J51" s="90"/>
      <c r="K51" s="91"/>
      <c r="L51" s="92"/>
      <c r="M51" s="102" t="str">
        <f t="shared" si="5"/>
        <v/>
      </c>
      <c r="O51" s="85" t="str">
        <f t="shared" si="6"/>
        <v/>
      </c>
      <c r="P51" s="101"/>
      <c r="Q51" s="123"/>
      <c r="R51" s="112"/>
      <c r="S51" s="111" t="str" cm="1">
        <f t="array" ref="S51">_xlfn.IFS(OR(R50="",R51=""),"",AND(R50&lt;&gt;"",R51&lt;&gt;""),R51-R50)</f>
        <v/>
      </c>
      <c r="T51" s="113"/>
      <c r="U51" s="92"/>
      <c r="V51" s="108" t="str">
        <f t="shared" si="2"/>
        <v>kg</v>
      </c>
      <c r="W51" s="109"/>
      <c r="AD51" s="38"/>
      <c r="AE51" s="120"/>
      <c r="AF51" s="118"/>
      <c r="AG51" s="121"/>
      <c r="AH51" s="122"/>
      <c r="AI51" s="118"/>
    </row>
    <row r="52" spans="3:35" ht="22.5" customHeight="1" x14ac:dyDescent="0.25">
      <c r="C52" s="179" t="str">
        <f t="shared" si="3"/>
        <v/>
      </c>
      <c r="D52" s="101"/>
      <c r="E52" s="86"/>
      <c r="F52" s="86"/>
      <c r="G52" s="87" t="str">
        <f t="shared" si="0"/>
        <v/>
      </c>
      <c r="H52" s="90"/>
      <c r="I52" s="89" t="str">
        <f t="shared" si="7"/>
        <v/>
      </c>
      <c r="J52" s="90"/>
      <c r="K52" s="91"/>
      <c r="L52" s="92"/>
      <c r="M52" s="102" t="str">
        <f t="shared" si="5"/>
        <v/>
      </c>
      <c r="O52" s="85" t="str">
        <f t="shared" si="6"/>
        <v/>
      </c>
      <c r="P52" s="101"/>
      <c r="Q52" s="123"/>
      <c r="R52" s="112"/>
      <c r="S52" s="111" t="str" cm="1">
        <f t="array" ref="S52">_xlfn.IFS(OR(R51="",R52=""),"",AND(R51&lt;&gt;"",R52&lt;&gt;""),R52-R51)</f>
        <v/>
      </c>
      <c r="T52" s="113"/>
      <c r="U52" s="92"/>
      <c r="V52" s="108" t="str">
        <f t="shared" si="2"/>
        <v>kg</v>
      </c>
      <c r="W52" s="109"/>
      <c r="Z52" s="38"/>
      <c r="AA52" s="60"/>
      <c r="AD52" s="38"/>
      <c r="AE52" s="120"/>
      <c r="AF52" s="118"/>
      <c r="AG52" s="121"/>
      <c r="AH52" s="122"/>
      <c r="AI52" s="118"/>
    </row>
    <row r="53" spans="3:35" ht="22.5" customHeight="1" x14ac:dyDescent="0.25">
      <c r="C53" s="179" t="str">
        <f t="shared" si="3"/>
        <v/>
      </c>
      <c r="D53" s="101"/>
      <c r="E53" s="86"/>
      <c r="F53" s="86"/>
      <c r="G53" s="87" t="str">
        <f t="shared" si="0"/>
        <v/>
      </c>
      <c r="H53" s="90"/>
      <c r="I53" s="89" t="str">
        <f t="shared" si="7"/>
        <v/>
      </c>
      <c r="J53" s="90"/>
      <c r="K53" s="91"/>
      <c r="L53" s="92"/>
      <c r="M53" s="102" t="str">
        <f t="shared" si="5"/>
        <v/>
      </c>
      <c r="O53" s="85" t="str">
        <f t="shared" si="6"/>
        <v/>
      </c>
      <c r="P53" s="101"/>
      <c r="Q53" s="123"/>
      <c r="R53" s="112"/>
      <c r="S53" s="111" t="str" cm="1">
        <f t="array" ref="S53">_xlfn.IFS(OR(R52="",R53=""),"",AND(R52&lt;&gt;"",R53&lt;&gt;""),R53-R52)</f>
        <v/>
      </c>
      <c r="T53" s="113"/>
      <c r="U53" s="92"/>
      <c r="V53" s="108" t="str">
        <f t="shared" si="2"/>
        <v>kg</v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3:35" ht="22.5" customHeight="1" x14ac:dyDescent="0.25">
      <c r="C54" s="179" t="str">
        <f t="shared" si="3"/>
        <v/>
      </c>
      <c r="D54" s="101"/>
      <c r="E54" s="86"/>
      <c r="F54" s="86"/>
      <c r="G54" s="87" t="str">
        <f t="shared" si="0"/>
        <v/>
      </c>
      <c r="H54" s="90"/>
      <c r="I54" s="89" t="str">
        <f t="shared" si="7"/>
        <v/>
      </c>
      <c r="J54" s="90"/>
      <c r="K54" s="91"/>
      <c r="L54" s="92"/>
      <c r="M54" s="102" t="str">
        <f t="shared" si="5"/>
        <v/>
      </c>
      <c r="O54" s="85" t="str">
        <f t="shared" si="6"/>
        <v/>
      </c>
      <c r="P54" s="101"/>
      <c r="Q54" s="123"/>
      <c r="R54" s="112"/>
      <c r="S54" s="111" t="str" cm="1">
        <f t="array" ref="S54">_xlfn.IFS(OR(R53="",R54=""),"",AND(R53&lt;&gt;"",R54&lt;&gt;""),R54-R53)</f>
        <v/>
      </c>
      <c r="T54" s="113"/>
      <c r="U54" s="92"/>
      <c r="V54" s="108" t="str">
        <f t="shared" si="2"/>
        <v>kg</v>
      </c>
      <c r="W54" s="109"/>
      <c r="AD54" s="38"/>
      <c r="AE54" s="120"/>
      <c r="AF54" s="118"/>
      <c r="AG54" s="121"/>
      <c r="AH54" s="122"/>
      <c r="AI54" s="118"/>
    </row>
    <row r="55" spans="3:35" ht="22.5" customHeight="1" x14ac:dyDescent="0.25">
      <c r="C55" s="179" t="str">
        <f t="shared" ref="C55:C59" si="8">IF(D55&lt;&gt;"",ROW()-27,"")</f>
        <v/>
      </c>
      <c r="D55" s="101"/>
      <c r="E55" s="86"/>
      <c r="F55" s="86"/>
      <c r="G55" s="87" t="str">
        <f t="shared" ref="G55:G59" si="9">IF(D55="","",F55-E55)</f>
        <v/>
      </c>
      <c r="H55" s="90"/>
      <c r="I55" s="89" t="str">
        <f t="shared" si="7"/>
        <v/>
      </c>
      <c r="J55" s="90"/>
      <c r="K55" s="91"/>
      <c r="L55" s="92"/>
      <c r="M55" s="102" t="str">
        <f t="shared" si="5"/>
        <v/>
      </c>
      <c r="O55" s="85" t="str">
        <f t="shared" si="6"/>
        <v/>
      </c>
      <c r="P55" s="101"/>
      <c r="Q55" s="123"/>
      <c r="R55" s="112"/>
      <c r="S55" s="111" t="str" cm="1">
        <f t="array" ref="S55">_xlfn.IFS(OR(R54="",R55=""),"",AND(R54&lt;&gt;"",R55&lt;&gt;""),R55-R54)</f>
        <v/>
      </c>
      <c r="T55" s="113"/>
      <c r="U55" s="92"/>
      <c r="V55" s="108" t="str">
        <f t="shared" si="2"/>
        <v>kg</v>
      </c>
      <c r="W55" s="109"/>
      <c r="Z55" s="38"/>
      <c r="AD55" s="38"/>
      <c r="AE55" s="120"/>
      <c r="AF55" s="118"/>
      <c r="AG55" s="121"/>
      <c r="AH55" s="122"/>
      <c r="AI55" s="118"/>
    </row>
    <row r="56" spans="3:35" ht="22.5" customHeight="1" x14ac:dyDescent="0.25">
      <c r="C56" s="179" t="str">
        <f t="shared" si="8"/>
        <v/>
      </c>
      <c r="D56" s="101"/>
      <c r="E56" s="86"/>
      <c r="F56" s="86"/>
      <c r="G56" s="87" t="str">
        <f t="shared" si="9"/>
        <v/>
      </c>
      <c r="H56" s="90"/>
      <c r="I56" s="89" t="str">
        <f t="shared" si="7"/>
        <v/>
      </c>
      <c r="J56" s="90"/>
      <c r="K56" s="91"/>
      <c r="L56" s="92"/>
      <c r="M56" s="102" t="str">
        <f t="shared" si="5"/>
        <v/>
      </c>
      <c r="O56" s="85" t="str">
        <f t="shared" si="6"/>
        <v/>
      </c>
      <c r="P56" s="101"/>
      <c r="Q56" s="123"/>
      <c r="R56" s="112"/>
      <c r="S56" s="111" t="str" cm="1">
        <f t="array" ref="S56">_xlfn.IFS(OR(R55="",R56=""),"",AND(R55&lt;&gt;"",R56&lt;&gt;""),R56-R55)</f>
        <v/>
      </c>
      <c r="T56" s="113"/>
      <c r="U56" s="92"/>
      <c r="V56" s="108" t="str">
        <f t="shared" si="2"/>
        <v>kg</v>
      </c>
      <c r="W56" s="109"/>
      <c r="Z56" s="38"/>
      <c r="AA56" s="124"/>
      <c r="AD56" s="38"/>
      <c r="AE56" s="120"/>
      <c r="AF56" s="118"/>
      <c r="AG56" s="121"/>
      <c r="AH56" s="122"/>
      <c r="AI56" s="118"/>
    </row>
    <row r="57" spans="3:35" ht="22.5" customHeight="1" x14ac:dyDescent="0.25">
      <c r="C57" s="179" t="str">
        <f t="shared" si="8"/>
        <v/>
      </c>
      <c r="D57" s="101"/>
      <c r="E57" s="86"/>
      <c r="F57" s="86"/>
      <c r="G57" s="87" t="str">
        <f t="shared" si="9"/>
        <v/>
      </c>
      <c r="H57" s="90"/>
      <c r="I57" s="89" t="str">
        <f t="shared" si="7"/>
        <v/>
      </c>
      <c r="J57" s="90"/>
      <c r="K57" s="91"/>
      <c r="L57" s="92"/>
      <c r="M57" s="102" t="str">
        <f t="shared" si="5"/>
        <v/>
      </c>
      <c r="O57" s="85" t="str">
        <f t="shared" si="6"/>
        <v/>
      </c>
      <c r="P57" s="101"/>
      <c r="Q57" s="110"/>
      <c r="R57" s="90"/>
      <c r="S57" s="111" t="str" cm="1">
        <f t="array" ref="S57">_xlfn.IFS(OR(R56="",R57=""),"",AND(R56&lt;&gt;"",R57&lt;&gt;""),R57-R56)</f>
        <v/>
      </c>
      <c r="T57" s="91"/>
      <c r="U57" s="92"/>
      <c r="V57" s="108" t="str">
        <f t="shared" si="2"/>
        <v>kg</v>
      </c>
      <c r="W57" s="109"/>
      <c r="AD57" s="38"/>
      <c r="AE57" s="120"/>
      <c r="AF57" s="118"/>
      <c r="AG57" s="121"/>
      <c r="AH57" s="122"/>
      <c r="AI57" s="118"/>
    </row>
    <row r="58" spans="3:35" ht="22.5" customHeight="1" x14ac:dyDescent="0.25">
      <c r="C58" s="179" t="str">
        <f t="shared" si="8"/>
        <v/>
      </c>
      <c r="D58" s="101"/>
      <c r="E58" s="86"/>
      <c r="F58" s="86"/>
      <c r="G58" s="87" t="str">
        <f t="shared" si="9"/>
        <v/>
      </c>
      <c r="H58" s="90"/>
      <c r="I58" s="89" t="str">
        <f t="shared" si="7"/>
        <v/>
      </c>
      <c r="J58" s="90"/>
      <c r="K58" s="91"/>
      <c r="L58" s="92"/>
      <c r="M58" s="102" t="str">
        <f t="shared" si="5"/>
        <v/>
      </c>
      <c r="O58" s="85" t="str">
        <f t="shared" si="6"/>
        <v/>
      </c>
      <c r="P58" s="101"/>
      <c r="Q58" s="110"/>
      <c r="R58" s="90"/>
      <c r="S58" s="111" t="str" cm="1">
        <f t="array" ref="S58">_xlfn.IFS(OR(R57="",R58=""),"",AND(R57&lt;&gt;"",R58&lt;&gt;""),R58-R57)</f>
        <v/>
      </c>
      <c r="T58" s="91"/>
      <c r="U58" s="92"/>
      <c r="V58" s="108" t="str">
        <f t="shared" si="2"/>
        <v>kg</v>
      </c>
      <c r="W58" s="109"/>
      <c r="Z58" s="22"/>
      <c r="AA58" s="125"/>
      <c r="AD58" s="38"/>
      <c r="AE58" s="120"/>
      <c r="AF58" s="118"/>
      <c r="AG58" s="121"/>
      <c r="AH58" s="122"/>
      <c r="AI58" s="118"/>
    </row>
    <row r="59" spans="3:35" ht="22.5" customHeight="1" thickBot="1" x14ac:dyDescent="0.3">
      <c r="C59" s="179" t="str">
        <f t="shared" si="8"/>
        <v/>
      </c>
      <c r="D59" s="101"/>
      <c r="E59" s="86"/>
      <c r="F59" s="86"/>
      <c r="G59" s="87" t="str">
        <f t="shared" si="9"/>
        <v/>
      </c>
      <c r="H59" s="90"/>
      <c r="I59" s="89" t="str">
        <f t="shared" si="7"/>
        <v/>
      </c>
      <c r="J59" s="90"/>
      <c r="K59" s="91"/>
      <c r="L59" s="92"/>
      <c r="M59" s="102" t="str">
        <f t="shared" si="5"/>
        <v/>
      </c>
      <c r="O59" s="85" t="str">
        <f>IF(P59&lt;&gt;"",ROW()-27,"")</f>
        <v/>
      </c>
      <c r="P59" s="101"/>
      <c r="Q59" s="110"/>
      <c r="R59" s="90"/>
      <c r="S59" s="111" t="str" cm="1">
        <f t="array" ref="S59">_xlfn.IFS(OR(R58="",R59=""),"",AND(R58&lt;&gt;"",R59&lt;&gt;""),R59-R58)</f>
        <v/>
      </c>
      <c r="T59" s="91"/>
      <c r="U59" s="187"/>
      <c r="V59" s="150" t="str">
        <f t="shared" si="2"/>
        <v>kg</v>
      </c>
      <c r="W59" s="109"/>
      <c r="Z59" s="38"/>
      <c r="AD59" s="38"/>
      <c r="AE59" s="120"/>
      <c r="AF59" s="118"/>
      <c r="AG59" s="121"/>
      <c r="AH59" s="122"/>
      <c r="AI59" s="118"/>
    </row>
    <row r="60" spans="3:35" ht="22.5" customHeight="1" thickBot="1" x14ac:dyDescent="0.3">
      <c r="C60" s="201" t="s">
        <v>108</v>
      </c>
      <c r="D60" s="134" t="str">
        <f>IF(D28="","",INDEX(D28:D58,MATCH(MAX(C28:C58),C28:C58,0)))</f>
        <v/>
      </c>
      <c r="E60" s="128" t="s">
        <v>28</v>
      </c>
      <c r="F60" s="129">
        <f>IF(F28="","",INDEX(F28:F58,MATCH(MAX(C28:C58),C28:C58,0)))</f>
        <v>0.70833333333333337</v>
      </c>
      <c r="G60" s="57"/>
      <c r="H60" s="57"/>
      <c r="I60" s="362">
        <f>IF(J11=AI4,SUM(I28:I58),SUM(J28:J58))</f>
        <v>0</v>
      </c>
      <c r="J60" s="363"/>
      <c r="K60" s="130">
        <f>COUNTIFS(K28:K58,"○")</f>
        <v>0</v>
      </c>
      <c r="L60" s="131">
        <f>COUNTIFS(L28:L58,"○")</f>
        <v>0</v>
      </c>
      <c r="M60" s="151">
        <f t="shared" ref="M60" si="10">$M$28</f>
        <v>0</v>
      </c>
      <c r="O60" s="133" t="s">
        <v>108</v>
      </c>
      <c r="P60" s="134">
        <f>IF(P29="","",INDEX(P29:P59,MATCH(MAX(O29:O59),O29:O59,0)))</f>
        <v>44896</v>
      </c>
      <c r="Q60" s="135">
        <f>IF(Q29="","",INDEX(Q29:Q59,MATCH(MAX(O29:O59),O29:O59,0)))</f>
        <v>0.375</v>
      </c>
      <c r="R60" s="57"/>
      <c r="S60" s="136">
        <f>SUM(S29:S48)</f>
        <v>620</v>
      </c>
      <c r="T60" s="130">
        <f>COUNTIFS(T29:T48,"○")</f>
        <v>6</v>
      </c>
      <c r="U60" s="137">
        <f>COUNTIFS(U28:U47,"○")</f>
        <v>0</v>
      </c>
      <c r="V60" s="132" t="str">
        <f t="shared" si="2"/>
        <v>kg</v>
      </c>
      <c r="W60" s="109"/>
      <c r="Z60" s="38"/>
      <c r="AD60" s="38"/>
      <c r="AE60" s="120"/>
      <c r="AF60" s="118"/>
      <c r="AG60" s="121"/>
      <c r="AH60" s="122"/>
      <c r="AI60" s="118"/>
    </row>
    <row r="61" spans="3:35" ht="22.5" customHeight="1" x14ac:dyDescent="0.25">
      <c r="T61" s="38"/>
      <c r="U61" s="38"/>
      <c r="V61" s="38"/>
      <c r="W61" s="138"/>
      <c r="Z61" s="38"/>
      <c r="AD61" s="38"/>
      <c r="AE61" s="120"/>
      <c r="AF61" s="118"/>
      <c r="AG61" s="121"/>
      <c r="AH61" s="122"/>
      <c r="AI61" s="118"/>
    </row>
    <row r="62" spans="3:35" ht="22.5" customHeight="1" x14ac:dyDescent="0.25">
      <c r="T62" s="38"/>
      <c r="U62" s="38"/>
      <c r="V62" s="38"/>
      <c r="W62" s="138"/>
      <c r="AD62" s="38"/>
      <c r="AE62" s="120"/>
      <c r="AF62" s="118"/>
      <c r="AG62" s="121"/>
      <c r="AH62" s="122"/>
      <c r="AI62" s="118"/>
    </row>
    <row r="63" spans="3:35" ht="22.5" customHeight="1" x14ac:dyDescent="0.25">
      <c r="T63" s="38"/>
      <c r="U63" s="38"/>
      <c r="V63" s="38"/>
      <c r="W63" s="138"/>
      <c r="AD63" s="38"/>
      <c r="AE63" s="120"/>
      <c r="AF63" s="118"/>
      <c r="AG63" s="121"/>
      <c r="AH63" s="122"/>
      <c r="AI63" s="118"/>
    </row>
    <row r="64" spans="3:35" ht="22.5" customHeight="1" x14ac:dyDescent="0.25">
      <c r="T64" s="38"/>
      <c r="U64" s="38"/>
      <c r="V64" s="38"/>
      <c r="W64" s="138"/>
      <c r="AD64" s="38"/>
      <c r="AE64" s="120"/>
      <c r="AF64" s="118"/>
      <c r="AG64" s="121"/>
      <c r="AH64" s="122"/>
      <c r="AI64" s="118"/>
    </row>
    <row r="65" spans="20:35" ht="22.5" customHeight="1" x14ac:dyDescent="0.25">
      <c r="W65" s="4"/>
      <c r="Z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W66" s="4"/>
      <c r="Z66" s="38"/>
      <c r="AA66" s="139"/>
      <c r="AD66" s="117"/>
      <c r="AE66" s="120"/>
      <c r="AF66" s="118"/>
      <c r="AH66" s="140"/>
      <c r="AI66" s="141"/>
    </row>
    <row r="67" spans="20:35" ht="22.5" customHeight="1" x14ac:dyDescent="0.25"/>
    <row r="68" spans="20:35" ht="22.5" customHeight="1" x14ac:dyDescent="0.25">
      <c r="T68" s="38"/>
      <c r="U68" s="38"/>
      <c r="V68" s="38"/>
      <c r="W68" s="38"/>
    </row>
    <row r="69" spans="20:35" ht="22.5" customHeight="1" x14ac:dyDescent="0.25">
      <c r="T69" s="38"/>
      <c r="U69" s="38"/>
      <c r="V69" s="38"/>
      <c r="W69" s="38"/>
      <c r="Z69" s="38"/>
    </row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</row>
    <row r="72" spans="20:35" ht="22.5" customHeight="1" x14ac:dyDescent="0.25">
      <c r="T72" s="38"/>
      <c r="U72" s="38"/>
      <c r="V72" s="38"/>
      <c r="W72" s="38"/>
      <c r="Z72" s="38"/>
    </row>
    <row r="73" spans="20:35" ht="22.5" customHeight="1" x14ac:dyDescent="0.25">
      <c r="T73" s="38"/>
      <c r="U73" s="38"/>
      <c r="V73" s="38"/>
      <c r="W73" s="38"/>
      <c r="Z73" s="38"/>
    </row>
    <row r="74" spans="20:35" ht="22.5" customHeight="1" x14ac:dyDescent="0.25">
      <c r="T74" s="38"/>
      <c r="U74" s="38"/>
      <c r="V74" s="38"/>
      <c r="W74" s="38"/>
    </row>
    <row r="75" spans="20:35" ht="18.75" customHeight="1" x14ac:dyDescent="0.25">
      <c r="T75" s="38"/>
      <c r="U75" s="38"/>
      <c r="V75" s="38"/>
      <c r="W75" s="38"/>
    </row>
    <row r="76" spans="20:35" ht="18.7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5" customHeight="1" x14ac:dyDescent="0.25">
      <c r="T951" s="38"/>
      <c r="U951" s="38"/>
      <c r="V951" s="38"/>
      <c r="W951" s="38"/>
    </row>
    <row r="952" spans="20:23" ht="1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</sheetData>
  <sheetProtection selectLockedCells="1"/>
  <mergeCells count="77">
    <mergeCell ref="AM1:AN1"/>
    <mergeCell ref="C2:D2"/>
    <mergeCell ref="E2:F2"/>
    <mergeCell ref="Q2:X2"/>
    <mergeCell ref="S6:V6"/>
    <mergeCell ref="U7:V7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Z9:Z12"/>
    <mergeCell ref="H10:I10"/>
    <mergeCell ref="J10:L10"/>
    <mergeCell ref="N10:O10"/>
    <mergeCell ref="P10:Q10"/>
    <mergeCell ref="S10:V11"/>
    <mergeCell ref="S12:V13"/>
    <mergeCell ref="H7:H9"/>
    <mergeCell ref="H11:H14"/>
    <mergeCell ref="I11:I12"/>
    <mergeCell ref="I13:I14"/>
    <mergeCell ref="V14:V15"/>
    <mergeCell ref="J11:L12"/>
    <mergeCell ref="S14:T15"/>
    <mergeCell ref="U14:U15"/>
    <mergeCell ref="S7:T7"/>
    <mergeCell ref="C12:D12"/>
    <mergeCell ref="E12:F12"/>
    <mergeCell ref="N12:O12"/>
    <mergeCell ref="P12:Q12"/>
    <mergeCell ref="C13:D13"/>
    <mergeCell ref="E13:F13"/>
    <mergeCell ref="N13:N14"/>
    <mergeCell ref="P13:Q13"/>
    <mergeCell ref="C14:D14"/>
    <mergeCell ref="E14:F14"/>
    <mergeCell ref="P14:Q14"/>
    <mergeCell ref="C16:D17"/>
    <mergeCell ref="E16:F17"/>
    <mergeCell ref="H16:I16"/>
    <mergeCell ref="J16:L16"/>
    <mergeCell ref="H17:I17"/>
    <mergeCell ref="K17:K19"/>
    <mergeCell ref="N17:O18"/>
    <mergeCell ref="P17:P18"/>
    <mergeCell ref="Q17:Q18"/>
    <mergeCell ref="H18:I18"/>
    <mergeCell ref="S18:V20"/>
    <mergeCell ref="H19:I19"/>
    <mergeCell ref="N19:O20"/>
    <mergeCell ref="P19:P20"/>
    <mergeCell ref="Q19:Q20"/>
    <mergeCell ref="H20:I20"/>
    <mergeCell ref="J20:L20"/>
    <mergeCell ref="D26:D27"/>
    <mergeCell ref="E26:E27"/>
    <mergeCell ref="F26:F27"/>
    <mergeCell ref="K26:K27"/>
    <mergeCell ref="L26:L27"/>
    <mergeCell ref="H21:I21"/>
    <mergeCell ref="J21:L21"/>
    <mergeCell ref="H25:I25"/>
    <mergeCell ref="L25:M25"/>
    <mergeCell ref="V26:V27"/>
    <mergeCell ref="T26:T27"/>
    <mergeCell ref="U26:U27"/>
    <mergeCell ref="I60:J60"/>
    <mergeCell ref="M26:M27"/>
    <mergeCell ref="P26:P27"/>
    <mergeCell ref="Q26:Q27"/>
    <mergeCell ref="R26:R27"/>
  </mergeCells>
  <phoneticPr fontId="3"/>
  <conditionalFormatting sqref="H19">
    <cfRule type="expression" dxfId="769" priority="29">
      <formula>#REF!="日数計算"</formula>
    </cfRule>
  </conditionalFormatting>
  <conditionalFormatting sqref="S6:V9 S14:T15 S10">
    <cfRule type="expression" dxfId="768" priority="31">
      <formula>$E$14&lt;&gt;"液化石油ガス（LPG）"</formula>
    </cfRule>
  </conditionalFormatting>
  <conditionalFormatting sqref="R9:R10">
    <cfRule type="expression" dxfId="767" priority="34">
      <formula>$E$16=$AD$2</formula>
    </cfRule>
  </conditionalFormatting>
  <conditionalFormatting sqref="O25:V60">
    <cfRule type="expression" dxfId="766" priority="35">
      <formula>$J$10=$AG$2</formula>
    </cfRule>
  </conditionalFormatting>
  <conditionalFormatting sqref="R13:R14">
    <cfRule type="expression" dxfId="765" priority="36">
      <formula>$E$16=$AD$2</formula>
    </cfRule>
  </conditionalFormatting>
  <conditionalFormatting sqref="U25:V60 L60:M60">
    <cfRule type="expression" dxfId="764" priority="37">
      <formula>$E$16=$AD$2</formula>
    </cfRule>
  </conditionalFormatting>
  <conditionalFormatting sqref="J8:J9">
    <cfRule type="expression" dxfId="763" priority="38">
      <formula>$J$7=$AF$3</formula>
    </cfRule>
  </conditionalFormatting>
  <conditionalFormatting sqref="D60:M60">
    <cfRule type="expression" dxfId="762" priority="39">
      <formula>$J$10=$AG$3</formula>
    </cfRule>
  </conditionalFormatting>
  <conditionalFormatting sqref="T25:T60 K60">
    <cfRule type="expression" dxfId="761" priority="40">
      <formula>$E$16=$AD$3</formula>
    </cfRule>
  </conditionalFormatting>
  <conditionalFormatting sqref="S12">
    <cfRule type="expression" dxfId="760" priority="27">
      <formula>$E$14&lt;&gt;"液化石油ガス（LPG）"</formula>
    </cfRule>
  </conditionalFormatting>
  <conditionalFormatting sqref="L25 L26:M59">
    <cfRule type="expression" dxfId="759" priority="20">
      <formula>$E$16=$AD$2</formula>
    </cfRule>
  </conditionalFormatting>
  <conditionalFormatting sqref="H25:I59">
    <cfRule type="expression" dxfId="758" priority="17">
      <formula>AND($E$14&lt;&gt;"",$AE$2&lt;&gt;"電気")</formula>
    </cfRule>
    <cfRule type="expression" dxfId="757" priority="18">
      <formula>$J$11=$AI$3</formula>
    </cfRule>
    <cfRule type="expression" dxfId="756" priority="21">
      <formula>$J$11=$AI$2</formula>
    </cfRule>
  </conditionalFormatting>
  <conditionalFormatting sqref="C25:M27 D28:M28 C29:M59">
    <cfRule type="expression" dxfId="755" priority="19">
      <formula>$J$10=$AG$3</formula>
    </cfRule>
  </conditionalFormatting>
  <conditionalFormatting sqref="K25:K59">
    <cfRule type="expression" dxfId="754" priority="23">
      <formula>$E$16=$AD$3</formula>
    </cfRule>
  </conditionalFormatting>
  <conditionalFormatting sqref="J25:J59">
    <cfRule type="expression" dxfId="753" priority="22">
      <formula>OR($E$16=$AD$3,AND($AE$2="電気",$J$11=$AI$4))</formula>
    </cfRule>
  </conditionalFormatting>
  <conditionalFormatting sqref="C28">
    <cfRule type="expression" dxfId="752" priority="13">
      <formula>$J$10=$AG$3</formula>
    </cfRule>
  </conditionalFormatting>
  <conditionalFormatting sqref="J18:J19 L18:L19">
    <cfRule type="expression" dxfId="751" priority="11">
      <formula>IF($J$10=$AG$2,OR(AND($D$28="",$P$28=""),$D$28=""),OR(AND($D$28="",$P$28=""),$P$28=""))</formula>
    </cfRule>
  </conditionalFormatting>
  <conditionalFormatting sqref="U14:V15">
    <cfRule type="expression" dxfId="750" priority="9">
      <formula>$E$14&lt;&gt;"液化石油ガス（LPG）"</formula>
    </cfRule>
  </conditionalFormatting>
  <conditionalFormatting sqref="U14">
    <cfRule type="expression" dxfId="749" priority="10">
      <formula>$U$7=""</formula>
    </cfRule>
  </conditionalFormatting>
  <conditionalFormatting sqref="J11:L14">
    <cfRule type="expression" dxfId="748" priority="4">
      <formula>$AE$2="電気以外"</formula>
    </cfRule>
  </conditionalFormatting>
  <conditionalFormatting sqref="J13:L14">
    <cfRule type="expression" dxfId="747" priority="5">
      <formula>$J$11=""</formula>
    </cfRule>
    <cfRule type="expression" dxfId="746" priority="6">
      <formula>$J$11=$AI$2</formula>
    </cfRule>
  </conditionalFormatting>
  <conditionalFormatting sqref="H11:I11 I13">
    <cfRule type="expression" dxfId="745" priority="2">
      <formula>$AE$2="電気以外"</formula>
    </cfRule>
  </conditionalFormatting>
  <conditionalFormatting sqref="I13:I14">
    <cfRule type="expression" dxfId="744" priority="3">
      <formula>$J$11=$AI$2</formula>
    </cfRule>
  </conditionalFormatting>
  <conditionalFormatting sqref="C60">
    <cfRule type="expression" dxfId="743" priority="1">
      <formula>$J$10=$AG$3</formula>
    </cfRule>
  </conditionalFormatting>
  <dataValidations count="10">
    <dataValidation type="list" allowBlank="1" showInputMessage="1" showErrorMessage="1" sqref="J14" xr:uid="{37CEE68D-249F-469B-A855-433001E524D7}">
      <formula1>$AH$2:$AH$3</formula1>
    </dataValidation>
    <dataValidation type="list" allowBlank="1" showInputMessage="1" showErrorMessage="1" sqref="AI45:AI65 T28:T59 K28:K59" xr:uid="{578E56F3-2FEB-4E8C-B54E-270633FB9D53}">
      <formula1>$AK$2:$AK$3</formula1>
    </dataValidation>
    <dataValidation type="list" allowBlank="1" showInputMessage="1" showErrorMessage="1" sqref="J7" xr:uid="{CB81B4AE-761D-47A6-B1A2-72B305219444}">
      <formula1>$AF$2:$AF$3</formula1>
    </dataValidation>
    <dataValidation type="list" allowBlank="1" showInputMessage="1" showErrorMessage="1" sqref="E16:F17" xr:uid="{8F5A9E9E-D066-4FE7-B18C-499DB948D749}">
      <formula1>$AD$2:$AD$3</formula1>
    </dataValidation>
    <dataValidation type="list" allowBlank="1" showInputMessage="1" showErrorMessage="1" sqref="J10:L10" xr:uid="{0F62F39A-E1CC-4BB2-9C24-57F6F24058EF}">
      <formula1>$AG$2:$AG$3</formula1>
    </dataValidation>
    <dataValidation type="decimal" operator="greaterThanOrEqual" allowBlank="1" showInputMessage="1" showErrorMessage="1" sqref="AG45:AG65 U7 R28:R59" xr:uid="{26ED287D-8DD9-4D92-83C0-598F6C77D639}">
      <formula1>0</formula1>
    </dataValidation>
    <dataValidation operator="greaterThanOrEqual" allowBlank="1" showInputMessage="1" showErrorMessage="1" sqref="Q17" xr:uid="{2879623F-A270-48AB-9360-1AB73F519D2D}"/>
    <dataValidation type="decimal" operator="greaterThanOrEqual" allowBlank="1" showInputMessage="1" showErrorMessage="1" error="数値を入力してください" sqref="P17" xr:uid="{CA31EE38-E0F9-4BFD-B3CD-BE2247DC0CC6}">
      <formula1>0</formula1>
    </dataValidation>
    <dataValidation operator="greaterThanOrEqual" allowBlank="1" showInputMessage="1" showErrorMessage="1" error="数値を入力してください" sqref="N17:O20" xr:uid="{48B42822-9E21-4389-8F6E-8AB0DB6430BA}"/>
    <dataValidation type="list" allowBlank="1" showInputMessage="1" showErrorMessage="1" sqref="J11" xr:uid="{C65EAD84-E2EC-4AD8-9A4E-91D438E446EB}">
      <formula1>$AI$2:$AI$5</formula1>
    </dataValidation>
  </dataValidations>
  <printOptions horizontalCentered="1"/>
  <pageMargins left="0" right="0" top="0" bottom="0" header="0" footer="1.1417322834645669"/>
  <pageSetup paperSize="8" scale="56" fitToHeight="0" orientation="landscape" r:id="rId1"/>
  <rowBreaks count="1" manualBreakCount="1">
    <brk id="61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3FCEE3D-1958-4741-B16E-F41E045890FF}">
          <x14:formula1>
            <xm:f>プルダウンリスト!$E$2:$E$33</xm:f>
          </x14:formula1>
          <xm:sqref>E14</xm:sqref>
        </x14:dataValidation>
        <x14:dataValidation type="list" allowBlank="1" showInputMessage="1" showErrorMessage="1" xr:uid="{E9F9028F-7FF9-4CCD-8E7F-8A4D1FE9BF7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F3B02056-410C-4FF3-83C0-462AC4C98136}">
          <x14:formula1>
            <xm:f>プルダウンリスト!$A$2:$A$9</xm:f>
          </x14:formula1>
          <xm:sqref>E13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9925E-A97A-4EF6-8431-D6DE610265AF}">
  <sheetPr codeName="Sheet5"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/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26953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21" width="15.54296875" style="15" customWidth="1"/>
    <col min="22" max="22" width="13.1796875" style="15" customWidth="1"/>
    <col min="23" max="23" width="2.54296875" style="4" customWidth="1"/>
    <col min="24" max="24" width="3.26953125" style="15" customWidth="1"/>
    <col min="25" max="25" width="2" style="15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480">
        <v>1</v>
      </c>
      <c r="F2" s="481"/>
      <c r="G2" s="12"/>
      <c r="H2" s="12" t="s">
        <v>11</v>
      </c>
      <c r="I2" s="12"/>
      <c r="J2" s="12"/>
      <c r="K2" s="12"/>
      <c r="L2" s="12"/>
      <c r="M2" s="258"/>
      <c r="N2" s="258"/>
      <c r="O2" s="258"/>
      <c r="Q2" s="259"/>
      <c r="R2" s="259"/>
      <c r="S2" s="259"/>
      <c r="T2" s="259"/>
      <c r="U2" s="259"/>
      <c r="V2" s="259"/>
      <c r="W2" s="259"/>
      <c r="X2" s="259"/>
      <c r="Y2" s="22"/>
      <c r="AD2" s="6" t="s">
        <v>12</v>
      </c>
      <c r="AE2" s="16" t="str">
        <f>INDEX(プルダウンリスト!G:G,MATCH(E13,プルダウンリスト!E:E,0))</f>
        <v>電気以外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R3" s="5"/>
      <c r="S3" s="5"/>
      <c r="T3" s="5"/>
      <c r="U3" s="5"/>
      <c r="V3" s="5"/>
      <c r="W3" s="21"/>
      <c r="X3" s="5"/>
      <c r="Y3" s="22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2.5" customHeight="1" thickBot="1" x14ac:dyDescent="0.3">
      <c r="B4" s="184" t="s">
        <v>32</v>
      </c>
      <c r="C4" s="24"/>
      <c r="D4" s="24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5"/>
      <c r="Y4" s="22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M4" s="27"/>
      <c r="AN4" s="27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31"/>
      <c r="X5" s="5"/>
      <c r="Y5" s="22"/>
      <c r="Z5" s="23"/>
      <c r="AD5" s="23"/>
      <c r="AE5" s="23"/>
      <c r="AF5" s="23"/>
      <c r="AG5" s="23"/>
      <c r="AH5" s="23"/>
      <c r="AI5" s="23"/>
      <c r="AJ5" s="23"/>
      <c r="AK5" s="23"/>
      <c r="AL5" s="23"/>
      <c r="AM5" s="27"/>
      <c r="AN5" s="27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23" t="s">
        <v>37</v>
      </c>
      <c r="T6" s="423"/>
      <c r="U6" s="423"/>
      <c r="V6" s="423"/>
      <c r="W6" s="33"/>
      <c r="X6" s="34"/>
      <c r="Y6" s="22"/>
      <c r="Z6" s="5"/>
      <c r="AD6" s="23"/>
      <c r="AE6" s="23"/>
      <c r="AF6" s="23"/>
      <c r="AG6" s="23"/>
      <c r="AH6" s="23"/>
      <c r="AJ6" s="23"/>
      <c r="AK6" s="23"/>
      <c r="AL6" s="23"/>
    </row>
    <row r="7" spans="1:41" ht="22.5" customHeight="1" x14ac:dyDescent="0.25">
      <c r="B7" s="32"/>
      <c r="C7" s="382" t="s">
        <v>38</v>
      </c>
      <c r="D7" s="382"/>
      <c r="E7" s="35" t="s">
        <v>39</v>
      </c>
      <c r="F7" s="327" t="s">
        <v>109</v>
      </c>
      <c r="H7" s="385" t="s">
        <v>129</v>
      </c>
      <c r="I7" s="171" t="s">
        <v>239</v>
      </c>
      <c r="J7" s="384" t="s">
        <v>110</v>
      </c>
      <c r="K7" s="384"/>
      <c r="L7" s="384"/>
      <c r="N7" s="426" t="s">
        <v>41</v>
      </c>
      <c r="O7" s="427"/>
      <c r="P7" s="432" t="s">
        <v>42</v>
      </c>
      <c r="Q7" s="433"/>
      <c r="S7" s="424" t="s">
        <v>43</v>
      </c>
      <c r="T7" s="424"/>
      <c r="U7" s="482">
        <v>1.99</v>
      </c>
      <c r="V7" s="482"/>
      <c r="W7" s="37"/>
      <c r="X7" s="34"/>
      <c r="Y7" s="22"/>
      <c r="Z7" s="5"/>
    </row>
    <row r="8" spans="1:41" ht="22.5" customHeight="1" x14ac:dyDescent="0.2">
      <c r="B8" s="32"/>
      <c r="C8" s="382" t="s">
        <v>44</v>
      </c>
      <c r="D8" s="382"/>
      <c r="E8" s="383" t="s">
        <v>304</v>
      </c>
      <c r="F8" s="383"/>
      <c r="G8" s="38"/>
      <c r="H8" s="386"/>
      <c r="I8" s="171" t="s">
        <v>240</v>
      </c>
      <c r="J8" s="463" t="s">
        <v>45</v>
      </c>
      <c r="K8" s="463"/>
      <c r="L8" s="463"/>
      <c r="N8" s="428"/>
      <c r="O8" s="429"/>
      <c r="P8" s="434"/>
      <c r="Q8" s="435"/>
      <c r="S8" s="185" t="s">
        <v>345</v>
      </c>
      <c r="W8" s="39"/>
      <c r="X8" s="34"/>
    </row>
    <row r="9" spans="1:41" ht="22.5" customHeight="1" x14ac:dyDescent="0.2">
      <c r="B9" s="32"/>
      <c r="C9" s="382" t="s">
        <v>47</v>
      </c>
      <c r="D9" s="382"/>
      <c r="E9" s="383" t="s">
        <v>305</v>
      </c>
      <c r="F9" s="383"/>
      <c r="H9" s="387"/>
      <c r="I9" s="171" t="s">
        <v>241</v>
      </c>
      <c r="J9" s="463" t="s">
        <v>45</v>
      </c>
      <c r="K9" s="463"/>
      <c r="L9" s="463"/>
      <c r="N9" s="430"/>
      <c r="O9" s="431"/>
      <c r="P9" s="436"/>
      <c r="Q9" s="437"/>
      <c r="R9" s="38" t="s">
        <v>48</v>
      </c>
      <c r="S9" s="185" t="s">
        <v>49</v>
      </c>
      <c r="W9" s="39"/>
      <c r="X9" s="34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384" t="s">
        <v>247</v>
      </c>
      <c r="K10" s="384"/>
      <c r="L10" s="384"/>
      <c r="N10" s="443" t="str">
        <f>IF($E$15=$AD$2,AL2,IF($E$15=$AD$3,AL3,""))</f>
        <v>【計画値】1か月の運転日数</v>
      </c>
      <c r="O10" s="444"/>
      <c r="P10" s="445">
        <v>24</v>
      </c>
      <c r="Q10" s="446"/>
      <c r="R10" s="41" t="s">
        <v>51</v>
      </c>
      <c r="S10" s="447" t="s">
        <v>311</v>
      </c>
      <c r="T10" s="447"/>
      <c r="U10" s="447"/>
      <c r="V10" s="447"/>
      <c r="W10" s="39"/>
      <c r="X10" s="34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 t="s">
        <v>33</v>
      </c>
      <c r="K11" s="468"/>
      <c r="L11" s="468"/>
      <c r="S11" s="447"/>
      <c r="T11" s="447"/>
      <c r="U11" s="447"/>
      <c r="V11" s="447"/>
      <c r="W11" s="39"/>
      <c r="X11" s="34"/>
      <c r="Z11" s="439"/>
    </row>
    <row r="12" spans="1:41" ht="22.5" customHeight="1" x14ac:dyDescent="0.25">
      <c r="B12" s="32"/>
      <c r="C12" s="378" t="s">
        <v>55</v>
      </c>
      <c r="D12" s="379"/>
      <c r="E12" s="380" t="s">
        <v>113</v>
      </c>
      <c r="F12" s="381"/>
      <c r="G12" s="38"/>
      <c r="H12" s="390"/>
      <c r="I12" s="391"/>
      <c r="J12" s="468"/>
      <c r="K12" s="468"/>
      <c r="L12" s="468"/>
      <c r="N12" s="453" t="s">
        <v>54</v>
      </c>
      <c r="O12" s="453"/>
      <c r="P12" s="452">
        <f>IFERROR(INDEX(プルダウンリスト!P2:P13,MATCH(J16,プルダウンリスト!O2:O13,0)),"")</f>
        <v>31</v>
      </c>
      <c r="Q12" s="452"/>
      <c r="S12" s="448" t="s">
        <v>310</v>
      </c>
      <c r="T12" s="448"/>
      <c r="U12" s="448"/>
      <c r="V12" s="448"/>
      <c r="W12" s="39"/>
      <c r="X12" s="34"/>
      <c r="Z12" s="440"/>
    </row>
    <row r="13" spans="1:41" ht="22.5" customHeight="1" x14ac:dyDescent="0.25">
      <c r="B13" s="32"/>
      <c r="C13" s="378" t="s">
        <v>60</v>
      </c>
      <c r="D13" s="379"/>
      <c r="E13" s="380" t="s">
        <v>114</v>
      </c>
      <c r="F13" s="38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>計画稼働日数</v>
      </c>
      <c r="P13" s="451">
        <f>IFERROR(ROUND(P10/P12*J20,1),"")</f>
        <v>7.7</v>
      </c>
      <c r="Q13" s="451"/>
      <c r="R13" s="15" t="str">
        <f>IF(R10="","",R10)</f>
        <v>kg</v>
      </c>
      <c r="S13" s="448"/>
      <c r="T13" s="448"/>
      <c r="U13" s="448"/>
      <c r="V13" s="448"/>
      <c r="W13" s="39"/>
      <c r="X13" s="34"/>
    </row>
    <row r="14" spans="1:41" ht="22.5" customHeight="1" x14ac:dyDescent="0.25">
      <c r="B14" s="32"/>
      <c r="G14" s="38"/>
      <c r="H14" s="391"/>
      <c r="I14" s="391"/>
      <c r="J14" s="44" t="s">
        <v>15</v>
      </c>
      <c r="K14" s="257">
        <v>200</v>
      </c>
      <c r="L14" s="44">
        <v>0.85</v>
      </c>
      <c r="N14" s="450"/>
      <c r="O14" s="42" t="str">
        <f>IF($E$15=$AD$2,AM3,IF($E$15=$AD$3,AN3,""))</f>
        <v>実績稼働日数</v>
      </c>
      <c r="P14" s="417">
        <f>IFERROR(ROUND(IF(J10=AG2,IF(E15=AD2,K61,IF(E15=AD3,L61,"")),IF(J10=AG3,IF(E15=AD2,T61,IF(E15=AD3,U61,"")))),1),"")</f>
        <v>8</v>
      </c>
      <c r="Q14" s="417"/>
      <c r="R14" s="15" t="str">
        <f>IF(R10="","",R10)</f>
        <v>kg</v>
      </c>
      <c r="S14" s="419" t="s">
        <v>62</v>
      </c>
      <c r="T14" s="419"/>
      <c r="U14" s="420">
        <f>IFERROR(IF(E13="液化石油ガス（LPG）",ROUND(P19*U7,1)),"")</f>
        <v>4441.7</v>
      </c>
      <c r="V14" s="418" t="s">
        <v>51</v>
      </c>
      <c r="W14" s="45"/>
      <c r="X14" s="34"/>
    </row>
    <row r="15" spans="1:41" ht="22.5" customHeight="1" x14ac:dyDescent="0.25">
      <c r="B15" s="32"/>
      <c r="C15" s="354" t="s">
        <v>295</v>
      </c>
      <c r="D15" s="355"/>
      <c r="E15" s="358" t="s">
        <v>12</v>
      </c>
      <c r="F15" s="359"/>
      <c r="S15" s="419"/>
      <c r="T15" s="419"/>
      <c r="U15" s="420"/>
      <c r="V15" s="418"/>
      <c r="W15" s="45"/>
      <c r="X15" s="34"/>
      <c r="Z15" s="46" t="s">
        <v>63</v>
      </c>
      <c r="AA15" s="47">
        <f>J18+J19</f>
        <v>44936.375</v>
      </c>
    </row>
    <row r="16" spans="1:41" ht="22.5" customHeight="1" x14ac:dyDescent="0.25">
      <c r="B16" s="32"/>
      <c r="C16" s="356"/>
      <c r="D16" s="357"/>
      <c r="E16" s="360"/>
      <c r="F16" s="361"/>
      <c r="H16" s="372" t="s">
        <v>65</v>
      </c>
      <c r="I16" s="372"/>
      <c r="J16" s="377" t="s">
        <v>183</v>
      </c>
      <c r="K16" s="377"/>
      <c r="L16" s="377"/>
      <c r="N16" s="156" t="s">
        <v>67</v>
      </c>
      <c r="W16" s="39"/>
      <c r="Z16" s="46" t="s">
        <v>68</v>
      </c>
      <c r="AA16" s="47">
        <f>L18+L19</f>
        <v>44946.375</v>
      </c>
    </row>
    <row r="17" spans="2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>
        <f>IF(J10=AG2,I61,IF(J10=AG3,S61,""))</f>
        <v>720</v>
      </c>
      <c r="Q17" s="415" t="str">
        <f>IFERROR(IF(P17="","",VLOOKUP($E$13,プルダウンリスト!$E$2:$F$33,2,FALSE)),"")</f>
        <v>m3</v>
      </c>
      <c r="S17" s="156" t="s">
        <v>73</v>
      </c>
      <c r="W17" s="39"/>
      <c r="Z17" s="40" t="s">
        <v>74</v>
      </c>
      <c r="AA17" s="49">
        <f>AA16-AA15</f>
        <v>10</v>
      </c>
      <c r="AB17" s="15" t="s">
        <v>75</v>
      </c>
    </row>
    <row r="18" spans="2:28" ht="22.5" customHeight="1" x14ac:dyDescent="0.25">
      <c r="B18" s="32"/>
      <c r="H18" s="372" t="s">
        <v>76</v>
      </c>
      <c r="I18" s="372"/>
      <c r="J18" s="217">
        <f>IF(AND(D29="",P29=""),"",IF($J$10=$AG$2,D29,IF($J$10=$AG$3,P29,"")))</f>
        <v>44936</v>
      </c>
      <c r="K18" s="372"/>
      <c r="L18" s="217">
        <f>IF(AND(D61="",P61=""),"",IF($J$10=$AG$2,D61,IF($J$10=$AG$3,P61,"")))</f>
        <v>44946</v>
      </c>
      <c r="N18" s="408"/>
      <c r="O18" s="409"/>
      <c r="P18" s="414"/>
      <c r="Q18" s="416"/>
      <c r="S18" s="483"/>
      <c r="T18" s="483"/>
      <c r="U18" s="483"/>
      <c r="V18" s="483"/>
      <c r="W18" s="51"/>
      <c r="Z18" s="40" t="s">
        <v>77</v>
      </c>
      <c r="AA18" s="52">
        <f>ROUNDDOWN(AA17,1)</f>
        <v>10</v>
      </c>
      <c r="AB18" s="15" t="s">
        <v>75</v>
      </c>
    </row>
    <row r="19" spans="2:28" ht="22.5" customHeight="1" x14ac:dyDescent="0.25">
      <c r="B19" s="32"/>
      <c r="H19" s="372" t="s">
        <v>78</v>
      </c>
      <c r="I19" s="372"/>
      <c r="J19" s="218">
        <f>IF(AND(E29="",Q29=""),"",IF($J$10=$AG$2,E29,IF($J$10=$AG$3,Q29,"")))</f>
        <v>0.375</v>
      </c>
      <c r="K19" s="372"/>
      <c r="L19" s="219">
        <f>IF(AND(F61="",Q61=""),"",IF($J$10=$AG$2,F61,IF($J$10=$AG$3,Q61,"")))</f>
        <v>0.375</v>
      </c>
      <c r="N19" s="406" t="s">
        <v>79</v>
      </c>
      <c r="O19" s="407"/>
      <c r="P19" s="410">
        <f>IFERROR(ROUND(P17/J21*AA21,1),"")</f>
        <v>2232</v>
      </c>
      <c r="Q19" s="411" t="str">
        <f>IF(AA70="7日以内","",Q17)</f>
        <v>m3</v>
      </c>
      <c r="S19" s="483"/>
      <c r="T19" s="483"/>
      <c r="U19" s="483"/>
      <c r="V19" s="483"/>
      <c r="W19" s="51"/>
      <c r="Z19" s="38"/>
      <c r="AA19" s="38"/>
    </row>
    <row r="20" spans="2:28" ht="22.5" customHeight="1" x14ac:dyDescent="0.25">
      <c r="B20" s="32"/>
      <c r="H20" s="372" t="s">
        <v>80</v>
      </c>
      <c r="I20" s="372"/>
      <c r="J20" s="412">
        <f>IFERROR(IF(OR(J18="",J19="",L18="",L19=""),"",AA18),"")</f>
        <v>10</v>
      </c>
      <c r="K20" s="412"/>
      <c r="L20" s="412"/>
      <c r="N20" s="408"/>
      <c r="O20" s="409"/>
      <c r="P20" s="410"/>
      <c r="Q20" s="411"/>
      <c r="S20" s="483"/>
      <c r="T20" s="483"/>
      <c r="U20" s="483"/>
      <c r="V20" s="483"/>
      <c r="W20" s="51"/>
      <c r="Z20" s="40" t="s">
        <v>81</v>
      </c>
      <c r="AA20" s="46">
        <f>VLOOKUP('（作成例）積算形式'!J16,プルダウンリスト!O2:P13,2,FALSE)</f>
        <v>31</v>
      </c>
      <c r="AB20" s="15" t="s">
        <v>75</v>
      </c>
    </row>
    <row r="21" spans="2:28" ht="22.5" customHeight="1" x14ac:dyDescent="0.25">
      <c r="B21" s="32"/>
      <c r="H21" s="372" t="s">
        <v>82</v>
      </c>
      <c r="I21" s="372"/>
      <c r="J21" s="373">
        <f>IFERROR(IF(OR(J19="",L19=""),"",AA28),"")</f>
        <v>240</v>
      </c>
      <c r="K21" s="373"/>
      <c r="L21" s="373"/>
      <c r="W21" s="39"/>
      <c r="X21" s="23"/>
      <c r="Z21" s="40" t="s">
        <v>83</v>
      </c>
      <c r="AA21" s="55">
        <f>AA20*24</f>
        <v>744</v>
      </c>
      <c r="AB21" s="15" t="s">
        <v>84</v>
      </c>
    </row>
    <row r="22" spans="2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2:28" ht="15" customHeight="1" x14ac:dyDescent="0.25">
      <c r="J23" s="61"/>
      <c r="X23" s="23"/>
      <c r="Z23" s="38"/>
      <c r="AA23" s="60"/>
    </row>
    <row r="24" spans="2:28" ht="22.5" customHeight="1" thickBot="1" x14ac:dyDescent="0.3">
      <c r="C24" s="182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183" t="s">
        <v>263</v>
      </c>
      <c r="P24" s="64"/>
      <c r="Q24" s="63"/>
      <c r="R24" s="63"/>
      <c r="S24" s="63"/>
      <c r="T24" s="63"/>
      <c r="U24" s="63"/>
      <c r="V24" s="63"/>
      <c r="Z24" s="38"/>
      <c r="AA24" s="38"/>
    </row>
    <row r="25" spans="2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Z25" s="38"/>
      <c r="AA25" s="38"/>
    </row>
    <row r="26" spans="2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6" t="s">
        <v>86</v>
      </c>
      <c r="U26" s="443" t="s">
        <v>87</v>
      </c>
      <c r="V26" s="484"/>
      <c r="Z26" s="70" t="s">
        <v>89</v>
      </c>
      <c r="AA26" s="71">
        <f>P17/AA28</f>
        <v>3</v>
      </c>
      <c r="AB26" s="15" t="str">
        <f>VLOOKUP($E$13,プルダウンリスト!$E$2:$F$33,2,FALSE)</f>
        <v>m3</v>
      </c>
    </row>
    <row r="27" spans="2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366" t="s">
        <v>90</v>
      </c>
      <c r="Q27" s="366" t="s">
        <v>283</v>
      </c>
      <c r="R27" s="366" t="s">
        <v>272</v>
      </c>
      <c r="S27" s="76" t="s">
        <v>96</v>
      </c>
      <c r="T27" s="366" t="s">
        <v>7</v>
      </c>
      <c r="U27" s="392" t="s">
        <v>97</v>
      </c>
      <c r="V27" s="364" t="s">
        <v>98</v>
      </c>
      <c r="Z27" s="78"/>
      <c r="AA27" s="78"/>
    </row>
    <row r="28" spans="2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>m3</v>
      </c>
      <c r="K28" s="404"/>
      <c r="L28" s="393"/>
      <c r="M28" s="365"/>
      <c r="O28" s="82"/>
      <c r="P28" s="367"/>
      <c r="Q28" s="367"/>
      <c r="R28" s="367"/>
      <c r="S28" s="83" t="str">
        <f>Q17</f>
        <v>m3</v>
      </c>
      <c r="T28" s="367"/>
      <c r="U28" s="393"/>
      <c r="V28" s="365"/>
      <c r="W28" s="77"/>
      <c r="Z28" s="46" t="s">
        <v>104</v>
      </c>
      <c r="AA28" s="84">
        <f>AA17*24</f>
        <v>240</v>
      </c>
      <c r="AB28" s="15" t="s">
        <v>84</v>
      </c>
    </row>
    <row r="29" spans="2:28" ht="22.5" customHeight="1" thickBot="1" x14ac:dyDescent="0.3">
      <c r="C29" s="229" t="s">
        <v>105</v>
      </c>
      <c r="D29" s="220">
        <v>44875</v>
      </c>
      <c r="E29" s="86">
        <v>0.375</v>
      </c>
      <c r="F29" s="178">
        <v>0.5</v>
      </c>
      <c r="G29" s="87">
        <f t="shared" ref="G29:G60" si="0">IF(D29="","",F29-E29)</f>
        <v>0.125</v>
      </c>
      <c r="H29" s="88">
        <v>20.5</v>
      </c>
      <c r="I29" s="89">
        <f>IF($D29="","",IF($J$14="三相",ROUND(SQRT(3)*$K$14*$L$14*$H29*$G29/1000,1),ROUND($K$14*$L$14*$H29*$G29/1000,1)))</f>
        <v>0.8</v>
      </c>
      <c r="J29" s="90">
        <v>90.5</v>
      </c>
      <c r="K29" s="221">
        <v>1</v>
      </c>
      <c r="L29" s="226"/>
      <c r="M29" s="93"/>
      <c r="O29" s="233" t="s">
        <v>105</v>
      </c>
      <c r="P29" s="330">
        <v>44936</v>
      </c>
      <c r="Q29" s="336">
        <v>0.375</v>
      </c>
      <c r="R29" s="334">
        <v>210</v>
      </c>
      <c r="S29" s="177" t="s">
        <v>28</v>
      </c>
      <c r="T29" s="223" t="s">
        <v>106</v>
      </c>
      <c r="U29" s="346"/>
      <c r="V29" s="342"/>
      <c r="W29" s="100"/>
      <c r="Z29" s="38"/>
      <c r="AA29" s="38"/>
    </row>
    <row r="30" spans="2:28" ht="22.5" customHeight="1" x14ac:dyDescent="0.25">
      <c r="C30" s="240">
        <f>IF(D30&lt;&gt;"",ROW()-28,"")</f>
        <v>2</v>
      </c>
      <c r="D30" s="228">
        <v>44875</v>
      </c>
      <c r="E30" s="86">
        <v>0.375</v>
      </c>
      <c r="F30" s="178">
        <v>0.5</v>
      </c>
      <c r="G30" s="87">
        <f t="shared" si="0"/>
        <v>0.125</v>
      </c>
      <c r="H30" s="88">
        <v>17</v>
      </c>
      <c r="I30" s="89">
        <f>IF($D30="","",IF($J$14="三相",ROUND(SQRT(3)*$K$14*$L$14*$H30*$G30/1000,1),ROUND($K$14*$L$14*$H30*$G30/1000,1)))</f>
        <v>0.6</v>
      </c>
      <c r="J30" s="90">
        <v>69.400000000000006</v>
      </c>
      <c r="K30" s="221">
        <v>1</v>
      </c>
      <c r="L30" s="226"/>
      <c r="M30" s="102" t="str">
        <f>IF(M$29="","",$M$29)</f>
        <v/>
      </c>
      <c r="O30" s="235">
        <f>IF(P30&lt;&gt;"",ROW()-28,"")</f>
        <v>2</v>
      </c>
      <c r="P30" s="337">
        <v>44937</v>
      </c>
      <c r="Q30" s="336">
        <v>0.375</v>
      </c>
      <c r="R30" s="338">
        <v>250</v>
      </c>
      <c r="S30" s="106">
        <v>40</v>
      </c>
      <c r="T30" s="339">
        <v>1</v>
      </c>
      <c r="U30" s="346"/>
      <c r="V30" s="347"/>
      <c r="W30" s="109"/>
      <c r="Z30" s="46" t="s">
        <v>107</v>
      </c>
      <c r="AA30" s="46">
        <v>168</v>
      </c>
      <c r="AB30" s="15" t="s">
        <v>101</v>
      </c>
    </row>
    <row r="31" spans="2:28" ht="22.5" customHeight="1" x14ac:dyDescent="0.25">
      <c r="C31" s="231">
        <f t="shared" ref="C31:C60" si="1">IF(D31&lt;&gt;"",ROW()-28,"")</f>
        <v>3</v>
      </c>
      <c r="D31" s="228">
        <v>44876</v>
      </c>
      <c r="E31" s="86">
        <v>0.375</v>
      </c>
      <c r="F31" s="86">
        <v>0.5</v>
      </c>
      <c r="G31" s="87">
        <f t="shared" si="0"/>
        <v>0.125</v>
      </c>
      <c r="H31" s="88">
        <v>21.6</v>
      </c>
      <c r="I31" s="89">
        <f t="shared" ref="I31" si="2">IF($D31="","",IF($J$14="三相",ROUND(SQRT(3)*$K$14*$L$14*$H31*$G31/1000,1),ROUND($K$14*$L$14*$H31*$G31/1000,1)))</f>
        <v>0.8</v>
      </c>
      <c r="J31" s="90">
        <v>75.5</v>
      </c>
      <c r="K31" s="221">
        <v>1</v>
      </c>
      <c r="L31" s="226"/>
      <c r="M31" s="102" t="str">
        <f t="shared" ref="M31:M60" si="3">IF(M$29="","",$M$29)</f>
        <v/>
      </c>
      <c r="O31" s="232">
        <f t="shared" ref="O31:O60" si="4">IF(P31&lt;&gt;"",ROW()-28,"")</f>
        <v>3</v>
      </c>
      <c r="P31" s="337">
        <v>44938</v>
      </c>
      <c r="Q31" s="336">
        <v>0.375</v>
      </c>
      <c r="R31" s="334">
        <v>370</v>
      </c>
      <c r="S31" s="111">
        <v>120</v>
      </c>
      <c r="T31" s="335">
        <v>1</v>
      </c>
      <c r="U31" s="346"/>
      <c r="V31" s="347"/>
      <c r="W31" s="109"/>
    </row>
    <row r="32" spans="2:28" ht="22.5" customHeight="1" x14ac:dyDescent="0.25">
      <c r="C32" s="231">
        <f t="shared" si="1"/>
        <v>4</v>
      </c>
      <c r="D32" s="228">
        <v>44876</v>
      </c>
      <c r="E32" s="86">
        <v>0.54166666666666663</v>
      </c>
      <c r="F32" s="86">
        <v>0.70833333333333337</v>
      </c>
      <c r="G32" s="87">
        <f t="shared" si="0"/>
        <v>0.16666666666666674</v>
      </c>
      <c r="H32" s="88">
        <v>18.5</v>
      </c>
      <c r="I32" s="89">
        <f>IF($D32="","",IF($J$14="三相",ROUND(SQRT(3)*$K$14*$L$14*$H32*$G32/1000,1),ROUND($K$14*$L$14*$H32*$G32/1000,1)))</f>
        <v>0.9</v>
      </c>
      <c r="J32" s="90">
        <v>88.1</v>
      </c>
      <c r="K32" s="221">
        <v>1</v>
      </c>
      <c r="L32" s="226"/>
      <c r="M32" s="102" t="str">
        <f t="shared" si="3"/>
        <v/>
      </c>
      <c r="O32" s="232">
        <f t="shared" si="4"/>
        <v>4</v>
      </c>
      <c r="P32" s="337">
        <v>44939</v>
      </c>
      <c r="Q32" s="336">
        <v>0.375</v>
      </c>
      <c r="R32" s="334">
        <v>370</v>
      </c>
      <c r="S32" s="111">
        <v>0</v>
      </c>
      <c r="T32" s="335">
        <v>0</v>
      </c>
      <c r="U32" s="346"/>
      <c r="V32" s="347"/>
      <c r="W32" s="109"/>
    </row>
    <row r="33" spans="3:35" ht="22.5" customHeight="1" x14ac:dyDescent="0.25">
      <c r="C33" s="231">
        <f t="shared" si="1"/>
        <v>5</v>
      </c>
      <c r="D33" s="228">
        <v>44877</v>
      </c>
      <c r="E33" s="86">
        <v>0.375</v>
      </c>
      <c r="F33" s="86">
        <v>0.5</v>
      </c>
      <c r="G33" s="87">
        <f t="shared" si="0"/>
        <v>0.125</v>
      </c>
      <c r="H33" s="88">
        <v>0</v>
      </c>
      <c r="I33" s="89">
        <f t="shared" ref="I33:I60" si="5">IF($D33="","",IF($J$14="三相",ROUND(SQRT(3)*$K$14*$L$14*$H33*$G33/1000,1),ROUND($K$14*$L$14*$H33*$G33/1000,1)))</f>
        <v>0</v>
      </c>
      <c r="J33" s="90">
        <v>0</v>
      </c>
      <c r="K33" s="221">
        <v>0</v>
      </c>
      <c r="L33" s="226"/>
      <c r="M33" s="102" t="str">
        <f t="shared" si="3"/>
        <v/>
      </c>
      <c r="O33" s="232">
        <f t="shared" si="4"/>
        <v>5</v>
      </c>
      <c r="P33" s="337">
        <v>44940</v>
      </c>
      <c r="Q33" s="336">
        <v>0.375</v>
      </c>
      <c r="R33" s="334">
        <v>370</v>
      </c>
      <c r="S33" s="111">
        <v>0</v>
      </c>
      <c r="T33" s="335">
        <v>0</v>
      </c>
      <c r="U33" s="346"/>
      <c r="V33" s="347"/>
      <c r="W33" s="109"/>
    </row>
    <row r="34" spans="3:35" ht="22.5" customHeight="1" x14ac:dyDescent="0.25">
      <c r="C34" s="231">
        <f t="shared" si="1"/>
        <v>6</v>
      </c>
      <c r="D34" s="228">
        <v>44877</v>
      </c>
      <c r="E34" s="86">
        <v>0.54166666666666663</v>
      </c>
      <c r="F34" s="86">
        <v>0.70833333333333337</v>
      </c>
      <c r="G34" s="87">
        <f t="shared" si="0"/>
        <v>0.16666666666666674</v>
      </c>
      <c r="H34" s="88">
        <v>0</v>
      </c>
      <c r="I34" s="89">
        <f t="shared" si="5"/>
        <v>0</v>
      </c>
      <c r="J34" s="90">
        <v>0</v>
      </c>
      <c r="K34" s="221">
        <v>0</v>
      </c>
      <c r="L34" s="226"/>
      <c r="M34" s="102" t="str">
        <f t="shared" si="3"/>
        <v/>
      </c>
      <c r="O34" s="232">
        <f t="shared" si="4"/>
        <v>6</v>
      </c>
      <c r="P34" s="337">
        <v>44941</v>
      </c>
      <c r="Q34" s="336">
        <v>0.375</v>
      </c>
      <c r="R34" s="334">
        <v>500</v>
      </c>
      <c r="S34" s="111">
        <v>130</v>
      </c>
      <c r="T34" s="335">
        <v>1</v>
      </c>
      <c r="U34" s="346"/>
      <c r="V34" s="347"/>
      <c r="W34" s="109"/>
    </row>
    <row r="35" spans="3:35" ht="22.5" customHeight="1" x14ac:dyDescent="0.25">
      <c r="C35" s="231">
        <f t="shared" si="1"/>
        <v>7</v>
      </c>
      <c r="D35" s="228">
        <v>44878</v>
      </c>
      <c r="E35" s="86">
        <v>0.375</v>
      </c>
      <c r="F35" s="86">
        <v>0.5</v>
      </c>
      <c r="G35" s="87">
        <f t="shared" si="0"/>
        <v>0.125</v>
      </c>
      <c r="H35" s="88">
        <v>0</v>
      </c>
      <c r="I35" s="89">
        <f t="shared" si="5"/>
        <v>0</v>
      </c>
      <c r="J35" s="90">
        <v>0</v>
      </c>
      <c r="K35" s="221">
        <v>0</v>
      </c>
      <c r="L35" s="226"/>
      <c r="M35" s="102" t="str">
        <f t="shared" si="3"/>
        <v/>
      </c>
      <c r="O35" s="232">
        <f t="shared" si="4"/>
        <v>7</v>
      </c>
      <c r="P35" s="337">
        <v>44942</v>
      </c>
      <c r="Q35" s="336">
        <v>0.375</v>
      </c>
      <c r="R35" s="334">
        <v>650</v>
      </c>
      <c r="S35" s="111">
        <v>150</v>
      </c>
      <c r="T35" s="335">
        <v>1</v>
      </c>
      <c r="U35" s="346"/>
      <c r="V35" s="347"/>
      <c r="W35" s="109"/>
    </row>
    <row r="36" spans="3:35" ht="22.5" customHeight="1" x14ac:dyDescent="0.25">
      <c r="C36" s="231">
        <f t="shared" si="1"/>
        <v>8</v>
      </c>
      <c r="D36" s="228">
        <v>44878</v>
      </c>
      <c r="E36" s="86">
        <v>0.54166666666666663</v>
      </c>
      <c r="F36" s="86">
        <v>0.66666666666666663</v>
      </c>
      <c r="G36" s="87">
        <f t="shared" si="0"/>
        <v>0.125</v>
      </c>
      <c r="H36" s="88">
        <v>0</v>
      </c>
      <c r="I36" s="89">
        <f t="shared" si="5"/>
        <v>0</v>
      </c>
      <c r="J36" s="90">
        <v>20</v>
      </c>
      <c r="K36" s="221">
        <v>0.5</v>
      </c>
      <c r="L36" s="226"/>
      <c r="M36" s="102" t="str">
        <f t="shared" si="3"/>
        <v/>
      </c>
      <c r="O36" s="232">
        <f t="shared" si="4"/>
        <v>8</v>
      </c>
      <c r="P36" s="337">
        <v>44943</v>
      </c>
      <c r="Q36" s="336">
        <v>0.375</v>
      </c>
      <c r="R36" s="334">
        <v>680</v>
      </c>
      <c r="S36" s="111">
        <v>30</v>
      </c>
      <c r="T36" s="335">
        <v>1</v>
      </c>
      <c r="U36" s="346"/>
      <c r="V36" s="347"/>
      <c r="W36" s="109"/>
    </row>
    <row r="37" spans="3:35" ht="22.5" customHeight="1" x14ac:dyDescent="0.25">
      <c r="C37" s="231">
        <f t="shared" si="1"/>
        <v>9</v>
      </c>
      <c r="D37" s="228">
        <v>44879</v>
      </c>
      <c r="E37" s="86">
        <v>0.375</v>
      </c>
      <c r="F37" s="86">
        <v>0.5</v>
      </c>
      <c r="G37" s="87">
        <f t="shared" si="0"/>
        <v>0.125</v>
      </c>
      <c r="H37" s="88">
        <v>18.399999999999999</v>
      </c>
      <c r="I37" s="89">
        <f t="shared" si="5"/>
        <v>0.7</v>
      </c>
      <c r="J37" s="90">
        <v>88.1</v>
      </c>
      <c r="K37" s="221">
        <v>1</v>
      </c>
      <c r="L37" s="226"/>
      <c r="M37" s="102" t="str">
        <f t="shared" si="3"/>
        <v/>
      </c>
      <c r="O37" s="232">
        <f t="shared" si="4"/>
        <v>9</v>
      </c>
      <c r="P37" s="337">
        <v>44944</v>
      </c>
      <c r="Q37" s="336">
        <v>0.375</v>
      </c>
      <c r="R37" s="334">
        <v>750</v>
      </c>
      <c r="S37" s="111">
        <v>70</v>
      </c>
      <c r="T37" s="335">
        <v>1</v>
      </c>
      <c r="U37" s="346"/>
      <c r="V37" s="347"/>
      <c r="W37" s="109"/>
    </row>
    <row r="38" spans="3:35" ht="22.5" customHeight="1" x14ac:dyDescent="0.25">
      <c r="C38" s="231">
        <f t="shared" si="1"/>
        <v>10</v>
      </c>
      <c r="D38" s="228">
        <v>44879</v>
      </c>
      <c r="E38" s="86">
        <v>0.54166666666666663</v>
      </c>
      <c r="F38" s="86">
        <v>0.70833333333333337</v>
      </c>
      <c r="G38" s="87">
        <f t="shared" si="0"/>
        <v>0.16666666666666674</v>
      </c>
      <c r="H38" s="90">
        <v>5</v>
      </c>
      <c r="I38" s="89">
        <f t="shared" si="5"/>
        <v>0.2</v>
      </c>
      <c r="J38" s="90">
        <v>78.3</v>
      </c>
      <c r="K38" s="221">
        <v>1</v>
      </c>
      <c r="L38" s="226"/>
      <c r="M38" s="102" t="str">
        <f t="shared" si="3"/>
        <v/>
      </c>
      <c r="O38" s="232">
        <f t="shared" si="4"/>
        <v>10</v>
      </c>
      <c r="P38" s="337">
        <v>44945</v>
      </c>
      <c r="Q38" s="336">
        <v>0.375</v>
      </c>
      <c r="R38" s="334">
        <v>850</v>
      </c>
      <c r="S38" s="111">
        <v>100</v>
      </c>
      <c r="T38" s="335">
        <v>1</v>
      </c>
      <c r="U38" s="346"/>
      <c r="V38" s="347"/>
      <c r="W38" s="109"/>
    </row>
    <row r="39" spans="3:35" ht="22.5" customHeight="1" x14ac:dyDescent="0.25">
      <c r="C39" s="231">
        <f t="shared" si="1"/>
        <v>11</v>
      </c>
      <c r="D39" s="228">
        <v>44880</v>
      </c>
      <c r="E39" s="86">
        <v>0.375</v>
      </c>
      <c r="F39" s="86">
        <v>0.5</v>
      </c>
      <c r="G39" s="87">
        <f t="shared" si="0"/>
        <v>0.125</v>
      </c>
      <c r="H39" s="90">
        <v>12.5</v>
      </c>
      <c r="I39" s="89">
        <f t="shared" si="5"/>
        <v>0.5</v>
      </c>
      <c r="J39" s="90">
        <v>62.4</v>
      </c>
      <c r="K39" s="221">
        <v>1</v>
      </c>
      <c r="L39" s="226"/>
      <c r="M39" s="102" t="str">
        <f t="shared" si="3"/>
        <v/>
      </c>
      <c r="O39" s="232">
        <f t="shared" si="4"/>
        <v>11</v>
      </c>
      <c r="P39" s="337">
        <v>44946</v>
      </c>
      <c r="Q39" s="336">
        <v>0.375</v>
      </c>
      <c r="R39" s="334">
        <v>930</v>
      </c>
      <c r="S39" s="111">
        <v>80</v>
      </c>
      <c r="T39" s="335">
        <v>1</v>
      </c>
      <c r="U39" s="346"/>
      <c r="V39" s="347"/>
      <c r="W39" s="109"/>
    </row>
    <row r="40" spans="3:35" ht="22.5" customHeight="1" x14ac:dyDescent="0.25">
      <c r="C40" s="231">
        <f t="shared" si="1"/>
        <v>12</v>
      </c>
      <c r="D40" s="228">
        <v>44880</v>
      </c>
      <c r="E40" s="86">
        <v>0.54166666666666663</v>
      </c>
      <c r="F40" s="86">
        <v>0.70833333333333337</v>
      </c>
      <c r="G40" s="87">
        <f t="shared" si="0"/>
        <v>0.16666666666666674</v>
      </c>
      <c r="H40" s="90">
        <v>31</v>
      </c>
      <c r="I40" s="89">
        <f t="shared" si="5"/>
        <v>1.5</v>
      </c>
      <c r="J40" s="90">
        <v>75.5</v>
      </c>
      <c r="K40" s="221">
        <v>1</v>
      </c>
      <c r="L40" s="226"/>
      <c r="M40" s="102" t="str">
        <f t="shared" si="3"/>
        <v/>
      </c>
      <c r="O40" s="232" t="str">
        <f t="shared" si="4"/>
        <v/>
      </c>
      <c r="P40" s="228"/>
      <c r="Q40" s="110"/>
      <c r="R40" s="334"/>
      <c r="S40" s="111" t="s">
        <v>348</v>
      </c>
      <c r="T40" s="221"/>
      <c r="U40" s="346"/>
      <c r="V40" s="347"/>
      <c r="W40" s="109"/>
    </row>
    <row r="41" spans="3:35" ht="22.5" customHeight="1" x14ac:dyDescent="0.25">
      <c r="C41" s="231">
        <f t="shared" si="1"/>
        <v>13</v>
      </c>
      <c r="D41" s="228">
        <v>44881</v>
      </c>
      <c r="E41" s="86">
        <v>0.375</v>
      </c>
      <c r="F41" s="86">
        <v>0.5</v>
      </c>
      <c r="G41" s="87">
        <f t="shared" si="0"/>
        <v>0.125</v>
      </c>
      <c r="H41" s="90">
        <v>65</v>
      </c>
      <c r="I41" s="89">
        <f t="shared" si="5"/>
        <v>2.4</v>
      </c>
      <c r="J41" s="90">
        <v>88.1</v>
      </c>
      <c r="K41" s="221">
        <v>1</v>
      </c>
      <c r="L41" s="226"/>
      <c r="M41" s="102" t="str">
        <f t="shared" si="3"/>
        <v/>
      </c>
      <c r="O41" s="232" t="str">
        <f t="shared" si="4"/>
        <v/>
      </c>
      <c r="P41" s="228"/>
      <c r="Q41" s="110"/>
      <c r="R41" s="90"/>
      <c r="S41" s="111" t="s">
        <v>348</v>
      </c>
      <c r="T41" s="221"/>
      <c r="U41" s="346"/>
      <c r="V41" s="347"/>
      <c r="W41" s="109"/>
    </row>
    <row r="42" spans="3:35" ht="22.5" customHeight="1" x14ac:dyDescent="0.25">
      <c r="C42" s="231">
        <f t="shared" si="1"/>
        <v>14</v>
      </c>
      <c r="D42" s="228">
        <v>44881</v>
      </c>
      <c r="E42" s="86">
        <v>0.54166666666666663</v>
      </c>
      <c r="F42" s="86">
        <v>0.70833333333333337</v>
      </c>
      <c r="G42" s="87">
        <f t="shared" si="0"/>
        <v>0.16666666666666674</v>
      </c>
      <c r="H42" s="90">
        <v>35</v>
      </c>
      <c r="I42" s="89">
        <f t="shared" si="5"/>
        <v>1.7</v>
      </c>
      <c r="J42" s="90">
        <v>78.3</v>
      </c>
      <c r="K42" s="221">
        <v>1</v>
      </c>
      <c r="L42" s="226"/>
      <c r="M42" s="102" t="str">
        <f t="shared" si="3"/>
        <v/>
      </c>
      <c r="O42" s="232" t="str">
        <f t="shared" si="4"/>
        <v/>
      </c>
      <c r="P42" s="228"/>
      <c r="Q42" s="110"/>
      <c r="R42" s="90"/>
      <c r="S42" s="111" t="s">
        <v>348</v>
      </c>
      <c r="T42" s="225"/>
      <c r="U42" s="346"/>
      <c r="V42" s="347"/>
      <c r="W42" s="109"/>
      <c r="AD42" s="114"/>
    </row>
    <row r="43" spans="3:35" ht="22.5" customHeight="1" x14ac:dyDescent="0.2">
      <c r="C43" s="231">
        <f t="shared" si="1"/>
        <v>15</v>
      </c>
      <c r="D43" s="228">
        <v>44882</v>
      </c>
      <c r="E43" s="86">
        <v>0.375</v>
      </c>
      <c r="F43" s="86">
        <v>0.5</v>
      </c>
      <c r="G43" s="87">
        <f t="shared" si="0"/>
        <v>0.125</v>
      </c>
      <c r="H43" s="88">
        <v>0</v>
      </c>
      <c r="I43" s="89">
        <f t="shared" si="5"/>
        <v>0</v>
      </c>
      <c r="J43" s="90">
        <v>88.1</v>
      </c>
      <c r="K43" s="221">
        <v>0</v>
      </c>
      <c r="L43" s="226"/>
      <c r="M43" s="102" t="str">
        <f t="shared" si="3"/>
        <v/>
      </c>
      <c r="O43" s="232" t="str">
        <f t="shared" si="4"/>
        <v/>
      </c>
      <c r="P43" s="228"/>
      <c r="Q43" s="110"/>
      <c r="R43" s="90"/>
      <c r="S43" s="111" t="s">
        <v>348</v>
      </c>
      <c r="T43" s="225"/>
      <c r="U43" s="346"/>
      <c r="V43" s="347"/>
      <c r="W43" s="109"/>
      <c r="AH43" s="115"/>
    </row>
    <row r="44" spans="3:35" ht="22.5" customHeight="1" x14ac:dyDescent="0.25">
      <c r="C44" s="231">
        <f t="shared" si="1"/>
        <v>16</v>
      </c>
      <c r="D44" s="228">
        <v>44882</v>
      </c>
      <c r="E44" s="86">
        <v>0.54166666666666663</v>
      </c>
      <c r="F44" s="86">
        <v>0.70833333333333337</v>
      </c>
      <c r="G44" s="87">
        <f t="shared" si="0"/>
        <v>0.16666666666666674</v>
      </c>
      <c r="H44" s="88">
        <v>0</v>
      </c>
      <c r="I44" s="89">
        <f t="shared" si="5"/>
        <v>0</v>
      </c>
      <c r="J44" s="90">
        <v>78.3</v>
      </c>
      <c r="K44" s="221">
        <v>0</v>
      </c>
      <c r="L44" s="226"/>
      <c r="M44" s="102" t="str">
        <f t="shared" si="3"/>
        <v/>
      </c>
      <c r="O44" s="232" t="str">
        <f t="shared" si="4"/>
        <v/>
      </c>
      <c r="P44" s="228"/>
      <c r="Q44" s="110"/>
      <c r="R44" s="90"/>
      <c r="S44" s="111" t="s">
        <v>348</v>
      </c>
      <c r="T44" s="225"/>
      <c r="U44" s="346"/>
      <c r="V44" s="347"/>
      <c r="W44" s="109"/>
      <c r="AE44" s="116"/>
      <c r="AF44" s="116"/>
      <c r="AG44" s="116"/>
      <c r="AH44" s="117"/>
      <c r="AI44" s="116"/>
    </row>
    <row r="45" spans="3:35" ht="22.5" customHeight="1" x14ac:dyDescent="0.25">
      <c r="C45" s="231">
        <f t="shared" si="1"/>
        <v>17</v>
      </c>
      <c r="D45" s="228">
        <v>44883</v>
      </c>
      <c r="E45" s="86">
        <v>0.375</v>
      </c>
      <c r="F45" s="86">
        <v>0.5</v>
      </c>
      <c r="G45" s="87">
        <f t="shared" si="0"/>
        <v>0.125</v>
      </c>
      <c r="H45" s="90">
        <v>65</v>
      </c>
      <c r="I45" s="89">
        <f t="shared" si="5"/>
        <v>2.4</v>
      </c>
      <c r="J45" s="90">
        <v>62.4</v>
      </c>
      <c r="K45" s="221">
        <v>1</v>
      </c>
      <c r="L45" s="226"/>
      <c r="M45" s="102" t="str">
        <f t="shared" si="3"/>
        <v/>
      </c>
      <c r="O45" s="232" t="str">
        <f t="shared" si="4"/>
        <v/>
      </c>
      <c r="P45" s="228"/>
      <c r="Q45" s="110"/>
      <c r="R45" s="90"/>
      <c r="S45" s="111" t="s">
        <v>348</v>
      </c>
      <c r="T45" s="225"/>
      <c r="U45" s="346"/>
      <c r="V45" s="347"/>
      <c r="W45" s="109"/>
      <c r="AC45" s="118"/>
      <c r="AE45" s="116"/>
      <c r="AF45" s="116"/>
      <c r="AG45" s="116"/>
      <c r="AH45" s="117"/>
      <c r="AI45" s="116"/>
    </row>
    <row r="46" spans="3:35" ht="22.5" customHeight="1" x14ac:dyDescent="0.25">
      <c r="C46" s="231">
        <f t="shared" si="1"/>
        <v>18</v>
      </c>
      <c r="D46" s="228">
        <v>44883</v>
      </c>
      <c r="E46" s="86">
        <v>0.54166666666666663</v>
      </c>
      <c r="F46" s="86">
        <v>0.70833333333333337</v>
      </c>
      <c r="G46" s="87">
        <f t="shared" si="0"/>
        <v>0.16666666666666674</v>
      </c>
      <c r="H46" s="90">
        <v>10</v>
      </c>
      <c r="I46" s="89">
        <f t="shared" si="5"/>
        <v>0.5</v>
      </c>
      <c r="J46" s="90">
        <v>75.5</v>
      </c>
      <c r="K46" s="221">
        <v>1</v>
      </c>
      <c r="L46" s="226"/>
      <c r="M46" s="102" t="str">
        <f t="shared" si="3"/>
        <v/>
      </c>
      <c r="O46" s="232" t="str">
        <f t="shared" si="4"/>
        <v/>
      </c>
      <c r="P46" s="228"/>
      <c r="Q46" s="110"/>
      <c r="R46" s="90"/>
      <c r="S46" s="111" t="s">
        <v>348</v>
      </c>
      <c r="T46" s="225"/>
      <c r="U46" s="346"/>
      <c r="V46" s="347"/>
      <c r="W46" s="109"/>
      <c r="AC46" s="119"/>
      <c r="AD46" s="38"/>
      <c r="AE46" s="120"/>
      <c r="AF46" s="118"/>
      <c r="AG46" s="121"/>
      <c r="AH46" s="122"/>
      <c r="AI46" s="118"/>
    </row>
    <row r="47" spans="3:35" ht="22.5" customHeight="1" x14ac:dyDescent="0.25">
      <c r="C47" s="231" t="str">
        <f t="shared" si="1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5"/>
        <v/>
      </c>
      <c r="J47" s="90"/>
      <c r="K47" s="221"/>
      <c r="L47" s="226"/>
      <c r="M47" s="102" t="str">
        <f t="shared" si="3"/>
        <v/>
      </c>
      <c r="O47" s="232" t="str">
        <f t="shared" si="4"/>
        <v/>
      </c>
      <c r="P47" s="228"/>
      <c r="Q47" s="110"/>
      <c r="R47" s="90"/>
      <c r="S47" s="111" t="s">
        <v>348</v>
      </c>
      <c r="T47" s="225"/>
      <c r="U47" s="346"/>
      <c r="V47" s="347"/>
      <c r="W47" s="109"/>
      <c r="AD47" s="38"/>
      <c r="AE47" s="120"/>
      <c r="AF47" s="118"/>
      <c r="AG47" s="121"/>
      <c r="AH47" s="122"/>
      <c r="AI47" s="118"/>
    </row>
    <row r="48" spans="3:35" ht="22.5" customHeight="1" x14ac:dyDescent="0.25">
      <c r="C48" s="231" t="str">
        <f t="shared" si="1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5"/>
        <v/>
      </c>
      <c r="J48" s="90"/>
      <c r="K48" s="221"/>
      <c r="L48" s="226"/>
      <c r="M48" s="102" t="str">
        <f t="shared" si="3"/>
        <v/>
      </c>
      <c r="O48" s="232" t="str">
        <f t="shared" si="4"/>
        <v/>
      </c>
      <c r="P48" s="228"/>
      <c r="Q48" s="110"/>
      <c r="R48" s="90"/>
      <c r="S48" s="111" t="s">
        <v>348</v>
      </c>
      <c r="T48" s="225"/>
      <c r="U48" s="346"/>
      <c r="V48" s="347"/>
      <c r="W48" s="109"/>
      <c r="AD48" s="38"/>
      <c r="AE48" s="120"/>
      <c r="AF48" s="118"/>
      <c r="AG48" s="121"/>
      <c r="AH48" s="122"/>
      <c r="AI48" s="118"/>
    </row>
    <row r="49" spans="3:35" ht="22.5" customHeight="1" x14ac:dyDescent="0.25">
      <c r="C49" s="231" t="str">
        <f t="shared" si="1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5"/>
        <v/>
      </c>
      <c r="J49" s="90"/>
      <c r="K49" s="221"/>
      <c r="L49" s="226"/>
      <c r="M49" s="102" t="str">
        <f t="shared" si="3"/>
        <v/>
      </c>
      <c r="O49" s="232" t="str">
        <f t="shared" si="4"/>
        <v/>
      </c>
      <c r="P49" s="228"/>
      <c r="Q49" s="123"/>
      <c r="R49" s="90"/>
      <c r="S49" s="111" t="s">
        <v>348</v>
      </c>
      <c r="T49" s="225"/>
      <c r="U49" s="346"/>
      <c r="V49" s="347"/>
      <c r="W49" s="109"/>
      <c r="AD49" s="38"/>
      <c r="AE49" s="120"/>
      <c r="AF49" s="118"/>
      <c r="AG49" s="121"/>
      <c r="AH49" s="122"/>
      <c r="AI49" s="118"/>
    </row>
    <row r="50" spans="3:35" ht="22.5" customHeight="1" x14ac:dyDescent="0.25">
      <c r="C50" s="231" t="str">
        <f t="shared" si="1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5"/>
        <v/>
      </c>
      <c r="J50" s="90"/>
      <c r="K50" s="221"/>
      <c r="L50" s="226"/>
      <c r="M50" s="102" t="str">
        <f t="shared" si="3"/>
        <v/>
      </c>
      <c r="O50" s="232" t="str">
        <f t="shared" si="4"/>
        <v/>
      </c>
      <c r="P50" s="228"/>
      <c r="Q50" s="123"/>
      <c r="R50" s="90"/>
      <c r="S50" s="111" t="s">
        <v>348</v>
      </c>
      <c r="T50" s="225"/>
      <c r="U50" s="346"/>
      <c r="V50" s="347"/>
      <c r="W50" s="109"/>
      <c r="AD50" s="38"/>
      <c r="AE50" s="120"/>
      <c r="AF50" s="118"/>
      <c r="AG50" s="121"/>
      <c r="AH50" s="122"/>
      <c r="AI50" s="118"/>
    </row>
    <row r="51" spans="3:35" ht="22.5" customHeight="1" x14ac:dyDescent="0.25">
      <c r="C51" s="231" t="str">
        <f t="shared" si="1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5"/>
        <v/>
      </c>
      <c r="J51" s="90"/>
      <c r="K51" s="221"/>
      <c r="L51" s="226"/>
      <c r="M51" s="102" t="str">
        <f t="shared" si="3"/>
        <v/>
      </c>
      <c r="O51" s="232" t="str">
        <f t="shared" si="4"/>
        <v/>
      </c>
      <c r="P51" s="228"/>
      <c r="Q51" s="123"/>
      <c r="R51" s="90"/>
      <c r="S51" s="111" t="s">
        <v>348</v>
      </c>
      <c r="T51" s="225"/>
      <c r="U51" s="346"/>
      <c r="V51" s="347"/>
      <c r="W51" s="109"/>
      <c r="AD51" s="38"/>
      <c r="AE51" s="120"/>
      <c r="AF51" s="118"/>
      <c r="AG51" s="121"/>
      <c r="AH51" s="122"/>
      <c r="AI51" s="118"/>
    </row>
    <row r="52" spans="3:35" ht="22.5" customHeight="1" x14ac:dyDescent="0.25">
      <c r="C52" s="231" t="str">
        <f t="shared" si="1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5"/>
        <v/>
      </c>
      <c r="J52" s="90"/>
      <c r="K52" s="221"/>
      <c r="L52" s="226"/>
      <c r="M52" s="102" t="str">
        <f t="shared" si="3"/>
        <v/>
      </c>
      <c r="O52" s="232" t="str">
        <f t="shared" si="4"/>
        <v/>
      </c>
      <c r="P52" s="228"/>
      <c r="Q52" s="123"/>
      <c r="R52" s="90"/>
      <c r="S52" s="111" t="s">
        <v>348</v>
      </c>
      <c r="T52" s="225"/>
      <c r="U52" s="346"/>
      <c r="V52" s="347"/>
      <c r="W52" s="109"/>
      <c r="AD52" s="38"/>
      <c r="AE52" s="120"/>
      <c r="AF52" s="118"/>
      <c r="AG52" s="121"/>
      <c r="AH52" s="122"/>
      <c r="AI52" s="118"/>
    </row>
    <row r="53" spans="3:35" ht="22.5" customHeight="1" x14ac:dyDescent="0.25">
      <c r="C53" s="231" t="str">
        <f t="shared" si="1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5"/>
        <v/>
      </c>
      <c r="J53" s="90"/>
      <c r="K53" s="221"/>
      <c r="L53" s="226"/>
      <c r="M53" s="102" t="str">
        <f t="shared" si="3"/>
        <v/>
      </c>
      <c r="O53" s="232" t="str">
        <f t="shared" si="4"/>
        <v/>
      </c>
      <c r="P53" s="228"/>
      <c r="Q53" s="123"/>
      <c r="R53" s="90"/>
      <c r="S53" s="111" t="s">
        <v>348</v>
      </c>
      <c r="T53" s="225"/>
      <c r="U53" s="346"/>
      <c r="V53" s="347"/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3:35" ht="22.5" customHeight="1" x14ac:dyDescent="0.25">
      <c r="C54" s="231" t="str">
        <f t="shared" si="1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5"/>
        <v/>
      </c>
      <c r="J54" s="90"/>
      <c r="K54" s="221"/>
      <c r="L54" s="226"/>
      <c r="M54" s="102" t="str">
        <f t="shared" si="3"/>
        <v/>
      </c>
      <c r="O54" s="232" t="str">
        <f t="shared" si="4"/>
        <v/>
      </c>
      <c r="P54" s="228"/>
      <c r="Q54" s="123"/>
      <c r="R54" s="90"/>
      <c r="S54" s="111" t="s">
        <v>348</v>
      </c>
      <c r="T54" s="225"/>
      <c r="U54" s="346"/>
      <c r="V54" s="347"/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3:35" ht="22.5" customHeight="1" x14ac:dyDescent="0.25">
      <c r="C55" s="231" t="str">
        <f t="shared" si="1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5"/>
        <v/>
      </c>
      <c r="J55" s="90"/>
      <c r="K55" s="221"/>
      <c r="L55" s="226"/>
      <c r="M55" s="102" t="str">
        <f t="shared" si="3"/>
        <v/>
      </c>
      <c r="O55" s="232" t="str">
        <f t="shared" si="4"/>
        <v/>
      </c>
      <c r="P55" s="228"/>
      <c r="Q55" s="123"/>
      <c r="R55" s="90"/>
      <c r="S55" s="111" t="s">
        <v>348</v>
      </c>
      <c r="T55" s="225"/>
      <c r="U55" s="346"/>
      <c r="V55" s="347"/>
      <c r="W55" s="109"/>
      <c r="AD55" s="38"/>
      <c r="AE55" s="120"/>
      <c r="AF55" s="118"/>
      <c r="AG55" s="121"/>
      <c r="AH55" s="122"/>
      <c r="AI55" s="118"/>
    </row>
    <row r="56" spans="3:35" ht="22.5" customHeight="1" x14ac:dyDescent="0.25">
      <c r="C56" s="231" t="str">
        <f t="shared" si="1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5"/>
        <v/>
      </c>
      <c r="J56" s="90"/>
      <c r="K56" s="221"/>
      <c r="L56" s="226"/>
      <c r="M56" s="102" t="str">
        <f t="shared" si="3"/>
        <v/>
      </c>
      <c r="O56" s="232" t="str">
        <f t="shared" si="4"/>
        <v/>
      </c>
      <c r="P56" s="228"/>
      <c r="Q56" s="123"/>
      <c r="R56" s="90"/>
      <c r="S56" s="111" t="s">
        <v>348</v>
      </c>
      <c r="T56" s="225"/>
      <c r="U56" s="346"/>
      <c r="V56" s="347"/>
      <c r="W56" s="109"/>
      <c r="Z56" s="38"/>
      <c r="AD56" s="38"/>
      <c r="AE56" s="120"/>
      <c r="AF56" s="118"/>
      <c r="AG56" s="121"/>
      <c r="AH56" s="122"/>
      <c r="AI56" s="118"/>
    </row>
    <row r="57" spans="3:35" ht="22.5" customHeight="1" x14ac:dyDescent="0.25">
      <c r="C57" s="231" t="str">
        <f t="shared" si="1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5"/>
        <v/>
      </c>
      <c r="J57" s="90"/>
      <c r="K57" s="221"/>
      <c r="L57" s="226"/>
      <c r="M57" s="102" t="str">
        <f t="shared" si="3"/>
        <v/>
      </c>
      <c r="O57" s="232" t="str">
        <f t="shared" si="4"/>
        <v/>
      </c>
      <c r="P57" s="228"/>
      <c r="Q57" s="123"/>
      <c r="R57" s="90"/>
      <c r="S57" s="111" t="s">
        <v>348</v>
      </c>
      <c r="T57" s="221"/>
      <c r="U57" s="346"/>
      <c r="V57" s="347"/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3:35" ht="22.5" customHeight="1" x14ac:dyDescent="0.25">
      <c r="C58" s="231" t="str">
        <f t="shared" si="1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5"/>
        <v/>
      </c>
      <c r="J58" s="90"/>
      <c r="K58" s="221"/>
      <c r="L58" s="226"/>
      <c r="M58" s="102" t="str">
        <f t="shared" si="3"/>
        <v/>
      </c>
      <c r="O58" s="232" t="str">
        <f t="shared" si="4"/>
        <v/>
      </c>
      <c r="P58" s="228"/>
      <c r="Q58" s="110"/>
      <c r="R58" s="90"/>
      <c r="S58" s="111" t="s">
        <v>348</v>
      </c>
      <c r="T58" s="221"/>
      <c r="U58" s="346"/>
      <c r="V58" s="347"/>
      <c r="W58" s="109"/>
      <c r="AD58" s="38"/>
      <c r="AE58" s="120"/>
      <c r="AF58" s="118"/>
      <c r="AG58" s="121"/>
      <c r="AH58" s="122"/>
      <c r="AI58" s="118"/>
    </row>
    <row r="59" spans="3:35" ht="22.5" customHeight="1" x14ac:dyDescent="0.25">
      <c r="C59" s="231" t="str">
        <f t="shared" si="1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5"/>
        <v/>
      </c>
      <c r="J59" s="90"/>
      <c r="K59" s="221"/>
      <c r="L59" s="226"/>
      <c r="M59" s="102" t="str">
        <f t="shared" si="3"/>
        <v/>
      </c>
      <c r="O59" s="232" t="str">
        <f t="shared" si="4"/>
        <v/>
      </c>
      <c r="P59" s="228"/>
      <c r="Q59" s="110"/>
      <c r="R59" s="90"/>
      <c r="S59" s="111" t="s">
        <v>348</v>
      </c>
      <c r="T59" s="221"/>
      <c r="U59" s="346"/>
      <c r="V59" s="347"/>
      <c r="W59" s="109"/>
      <c r="Z59" s="22"/>
      <c r="AA59" s="125"/>
      <c r="AD59" s="38"/>
      <c r="AE59" s="120"/>
      <c r="AF59" s="118"/>
      <c r="AG59" s="121"/>
      <c r="AH59" s="122"/>
      <c r="AI59" s="118"/>
    </row>
    <row r="60" spans="3:35" ht="22.5" customHeight="1" thickBot="1" x14ac:dyDescent="0.3">
      <c r="C60" s="241" t="str">
        <f t="shared" si="1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5"/>
        <v/>
      </c>
      <c r="J60" s="90"/>
      <c r="K60" s="221"/>
      <c r="L60" s="226"/>
      <c r="M60" s="102" t="str">
        <f t="shared" si="3"/>
        <v/>
      </c>
      <c r="O60" s="236" t="str">
        <f t="shared" si="4"/>
        <v/>
      </c>
      <c r="P60" s="228"/>
      <c r="Q60" s="110"/>
      <c r="R60" s="90"/>
      <c r="S60" s="111" t="s">
        <v>348</v>
      </c>
      <c r="T60" s="221"/>
      <c r="U60" s="346"/>
      <c r="V60" s="348"/>
      <c r="W60" s="109"/>
      <c r="Z60" s="38"/>
      <c r="AD60" s="38"/>
      <c r="AE60" s="120"/>
      <c r="AF60" s="118"/>
      <c r="AG60" s="121"/>
      <c r="AH60" s="122"/>
      <c r="AI60" s="118"/>
    </row>
    <row r="61" spans="3:35" ht="22.5" customHeight="1" thickBot="1" x14ac:dyDescent="0.3">
      <c r="C61" s="230" t="s">
        <v>108</v>
      </c>
      <c r="D61" s="127">
        <f>IF(D29="","",INDEX(D29:D60,MATCH(MAX(C29:C60),C29:C60,0)))</f>
        <v>44883</v>
      </c>
      <c r="E61" s="128" t="s">
        <v>28</v>
      </c>
      <c r="F61" s="129">
        <f>IF(F29="","",INDEX(F29:F60,MATCH(MAX(C29:C60),C29:C60,0)))</f>
        <v>0.70833333333333337</v>
      </c>
      <c r="G61" s="655"/>
      <c r="H61" s="212" t="s">
        <v>226</v>
      </c>
      <c r="I61" s="362">
        <f>IF(IF(J11=AI4,SUM(I29:I60),SUM(J29:J60))&lt;&gt;0,IF(J11=AI4,SUM(I29:I60),SUM(J29:J60)),"")</f>
        <v>13</v>
      </c>
      <c r="J61" s="363"/>
      <c r="K61" s="130">
        <f>IF(SUM(K29:K60)&lt;&gt;0,SUM(K29:K60),"")</f>
        <v>12.5</v>
      </c>
      <c r="L61" s="131" t="str">
        <f>IF(SUM(L29:L60)&lt;&gt;0,SUM(L29:L60),"")</f>
        <v/>
      </c>
      <c r="M61" s="132">
        <f>$M$29</f>
        <v>0</v>
      </c>
      <c r="O61" s="234" t="s">
        <v>108</v>
      </c>
      <c r="P61" s="134">
        <f>IF(P30="","",INDEX(P30:P60,MATCH(MAX(O30:O60),O30:O60,0)))</f>
        <v>44946</v>
      </c>
      <c r="Q61" s="135">
        <f>IF(Q30="","",INDEX(Q30:Q60,MATCH(MAX(O30:O60),O30:O60,0)))</f>
        <v>0.375</v>
      </c>
      <c r="R61" s="213" t="s">
        <v>226</v>
      </c>
      <c r="S61" s="251">
        <f>IF(COUNTIF(S30:S60,"&lt;0")&gt;0,"",IF(SUM(S30:S60)&lt;&gt;0,SUM(S30:S60),""))</f>
        <v>720</v>
      </c>
      <c r="T61" s="130">
        <f>IF(SUM(T30:T60)&lt;&gt;0,SUM(T30:T60),"")</f>
        <v>8</v>
      </c>
      <c r="U61" s="349" t="str">
        <f>IF(SUM(U29:U60)&lt;&gt;0,SUM(U29:U60),"")</f>
        <v/>
      </c>
      <c r="V61" s="350"/>
      <c r="W61" s="109"/>
      <c r="Z61" s="38"/>
      <c r="AD61" s="38"/>
      <c r="AE61" s="120"/>
      <c r="AF61" s="118"/>
      <c r="AG61" s="121"/>
      <c r="AH61" s="122"/>
      <c r="AI61" s="118"/>
    </row>
    <row r="62" spans="3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38"/>
      <c r="Z62" s="38"/>
      <c r="AD62" s="38"/>
      <c r="AE62" s="120"/>
      <c r="AF62" s="118"/>
      <c r="AG62" s="121"/>
      <c r="AH62" s="122"/>
      <c r="AI62" s="118"/>
    </row>
    <row r="63" spans="3:35" ht="22.5" customHeight="1" x14ac:dyDescent="0.25">
      <c r="T63" s="38"/>
      <c r="U63" s="38"/>
      <c r="V63" s="38"/>
      <c r="W63" s="138"/>
      <c r="AD63" s="38"/>
      <c r="AE63" s="120"/>
      <c r="AF63" s="118"/>
      <c r="AG63" s="121"/>
      <c r="AH63" s="122"/>
      <c r="AI63" s="118"/>
    </row>
    <row r="64" spans="3:35" ht="22.5" customHeight="1" x14ac:dyDescent="0.25">
      <c r="T64" s="38"/>
      <c r="U64" s="38"/>
      <c r="V64" s="38"/>
      <c r="W64" s="138"/>
      <c r="AD64" s="38"/>
      <c r="AE64" s="120"/>
      <c r="AF64" s="118"/>
      <c r="AG64" s="121"/>
      <c r="AH64" s="122"/>
      <c r="AI64" s="118"/>
    </row>
    <row r="65" spans="3:35" ht="22.5" customHeight="1" x14ac:dyDescent="0.25">
      <c r="T65" s="38"/>
      <c r="U65" s="38"/>
      <c r="V65" s="38"/>
      <c r="W65" s="138"/>
      <c r="AD65" s="38"/>
      <c r="AE65" s="120"/>
      <c r="AF65" s="118"/>
      <c r="AG65" s="121"/>
      <c r="AH65" s="122"/>
      <c r="AI65" s="118"/>
    </row>
    <row r="66" spans="3:35" ht="22.5" customHeight="1" x14ac:dyDescent="0.25">
      <c r="Z66" s="38"/>
      <c r="AD66" s="38"/>
      <c r="AE66" s="120"/>
      <c r="AF66" s="118"/>
      <c r="AG66" s="121"/>
      <c r="AH66" s="122"/>
      <c r="AI66" s="118"/>
    </row>
    <row r="67" spans="3:35" ht="22.5" customHeight="1" x14ac:dyDescent="0.25">
      <c r="Z67" s="38"/>
      <c r="AA67" s="139"/>
      <c r="AD67" s="117"/>
      <c r="AE67" s="120"/>
      <c r="AF67" s="118"/>
      <c r="AH67" s="140"/>
      <c r="AI67" s="141"/>
    </row>
    <row r="68" spans="3:35" ht="22.5" customHeight="1" x14ac:dyDescent="0.25"/>
    <row r="69" spans="3:35" ht="22.5" customHeight="1" x14ac:dyDescent="0.25">
      <c r="T69" s="38"/>
      <c r="U69" s="38"/>
      <c r="V69" s="38"/>
      <c r="W69" s="138"/>
    </row>
    <row r="70" spans="3:35" ht="22.5" customHeight="1" x14ac:dyDescent="0.25">
      <c r="T70" s="38"/>
      <c r="U70" s="38"/>
      <c r="V70" s="38"/>
      <c r="W70" s="138"/>
      <c r="Z70" s="38"/>
    </row>
    <row r="71" spans="3:35" ht="22.5" customHeight="1" x14ac:dyDescent="0.25">
      <c r="T71" s="38"/>
      <c r="U71" s="38"/>
      <c r="V71" s="38"/>
      <c r="W71" s="138"/>
    </row>
    <row r="72" spans="3:35" ht="22.5" customHeight="1" x14ac:dyDescent="0.25">
      <c r="T72" s="38"/>
      <c r="U72" s="38"/>
      <c r="V72" s="38"/>
      <c r="W72" s="138"/>
    </row>
    <row r="73" spans="3:35" ht="22.5" customHeight="1" x14ac:dyDescent="0.25">
      <c r="T73" s="38"/>
      <c r="U73" s="38"/>
      <c r="V73" s="38"/>
      <c r="W73" s="138"/>
      <c r="Z73" s="38"/>
    </row>
    <row r="74" spans="3:35" ht="22.5" customHeight="1" x14ac:dyDescent="0.25">
      <c r="T74" s="38"/>
      <c r="U74" s="38"/>
      <c r="V74" s="38"/>
      <c r="W74" s="138"/>
      <c r="Z74" s="38"/>
    </row>
    <row r="75" spans="3:35" ht="22.5" customHeight="1" x14ac:dyDescent="0.25">
      <c r="T75" s="38"/>
      <c r="U75" s="38"/>
      <c r="V75" s="38"/>
      <c r="W75" s="138"/>
    </row>
    <row r="76" spans="3:35" ht="18.75" customHeight="1" x14ac:dyDescent="0.25">
      <c r="C76" s="20"/>
      <c r="T76" s="38"/>
      <c r="U76" s="38"/>
      <c r="V76" s="38"/>
      <c r="W76" s="138"/>
    </row>
    <row r="77" spans="3:35" ht="18.75" customHeight="1" x14ac:dyDescent="0.25">
      <c r="T77" s="38"/>
      <c r="U77" s="38"/>
      <c r="V77" s="38"/>
      <c r="W77" s="138"/>
    </row>
    <row r="78" spans="3:35" ht="18.75" customHeight="1" x14ac:dyDescent="0.25">
      <c r="T78" s="38"/>
      <c r="U78" s="38"/>
      <c r="V78" s="38"/>
      <c r="W78" s="138"/>
    </row>
    <row r="79" spans="3:35" ht="18.75" customHeight="1" x14ac:dyDescent="0.25">
      <c r="T79" s="38"/>
      <c r="U79" s="38"/>
      <c r="V79" s="38"/>
      <c r="W79" s="138"/>
    </row>
    <row r="80" spans="3:35" ht="18.75" customHeight="1" x14ac:dyDescent="0.25">
      <c r="T80" s="38"/>
      <c r="U80" s="38"/>
      <c r="V80" s="38"/>
      <c r="W80" s="138"/>
    </row>
    <row r="81" spans="20:23" ht="18.75" customHeight="1" x14ac:dyDescent="0.25">
      <c r="T81" s="38"/>
      <c r="U81" s="38"/>
      <c r="V81" s="38"/>
      <c r="W81" s="138"/>
    </row>
    <row r="82" spans="20:23" ht="18.75" customHeight="1" x14ac:dyDescent="0.25">
      <c r="T82" s="38"/>
      <c r="U82" s="38"/>
      <c r="V82" s="38"/>
      <c r="W82" s="138"/>
    </row>
    <row r="83" spans="20:23" ht="18.75" customHeight="1" x14ac:dyDescent="0.25">
      <c r="T83" s="38"/>
      <c r="U83" s="38"/>
      <c r="V83" s="38"/>
      <c r="W83" s="138"/>
    </row>
    <row r="84" spans="20:23" ht="18.75" customHeight="1" x14ac:dyDescent="0.25">
      <c r="T84" s="38"/>
      <c r="U84" s="38"/>
      <c r="V84" s="38"/>
      <c r="W84" s="138"/>
    </row>
    <row r="85" spans="20:23" ht="18.75" customHeight="1" x14ac:dyDescent="0.25">
      <c r="T85" s="38"/>
      <c r="U85" s="38"/>
      <c r="V85" s="38"/>
      <c r="W85" s="138"/>
    </row>
    <row r="86" spans="20:23" ht="18.75" customHeight="1" x14ac:dyDescent="0.25">
      <c r="T86" s="38"/>
      <c r="U86" s="38"/>
      <c r="V86" s="38"/>
      <c r="W86" s="138"/>
    </row>
    <row r="87" spans="20:23" ht="18.75" customHeight="1" x14ac:dyDescent="0.25">
      <c r="T87" s="38"/>
      <c r="U87" s="38"/>
      <c r="V87" s="38"/>
      <c r="W87" s="138"/>
    </row>
    <row r="88" spans="20:23" ht="18.75" customHeight="1" x14ac:dyDescent="0.25">
      <c r="T88" s="38"/>
      <c r="U88" s="38"/>
      <c r="V88" s="38"/>
      <c r="W88" s="138"/>
    </row>
    <row r="89" spans="20:23" ht="18.75" customHeight="1" x14ac:dyDescent="0.25">
      <c r="T89" s="38"/>
      <c r="U89" s="38"/>
      <c r="V89" s="38"/>
      <c r="W89" s="138"/>
    </row>
    <row r="90" spans="20:23" ht="18.75" customHeight="1" x14ac:dyDescent="0.25">
      <c r="T90" s="38"/>
      <c r="U90" s="38"/>
      <c r="V90" s="38"/>
      <c r="W90" s="138"/>
    </row>
    <row r="91" spans="20:23" ht="18.75" customHeight="1" x14ac:dyDescent="0.25">
      <c r="T91" s="38"/>
      <c r="U91" s="38"/>
      <c r="V91" s="38"/>
      <c r="W91" s="138"/>
    </row>
    <row r="92" spans="20:23" ht="18.75" customHeight="1" x14ac:dyDescent="0.25">
      <c r="T92" s="38"/>
      <c r="U92" s="38"/>
      <c r="V92" s="38"/>
      <c r="W92" s="138"/>
    </row>
    <row r="93" spans="20:23" ht="18.75" customHeight="1" x14ac:dyDescent="0.25">
      <c r="T93" s="38"/>
      <c r="U93" s="38"/>
      <c r="V93" s="38"/>
      <c r="W93" s="138"/>
    </row>
    <row r="94" spans="20:23" ht="18.75" customHeight="1" x14ac:dyDescent="0.25">
      <c r="T94" s="38"/>
      <c r="U94" s="38"/>
      <c r="V94" s="38"/>
      <c r="W94" s="138"/>
    </row>
    <row r="95" spans="20:23" ht="18.75" customHeight="1" x14ac:dyDescent="0.25">
      <c r="T95" s="38"/>
      <c r="U95" s="38"/>
      <c r="V95" s="38"/>
      <c r="W95" s="138"/>
    </row>
    <row r="96" spans="20:23" ht="18.75" customHeight="1" x14ac:dyDescent="0.25">
      <c r="T96" s="38"/>
      <c r="U96" s="38"/>
      <c r="V96" s="38"/>
      <c r="W96" s="138"/>
    </row>
    <row r="97" spans="20:23" ht="18.75" customHeight="1" x14ac:dyDescent="0.25">
      <c r="T97" s="38"/>
      <c r="U97" s="38"/>
      <c r="V97" s="38"/>
      <c r="W97" s="138"/>
    </row>
    <row r="98" spans="20:23" ht="18.75" customHeight="1" x14ac:dyDescent="0.25">
      <c r="T98" s="38"/>
      <c r="U98" s="38"/>
      <c r="V98" s="38"/>
      <c r="W98" s="138"/>
    </row>
    <row r="99" spans="20:23" ht="18.75" customHeight="1" x14ac:dyDescent="0.25">
      <c r="T99" s="38"/>
      <c r="U99" s="38"/>
      <c r="V99" s="38"/>
      <c r="W99" s="138"/>
    </row>
    <row r="100" spans="20:23" ht="18.75" customHeight="1" x14ac:dyDescent="0.25">
      <c r="T100" s="38"/>
      <c r="U100" s="38"/>
      <c r="V100" s="38"/>
      <c r="W100" s="138"/>
    </row>
    <row r="101" spans="20:23" ht="18.75" customHeight="1" x14ac:dyDescent="0.25">
      <c r="T101" s="38"/>
      <c r="U101" s="38"/>
      <c r="V101" s="38"/>
      <c r="W101" s="138"/>
    </row>
    <row r="102" spans="20:23" ht="18.75" customHeight="1" x14ac:dyDescent="0.25">
      <c r="T102" s="38"/>
      <c r="U102" s="38"/>
      <c r="V102" s="38"/>
      <c r="W102" s="138"/>
    </row>
    <row r="103" spans="20:23" ht="18.75" customHeight="1" x14ac:dyDescent="0.25">
      <c r="T103" s="38"/>
      <c r="U103" s="38"/>
      <c r="V103" s="38"/>
      <c r="W103" s="138"/>
    </row>
    <row r="104" spans="20:23" ht="18.75" customHeight="1" x14ac:dyDescent="0.25">
      <c r="T104" s="38"/>
      <c r="U104" s="38"/>
      <c r="V104" s="38"/>
      <c r="W104" s="138"/>
    </row>
    <row r="105" spans="20:23" ht="18.75" customHeight="1" x14ac:dyDescent="0.25">
      <c r="T105" s="38"/>
      <c r="U105" s="38"/>
      <c r="V105" s="38"/>
      <c r="W105" s="138"/>
    </row>
    <row r="106" spans="20:23" ht="18.75" customHeight="1" x14ac:dyDescent="0.25">
      <c r="T106" s="38"/>
      <c r="U106" s="38"/>
      <c r="V106" s="38"/>
      <c r="W106" s="138"/>
    </row>
    <row r="107" spans="20:23" ht="18.75" customHeight="1" x14ac:dyDescent="0.25">
      <c r="T107" s="38"/>
      <c r="U107" s="38"/>
      <c r="V107" s="38"/>
      <c r="W107" s="138"/>
    </row>
    <row r="108" spans="20:23" ht="18.75" customHeight="1" x14ac:dyDescent="0.25">
      <c r="T108" s="38"/>
      <c r="U108" s="38"/>
      <c r="V108" s="38"/>
      <c r="W108" s="138"/>
    </row>
    <row r="109" spans="20:23" ht="18.75" customHeight="1" x14ac:dyDescent="0.25">
      <c r="T109" s="38"/>
      <c r="U109" s="38"/>
      <c r="V109" s="38"/>
      <c r="W109" s="138"/>
    </row>
    <row r="110" spans="20:23" ht="18.75" customHeight="1" x14ac:dyDescent="0.25">
      <c r="T110" s="38"/>
      <c r="U110" s="38"/>
      <c r="V110" s="38"/>
      <c r="W110" s="138"/>
    </row>
    <row r="111" spans="20:23" ht="18.75" customHeight="1" x14ac:dyDescent="0.25">
      <c r="T111" s="38"/>
      <c r="U111" s="38"/>
      <c r="V111" s="38"/>
      <c r="W111" s="138"/>
    </row>
    <row r="112" spans="20:23" ht="18.75" customHeight="1" x14ac:dyDescent="0.25">
      <c r="T112" s="38"/>
      <c r="U112" s="38"/>
      <c r="V112" s="38"/>
      <c r="W112" s="138"/>
    </row>
    <row r="113" spans="20:23" ht="18.75" customHeight="1" x14ac:dyDescent="0.25">
      <c r="T113" s="38"/>
      <c r="U113" s="38"/>
      <c r="V113" s="38"/>
      <c r="W113" s="138"/>
    </row>
    <row r="114" spans="20:23" ht="18.75" customHeight="1" x14ac:dyDescent="0.25">
      <c r="T114" s="38"/>
      <c r="U114" s="38"/>
      <c r="V114" s="38"/>
      <c r="W114" s="138"/>
    </row>
    <row r="115" spans="20:23" ht="18.75" customHeight="1" x14ac:dyDescent="0.25">
      <c r="T115" s="38"/>
      <c r="U115" s="38"/>
      <c r="V115" s="38"/>
      <c r="W115" s="138"/>
    </row>
    <row r="116" spans="20:23" ht="18.75" customHeight="1" x14ac:dyDescent="0.25">
      <c r="T116" s="38"/>
      <c r="U116" s="38"/>
      <c r="V116" s="38"/>
      <c r="W116" s="138"/>
    </row>
    <row r="117" spans="20:23" ht="18.75" customHeight="1" x14ac:dyDescent="0.25">
      <c r="T117" s="38"/>
      <c r="U117" s="38"/>
      <c r="V117" s="38"/>
      <c r="W117" s="138"/>
    </row>
    <row r="118" spans="20:23" ht="18.75" customHeight="1" x14ac:dyDescent="0.25">
      <c r="T118" s="38"/>
      <c r="U118" s="38"/>
      <c r="V118" s="38"/>
      <c r="W118" s="138"/>
    </row>
    <row r="119" spans="20:23" ht="18.75" customHeight="1" x14ac:dyDescent="0.25">
      <c r="T119" s="38"/>
      <c r="U119" s="38"/>
      <c r="V119" s="38"/>
      <c r="W119" s="138"/>
    </row>
    <row r="120" spans="20:23" ht="18.75" customHeight="1" x14ac:dyDescent="0.25">
      <c r="T120" s="38"/>
      <c r="U120" s="38"/>
      <c r="V120" s="38"/>
      <c r="W120" s="138"/>
    </row>
    <row r="121" spans="20:23" ht="18.75" customHeight="1" x14ac:dyDescent="0.25">
      <c r="T121" s="38"/>
      <c r="U121" s="38"/>
      <c r="V121" s="38"/>
      <c r="W121" s="138"/>
    </row>
    <row r="122" spans="20:23" ht="18.75" customHeight="1" x14ac:dyDescent="0.25">
      <c r="T122" s="38"/>
      <c r="U122" s="38"/>
      <c r="V122" s="38"/>
      <c r="W122" s="138"/>
    </row>
    <row r="123" spans="20:23" ht="18.75" customHeight="1" x14ac:dyDescent="0.25">
      <c r="T123" s="38"/>
      <c r="U123" s="38"/>
      <c r="V123" s="38"/>
      <c r="W123" s="138"/>
    </row>
    <row r="124" spans="20:23" ht="18.75" customHeight="1" x14ac:dyDescent="0.25">
      <c r="T124" s="38"/>
      <c r="U124" s="38"/>
      <c r="V124" s="38"/>
      <c r="W124" s="138"/>
    </row>
    <row r="125" spans="20:23" ht="18.75" customHeight="1" x14ac:dyDescent="0.25">
      <c r="T125" s="38"/>
      <c r="U125" s="38"/>
      <c r="V125" s="38"/>
      <c r="W125" s="138"/>
    </row>
    <row r="126" spans="20:23" ht="18.75" customHeight="1" x14ac:dyDescent="0.25">
      <c r="T126" s="38"/>
      <c r="U126" s="38"/>
      <c r="V126" s="38"/>
      <c r="W126" s="138"/>
    </row>
    <row r="127" spans="20:23" ht="18.75" customHeight="1" x14ac:dyDescent="0.25">
      <c r="T127" s="38"/>
      <c r="U127" s="38"/>
      <c r="V127" s="38"/>
      <c r="W127" s="138"/>
    </row>
    <row r="128" spans="20:23" ht="18.75" customHeight="1" x14ac:dyDescent="0.25">
      <c r="T128" s="38"/>
      <c r="U128" s="38"/>
      <c r="V128" s="38"/>
      <c r="W128" s="138"/>
    </row>
    <row r="129" spans="20:23" ht="18.75" customHeight="1" x14ac:dyDescent="0.25">
      <c r="T129" s="38"/>
      <c r="U129" s="38"/>
      <c r="V129" s="38"/>
      <c r="W129" s="138"/>
    </row>
    <row r="130" spans="20:23" ht="18.75" customHeight="1" x14ac:dyDescent="0.25">
      <c r="T130" s="38"/>
      <c r="U130" s="38"/>
      <c r="V130" s="38"/>
      <c r="W130" s="138"/>
    </row>
    <row r="131" spans="20:23" ht="18.75" customHeight="1" x14ac:dyDescent="0.25">
      <c r="T131" s="38"/>
      <c r="U131" s="38"/>
      <c r="V131" s="38"/>
      <c r="W131" s="138"/>
    </row>
    <row r="132" spans="20:23" ht="18.75" customHeight="1" x14ac:dyDescent="0.25">
      <c r="T132" s="38"/>
      <c r="U132" s="38"/>
      <c r="V132" s="38"/>
      <c r="W132" s="138"/>
    </row>
    <row r="133" spans="20:23" ht="18.75" customHeight="1" x14ac:dyDescent="0.25">
      <c r="T133" s="38"/>
      <c r="U133" s="38"/>
      <c r="V133" s="38"/>
      <c r="W133" s="138"/>
    </row>
    <row r="134" spans="20:23" ht="18.75" customHeight="1" x14ac:dyDescent="0.25">
      <c r="T134" s="38"/>
      <c r="U134" s="38"/>
      <c r="V134" s="38"/>
      <c r="W134" s="138"/>
    </row>
    <row r="135" spans="20:23" ht="18.75" customHeight="1" x14ac:dyDescent="0.25">
      <c r="T135" s="38"/>
      <c r="U135" s="38"/>
      <c r="V135" s="38"/>
      <c r="W135" s="138"/>
    </row>
    <row r="136" spans="20:23" ht="18.75" customHeight="1" x14ac:dyDescent="0.25">
      <c r="T136" s="38"/>
      <c r="U136" s="38"/>
      <c r="V136" s="38"/>
      <c r="W136" s="138"/>
    </row>
    <row r="137" spans="20:23" ht="18.75" customHeight="1" x14ac:dyDescent="0.25">
      <c r="T137" s="38"/>
      <c r="U137" s="38"/>
      <c r="V137" s="38"/>
      <c r="W137" s="138"/>
    </row>
    <row r="138" spans="20:23" ht="18.75" customHeight="1" x14ac:dyDescent="0.25">
      <c r="T138" s="38"/>
      <c r="U138" s="38"/>
      <c r="V138" s="38"/>
      <c r="W138" s="138"/>
    </row>
    <row r="139" spans="20:23" ht="18.75" customHeight="1" x14ac:dyDescent="0.25">
      <c r="T139" s="38"/>
      <c r="U139" s="38"/>
      <c r="V139" s="38"/>
      <c r="W139" s="138"/>
    </row>
    <row r="140" spans="20:23" ht="18.75" customHeight="1" x14ac:dyDescent="0.25">
      <c r="T140" s="38"/>
      <c r="U140" s="38"/>
      <c r="V140" s="38"/>
      <c r="W140" s="138"/>
    </row>
    <row r="141" spans="20:23" ht="18.75" customHeight="1" x14ac:dyDescent="0.25">
      <c r="T141" s="38"/>
      <c r="U141" s="38"/>
      <c r="V141" s="38"/>
      <c r="W141" s="138"/>
    </row>
    <row r="142" spans="20:23" ht="18.75" customHeight="1" x14ac:dyDescent="0.25">
      <c r="T142" s="38"/>
      <c r="U142" s="38"/>
      <c r="V142" s="38"/>
      <c r="W142" s="138"/>
    </row>
    <row r="143" spans="20:23" ht="18.75" customHeight="1" x14ac:dyDescent="0.25">
      <c r="T143" s="38"/>
      <c r="U143" s="38"/>
      <c r="V143" s="38"/>
      <c r="W143" s="138"/>
    </row>
    <row r="144" spans="20:23" ht="18.75" customHeight="1" x14ac:dyDescent="0.25">
      <c r="T144" s="38"/>
      <c r="U144" s="38"/>
      <c r="V144" s="38"/>
      <c r="W144" s="138"/>
    </row>
    <row r="145" spans="20:23" ht="18.75" customHeight="1" x14ac:dyDescent="0.25">
      <c r="T145" s="38"/>
      <c r="U145" s="38"/>
      <c r="V145" s="38"/>
      <c r="W145" s="138"/>
    </row>
    <row r="146" spans="20:23" ht="18.75" customHeight="1" x14ac:dyDescent="0.25">
      <c r="T146" s="38"/>
      <c r="U146" s="38"/>
      <c r="V146" s="38"/>
      <c r="W146" s="138"/>
    </row>
    <row r="147" spans="20:23" ht="18.75" customHeight="1" x14ac:dyDescent="0.25">
      <c r="T147" s="38"/>
      <c r="U147" s="38"/>
      <c r="V147" s="38"/>
      <c r="W147" s="138"/>
    </row>
    <row r="148" spans="20:23" ht="18.75" customHeight="1" x14ac:dyDescent="0.25">
      <c r="T148" s="38"/>
      <c r="U148" s="38"/>
      <c r="V148" s="38"/>
      <c r="W148" s="138"/>
    </row>
    <row r="149" spans="20:23" ht="18.75" customHeight="1" x14ac:dyDescent="0.25">
      <c r="T149" s="38"/>
      <c r="U149" s="38"/>
      <c r="V149" s="38"/>
      <c r="W149" s="138"/>
    </row>
    <row r="150" spans="20:23" ht="18.75" customHeight="1" x14ac:dyDescent="0.25">
      <c r="T150" s="38"/>
      <c r="U150" s="38"/>
      <c r="V150" s="38"/>
      <c r="W150" s="138"/>
    </row>
    <row r="151" spans="20:23" ht="18.75" customHeight="1" x14ac:dyDescent="0.25">
      <c r="T151" s="38"/>
      <c r="U151" s="38"/>
      <c r="V151" s="38"/>
      <c r="W151" s="138"/>
    </row>
    <row r="152" spans="20:23" ht="18.75" customHeight="1" x14ac:dyDescent="0.25">
      <c r="T152" s="38"/>
      <c r="U152" s="38"/>
      <c r="V152" s="38"/>
      <c r="W152" s="138"/>
    </row>
    <row r="153" spans="20:23" ht="18.75" customHeight="1" x14ac:dyDescent="0.25">
      <c r="T153" s="38"/>
      <c r="U153" s="38"/>
      <c r="V153" s="38"/>
      <c r="W153" s="138"/>
    </row>
    <row r="154" spans="20:23" ht="18.75" customHeight="1" x14ac:dyDescent="0.25">
      <c r="T154" s="38"/>
      <c r="U154" s="38"/>
      <c r="V154" s="38"/>
      <c r="W154" s="138"/>
    </row>
    <row r="155" spans="20:23" ht="18.75" customHeight="1" x14ac:dyDescent="0.25">
      <c r="T155" s="38"/>
      <c r="U155" s="38"/>
      <c r="V155" s="38"/>
      <c r="W155" s="138"/>
    </row>
    <row r="156" spans="20:23" ht="18.75" customHeight="1" x14ac:dyDescent="0.25">
      <c r="T156" s="38"/>
      <c r="U156" s="38"/>
      <c r="V156" s="38"/>
      <c r="W156" s="138"/>
    </row>
    <row r="157" spans="20:23" ht="18.75" customHeight="1" x14ac:dyDescent="0.25">
      <c r="T157" s="38"/>
      <c r="U157" s="38"/>
      <c r="V157" s="38"/>
      <c r="W157" s="138"/>
    </row>
    <row r="158" spans="20:23" ht="18.75" customHeight="1" x14ac:dyDescent="0.25">
      <c r="T158" s="38"/>
      <c r="U158" s="38"/>
      <c r="V158" s="38"/>
      <c r="W158" s="138"/>
    </row>
    <row r="159" spans="20:23" ht="18.75" customHeight="1" x14ac:dyDescent="0.25">
      <c r="T159" s="38"/>
      <c r="U159" s="38"/>
      <c r="V159" s="38"/>
      <c r="W159" s="138"/>
    </row>
    <row r="160" spans="20:23" ht="18.75" customHeight="1" x14ac:dyDescent="0.25">
      <c r="T160" s="38"/>
      <c r="U160" s="38"/>
      <c r="V160" s="38"/>
      <c r="W160" s="138"/>
    </row>
    <row r="161" spans="20:23" ht="18.75" customHeight="1" x14ac:dyDescent="0.25">
      <c r="T161" s="38"/>
      <c r="U161" s="38"/>
      <c r="V161" s="38"/>
      <c r="W161" s="138"/>
    </row>
    <row r="162" spans="20:23" ht="18.75" customHeight="1" x14ac:dyDescent="0.25">
      <c r="T162" s="38"/>
      <c r="U162" s="38"/>
      <c r="V162" s="38"/>
      <c r="W162" s="138"/>
    </row>
    <row r="163" spans="20:23" ht="18.75" customHeight="1" x14ac:dyDescent="0.25">
      <c r="T163" s="38"/>
      <c r="U163" s="38"/>
      <c r="V163" s="38"/>
      <c r="W163" s="138"/>
    </row>
    <row r="164" spans="20:23" ht="18.75" customHeight="1" x14ac:dyDescent="0.25">
      <c r="T164" s="38"/>
      <c r="U164" s="38"/>
      <c r="V164" s="38"/>
      <c r="W164" s="138"/>
    </row>
    <row r="165" spans="20:23" ht="18.75" customHeight="1" x14ac:dyDescent="0.25">
      <c r="T165" s="38"/>
      <c r="U165" s="38"/>
      <c r="V165" s="38"/>
      <c r="W165" s="138"/>
    </row>
    <row r="166" spans="20:23" ht="18.75" customHeight="1" x14ac:dyDescent="0.25">
      <c r="T166" s="38"/>
      <c r="U166" s="38"/>
      <c r="V166" s="38"/>
      <c r="W166" s="138"/>
    </row>
    <row r="167" spans="20:23" ht="18.75" customHeight="1" x14ac:dyDescent="0.25">
      <c r="T167" s="38"/>
      <c r="U167" s="38"/>
      <c r="V167" s="38"/>
      <c r="W167" s="138"/>
    </row>
    <row r="168" spans="20:23" ht="18.75" customHeight="1" x14ac:dyDescent="0.25">
      <c r="T168" s="38"/>
      <c r="U168" s="38"/>
      <c r="V168" s="38"/>
      <c r="W168" s="138"/>
    </row>
    <row r="169" spans="20:23" ht="18.75" customHeight="1" x14ac:dyDescent="0.25">
      <c r="T169" s="38"/>
      <c r="U169" s="38"/>
      <c r="V169" s="38"/>
      <c r="W169" s="138"/>
    </row>
    <row r="170" spans="20:23" ht="18.75" customHeight="1" x14ac:dyDescent="0.25">
      <c r="T170" s="38"/>
      <c r="U170" s="38"/>
      <c r="V170" s="38"/>
      <c r="W170" s="138"/>
    </row>
    <row r="171" spans="20:23" ht="18.75" customHeight="1" x14ac:dyDescent="0.25">
      <c r="T171" s="38"/>
      <c r="U171" s="38"/>
      <c r="V171" s="38"/>
      <c r="W171" s="138"/>
    </row>
    <row r="172" spans="20:23" ht="18.75" customHeight="1" x14ac:dyDescent="0.25">
      <c r="T172" s="38"/>
      <c r="U172" s="38"/>
      <c r="V172" s="38"/>
      <c r="W172" s="138"/>
    </row>
    <row r="173" spans="20:23" ht="18.75" customHeight="1" x14ac:dyDescent="0.25">
      <c r="T173" s="38"/>
      <c r="U173" s="38"/>
      <c r="V173" s="38"/>
      <c r="W173" s="138"/>
    </row>
    <row r="174" spans="20:23" ht="18.75" customHeight="1" x14ac:dyDescent="0.25">
      <c r="T174" s="38"/>
      <c r="U174" s="38"/>
      <c r="V174" s="38"/>
      <c r="W174" s="138"/>
    </row>
    <row r="175" spans="20:23" ht="18.75" customHeight="1" x14ac:dyDescent="0.25">
      <c r="T175" s="38"/>
      <c r="U175" s="38"/>
      <c r="V175" s="38"/>
      <c r="W175" s="138"/>
    </row>
    <row r="176" spans="20:23" ht="18.75" customHeight="1" x14ac:dyDescent="0.25">
      <c r="T176" s="38"/>
      <c r="U176" s="38"/>
      <c r="V176" s="38"/>
      <c r="W176" s="138"/>
    </row>
    <row r="177" spans="20:23" ht="18.75" customHeight="1" x14ac:dyDescent="0.25">
      <c r="T177" s="38"/>
      <c r="U177" s="38"/>
      <c r="V177" s="38"/>
      <c r="W177" s="138"/>
    </row>
    <row r="178" spans="20:23" ht="18.75" customHeight="1" x14ac:dyDescent="0.25">
      <c r="T178" s="38"/>
      <c r="U178" s="38"/>
      <c r="V178" s="38"/>
      <c r="W178" s="138"/>
    </row>
    <row r="179" spans="20:23" ht="18.75" customHeight="1" x14ac:dyDescent="0.25">
      <c r="T179" s="38"/>
      <c r="U179" s="38"/>
      <c r="V179" s="38"/>
      <c r="W179" s="138"/>
    </row>
    <row r="180" spans="20:23" ht="18.75" customHeight="1" x14ac:dyDescent="0.25">
      <c r="T180" s="38"/>
      <c r="U180" s="38"/>
      <c r="V180" s="38"/>
      <c r="W180" s="138"/>
    </row>
    <row r="181" spans="20:23" ht="18.75" customHeight="1" x14ac:dyDescent="0.25">
      <c r="T181" s="38"/>
      <c r="U181" s="38"/>
      <c r="V181" s="38"/>
      <c r="W181" s="138"/>
    </row>
    <row r="182" spans="20:23" ht="18.75" customHeight="1" x14ac:dyDescent="0.25">
      <c r="T182" s="38"/>
      <c r="U182" s="38"/>
      <c r="V182" s="38"/>
      <c r="W182" s="138"/>
    </row>
    <row r="183" spans="20:23" ht="18.75" customHeight="1" x14ac:dyDescent="0.25">
      <c r="T183" s="38"/>
      <c r="U183" s="38"/>
      <c r="V183" s="38"/>
      <c r="W183" s="138"/>
    </row>
    <row r="184" spans="20:23" ht="18.75" customHeight="1" x14ac:dyDescent="0.25">
      <c r="T184" s="38"/>
      <c r="U184" s="38"/>
      <c r="V184" s="38"/>
      <c r="W184" s="138"/>
    </row>
    <row r="185" spans="20:23" ht="18.75" customHeight="1" x14ac:dyDescent="0.25">
      <c r="T185" s="38"/>
      <c r="U185" s="38"/>
      <c r="V185" s="38"/>
      <c r="W185" s="138"/>
    </row>
    <row r="186" spans="20:23" ht="18.75" customHeight="1" x14ac:dyDescent="0.25">
      <c r="T186" s="38"/>
      <c r="U186" s="38"/>
      <c r="V186" s="38"/>
      <c r="W186" s="138"/>
    </row>
    <row r="187" spans="20:23" ht="18.75" customHeight="1" x14ac:dyDescent="0.25">
      <c r="T187" s="38"/>
      <c r="U187" s="38"/>
      <c r="V187" s="38"/>
      <c r="W187" s="138"/>
    </row>
    <row r="188" spans="20:23" ht="18.75" customHeight="1" x14ac:dyDescent="0.25">
      <c r="T188" s="38"/>
      <c r="U188" s="38"/>
      <c r="V188" s="38"/>
      <c r="W188" s="138"/>
    </row>
    <row r="189" spans="20:23" ht="18.75" customHeight="1" x14ac:dyDescent="0.25">
      <c r="T189" s="38"/>
      <c r="U189" s="38"/>
      <c r="V189" s="38"/>
      <c r="W189" s="138"/>
    </row>
    <row r="190" spans="20:23" ht="18.75" customHeight="1" x14ac:dyDescent="0.25">
      <c r="T190" s="38"/>
      <c r="U190" s="38"/>
      <c r="V190" s="38"/>
      <c r="W190" s="138"/>
    </row>
    <row r="191" spans="20:23" ht="18.75" customHeight="1" x14ac:dyDescent="0.25">
      <c r="T191" s="38"/>
      <c r="U191" s="38"/>
      <c r="V191" s="38"/>
      <c r="W191" s="138"/>
    </row>
    <row r="192" spans="20:23" ht="18.75" customHeight="1" x14ac:dyDescent="0.25">
      <c r="T192" s="38"/>
      <c r="U192" s="38"/>
      <c r="V192" s="38"/>
      <c r="W192" s="138"/>
    </row>
    <row r="193" spans="20:23" ht="18.75" customHeight="1" x14ac:dyDescent="0.25">
      <c r="T193" s="38"/>
      <c r="U193" s="38"/>
      <c r="V193" s="38"/>
      <c r="W193" s="138"/>
    </row>
    <row r="194" spans="20:23" ht="18.75" customHeight="1" x14ac:dyDescent="0.25">
      <c r="T194" s="38"/>
      <c r="U194" s="38"/>
      <c r="V194" s="38"/>
      <c r="W194" s="138"/>
    </row>
    <row r="195" spans="20:23" ht="18.75" customHeight="1" x14ac:dyDescent="0.25">
      <c r="T195" s="38"/>
      <c r="U195" s="38"/>
      <c r="V195" s="38"/>
      <c r="W195" s="138"/>
    </row>
    <row r="196" spans="20:23" ht="18.75" customHeight="1" x14ac:dyDescent="0.25">
      <c r="T196" s="38"/>
      <c r="U196" s="38"/>
      <c r="V196" s="38"/>
      <c r="W196" s="138"/>
    </row>
    <row r="197" spans="20:23" ht="18.75" customHeight="1" x14ac:dyDescent="0.25">
      <c r="T197" s="38"/>
      <c r="U197" s="38"/>
      <c r="V197" s="38"/>
      <c r="W197" s="138"/>
    </row>
    <row r="198" spans="20:23" ht="18.75" customHeight="1" x14ac:dyDescent="0.25">
      <c r="T198" s="38"/>
      <c r="U198" s="38"/>
      <c r="V198" s="38"/>
      <c r="W198" s="138"/>
    </row>
    <row r="199" spans="20:23" ht="18.75" customHeight="1" x14ac:dyDescent="0.25">
      <c r="T199" s="38"/>
      <c r="U199" s="38"/>
      <c r="V199" s="38"/>
      <c r="W199" s="138"/>
    </row>
    <row r="200" spans="20:23" ht="18.75" customHeight="1" x14ac:dyDescent="0.25">
      <c r="T200" s="38"/>
      <c r="U200" s="38"/>
      <c r="V200" s="38"/>
      <c r="W200" s="138"/>
    </row>
    <row r="201" spans="20:23" ht="18.75" customHeight="1" x14ac:dyDescent="0.25">
      <c r="T201" s="38"/>
      <c r="U201" s="38"/>
      <c r="V201" s="38"/>
      <c r="W201" s="138"/>
    </row>
    <row r="202" spans="20:23" ht="18.75" customHeight="1" x14ac:dyDescent="0.25">
      <c r="T202" s="38"/>
      <c r="U202" s="38"/>
      <c r="V202" s="38"/>
      <c r="W202" s="138"/>
    </row>
    <row r="203" spans="20:23" ht="18.75" customHeight="1" x14ac:dyDescent="0.25">
      <c r="T203" s="38"/>
      <c r="U203" s="38"/>
      <c r="V203" s="38"/>
      <c r="W203" s="138"/>
    </row>
    <row r="204" spans="20:23" ht="18.75" customHeight="1" x14ac:dyDescent="0.25">
      <c r="T204" s="38"/>
      <c r="U204" s="38"/>
      <c r="V204" s="38"/>
      <c r="W204" s="138"/>
    </row>
    <row r="205" spans="20:23" ht="18.75" customHeight="1" x14ac:dyDescent="0.25">
      <c r="T205" s="38"/>
      <c r="U205" s="38"/>
      <c r="V205" s="38"/>
      <c r="W205" s="138"/>
    </row>
    <row r="206" spans="20:23" ht="18.75" customHeight="1" x14ac:dyDescent="0.25">
      <c r="T206" s="38"/>
      <c r="U206" s="38"/>
      <c r="V206" s="38"/>
      <c r="W206" s="138"/>
    </row>
    <row r="207" spans="20:23" ht="18.75" customHeight="1" x14ac:dyDescent="0.25">
      <c r="T207" s="38"/>
      <c r="U207" s="38"/>
      <c r="V207" s="38"/>
      <c r="W207" s="138"/>
    </row>
    <row r="208" spans="20:23" ht="18.75" customHeight="1" x14ac:dyDescent="0.25">
      <c r="T208" s="38"/>
      <c r="U208" s="38"/>
      <c r="V208" s="38"/>
      <c r="W208" s="138"/>
    </row>
    <row r="209" spans="20:23" ht="18.75" customHeight="1" x14ac:dyDescent="0.25">
      <c r="T209" s="38"/>
      <c r="U209" s="38"/>
      <c r="V209" s="38"/>
      <c r="W209" s="138"/>
    </row>
    <row r="210" spans="20:23" ht="18.75" customHeight="1" x14ac:dyDescent="0.25">
      <c r="T210" s="38"/>
      <c r="U210" s="38"/>
      <c r="V210" s="38"/>
      <c r="W210" s="138"/>
    </row>
    <row r="211" spans="20:23" ht="18.75" customHeight="1" x14ac:dyDescent="0.25">
      <c r="T211" s="38"/>
      <c r="U211" s="38"/>
      <c r="V211" s="38"/>
      <c r="W211" s="138"/>
    </row>
    <row r="212" spans="20:23" ht="18.75" customHeight="1" x14ac:dyDescent="0.25">
      <c r="T212" s="38"/>
      <c r="U212" s="38"/>
      <c r="V212" s="38"/>
      <c r="W212" s="138"/>
    </row>
    <row r="213" spans="20:23" ht="18.75" customHeight="1" x14ac:dyDescent="0.25">
      <c r="T213" s="38"/>
      <c r="U213" s="38"/>
      <c r="V213" s="38"/>
      <c r="W213" s="138"/>
    </row>
    <row r="214" spans="20:23" ht="18.75" customHeight="1" x14ac:dyDescent="0.25">
      <c r="T214" s="38"/>
      <c r="U214" s="38"/>
      <c r="V214" s="38"/>
      <c r="W214" s="138"/>
    </row>
    <row r="215" spans="20:23" ht="18.75" customHeight="1" x14ac:dyDescent="0.25">
      <c r="T215" s="38"/>
      <c r="U215" s="38"/>
      <c r="V215" s="38"/>
      <c r="W215" s="138"/>
    </row>
    <row r="216" spans="20:23" ht="18.75" customHeight="1" x14ac:dyDescent="0.25">
      <c r="T216" s="38"/>
      <c r="U216" s="38"/>
      <c r="V216" s="38"/>
      <c r="W216" s="138"/>
    </row>
    <row r="217" spans="20:23" ht="18.75" customHeight="1" x14ac:dyDescent="0.25">
      <c r="T217" s="38"/>
      <c r="U217" s="38"/>
      <c r="V217" s="38"/>
      <c r="W217" s="138"/>
    </row>
    <row r="218" spans="20:23" ht="18.75" customHeight="1" x14ac:dyDescent="0.25">
      <c r="T218" s="38"/>
      <c r="U218" s="38"/>
      <c r="V218" s="38"/>
      <c r="W218" s="138"/>
    </row>
    <row r="219" spans="20:23" ht="18.75" customHeight="1" x14ac:dyDescent="0.25">
      <c r="T219" s="38"/>
      <c r="U219" s="38"/>
      <c r="V219" s="38"/>
      <c r="W219" s="138"/>
    </row>
    <row r="220" spans="20:23" ht="18.75" customHeight="1" x14ac:dyDescent="0.25">
      <c r="T220" s="38"/>
      <c r="U220" s="38"/>
      <c r="V220" s="38"/>
      <c r="W220" s="138"/>
    </row>
    <row r="221" spans="20:23" ht="18.75" customHeight="1" x14ac:dyDescent="0.25">
      <c r="T221" s="38"/>
      <c r="U221" s="38"/>
      <c r="V221" s="38"/>
      <c r="W221" s="138"/>
    </row>
    <row r="222" spans="20:23" ht="18.75" customHeight="1" x14ac:dyDescent="0.25">
      <c r="T222" s="38"/>
      <c r="U222" s="38"/>
      <c r="V222" s="38"/>
      <c r="W222" s="138"/>
    </row>
    <row r="223" spans="20:23" ht="18.75" customHeight="1" x14ac:dyDescent="0.25">
      <c r="T223" s="38"/>
      <c r="U223" s="38"/>
      <c r="V223" s="38"/>
      <c r="W223" s="138"/>
    </row>
    <row r="224" spans="20:23" ht="18.75" customHeight="1" x14ac:dyDescent="0.25">
      <c r="T224" s="38"/>
      <c r="U224" s="38"/>
      <c r="V224" s="38"/>
      <c r="W224" s="138"/>
    </row>
    <row r="225" spans="20:23" ht="18.75" customHeight="1" x14ac:dyDescent="0.25">
      <c r="T225" s="38"/>
      <c r="U225" s="38"/>
      <c r="V225" s="38"/>
      <c r="W225" s="138"/>
    </row>
    <row r="226" spans="20:23" ht="18.75" customHeight="1" x14ac:dyDescent="0.25">
      <c r="T226" s="38"/>
      <c r="U226" s="38"/>
      <c r="V226" s="38"/>
      <c r="W226" s="138"/>
    </row>
    <row r="227" spans="20:23" ht="18.75" customHeight="1" x14ac:dyDescent="0.25">
      <c r="T227" s="38"/>
      <c r="U227" s="38"/>
      <c r="V227" s="38"/>
      <c r="W227" s="138"/>
    </row>
    <row r="228" spans="20:23" ht="18.75" customHeight="1" x14ac:dyDescent="0.25">
      <c r="T228" s="38"/>
      <c r="U228" s="38"/>
      <c r="V228" s="38"/>
      <c r="W228" s="138"/>
    </row>
    <row r="229" spans="20:23" ht="18.75" customHeight="1" x14ac:dyDescent="0.25">
      <c r="T229" s="38"/>
      <c r="U229" s="38"/>
      <c r="V229" s="38"/>
      <c r="W229" s="138"/>
    </row>
    <row r="230" spans="20:23" ht="18.75" customHeight="1" x14ac:dyDescent="0.25">
      <c r="T230" s="38"/>
      <c r="U230" s="38"/>
      <c r="V230" s="38"/>
      <c r="W230" s="138"/>
    </row>
    <row r="231" spans="20:23" ht="18.75" customHeight="1" x14ac:dyDescent="0.25">
      <c r="T231" s="38"/>
      <c r="U231" s="38"/>
      <c r="V231" s="38"/>
      <c r="W231" s="138"/>
    </row>
    <row r="232" spans="20:23" ht="18.75" customHeight="1" x14ac:dyDescent="0.25">
      <c r="T232" s="38"/>
      <c r="U232" s="38"/>
      <c r="V232" s="38"/>
      <c r="W232" s="138"/>
    </row>
    <row r="233" spans="20:23" ht="18.75" customHeight="1" x14ac:dyDescent="0.25">
      <c r="T233" s="38"/>
      <c r="U233" s="38"/>
      <c r="V233" s="38"/>
      <c r="W233" s="138"/>
    </row>
    <row r="234" spans="20:23" ht="18.75" customHeight="1" x14ac:dyDescent="0.25">
      <c r="T234" s="38"/>
      <c r="U234" s="38"/>
      <c r="V234" s="38"/>
      <c r="W234" s="138"/>
    </row>
    <row r="235" spans="20:23" ht="18.75" customHeight="1" x14ac:dyDescent="0.25">
      <c r="T235" s="38"/>
      <c r="U235" s="38"/>
      <c r="V235" s="38"/>
      <c r="W235" s="138"/>
    </row>
    <row r="236" spans="20:23" ht="18.75" customHeight="1" x14ac:dyDescent="0.25">
      <c r="T236" s="38"/>
      <c r="U236" s="38"/>
      <c r="V236" s="38"/>
      <c r="W236" s="138"/>
    </row>
    <row r="237" spans="20:23" ht="18.75" customHeight="1" x14ac:dyDescent="0.25">
      <c r="T237" s="38"/>
      <c r="U237" s="38"/>
      <c r="V237" s="38"/>
      <c r="W237" s="138"/>
    </row>
    <row r="238" spans="20:23" ht="18.75" customHeight="1" x14ac:dyDescent="0.25">
      <c r="T238" s="38"/>
      <c r="U238" s="38"/>
      <c r="V238" s="38"/>
      <c r="W238" s="138"/>
    </row>
    <row r="239" spans="20:23" ht="18.75" customHeight="1" x14ac:dyDescent="0.25">
      <c r="T239" s="38"/>
      <c r="U239" s="38"/>
      <c r="V239" s="38"/>
      <c r="W239" s="138"/>
    </row>
    <row r="240" spans="20:23" ht="18.75" customHeight="1" x14ac:dyDescent="0.25">
      <c r="T240" s="38"/>
      <c r="U240" s="38"/>
      <c r="V240" s="38"/>
      <c r="W240" s="138"/>
    </row>
    <row r="241" spans="20:23" ht="18.75" customHeight="1" x14ac:dyDescent="0.25">
      <c r="T241" s="38"/>
      <c r="U241" s="38"/>
      <c r="V241" s="38"/>
      <c r="W241" s="138"/>
    </row>
    <row r="242" spans="20:23" ht="18.75" customHeight="1" x14ac:dyDescent="0.25">
      <c r="T242" s="38"/>
      <c r="U242" s="38"/>
      <c r="V242" s="38"/>
      <c r="W242" s="138"/>
    </row>
    <row r="243" spans="20:23" ht="18.75" customHeight="1" x14ac:dyDescent="0.25">
      <c r="T243" s="38"/>
      <c r="U243" s="38"/>
      <c r="V243" s="38"/>
      <c r="W243" s="138"/>
    </row>
    <row r="244" spans="20:23" ht="18.75" customHeight="1" x14ac:dyDescent="0.25">
      <c r="T244" s="38"/>
      <c r="U244" s="38"/>
      <c r="V244" s="38"/>
      <c r="W244" s="138"/>
    </row>
    <row r="245" spans="20:23" ht="18.75" customHeight="1" x14ac:dyDescent="0.25">
      <c r="T245" s="38"/>
      <c r="U245" s="38"/>
      <c r="V245" s="38"/>
      <c r="W245" s="138"/>
    </row>
    <row r="246" spans="20:23" ht="18.75" customHeight="1" x14ac:dyDescent="0.25">
      <c r="T246" s="38"/>
      <c r="U246" s="38"/>
      <c r="V246" s="38"/>
      <c r="W246" s="138"/>
    </row>
    <row r="247" spans="20:23" ht="18.75" customHeight="1" x14ac:dyDescent="0.25">
      <c r="T247" s="38"/>
      <c r="U247" s="38"/>
      <c r="V247" s="38"/>
      <c r="W247" s="138"/>
    </row>
    <row r="248" spans="20:23" ht="18.75" customHeight="1" x14ac:dyDescent="0.25">
      <c r="T248" s="38"/>
      <c r="U248" s="38"/>
      <c r="V248" s="38"/>
      <c r="W248" s="138"/>
    </row>
    <row r="249" spans="20:23" ht="18.75" customHeight="1" x14ac:dyDescent="0.25">
      <c r="T249" s="38"/>
      <c r="U249" s="38"/>
      <c r="V249" s="38"/>
      <c r="W249" s="138"/>
    </row>
    <row r="250" spans="20:23" ht="18.75" customHeight="1" x14ac:dyDescent="0.25">
      <c r="T250" s="38"/>
      <c r="U250" s="38"/>
      <c r="V250" s="38"/>
      <c r="W250" s="138"/>
    </row>
    <row r="251" spans="20:23" ht="18.75" customHeight="1" x14ac:dyDescent="0.25">
      <c r="T251" s="38"/>
      <c r="U251" s="38"/>
      <c r="V251" s="38"/>
      <c r="W251" s="138"/>
    </row>
    <row r="252" spans="20:23" ht="18.75" customHeight="1" x14ac:dyDescent="0.25">
      <c r="T252" s="38"/>
      <c r="U252" s="38"/>
      <c r="V252" s="38"/>
      <c r="W252" s="138"/>
    </row>
    <row r="253" spans="20:23" ht="18.75" customHeight="1" x14ac:dyDescent="0.25">
      <c r="T253" s="38"/>
      <c r="U253" s="38"/>
      <c r="V253" s="38"/>
      <c r="W253" s="138"/>
    </row>
    <row r="254" spans="20:23" ht="18.75" customHeight="1" x14ac:dyDescent="0.25">
      <c r="T254" s="38"/>
      <c r="U254" s="38"/>
      <c r="V254" s="38"/>
      <c r="W254" s="138"/>
    </row>
    <row r="255" spans="20:23" ht="18.75" customHeight="1" x14ac:dyDescent="0.25">
      <c r="T255" s="38"/>
      <c r="U255" s="38"/>
      <c r="V255" s="38"/>
      <c r="W255" s="138"/>
    </row>
    <row r="256" spans="20:23" ht="18.75" customHeight="1" x14ac:dyDescent="0.25">
      <c r="T256" s="38"/>
      <c r="U256" s="38"/>
      <c r="V256" s="38"/>
      <c r="W256" s="138"/>
    </row>
    <row r="257" spans="20:23" ht="18.75" customHeight="1" x14ac:dyDescent="0.25">
      <c r="T257" s="38"/>
      <c r="U257" s="38"/>
      <c r="V257" s="38"/>
      <c r="W257" s="138"/>
    </row>
    <row r="258" spans="20:23" ht="18.75" customHeight="1" x14ac:dyDescent="0.25">
      <c r="T258" s="38"/>
      <c r="U258" s="38"/>
      <c r="V258" s="38"/>
      <c r="W258" s="138"/>
    </row>
    <row r="259" spans="20:23" ht="18.75" customHeight="1" x14ac:dyDescent="0.25">
      <c r="T259" s="38"/>
      <c r="U259" s="38"/>
      <c r="V259" s="38"/>
      <c r="W259" s="138"/>
    </row>
    <row r="260" spans="20:23" ht="18.75" customHeight="1" x14ac:dyDescent="0.25">
      <c r="T260" s="38"/>
      <c r="U260" s="38"/>
      <c r="V260" s="38"/>
      <c r="W260" s="138"/>
    </row>
    <row r="261" spans="20:23" ht="18.75" customHeight="1" x14ac:dyDescent="0.25">
      <c r="T261" s="38"/>
      <c r="U261" s="38"/>
      <c r="V261" s="38"/>
      <c r="W261" s="138"/>
    </row>
    <row r="262" spans="20:23" ht="18.75" customHeight="1" x14ac:dyDescent="0.25">
      <c r="T262" s="38"/>
      <c r="U262" s="38"/>
      <c r="V262" s="38"/>
      <c r="W262" s="138"/>
    </row>
    <row r="263" spans="20:23" ht="18.75" customHeight="1" x14ac:dyDescent="0.25">
      <c r="T263" s="38"/>
      <c r="U263" s="38"/>
      <c r="V263" s="38"/>
      <c r="W263" s="138"/>
    </row>
    <row r="264" spans="20:23" ht="18.75" customHeight="1" x14ac:dyDescent="0.25">
      <c r="T264" s="38"/>
      <c r="U264" s="38"/>
      <c r="V264" s="38"/>
      <c r="W264" s="138"/>
    </row>
    <row r="265" spans="20:23" ht="18.75" customHeight="1" x14ac:dyDescent="0.25">
      <c r="T265" s="38"/>
      <c r="U265" s="38"/>
      <c r="V265" s="38"/>
      <c r="W265" s="138"/>
    </row>
    <row r="266" spans="20:23" ht="18.75" customHeight="1" x14ac:dyDescent="0.25">
      <c r="T266" s="38"/>
      <c r="U266" s="38"/>
      <c r="V266" s="38"/>
      <c r="W266" s="138"/>
    </row>
    <row r="267" spans="20:23" ht="18.75" customHeight="1" x14ac:dyDescent="0.25">
      <c r="T267" s="38"/>
      <c r="U267" s="38"/>
      <c r="V267" s="38"/>
      <c r="W267" s="138"/>
    </row>
    <row r="268" spans="20:23" ht="18.75" customHeight="1" x14ac:dyDescent="0.25">
      <c r="T268" s="38"/>
      <c r="U268" s="38"/>
      <c r="V268" s="38"/>
      <c r="W268" s="138"/>
    </row>
    <row r="269" spans="20:23" ht="18.75" customHeight="1" x14ac:dyDescent="0.25">
      <c r="T269" s="38"/>
      <c r="U269" s="38"/>
      <c r="V269" s="38"/>
      <c r="W269" s="138"/>
    </row>
    <row r="270" spans="20:23" ht="18.75" customHeight="1" x14ac:dyDescent="0.25">
      <c r="T270" s="38"/>
      <c r="U270" s="38"/>
      <c r="V270" s="38"/>
      <c r="W270" s="138"/>
    </row>
    <row r="271" spans="20:23" ht="18.75" customHeight="1" x14ac:dyDescent="0.25">
      <c r="T271" s="38"/>
      <c r="U271" s="38"/>
      <c r="V271" s="38"/>
      <c r="W271" s="138"/>
    </row>
    <row r="272" spans="20:23" ht="18.75" customHeight="1" x14ac:dyDescent="0.25">
      <c r="T272" s="38"/>
      <c r="U272" s="38"/>
      <c r="V272" s="38"/>
      <c r="W272" s="138"/>
    </row>
    <row r="273" spans="20:23" ht="18.75" customHeight="1" x14ac:dyDescent="0.25">
      <c r="T273" s="38"/>
      <c r="U273" s="38"/>
      <c r="V273" s="38"/>
      <c r="W273" s="138"/>
    </row>
    <row r="274" spans="20:23" ht="18.75" customHeight="1" x14ac:dyDescent="0.25">
      <c r="T274" s="38"/>
      <c r="U274" s="38"/>
      <c r="V274" s="38"/>
      <c r="W274" s="138"/>
    </row>
    <row r="275" spans="20:23" ht="18.75" customHeight="1" x14ac:dyDescent="0.25">
      <c r="T275" s="38"/>
      <c r="U275" s="38"/>
      <c r="V275" s="38"/>
      <c r="W275" s="138"/>
    </row>
    <row r="276" spans="20:23" ht="18.75" customHeight="1" x14ac:dyDescent="0.25">
      <c r="T276" s="38"/>
      <c r="U276" s="38"/>
      <c r="V276" s="38"/>
      <c r="W276" s="138"/>
    </row>
    <row r="277" spans="20:23" ht="18.75" customHeight="1" x14ac:dyDescent="0.25">
      <c r="T277" s="38"/>
      <c r="U277" s="38"/>
      <c r="V277" s="38"/>
      <c r="W277" s="138"/>
    </row>
    <row r="278" spans="20:23" ht="18.75" customHeight="1" x14ac:dyDescent="0.25">
      <c r="T278" s="38"/>
      <c r="U278" s="38"/>
      <c r="V278" s="38"/>
      <c r="W278" s="138"/>
    </row>
    <row r="279" spans="20:23" ht="18.75" customHeight="1" x14ac:dyDescent="0.25">
      <c r="T279" s="38"/>
      <c r="U279" s="38"/>
      <c r="V279" s="38"/>
      <c r="W279" s="138"/>
    </row>
    <row r="280" spans="20:23" ht="18.75" customHeight="1" x14ac:dyDescent="0.25">
      <c r="T280" s="38"/>
      <c r="U280" s="38"/>
      <c r="V280" s="38"/>
      <c r="W280" s="138"/>
    </row>
    <row r="281" spans="20:23" ht="18.75" customHeight="1" x14ac:dyDescent="0.25">
      <c r="T281" s="38"/>
      <c r="U281" s="38"/>
      <c r="V281" s="38"/>
      <c r="W281" s="138"/>
    </row>
    <row r="282" spans="20:23" ht="18.75" customHeight="1" x14ac:dyDescent="0.25">
      <c r="T282" s="38"/>
      <c r="U282" s="38"/>
      <c r="V282" s="38"/>
      <c r="W282" s="138"/>
    </row>
    <row r="283" spans="20:23" ht="18.75" customHeight="1" x14ac:dyDescent="0.25">
      <c r="T283" s="38"/>
      <c r="U283" s="38"/>
      <c r="V283" s="38"/>
      <c r="W283" s="138"/>
    </row>
    <row r="284" spans="20:23" ht="18.75" customHeight="1" x14ac:dyDescent="0.25">
      <c r="T284" s="38"/>
      <c r="U284" s="38"/>
      <c r="V284" s="38"/>
      <c r="W284" s="138"/>
    </row>
    <row r="285" spans="20:23" ht="18.75" customHeight="1" x14ac:dyDescent="0.25">
      <c r="T285" s="38"/>
      <c r="U285" s="38"/>
      <c r="V285" s="38"/>
      <c r="W285" s="138"/>
    </row>
    <row r="286" spans="20:23" ht="18.75" customHeight="1" x14ac:dyDescent="0.25">
      <c r="T286" s="38"/>
      <c r="U286" s="38"/>
      <c r="V286" s="38"/>
      <c r="W286" s="138"/>
    </row>
    <row r="287" spans="20:23" ht="18.75" customHeight="1" x14ac:dyDescent="0.25">
      <c r="T287" s="38"/>
      <c r="U287" s="38"/>
      <c r="V287" s="38"/>
      <c r="W287" s="138"/>
    </row>
    <row r="288" spans="20:23" ht="18.75" customHeight="1" x14ac:dyDescent="0.25">
      <c r="T288" s="38"/>
      <c r="U288" s="38"/>
      <c r="V288" s="38"/>
      <c r="W288" s="138"/>
    </row>
    <row r="289" spans="20:23" ht="18.75" customHeight="1" x14ac:dyDescent="0.25">
      <c r="T289" s="38"/>
      <c r="U289" s="38"/>
      <c r="V289" s="38"/>
      <c r="W289" s="138"/>
    </row>
    <row r="290" spans="20:23" ht="18.75" customHeight="1" x14ac:dyDescent="0.25">
      <c r="T290" s="38"/>
      <c r="U290" s="38"/>
      <c r="V290" s="38"/>
      <c r="W290" s="138"/>
    </row>
    <row r="291" spans="20:23" ht="18.75" customHeight="1" x14ac:dyDescent="0.25">
      <c r="T291" s="38"/>
      <c r="U291" s="38"/>
      <c r="V291" s="38"/>
      <c r="W291" s="138"/>
    </row>
    <row r="292" spans="20:23" ht="18.75" customHeight="1" x14ac:dyDescent="0.25">
      <c r="T292" s="38"/>
      <c r="U292" s="38"/>
      <c r="V292" s="38"/>
      <c r="W292" s="138"/>
    </row>
    <row r="293" spans="20:23" ht="18.75" customHeight="1" x14ac:dyDescent="0.25">
      <c r="T293" s="38"/>
      <c r="U293" s="38"/>
      <c r="V293" s="38"/>
      <c r="W293" s="138"/>
    </row>
    <row r="294" spans="20:23" ht="18.75" customHeight="1" x14ac:dyDescent="0.25">
      <c r="T294" s="38"/>
      <c r="U294" s="38"/>
      <c r="V294" s="38"/>
      <c r="W294" s="138"/>
    </row>
    <row r="295" spans="20:23" ht="18.75" customHeight="1" x14ac:dyDescent="0.25">
      <c r="T295" s="38"/>
      <c r="U295" s="38"/>
      <c r="V295" s="38"/>
      <c r="W295" s="138"/>
    </row>
    <row r="296" spans="20:23" ht="18.75" customHeight="1" x14ac:dyDescent="0.25">
      <c r="T296" s="38"/>
      <c r="U296" s="38"/>
      <c r="V296" s="38"/>
      <c r="W296" s="138"/>
    </row>
    <row r="297" spans="20:23" ht="18.75" customHeight="1" x14ac:dyDescent="0.25">
      <c r="T297" s="38"/>
      <c r="U297" s="38"/>
      <c r="V297" s="38"/>
      <c r="W297" s="138"/>
    </row>
    <row r="298" spans="20:23" ht="18.75" customHeight="1" x14ac:dyDescent="0.25">
      <c r="T298" s="38"/>
      <c r="U298" s="38"/>
      <c r="V298" s="38"/>
      <c r="W298" s="138"/>
    </row>
    <row r="299" spans="20:23" ht="18.75" customHeight="1" x14ac:dyDescent="0.25">
      <c r="T299" s="38"/>
      <c r="U299" s="38"/>
      <c r="V299" s="38"/>
      <c r="W299" s="138"/>
    </row>
    <row r="300" spans="20:23" ht="18.75" customHeight="1" x14ac:dyDescent="0.25">
      <c r="T300" s="38"/>
      <c r="U300" s="38"/>
      <c r="V300" s="38"/>
      <c r="W300" s="138"/>
    </row>
    <row r="301" spans="20:23" ht="18.75" customHeight="1" x14ac:dyDescent="0.25">
      <c r="T301" s="38"/>
      <c r="U301" s="38"/>
      <c r="V301" s="38"/>
      <c r="W301" s="138"/>
    </row>
    <row r="302" spans="20:23" ht="18.75" customHeight="1" x14ac:dyDescent="0.25">
      <c r="T302" s="38"/>
      <c r="U302" s="38"/>
      <c r="V302" s="38"/>
      <c r="W302" s="138"/>
    </row>
    <row r="303" spans="20:23" ht="18.75" customHeight="1" x14ac:dyDescent="0.25">
      <c r="T303" s="38"/>
      <c r="U303" s="38"/>
      <c r="V303" s="38"/>
      <c r="W303" s="138"/>
    </row>
    <row r="304" spans="20:23" ht="18.75" customHeight="1" x14ac:dyDescent="0.25">
      <c r="T304" s="38"/>
      <c r="U304" s="38"/>
      <c r="V304" s="38"/>
      <c r="W304" s="138"/>
    </row>
    <row r="305" spans="20:23" ht="18.75" customHeight="1" x14ac:dyDescent="0.25">
      <c r="T305" s="38"/>
      <c r="U305" s="38"/>
      <c r="V305" s="38"/>
      <c r="W305" s="138"/>
    </row>
    <row r="306" spans="20:23" ht="18.75" customHeight="1" x14ac:dyDescent="0.25">
      <c r="T306" s="38"/>
      <c r="U306" s="38"/>
      <c r="V306" s="38"/>
      <c r="W306" s="138"/>
    </row>
    <row r="307" spans="20:23" ht="18.75" customHeight="1" x14ac:dyDescent="0.25">
      <c r="T307" s="38"/>
      <c r="U307" s="38"/>
      <c r="V307" s="38"/>
      <c r="W307" s="138"/>
    </row>
    <row r="308" spans="20:23" ht="18.75" customHeight="1" x14ac:dyDescent="0.25">
      <c r="T308" s="38"/>
      <c r="U308" s="38"/>
      <c r="V308" s="38"/>
      <c r="W308" s="138"/>
    </row>
    <row r="309" spans="20:23" ht="18.75" customHeight="1" x14ac:dyDescent="0.25">
      <c r="T309" s="38"/>
      <c r="U309" s="38"/>
      <c r="V309" s="38"/>
      <c r="W309" s="138"/>
    </row>
    <row r="310" spans="20:23" ht="18.75" customHeight="1" x14ac:dyDescent="0.25">
      <c r="T310" s="38"/>
      <c r="U310" s="38"/>
      <c r="V310" s="38"/>
      <c r="W310" s="138"/>
    </row>
    <row r="311" spans="20:23" ht="18.75" customHeight="1" x14ac:dyDescent="0.25">
      <c r="T311" s="38"/>
      <c r="U311" s="38"/>
      <c r="V311" s="38"/>
      <c r="W311" s="138"/>
    </row>
    <row r="312" spans="20:23" ht="18.75" customHeight="1" x14ac:dyDescent="0.25">
      <c r="T312" s="38"/>
      <c r="U312" s="38"/>
      <c r="V312" s="38"/>
      <c r="W312" s="138"/>
    </row>
    <row r="313" spans="20:23" ht="18.75" customHeight="1" x14ac:dyDescent="0.25">
      <c r="T313" s="38"/>
      <c r="U313" s="38"/>
      <c r="V313" s="38"/>
      <c r="W313" s="138"/>
    </row>
    <row r="314" spans="20:23" ht="18.75" customHeight="1" x14ac:dyDescent="0.25">
      <c r="T314" s="38"/>
      <c r="U314" s="38"/>
      <c r="V314" s="38"/>
      <c r="W314" s="138"/>
    </row>
    <row r="315" spans="20:23" ht="18.75" customHeight="1" x14ac:dyDescent="0.25">
      <c r="T315" s="38"/>
      <c r="U315" s="38"/>
      <c r="V315" s="38"/>
      <c r="W315" s="138"/>
    </row>
    <row r="316" spans="20:23" ht="18.75" customHeight="1" x14ac:dyDescent="0.25">
      <c r="T316" s="38"/>
      <c r="U316" s="38"/>
      <c r="V316" s="38"/>
      <c r="W316" s="138"/>
    </row>
    <row r="317" spans="20:23" ht="18.75" customHeight="1" x14ac:dyDescent="0.25">
      <c r="T317" s="38"/>
      <c r="U317" s="38"/>
      <c r="V317" s="38"/>
      <c r="W317" s="138"/>
    </row>
    <row r="318" spans="20:23" ht="18.75" customHeight="1" x14ac:dyDescent="0.25">
      <c r="T318" s="38"/>
      <c r="U318" s="38"/>
      <c r="V318" s="38"/>
      <c r="W318" s="138"/>
    </row>
    <row r="319" spans="20:23" ht="18.75" customHeight="1" x14ac:dyDescent="0.25">
      <c r="T319" s="38"/>
      <c r="U319" s="38"/>
      <c r="V319" s="38"/>
      <c r="W319" s="138"/>
    </row>
    <row r="320" spans="20:23" ht="18.75" customHeight="1" x14ac:dyDescent="0.25">
      <c r="T320" s="38"/>
      <c r="U320" s="38"/>
      <c r="V320" s="38"/>
      <c r="W320" s="138"/>
    </row>
    <row r="321" spans="20:23" ht="18.75" customHeight="1" x14ac:dyDescent="0.25">
      <c r="T321" s="38"/>
      <c r="U321" s="38"/>
      <c r="V321" s="38"/>
      <c r="W321" s="138"/>
    </row>
    <row r="322" spans="20:23" ht="18.75" customHeight="1" x14ac:dyDescent="0.25">
      <c r="T322" s="38"/>
      <c r="U322" s="38"/>
      <c r="V322" s="38"/>
      <c r="W322" s="138"/>
    </row>
    <row r="323" spans="20:23" ht="18.75" customHeight="1" x14ac:dyDescent="0.25">
      <c r="T323" s="38"/>
      <c r="U323" s="38"/>
      <c r="V323" s="38"/>
      <c r="W323" s="138"/>
    </row>
    <row r="324" spans="20:23" ht="18.75" customHeight="1" x14ac:dyDescent="0.25">
      <c r="T324" s="38"/>
      <c r="U324" s="38"/>
      <c r="V324" s="38"/>
      <c r="W324" s="138"/>
    </row>
    <row r="325" spans="20:23" ht="18.75" customHeight="1" x14ac:dyDescent="0.25">
      <c r="T325" s="38"/>
      <c r="U325" s="38"/>
      <c r="V325" s="38"/>
      <c r="W325" s="138"/>
    </row>
    <row r="326" spans="20:23" ht="18.75" customHeight="1" x14ac:dyDescent="0.25">
      <c r="T326" s="38"/>
      <c r="U326" s="38"/>
      <c r="V326" s="38"/>
      <c r="W326" s="138"/>
    </row>
    <row r="327" spans="20:23" ht="18.75" customHeight="1" x14ac:dyDescent="0.25">
      <c r="T327" s="38"/>
      <c r="U327" s="38"/>
      <c r="V327" s="38"/>
      <c r="W327" s="138"/>
    </row>
    <row r="328" spans="20:23" ht="18.75" customHeight="1" x14ac:dyDescent="0.25">
      <c r="T328" s="38"/>
      <c r="U328" s="38"/>
      <c r="V328" s="38"/>
      <c r="W328" s="138"/>
    </row>
    <row r="329" spans="20:23" ht="18.75" customHeight="1" x14ac:dyDescent="0.25">
      <c r="T329" s="38"/>
      <c r="U329" s="38"/>
      <c r="V329" s="38"/>
      <c r="W329" s="138"/>
    </row>
    <row r="330" spans="20:23" ht="18.75" customHeight="1" x14ac:dyDescent="0.25">
      <c r="T330" s="38"/>
      <c r="U330" s="38"/>
      <c r="V330" s="38"/>
      <c r="W330" s="138"/>
    </row>
    <row r="331" spans="20:23" ht="18.75" customHeight="1" x14ac:dyDescent="0.25">
      <c r="T331" s="38"/>
      <c r="U331" s="38"/>
      <c r="V331" s="38"/>
      <c r="W331" s="138"/>
    </row>
    <row r="332" spans="20:23" ht="18.75" customHeight="1" x14ac:dyDescent="0.25">
      <c r="T332" s="38"/>
      <c r="U332" s="38"/>
      <c r="V332" s="38"/>
      <c r="W332" s="138"/>
    </row>
    <row r="333" spans="20:23" ht="18.75" customHeight="1" x14ac:dyDescent="0.25">
      <c r="T333" s="38"/>
      <c r="U333" s="38"/>
      <c r="V333" s="38"/>
      <c r="W333" s="138"/>
    </row>
    <row r="334" spans="20:23" ht="18.75" customHeight="1" x14ac:dyDescent="0.25">
      <c r="T334" s="38"/>
      <c r="U334" s="38"/>
      <c r="V334" s="38"/>
      <c r="W334" s="138"/>
    </row>
    <row r="335" spans="20:23" ht="18.75" customHeight="1" x14ac:dyDescent="0.25">
      <c r="T335" s="38"/>
      <c r="U335" s="38"/>
      <c r="V335" s="38"/>
      <c r="W335" s="138"/>
    </row>
    <row r="336" spans="20:23" ht="18.75" customHeight="1" x14ac:dyDescent="0.25">
      <c r="T336" s="38"/>
      <c r="U336" s="38"/>
      <c r="V336" s="38"/>
      <c r="W336" s="138"/>
    </row>
    <row r="337" spans="20:23" ht="18.75" customHeight="1" x14ac:dyDescent="0.25">
      <c r="T337" s="38"/>
      <c r="U337" s="38"/>
      <c r="V337" s="38"/>
      <c r="W337" s="138"/>
    </row>
    <row r="338" spans="20:23" ht="18.75" customHeight="1" x14ac:dyDescent="0.25">
      <c r="T338" s="38"/>
      <c r="U338" s="38"/>
      <c r="V338" s="38"/>
      <c r="W338" s="138"/>
    </row>
    <row r="339" spans="20:23" ht="18.75" customHeight="1" x14ac:dyDescent="0.25">
      <c r="T339" s="38"/>
      <c r="U339" s="38"/>
      <c r="V339" s="38"/>
      <c r="W339" s="138"/>
    </row>
    <row r="340" spans="20:23" ht="18.75" customHeight="1" x14ac:dyDescent="0.25">
      <c r="T340" s="38"/>
      <c r="U340" s="38"/>
      <c r="V340" s="38"/>
      <c r="W340" s="138"/>
    </row>
    <row r="341" spans="20:23" ht="18.75" customHeight="1" x14ac:dyDescent="0.25">
      <c r="T341" s="38"/>
      <c r="U341" s="38"/>
      <c r="V341" s="38"/>
      <c r="W341" s="138"/>
    </row>
    <row r="342" spans="20:23" ht="18.75" customHeight="1" x14ac:dyDescent="0.25">
      <c r="T342" s="38"/>
      <c r="U342" s="38"/>
      <c r="V342" s="38"/>
      <c r="W342" s="138"/>
    </row>
    <row r="343" spans="20:23" ht="18.75" customHeight="1" x14ac:dyDescent="0.25">
      <c r="T343" s="38"/>
      <c r="U343" s="38"/>
      <c r="V343" s="38"/>
      <c r="W343" s="138"/>
    </row>
    <row r="344" spans="20:23" ht="18.75" customHeight="1" x14ac:dyDescent="0.25">
      <c r="T344" s="38"/>
      <c r="U344" s="38"/>
      <c r="V344" s="38"/>
      <c r="W344" s="138"/>
    </row>
    <row r="345" spans="20:23" ht="18.75" customHeight="1" x14ac:dyDescent="0.25">
      <c r="T345" s="38"/>
      <c r="U345" s="38"/>
      <c r="V345" s="38"/>
      <c r="W345" s="138"/>
    </row>
    <row r="346" spans="20:23" ht="18.75" customHeight="1" x14ac:dyDescent="0.25">
      <c r="T346" s="38"/>
      <c r="U346" s="38"/>
      <c r="V346" s="38"/>
      <c r="W346" s="138"/>
    </row>
    <row r="347" spans="20:23" ht="18.75" customHeight="1" x14ac:dyDescent="0.25">
      <c r="T347" s="38"/>
      <c r="U347" s="38"/>
      <c r="V347" s="38"/>
      <c r="W347" s="138"/>
    </row>
    <row r="348" spans="20:23" ht="18.75" customHeight="1" x14ac:dyDescent="0.25">
      <c r="T348" s="38"/>
      <c r="U348" s="38"/>
      <c r="V348" s="38"/>
      <c r="W348" s="138"/>
    </row>
    <row r="349" spans="20:23" ht="18.75" customHeight="1" x14ac:dyDescent="0.25">
      <c r="T349" s="38"/>
      <c r="U349" s="38"/>
      <c r="V349" s="38"/>
      <c r="W349" s="138"/>
    </row>
    <row r="350" spans="20:23" ht="18.75" customHeight="1" x14ac:dyDescent="0.25">
      <c r="T350" s="38"/>
      <c r="U350" s="38"/>
      <c r="V350" s="38"/>
      <c r="W350" s="138"/>
    </row>
    <row r="351" spans="20:23" ht="18.75" customHeight="1" x14ac:dyDescent="0.25">
      <c r="T351" s="38"/>
      <c r="U351" s="38"/>
      <c r="V351" s="38"/>
      <c r="W351" s="138"/>
    </row>
    <row r="352" spans="20:23" ht="18.75" customHeight="1" x14ac:dyDescent="0.25">
      <c r="T352" s="38"/>
      <c r="U352" s="38"/>
      <c r="V352" s="38"/>
      <c r="W352" s="138"/>
    </row>
    <row r="353" spans="20:23" ht="18.75" customHeight="1" x14ac:dyDescent="0.25">
      <c r="T353" s="38"/>
      <c r="U353" s="38"/>
      <c r="V353" s="38"/>
      <c r="W353" s="138"/>
    </row>
    <row r="354" spans="20:23" ht="18.75" customHeight="1" x14ac:dyDescent="0.25">
      <c r="T354" s="38"/>
      <c r="U354" s="38"/>
      <c r="V354" s="38"/>
      <c r="W354" s="138"/>
    </row>
    <row r="355" spans="20:23" ht="18.75" customHeight="1" x14ac:dyDescent="0.25">
      <c r="T355" s="38"/>
      <c r="U355" s="38"/>
      <c r="V355" s="38"/>
      <c r="W355" s="138"/>
    </row>
    <row r="356" spans="20:23" ht="18.75" customHeight="1" x14ac:dyDescent="0.25">
      <c r="T356" s="38"/>
      <c r="U356" s="38"/>
      <c r="V356" s="38"/>
      <c r="W356" s="138"/>
    </row>
    <row r="357" spans="20:23" ht="18.75" customHeight="1" x14ac:dyDescent="0.25">
      <c r="T357" s="38"/>
      <c r="U357" s="38"/>
      <c r="V357" s="38"/>
      <c r="W357" s="138"/>
    </row>
    <row r="358" spans="20:23" ht="18.75" customHeight="1" x14ac:dyDescent="0.25">
      <c r="T358" s="38"/>
      <c r="U358" s="38"/>
      <c r="V358" s="38"/>
      <c r="W358" s="138"/>
    </row>
    <row r="359" spans="20:23" ht="18.75" customHeight="1" x14ac:dyDescent="0.25">
      <c r="T359" s="38"/>
      <c r="U359" s="38"/>
      <c r="V359" s="38"/>
      <c r="W359" s="138"/>
    </row>
    <row r="360" spans="20:23" ht="18.75" customHeight="1" x14ac:dyDescent="0.25">
      <c r="T360" s="38"/>
      <c r="U360" s="38"/>
      <c r="V360" s="38"/>
      <c r="W360" s="138"/>
    </row>
    <row r="361" spans="20:23" ht="18.75" customHeight="1" x14ac:dyDescent="0.25">
      <c r="T361" s="38"/>
      <c r="U361" s="38"/>
      <c r="V361" s="38"/>
      <c r="W361" s="138"/>
    </row>
    <row r="362" spans="20:23" ht="18.75" customHeight="1" x14ac:dyDescent="0.25">
      <c r="T362" s="38"/>
      <c r="U362" s="38"/>
      <c r="V362" s="38"/>
      <c r="W362" s="138"/>
    </row>
    <row r="363" spans="20:23" ht="18.75" customHeight="1" x14ac:dyDescent="0.25">
      <c r="T363" s="38"/>
      <c r="U363" s="38"/>
      <c r="V363" s="38"/>
      <c r="W363" s="138"/>
    </row>
    <row r="364" spans="20:23" ht="18.75" customHeight="1" x14ac:dyDescent="0.25">
      <c r="T364" s="38"/>
      <c r="U364" s="38"/>
      <c r="V364" s="38"/>
      <c r="W364" s="138"/>
    </row>
    <row r="365" spans="20:23" ht="18.75" customHeight="1" x14ac:dyDescent="0.25">
      <c r="T365" s="38"/>
      <c r="U365" s="38"/>
      <c r="V365" s="38"/>
      <c r="W365" s="138"/>
    </row>
    <row r="366" spans="20:23" ht="18.75" customHeight="1" x14ac:dyDescent="0.25">
      <c r="T366" s="38"/>
      <c r="U366" s="38"/>
      <c r="V366" s="38"/>
      <c r="W366" s="138"/>
    </row>
    <row r="367" spans="20:23" ht="18.75" customHeight="1" x14ac:dyDescent="0.25">
      <c r="T367" s="38"/>
      <c r="U367" s="38"/>
      <c r="V367" s="38"/>
      <c r="W367" s="138"/>
    </row>
    <row r="368" spans="20:23" ht="18.75" customHeight="1" x14ac:dyDescent="0.25">
      <c r="T368" s="38"/>
      <c r="U368" s="38"/>
      <c r="V368" s="38"/>
      <c r="W368" s="138"/>
    </row>
    <row r="369" spans="20:23" ht="18.75" customHeight="1" x14ac:dyDescent="0.25">
      <c r="T369" s="38"/>
      <c r="U369" s="38"/>
      <c r="V369" s="38"/>
      <c r="W369" s="138"/>
    </row>
    <row r="370" spans="20:23" ht="18.75" customHeight="1" x14ac:dyDescent="0.25">
      <c r="T370" s="38"/>
      <c r="U370" s="38"/>
      <c r="V370" s="38"/>
      <c r="W370" s="138"/>
    </row>
    <row r="371" spans="20:23" ht="18.75" customHeight="1" x14ac:dyDescent="0.25">
      <c r="T371" s="38"/>
      <c r="U371" s="38"/>
      <c r="V371" s="38"/>
      <c r="W371" s="138"/>
    </row>
    <row r="372" spans="20:23" ht="18.75" customHeight="1" x14ac:dyDescent="0.25">
      <c r="T372" s="38"/>
      <c r="U372" s="38"/>
      <c r="V372" s="38"/>
      <c r="W372" s="138"/>
    </row>
    <row r="373" spans="20:23" ht="18.75" customHeight="1" x14ac:dyDescent="0.25">
      <c r="T373" s="38"/>
      <c r="U373" s="38"/>
      <c r="V373" s="38"/>
      <c r="W373" s="138"/>
    </row>
    <row r="374" spans="20:23" ht="18.75" customHeight="1" x14ac:dyDescent="0.25">
      <c r="T374" s="38"/>
      <c r="U374" s="38"/>
      <c r="V374" s="38"/>
      <c r="W374" s="138"/>
    </row>
    <row r="375" spans="20:23" ht="18.75" customHeight="1" x14ac:dyDescent="0.25">
      <c r="T375" s="38"/>
      <c r="U375" s="38"/>
      <c r="V375" s="38"/>
      <c r="W375" s="138"/>
    </row>
    <row r="376" spans="20:23" ht="18.75" customHeight="1" x14ac:dyDescent="0.25">
      <c r="T376" s="38"/>
      <c r="U376" s="38"/>
      <c r="V376" s="38"/>
      <c r="W376" s="138"/>
    </row>
    <row r="377" spans="20:23" ht="18.75" customHeight="1" x14ac:dyDescent="0.25">
      <c r="T377" s="38"/>
      <c r="U377" s="38"/>
      <c r="V377" s="38"/>
      <c r="W377" s="138"/>
    </row>
    <row r="378" spans="20:23" ht="18.75" customHeight="1" x14ac:dyDescent="0.25">
      <c r="T378" s="38"/>
      <c r="U378" s="38"/>
      <c r="V378" s="38"/>
      <c r="W378" s="138"/>
    </row>
    <row r="379" spans="20:23" ht="18.75" customHeight="1" x14ac:dyDescent="0.25">
      <c r="T379" s="38"/>
      <c r="U379" s="38"/>
      <c r="V379" s="38"/>
      <c r="W379" s="138"/>
    </row>
    <row r="380" spans="20:23" ht="18.75" customHeight="1" x14ac:dyDescent="0.25">
      <c r="T380" s="38"/>
      <c r="U380" s="38"/>
      <c r="V380" s="38"/>
      <c r="W380" s="138"/>
    </row>
    <row r="381" spans="20:23" ht="18.75" customHeight="1" x14ac:dyDescent="0.25">
      <c r="T381" s="38"/>
      <c r="U381" s="38"/>
      <c r="V381" s="38"/>
      <c r="W381" s="138"/>
    </row>
    <row r="382" spans="20:23" ht="18.75" customHeight="1" x14ac:dyDescent="0.25">
      <c r="T382" s="38"/>
      <c r="U382" s="38"/>
      <c r="V382" s="38"/>
      <c r="W382" s="138"/>
    </row>
    <row r="383" spans="20:23" ht="18.75" customHeight="1" x14ac:dyDescent="0.25">
      <c r="T383" s="38"/>
      <c r="U383" s="38"/>
      <c r="V383" s="38"/>
      <c r="W383" s="138"/>
    </row>
    <row r="384" spans="20:23" ht="18.75" customHeight="1" x14ac:dyDescent="0.25">
      <c r="T384" s="38"/>
      <c r="U384" s="38"/>
      <c r="V384" s="38"/>
      <c r="W384" s="138"/>
    </row>
    <row r="385" spans="20:23" ht="18.75" customHeight="1" x14ac:dyDescent="0.25">
      <c r="T385" s="38"/>
      <c r="U385" s="38"/>
      <c r="V385" s="38"/>
      <c r="W385" s="138"/>
    </row>
    <row r="386" spans="20:23" ht="18.75" customHeight="1" x14ac:dyDescent="0.25">
      <c r="T386" s="38"/>
      <c r="U386" s="38"/>
      <c r="V386" s="38"/>
      <c r="W386" s="138"/>
    </row>
    <row r="387" spans="20:23" ht="18.75" customHeight="1" x14ac:dyDescent="0.25">
      <c r="T387" s="38"/>
      <c r="U387" s="38"/>
      <c r="V387" s="38"/>
      <c r="W387" s="138"/>
    </row>
    <row r="388" spans="20:23" ht="18.75" customHeight="1" x14ac:dyDescent="0.25">
      <c r="T388" s="38"/>
      <c r="U388" s="38"/>
      <c r="V388" s="38"/>
      <c r="W388" s="138"/>
    </row>
    <row r="389" spans="20:23" ht="18.75" customHeight="1" x14ac:dyDescent="0.25">
      <c r="T389" s="38"/>
      <c r="U389" s="38"/>
      <c r="V389" s="38"/>
      <c r="W389" s="138"/>
    </row>
    <row r="390" spans="20:23" ht="18.75" customHeight="1" x14ac:dyDescent="0.25">
      <c r="T390" s="38"/>
      <c r="U390" s="38"/>
      <c r="V390" s="38"/>
      <c r="W390" s="138"/>
    </row>
    <row r="391" spans="20:23" ht="18.75" customHeight="1" x14ac:dyDescent="0.25">
      <c r="T391" s="38"/>
      <c r="U391" s="38"/>
      <c r="V391" s="38"/>
      <c r="W391" s="138"/>
    </row>
    <row r="392" spans="20:23" ht="18.75" customHeight="1" x14ac:dyDescent="0.25">
      <c r="T392" s="38"/>
      <c r="U392" s="38"/>
      <c r="V392" s="38"/>
      <c r="W392" s="138"/>
    </row>
    <row r="393" spans="20:23" ht="18.75" customHeight="1" x14ac:dyDescent="0.25">
      <c r="T393" s="38"/>
      <c r="U393" s="38"/>
      <c r="V393" s="38"/>
      <c r="W393" s="138"/>
    </row>
    <row r="394" spans="20:23" ht="18.75" customHeight="1" x14ac:dyDescent="0.25">
      <c r="T394" s="38"/>
      <c r="U394" s="38"/>
      <c r="V394" s="38"/>
      <c r="W394" s="138"/>
    </row>
    <row r="395" spans="20:23" ht="18.75" customHeight="1" x14ac:dyDescent="0.25">
      <c r="T395" s="38"/>
      <c r="U395" s="38"/>
      <c r="V395" s="38"/>
      <c r="W395" s="138"/>
    </row>
    <row r="396" spans="20:23" ht="18.75" customHeight="1" x14ac:dyDescent="0.25">
      <c r="T396" s="38"/>
      <c r="U396" s="38"/>
      <c r="V396" s="38"/>
      <c r="W396" s="138"/>
    </row>
    <row r="397" spans="20:23" ht="18.75" customHeight="1" x14ac:dyDescent="0.25">
      <c r="T397" s="38"/>
      <c r="U397" s="38"/>
      <c r="V397" s="38"/>
      <c r="W397" s="138"/>
    </row>
    <row r="398" spans="20:23" ht="18.75" customHeight="1" x14ac:dyDescent="0.25">
      <c r="T398" s="38"/>
      <c r="U398" s="38"/>
      <c r="V398" s="38"/>
      <c r="W398" s="138"/>
    </row>
    <row r="399" spans="20:23" ht="18.75" customHeight="1" x14ac:dyDescent="0.25">
      <c r="T399" s="38"/>
      <c r="U399" s="38"/>
      <c r="V399" s="38"/>
      <c r="W399" s="138"/>
    </row>
    <row r="400" spans="20:23" ht="18.75" customHeight="1" x14ac:dyDescent="0.25">
      <c r="T400" s="38"/>
      <c r="U400" s="38"/>
      <c r="V400" s="38"/>
      <c r="W400" s="138"/>
    </row>
    <row r="401" spans="20:23" ht="18.75" customHeight="1" x14ac:dyDescent="0.25">
      <c r="T401" s="38"/>
      <c r="U401" s="38"/>
      <c r="V401" s="38"/>
      <c r="W401" s="138"/>
    </row>
    <row r="402" spans="20:23" ht="18.75" customHeight="1" x14ac:dyDescent="0.25">
      <c r="T402" s="38"/>
      <c r="U402" s="38"/>
      <c r="V402" s="38"/>
      <c r="W402" s="138"/>
    </row>
    <row r="403" spans="20:23" ht="18.75" customHeight="1" x14ac:dyDescent="0.25">
      <c r="T403" s="38"/>
      <c r="U403" s="38"/>
      <c r="V403" s="38"/>
      <c r="W403" s="138"/>
    </row>
    <row r="404" spans="20:23" ht="18.75" customHeight="1" x14ac:dyDescent="0.25">
      <c r="T404" s="38"/>
      <c r="U404" s="38"/>
      <c r="V404" s="38"/>
      <c r="W404" s="138"/>
    </row>
    <row r="405" spans="20:23" ht="18.75" customHeight="1" x14ac:dyDescent="0.25">
      <c r="T405" s="38"/>
      <c r="U405" s="38"/>
      <c r="V405" s="38"/>
      <c r="W405" s="138"/>
    </row>
    <row r="406" spans="20:23" ht="18.75" customHeight="1" x14ac:dyDescent="0.25">
      <c r="T406" s="38"/>
      <c r="U406" s="38"/>
      <c r="V406" s="38"/>
      <c r="W406" s="138"/>
    </row>
    <row r="407" spans="20:23" ht="18.75" customHeight="1" x14ac:dyDescent="0.25">
      <c r="T407" s="38"/>
      <c r="U407" s="38"/>
      <c r="V407" s="38"/>
      <c r="W407" s="138"/>
    </row>
    <row r="408" spans="20:23" ht="18.75" customHeight="1" x14ac:dyDescent="0.25">
      <c r="T408" s="38"/>
      <c r="U408" s="38"/>
      <c r="V408" s="38"/>
      <c r="W408" s="138"/>
    </row>
    <row r="409" spans="20:23" ht="18.75" customHeight="1" x14ac:dyDescent="0.25">
      <c r="T409" s="38"/>
      <c r="U409" s="38"/>
      <c r="V409" s="38"/>
      <c r="W409" s="138"/>
    </row>
    <row r="410" spans="20:23" ht="18.75" customHeight="1" x14ac:dyDescent="0.25">
      <c r="T410" s="38"/>
      <c r="U410" s="38"/>
      <c r="V410" s="38"/>
      <c r="W410" s="138"/>
    </row>
    <row r="411" spans="20:23" ht="18.75" customHeight="1" x14ac:dyDescent="0.25">
      <c r="T411" s="38"/>
      <c r="U411" s="38"/>
      <c r="V411" s="38"/>
      <c r="W411" s="138"/>
    </row>
    <row r="412" spans="20:23" ht="18.75" customHeight="1" x14ac:dyDescent="0.25">
      <c r="T412" s="38"/>
      <c r="U412" s="38"/>
      <c r="V412" s="38"/>
      <c r="W412" s="138"/>
    </row>
    <row r="413" spans="20:23" ht="18.75" customHeight="1" x14ac:dyDescent="0.25">
      <c r="T413" s="38"/>
      <c r="U413" s="38"/>
      <c r="V413" s="38"/>
      <c r="W413" s="138"/>
    </row>
    <row r="414" spans="20:23" ht="18.75" customHeight="1" x14ac:dyDescent="0.25">
      <c r="T414" s="38"/>
      <c r="U414" s="38"/>
      <c r="V414" s="38"/>
      <c r="W414" s="138"/>
    </row>
    <row r="415" spans="20:23" ht="18.75" customHeight="1" x14ac:dyDescent="0.25">
      <c r="T415" s="38"/>
      <c r="U415" s="38"/>
      <c r="V415" s="38"/>
      <c r="W415" s="138"/>
    </row>
    <row r="416" spans="20:23" ht="18.75" customHeight="1" x14ac:dyDescent="0.25">
      <c r="T416" s="38"/>
      <c r="U416" s="38"/>
      <c r="V416" s="38"/>
      <c r="W416" s="138"/>
    </row>
    <row r="417" spans="20:23" ht="18.75" customHeight="1" x14ac:dyDescent="0.25">
      <c r="T417" s="38"/>
      <c r="U417" s="38"/>
      <c r="V417" s="38"/>
      <c r="W417" s="138"/>
    </row>
    <row r="418" spans="20:23" ht="18.75" customHeight="1" x14ac:dyDescent="0.25">
      <c r="T418" s="38"/>
      <c r="U418" s="38"/>
      <c r="V418" s="38"/>
      <c r="W418" s="138"/>
    </row>
    <row r="419" spans="20:23" ht="18.75" customHeight="1" x14ac:dyDescent="0.25">
      <c r="T419" s="38"/>
      <c r="U419" s="38"/>
      <c r="V419" s="38"/>
      <c r="W419" s="138"/>
    </row>
    <row r="420" spans="20:23" ht="18.75" customHeight="1" x14ac:dyDescent="0.25">
      <c r="T420" s="38"/>
      <c r="U420" s="38"/>
      <c r="V420" s="38"/>
      <c r="W420" s="138"/>
    </row>
    <row r="421" spans="20:23" ht="18.75" customHeight="1" x14ac:dyDescent="0.25">
      <c r="T421" s="38"/>
      <c r="U421" s="38"/>
      <c r="V421" s="38"/>
      <c r="W421" s="138"/>
    </row>
    <row r="422" spans="20:23" ht="18.75" customHeight="1" x14ac:dyDescent="0.25">
      <c r="T422" s="38"/>
      <c r="U422" s="38"/>
      <c r="V422" s="38"/>
      <c r="W422" s="138"/>
    </row>
    <row r="423" spans="20:23" ht="18.75" customHeight="1" x14ac:dyDescent="0.25">
      <c r="T423" s="38"/>
      <c r="U423" s="38"/>
      <c r="V423" s="38"/>
      <c r="W423" s="138"/>
    </row>
    <row r="424" spans="20:23" ht="18.75" customHeight="1" x14ac:dyDescent="0.25">
      <c r="T424" s="38"/>
      <c r="U424" s="38"/>
      <c r="V424" s="38"/>
      <c r="W424" s="138"/>
    </row>
    <row r="425" spans="20:23" ht="18.75" customHeight="1" x14ac:dyDescent="0.25">
      <c r="T425" s="38"/>
      <c r="U425" s="38"/>
      <c r="V425" s="38"/>
      <c r="W425" s="138"/>
    </row>
    <row r="426" spans="20:23" ht="18.75" customHeight="1" x14ac:dyDescent="0.25">
      <c r="T426" s="38"/>
      <c r="U426" s="38"/>
      <c r="V426" s="38"/>
      <c r="W426" s="138"/>
    </row>
    <row r="427" spans="20:23" ht="18.75" customHeight="1" x14ac:dyDescent="0.25">
      <c r="T427" s="38"/>
      <c r="U427" s="38"/>
      <c r="V427" s="38"/>
      <c r="W427" s="138"/>
    </row>
    <row r="428" spans="20:23" ht="18.75" customHeight="1" x14ac:dyDescent="0.25">
      <c r="T428" s="38"/>
      <c r="U428" s="38"/>
      <c r="V428" s="38"/>
      <c r="W428" s="138"/>
    </row>
    <row r="429" spans="20:23" ht="18.75" customHeight="1" x14ac:dyDescent="0.25">
      <c r="T429" s="38"/>
      <c r="U429" s="38"/>
      <c r="V429" s="38"/>
      <c r="W429" s="138"/>
    </row>
    <row r="430" spans="20:23" ht="18.75" customHeight="1" x14ac:dyDescent="0.25">
      <c r="T430" s="38"/>
      <c r="U430" s="38"/>
      <c r="V430" s="38"/>
      <c r="W430" s="138"/>
    </row>
    <row r="431" spans="20:23" ht="18.75" customHeight="1" x14ac:dyDescent="0.25">
      <c r="T431" s="38"/>
      <c r="U431" s="38"/>
      <c r="V431" s="38"/>
      <c r="W431" s="138"/>
    </row>
    <row r="432" spans="20:23" ht="18.75" customHeight="1" x14ac:dyDescent="0.25">
      <c r="T432" s="38"/>
      <c r="U432" s="38"/>
      <c r="V432" s="38"/>
      <c r="W432" s="138"/>
    </row>
    <row r="433" spans="20:23" ht="18.75" customHeight="1" x14ac:dyDescent="0.25">
      <c r="T433" s="38"/>
      <c r="U433" s="38"/>
      <c r="V433" s="38"/>
      <c r="W433" s="138"/>
    </row>
    <row r="434" spans="20:23" ht="18.75" customHeight="1" x14ac:dyDescent="0.25">
      <c r="T434" s="38"/>
      <c r="U434" s="38"/>
      <c r="V434" s="38"/>
      <c r="W434" s="138"/>
    </row>
    <row r="435" spans="20:23" ht="18.75" customHeight="1" x14ac:dyDescent="0.25">
      <c r="T435" s="38"/>
      <c r="U435" s="38"/>
      <c r="V435" s="38"/>
      <c r="W435" s="138"/>
    </row>
    <row r="436" spans="20:23" ht="18.75" customHeight="1" x14ac:dyDescent="0.25">
      <c r="T436" s="38"/>
      <c r="U436" s="38"/>
      <c r="V436" s="38"/>
      <c r="W436" s="138"/>
    </row>
    <row r="437" spans="20:23" ht="18.75" customHeight="1" x14ac:dyDescent="0.25">
      <c r="T437" s="38"/>
      <c r="U437" s="38"/>
      <c r="V437" s="38"/>
      <c r="W437" s="138"/>
    </row>
    <row r="438" spans="20:23" ht="18.75" customHeight="1" x14ac:dyDescent="0.25">
      <c r="T438" s="38"/>
      <c r="U438" s="38"/>
      <c r="V438" s="38"/>
      <c r="W438" s="138"/>
    </row>
    <row r="439" spans="20:23" ht="18.75" customHeight="1" x14ac:dyDescent="0.25">
      <c r="T439" s="38"/>
      <c r="U439" s="38"/>
      <c r="V439" s="38"/>
      <c r="W439" s="138"/>
    </row>
    <row r="440" spans="20:23" ht="18.75" customHeight="1" x14ac:dyDescent="0.25">
      <c r="T440" s="38"/>
      <c r="U440" s="38"/>
      <c r="V440" s="38"/>
      <c r="W440" s="138"/>
    </row>
    <row r="441" spans="20:23" ht="18.75" customHeight="1" x14ac:dyDescent="0.25">
      <c r="T441" s="38"/>
      <c r="U441" s="38"/>
      <c r="V441" s="38"/>
      <c r="W441" s="138"/>
    </row>
    <row r="442" spans="20:23" ht="18.75" customHeight="1" x14ac:dyDescent="0.25">
      <c r="T442" s="38"/>
      <c r="U442" s="38"/>
      <c r="V442" s="38"/>
      <c r="W442" s="138"/>
    </row>
    <row r="443" spans="20:23" ht="18.75" customHeight="1" x14ac:dyDescent="0.25">
      <c r="T443" s="38"/>
      <c r="U443" s="38"/>
      <c r="V443" s="38"/>
      <c r="W443" s="138"/>
    </row>
    <row r="444" spans="20:23" ht="18.75" customHeight="1" x14ac:dyDescent="0.25">
      <c r="T444" s="38"/>
      <c r="U444" s="38"/>
      <c r="V444" s="38"/>
      <c r="W444" s="138"/>
    </row>
    <row r="445" spans="20:23" ht="18.75" customHeight="1" x14ac:dyDescent="0.25">
      <c r="T445" s="38"/>
      <c r="U445" s="38"/>
      <c r="V445" s="38"/>
      <c r="W445" s="138"/>
    </row>
    <row r="446" spans="20:23" ht="18.75" customHeight="1" x14ac:dyDescent="0.25">
      <c r="T446" s="38"/>
      <c r="U446" s="38"/>
      <c r="V446" s="38"/>
      <c r="W446" s="138"/>
    </row>
    <row r="447" spans="20:23" ht="18.75" customHeight="1" x14ac:dyDescent="0.25">
      <c r="T447" s="38"/>
      <c r="U447" s="38"/>
      <c r="V447" s="38"/>
      <c r="W447" s="138"/>
    </row>
    <row r="448" spans="20:23" ht="18.75" customHeight="1" x14ac:dyDescent="0.25">
      <c r="T448" s="38"/>
      <c r="U448" s="38"/>
      <c r="V448" s="38"/>
      <c r="W448" s="138"/>
    </row>
    <row r="449" spans="20:23" ht="18.75" customHeight="1" x14ac:dyDescent="0.25">
      <c r="T449" s="38"/>
      <c r="U449" s="38"/>
      <c r="V449" s="38"/>
      <c r="W449" s="138"/>
    </row>
    <row r="450" spans="20:23" ht="18.75" customHeight="1" x14ac:dyDescent="0.25">
      <c r="T450" s="38"/>
      <c r="U450" s="38"/>
      <c r="V450" s="38"/>
      <c r="W450" s="138"/>
    </row>
    <row r="451" spans="20:23" ht="18.75" customHeight="1" x14ac:dyDescent="0.25">
      <c r="T451" s="38"/>
      <c r="U451" s="38"/>
      <c r="V451" s="38"/>
      <c r="W451" s="138"/>
    </row>
    <row r="452" spans="20:23" ht="18.75" customHeight="1" x14ac:dyDescent="0.25">
      <c r="T452" s="38"/>
      <c r="U452" s="38"/>
      <c r="V452" s="38"/>
      <c r="W452" s="138"/>
    </row>
    <row r="453" spans="20:23" ht="18.75" customHeight="1" x14ac:dyDescent="0.25">
      <c r="T453" s="38"/>
      <c r="U453" s="38"/>
      <c r="V453" s="38"/>
      <c r="W453" s="138"/>
    </row>
    <row r="454" spans="20:23" ht="18.75" customHeight="1" x14ac:dyDescent="0.25">
      <c r="T454" s="38"/>
      <c r="U454" s="38"/>
      <c r="V454" s="38"/>
      <c r="W454" s="138"/>
    </row>
    <row r="455" spans="20:23" ht="18.75" customHeight="1" x14ac:dyDescent="0.25">
      <c r="T455" s="38"/>
      <c r="U455" s="38"/>
      <c r="V455" s="38"/>
      <c r="W455" s="138"/>
    </row>
    <row r="456" spans="20:23" ht="18.75" customHeight="1" x14ac:dyDescent="0.25">
      <c r="T456" s="38"/>
      <c r="U456" s="38"/>
      <c r="V456" s="38"/>
      <c r="W456" s="138"/>
    </row>
    <row r="457" spans="20:23" ht="18.75" customHeight="1" x14ac:dyDescent="0.25">
      <c r="T457" s="38"/>
      <c r="U457" s="38"/>
      <c r="V457" s="38"/>
      <c r="W457" s="138"/>
    </row>
    <row r="458" spans="20:23" ht="18.75" customHeight="1" x14ac:dyDescent="0.25">
      <c r="T458" s="38"/>
      <c r="U458" s="38"/>
      <c r="V458" s="38"/>
      <c r="W458" s="138"/>
    </row>
    <row r="459" spans="20:23" ht="18.75" customHeight="1" x14ac:dyDescent="0.25">
      <c r="T459" s="38"/>
      <c r="U459" s="38"/>
      <c r="V459" s="38"/>
      <c r="W459" s="138"/>
    </row>
    <row r="460" spans="20:23" ht="18.75" customHeight="1" x14ac:dyDescent="0.25">
      <c r="T460" s="38"/>
      <c r="U460" s="38"/>
      <c r="V460" s="38"/>
      <c r="W460" s="138"/>
    </row>
    <row r="461" spans="20:23" ht="18.75" customHeight="1" x14ac:dyDescent="0.25">
      <c r="T461" s="38"/>
      <c r="U461" s="38"/>
      <c r="V461" s="38"/>
      <c r="W461" s="138"/>
    </row>
    <row r="462" spans="20:23" ht="18.75" customHeight="1" x14ac:dyDescent="0.25">
      <c r="T462" s="38"/>
      <c r="U462" s="38"/>
      <c r="V462" s="38"/>
      <c r="W462" s="138"/>
    </row>
    <row r="463" spans="20:23" ht="18.75" customHeight="1" x14ac:dyDescent="0.25">
      <c r="T463" s="38"/>
      <c r="U463" s="38"/>
      <c r="V463" s="38"/>
      <c r="W463" s="138"/>
    </row>
    <row r="464" spans="20:23" ht="18.75" customHeight="1" x14ac:dyDescent="0.25">
      <c r="T464" s="38"/>
      <c r="U464" s="38"/>
      <c r="V464" s="38"/>
      <c r="W464" s="138"/>
    </row>
    <row r="465" spans="20:23" ht="18.75" customHeight="1" x14ac:dyDescent="0.25">
      <c r="T465" s="38"/>
      <c r="U465" s="38"/>
      <c r="V465" s="38"/>
      <c r="W465" s="138"/>
    </row>
    <row r="466" spans="20:23" ht="18.75" customHeight="1" x14ac:dyDescent="0.25">
      <c r="T466" s="38"/>
      <c r="U466" s="38"/>
      <c r="V466" s="38"/>
      <c r="W466" s="138"/>
    </row>
    <row r="467" spans="20:23" ht="18.75" customHeight="1" x14ac:dyDescent="0.25">
      <c r="T467" s="38"/>
      <c r="U467" s="38"/>
      <c r="V467" s="38"/>
      <c r="W467" s="138"/>
    </row>
    <row r="468" spans="20:23" ht="18.75" customHeight="1" x14ac:dyDescent="0.25">
      <c r="T468" s="38"/>
      <c r="U468" s="38"/>
      <c r="V468" s="38"/>
      <c r="W468" s="138"/>
    </row>
    <row r="469" spans="20:23" ht="18.75" customHeight="1" x14ac:dyDescent="0.25">
      <c r="T469" s="38"/>
      <c r="U469" s="38"/>
      <c r="V469" s="38"/>
      <c r="W469" s="138"/>
    </row>
    <row r="470" spans="20:23" ht="18.75" customHeight="1" x14ac:dyDescent="0.25">
      <c r="T470" s="38"/>
      <c r="U470" s="38"/>
      <c r="V470" s="38"/>
      <c r="W470" s="138"/>
    </row>
    <row r="471" spans="20:23" ht="18.75" customHeight="1" x14ac:dyDescent="0.25">
      <c r="T471" s="38"/>
      <c r="U471" s="38"/>
      <c r="V471" s="38"/>
      <c r="W471" s="138"/>
    </row>
    <row r="472" spans="20:23" ht="18.75" customHeight="1" x14ac:dyDescent="0.25">
      <c r="T472" s="38"/>
      <c r="U472" s="38"/>
      <c r="V472" s="38"/>
      <c r="W472" s="138"/>
    </row>
    <row r="473" spans="20:23" ht="18.75" customHeight="1" x14ac:dyDescent="0.25">
      <c r="T473" s="38"/>
      <c r="U473" s="38"/>
      <c r="V473" s="38"/>
      <c r="W473" s="138"/>
    </row>
    <row r="474" spans="20:23" ht="18.75" customHeight="1" x14ac:dyDescent="0.25">
      <c r="T474" s="38"/>
      <c r="U474" s="38"/>
      <c r="V474" s="38"/>
      <c r="W474" s="138"/>
    </row>
    <row r="475" spans="20:23" ht="18.75" customHeight="1" x14ac:dyDescent="0.25">
      <c r="T475" s="38"/>
      <c r="U475" s="38"/>
      <c r="V475" s="38"/>
      <c r="W475" s="138"/>
    </row>
    <row r="476" spans="20:23" ht="18.75" customHeight="1" x14ac:dyDescent="0.25">
      <c r="T476" s="38"/>
      <c r="U476" s="38"/>
      <c r="V476" s="38"/>
      <c r="W476" s="138"/>
    </row>
    <row r="477" spans="20:23" ht="18.75" customHeight="1" x14ac:dyDescent="0.25">
      <c r="T477" s="38"/>
      <c r="U477" s="38"/>
      <c r="V477" s="38"/>
      <c r="W477" s="138"/>
    </row>
    <row r="478" spans="20:23" ht="18.75" customHeight="1" x14ac:dyDescent="0.25">
      <c r="T478" s="38"/>
      <c r="U478" s="38"/>
      <c r="V478" s="38"/>
      <c r="W478" s="138"/>
    </row>
    <row r="479" spans="20:23" ht="18.75" customHeight="1" x14ac:dyDescent="0.25">
      <c r="T479" s="38"/>
      <c r="U479" s="38"/>
      <c r="V479" s="38"/>
      <c r="W479" s="138"/>
    </row>
    <row r="480" spans="20:23" ht="18.75" customHeight="1" x14ac:dyDescent="0.25">
      <c r="T480" s="38"/>
      <c r="U480" s="38"/>
      <c r="V480" s="38"/>
      <c r="W480" s="138"/>
    </row>
    <row r="481" spans="20:23" ht="18.75" customHeight="1" x14ac:dyDescent="0.25">
      <c r="T481" s="38"/>
      <c r="U481" s="38"/>
      <c r="V481" s="38"/>
      <c r="W481" s="138"/>
    </row>
    <row r="482" spans="20:23" ht="18.75" customHeight="1" x14ac:dyDescent="0.25">
      <c r="T482" s="38"/>
      <c r="U482" s="38"/>
      <c r="V482" s="38"/>
      <c r="W482" s="138"/>
    </row>
    <row r="483" spans="20:23" ht="18.75" customHeight="1" x14ac:dyDescent="0.25">
      <c r="T483" s="38"/>
      <c r="U483" s="38"/>
      <c r="V483" s="38"/>
      <c r="W483" s="138"/>
    </row>
    <row r="484" spans="20:23" ht="18.75" customHeight="1" x14ac:dyDescent="0.25">
      <c r="T484" s="38"/>
      <c r="U484" s="38"/>
      <c r="V484" s="38"/>
      <c r="W484" s="138"/>
    </row>
    <row r="485" spans="20:23" ht="18.75" customHeight="1" x14ac:dyDescent="0.25">
      <c r="T485" s="38"/>
      <c r="U485" s="38"/>
      <c r="V485" s="38"/>
      <c r="W485" s="138"/>
    </row>
    <row r="486" spans="20:23" ht="18.75" customHeight="1" x14ac:dyDescent="0.25">
      <c r="T486" s="38"/>
      <c r="U486" s="38"/>
      <c r="V486" s="38"/>
      <c r="W486" s="138"/>
    </row>
    <row r="487" spans="20:23" ht="18.75" customHeight="1" x14ac:dyDescent="0.25">
      <c r="T487" s="38"/>
      <c r="U487" s="38"/>
      <c r="V487" s="38"/>
      <c r="W487" s="138"/>
    </row>
    <row r="488" spans="20:23" ht="18.75" customHeight="1" x14ac:dyDescent="0.25">
      <c r="T488" s="38"/>
      <c r="U488" s="38"/>
      <c r="V488" s="38"/>
      <c r="W488" s="138"/>
    </row>
    <row r="489" spans="20:23" ht="18.75" customHeight="1" x14ac:dyDescent="0.25">
      <c r="T489" s="38"/>
      <c r="U489" s="38"/>
      <c r="V489" s="38"/>
      <c r="W489" s="138"/>
    </row>
    <row r="490" spans="20:23" ht="18.75" customHeight="1" x14ac:dyDescent="0.25">
      <c r="T490" s="38"/>
      <c r="U490" s="38"/>
      <c r="V490" s="38"/>
      <c r="W490" s="138"/>
    </row>
    <row r="491" spans="20:23" ht="18.75" customHeight="1" x14ac:dyDescent="0.25">
      <c r="T491" s="38"/>
      <c r="U491" s="38"/>
      <c r="V491" s="38"/>
      <c r="W491" s="138"/>
    </row>
    <row r="492" spans="20:23" ht="18.75" customHeight="1" x14ac:dyDescent="0.25">
      <c r="T492" s="38"/>
      <c r="U492" s="38"/>
      <c r="V492" s="38"/>
      <c r="W492" s="138"/>
    </row>
    <row r="493" spans="20:23" ht="18.75" customHeight="1" x14ac:dyDescent="0.25">
      <c r="T493" s="38"/>
      <c r="U493" s="38"/>
      <c r="V493" s="38"/>
      <c r="W493" s="138"/>
    </row>
    <row r="494" spans="20:23" ht="18.75" customHeight="1" x14ac:dyDescent="0.25">
      <c r="T494" s="38"/>
      <c r="U494" s="38"/>
      <c r="V494" s="38"/>
      <c r="W494" s="138"/>
    </row>
    <row r="495" spans="20:23" ht="18.75" customHeight="1" x14ac:dyDescent="0.25">
      <c r="T495" s="38"/>
      <c r="U495" s="38"/>
      <c r="V495" s="38"/>
      <c r="W495" s="138"/>
    </row>
    <row r="496" spans="20:23" ht="18.75" customHeight="1" x14ac:dyDescent="0.25">
      <c r="T496" s="38"/>
      <c r="U496" s="38"/>
      <c r="V496" s="38"/>
      <c r="W496" s="138"/>
    </row>
    <row r="497" spans="20:23" ht="18.75" customHeight="1" x14ac:dyDescent="0.25">
      <c r="T497" s="38"/>
      <c r="U497" s="38"/>
      <c r="V497" s="38"/>
      <c r="W497" s="138"/>
    </row>
    <row r="498" spans="20:23" ht="18.75" customHeight="1" x14ac:dyDescent="0.25">
      <c r="T498" s="38"/>
      <c r="U498" s="38"/>
      <c r="V498" s="38"/>
      <c r="W498" s="138"/>
    </row>
    <row r="499" spans="20:23" ht="18.75" customHeight="1" x14ac:dyDescent="0.25">
      <c r="T499" s="38"/>
      <c r="U499" s="38"/>
      <c r="V499" s="38"/>
      <c r="W499" s="138"/>
    </row>
    <row r="500" spans="20:23" ht="18.75" customHeight="1" x14ac:dyDescent="0.25">
      <c r="T500" s="38"/>
      <c r="U500" s="38"/>
      <c r="V500" s="38"/>
      <c r="W500" s="138"/>
    </row>
    <row r="501" spans="20:23" ht="18.75" customHeight="1" x14ac:dyDescent="0.25">
      <c r="T501" s="38"/>
      <c r="U501" s="38"/>
      <c r="V501" s="38"/>
      <c r="W501" s="138"/>
    </row>
    <row r="502" spans="20:23" ht="18.75" customHeight="1" x14ac:dyDescent="0.25">
      <c r="T502" s="38"/>
      <c r="U502" s="38"/>
      <c r="V502" s="38"/>
      <c r="W502" s="138"/>
    </row>
    <row r="503" spans="20:23" ht="18.75" customHeight="1" x14ac:dyDescent="0.25">
      <c r="T503" s="38"/>
      <c r="U503" s="38"/>
      <c r="V503" s="38"/>
      <c r="W503" s="138"/>
    </row>
    <row r="504" spans="20:23" ht="18.75" customHeight="1" x14ac:dyDescent="0.25">
      <c r="T504" s="38"/>
      <c r="U504" s="38"/>
      <c r="V504" s="38"/>
      <c r="W504" s="138"/>
    </row>
    <row r="505" spans="20:23" ht="18.75" customHeight="1" x14ac:dyDescent="0.25">
      <c r="T505" s="38"/>
      <c r="U505" s="38"/>
      <c r="V505" s="38"/>
      <c r="W505" s="138"/>
    </row>
    <row r="506" spans="20:23" ht="18.75" customHeight="1" x14ac:dyDescent="0.25">
      <c r="T506" s="38"/>
      <c r="U506" s="38"/>
      <c r="V506" s="38"/>
      <c r="W506" s="138"/>
    </row>
    <row r="507" spans="20:23" ht="18.75" customHeight="1" x14ac:dyDescent="0.25">
      <c r="T507" s="38"/>
      <c r="U507" s="38"/>
      <c r="V507" s="38"/>
      <c r="W507" s="138"/>
    </row>
    <row r="508" spans="20:23" ht="18.75" customHeight="1" x14ac:dyDescent="0.25">
      <c r="T508" s="38"/>
      <c r="U508" s="38"/>
      <c r="V508" s="38"/>
      <c r="W508" s="138"/>
    </row>
    <row r="509" spans="20:23" ht="18.75" customHeight="1" x14ac:dyDescent="0.25">
      <c r="T509" s="38"/>
      <c r="U509" s="38"/>
      <c r="V509" s="38"/>
      <c r="W509" s="138"/>
    </row>
    <row r="510" spans="20:23" ht="18.75" customHeight="1" x14ac:dyDescent="0.25">
      <c r="T510" s="38"/>
      <c r="U510" s="38"/>
      <c r="V510" s="38"/>
      <c r="W510" s="138"/>
    </row>
    <row r="511" spans="20:23" ht="18.75" customHeight="1" x14ac:dyDescent="0.25">
      <c r="T511" s="38"/>
      <c r="U511" s="38"/>
      <c r="V511" s="38"/>
      <c r="W511" s="138"/>
    </row>
    <row r="512" spans="20:23" ht="18.75" customHeight="1" x14ac:dyDescent="0.25">
      <c r="T512" s="38"/>
      <c r="U512" s="38"/>
      <c r="V512" s="38"/>
      <c r="W512" s="138"/>
    </row>
    <row r="513" spans="20:23" ht="18.75" customHeight="1" x14ac:dyDescent="0.25">
      <c r="T513" s="38"/>
      <c r="U513" s="38"/>
      <c r="V513" s="38"/>
      <c r="W513" s="138"/>
    </row>
    <row r="514" spans="20:23" ht="18.75" customHeight="1" x14ac:dyDescent="0.25">
      <c r="T514" s="38"/>
      <c r="U514" s="38"/>
      <c r="V514" s="38"/>
      <c r="W514" s="138"/>
    </row>
    <row r="515" spans="20:23" ht="18.75" customHeight="1" x14ac:dyDescent="0.25">
      <c r="T515" s="38"/>
      <c r="U515" s="38"/>
      <c r="V515" s="38"/>
      <c r="W515" s="138"/>
    </row>
    <row r="516" spans="20:23" ht="18.75" customHeight="1" x14ac:dyDescent="0.25">
      <c r="T516" s="38"/>
      <c r="U516" s="38"/>
      <c r="V516" s="38"/>
      <c r="W516" s="138"/>
    </row>
    <row r="517" spans="20:23" ht="18.75" customHeight="1" x14ac:dyDescent="0.25">
      <c r="T517" s="38"/>
      <c r="U517" s="38"/>
      <c r="V517" s="38"/>
      <c r="W517" s="138"/>
    </row>
    <row r="518" spans="20:23" ht="18.75" customHeight="1" x14ac:dyDescent="0.25">
      <c r="T518" s="38"/>
      <c r="U518" s="38"/>
      <c r="V518" s="38"/>
      <c r="W518" s="138"/>
    </row>
    <row r="519" spans="20:23" ht="18.75" customHeight="1" x14ac:dyDescent="0.25">
      <c r="T519" s="38"/>
      <c r="U519" s="38"/>
      <c r="V519" s="38"/>
      <c r="W519" s="138"/>
    </row>
    <row r="520" spans="20:23" ht="18.75" customHeight="1" x14ac:dyDescent="0.25">
      <c r="T520" s="38"/>
      <c r="U520" s="38"/>
      <c r="V520" s="38"/>
      <c r="W520" s="138"/>
    </row>
    <row r="521" spans="20:23" ht="18.75" customHeight="1" x14ac:dyDescent="0.25">
      <c r="T521" s="38"/>
      <c r="U521" s="38"/>
      <c r="V521" s="38"/>
      <c r="W521" s="138"/>
    </row>
    <row r="522" spans="20:23" ht="18.75" customHeight="1" x14ac:dyDescent="0.25">
      <c r="T522" s="38"/>
      <c r="U522" s="38"/>
      <c r="V522" s="38"/>
      <c r="W522" s="138"/>
    </row>
    <row r="523" spans="20:23" ht="18.75" customHeight="1" x14ac:dyDescent="0.25">
      <c r="T523" s="38"/>
      <c r="U523" s="38"/>
      <c r="V523" s="38"/>
      <c r="W523" s="138"/>
    </row>
    <row r="524" spans="20:23" ht="18.75" customHeight="1" x14ac:dyDescent="0.25">
      <c r="T524" s="38"/>
      <c r="U524" s="38"/>
      <c r="V524" s="38"/>
      <c r="W524" s="138"/>
    </row>
    <row r="525" spans="20:23" ht="18.75" customHeight="1" x14ac:dyDescent="0.25">
      <c r="T525" s="38"/>
      <c r="U525" s="38"/>
      <c r="V525" s="38"/>
      <c r="W525" s="138"/>
    </row>
    <row r="526" spans="20:23" ht="18.75" customHeight="1" x14ac:dyDescent="0.25">
      <c r="T526" s="38"/>
      <c r="U526" s="38"/>
      <c r="V526" s="38"/>
      <c r="W526" s="138"/>
    </row>
    <row r="527" spans="20:23" ht="18.75" customHeight="1" x14ac:dyDescent="0.25">
      <c r="T527" s="38"/>
      <c r="U527" s="38"/>
      <c r="V527" s="38"/>
      <c r="W527" s="138"/>
    </row>
    <row r="528" spans="20:23" ht="18.75" customHeight="1" x14ac:dyDescent="0.25">
      <c r="T528" s="38"/>
      <c r="U528" s="38"/>
      <c r="V528" s="38"/>
      <c r="W528" s="138"/>
    </row>
    <row r="529" spans="20:23" ht="18.75" customHeight="1" x14ac:dyDescent="0.25">
      <c r="T529" s="38"/>
      <c r="U529" s="38"/>
      <c r="V529" s="38"/>
      <c r="W529" s="138"/>
    </row>
    <row r="530" spans="20:23" ht="18.75" customHeight="1" x14ac:dyDescent="0.25">
      <c r="T530" s="38"/>
      <c r="U530" s="38"/>
      <c r="V530" s="38"/>
      <c r="W530" s="138"/>
    </row>
    <row r="531" spans="20:23" ht="18.75" customHeight="1" x14ac:dyDescent="0.25">
      <c r="T531" s="38"/>
      <c r="U531" s="38"/>
      <c r="V531" s="38"/>
      <c r="W531" s="138"/>
    </row>
    <row r="532" spans="20:23" ht="18.75" customHeight="1" x14ac:dyDescent="0.25">
      <c r="T532" s="38"/>
      <c r="U532" s="38"/>
      <c r="V532" s="38"/>
      <c r="W532" s="138"/>
    </row>
    <row r="533" spans="20:23" ht="18.75" customHeight="1" x14ac:dyDescent="0.25">
      <c r="T533" s="38"/>
      <c r="U533" s="38"/>
      <c r="V533" s="38"/>
      <c r="W533" s="138"/>
    </row>
    <row r="534" spans="20:23" ht="18.75" customHeight="1" x14ac:dyDescent="0.25">
      <c r="T534" s="38"/>
      <c r="U534" s="38"/>
      <c r="V534" s="38"/>
      <c r="W534" s="138"/>
    </row>
    <row r="535" spans="20:23" ht="18.75" customHeight="1" x14ac:dyDescent="0.25">
      <c r="T535" s="38"/>
      <c r="U535" s="38"/>
      <c r="V535" s="38"/>
      <c r="W535" s="138"/>
    </row>
    <row r="536" spans="20:23" ht="18.75" customHeight="1" x14ac:dyDescent="0.25">
      <c r="T536" s="38"/>
      <c r="U536" s="38"/>
      <c r="V536" s="38"/>
      <c r="W536" s="138"/>
    </row>
    <row r="537" spans="20:23" ht="18.75" customHeight="1" x14ac:dyDescent="0.25">
      <c r="T537" s="38"/>
      <c r="U537" s="38"/>
      <c r="V537" s="38"/>
      <c r="W537" s="138"/>
    </row>
    <row r="538" spans="20:23" ht="18.75" customHeight="1" x14ac:dyDescent="0.25">
      <c r="T538" s="38"/>
      <c r="U538" s="38"/>
      <c r="V538" s="38"/>
      <c r="W538" s="138"/>
    </row>
    <row r="539" spans="20:23" ht="18.75" customHeight="1" x14ac:dyDescent="0.25">
      <c r="T539" s="38"/>
      <c r="U539" s="38"/>
      <c r="V539" s="38"/>
      <c r="W539" s="138"/>
    </row>
    <row r="540" spans="20:23" ht="18.75" customHeight="1" x14ac:dyDescent="0.25">
      <c r="T540" s="38"/>
      <c r="U540" s="38"/>
      <c r="V540" s="38"/>
      <c r="W540" s="138"/>
    </row>
    <row r="541" spans="20:23" ht="18.75" customHeight="1" x14ac:dyDescent="0.25">
      <c r="T541" s="38"/>
      <c r="U541" s="38"/>
      <c r="V541" s="38"/>
      <c r="W541" s="138"/>
    </row>
    <row r="542" spans="20:23" ht="18.75" customHeight="1" x14ac:dyDescent="0.25">
      <c r="T542" s="38"/>
      <c r="U542" s="38"/>
      <c r="V542" s="38"/>
      <c r="W542" s="138"/>
    </row>
    <row r="543" spans="20:23" ht="18.75" customHeight="1" x14ac:dyDescent="0.25">
      <c r="T543" s="38"/>
      <c r="U543" s="38"/>
      <c r="V543" s="38"/>
      <c r="W543" s="138"/>
    </row>
    <row r="544" spans="20:23" ht="18.75" customHeight="1" x14ac:dyDescent="0.25">
      <c r="T544" s="38"/>
      <c r="U544" s="38"/>
      <c r="V544" s="38"/>
      <c r="W544" s="138"/>
    </row>
    <row r="545" spans="20:23" ht="18.75" customHeight="1" x14ac:dyDescent="0.25">
      <c r="T545" s="38"/>
      <c r="U545" s="38"/>
      <c r="V545" s="38"/>
      <c r="W545" s="138"/>
    </row>
    <row r="546" spans="20:23" ht="18.75" customHeight="1" x14ac:dyDescent="0.25">
      <c r="T546" s="38"/>
      <c r="U546" s="38"/>
      <c r="V546" s="38"/>
      <c r="W546" s="138"/>
    </row>
    <row r="547" spans="20:23" ht="18.75" customHeight="1" x14ac:dyDescent="0.25">
      <c r="T547" s="38"/>
      <c r="U547" s="38"/>
      <c r="V547" s="38"/>
      <c r="W547" s="138"/>
    </row>
    <row r="548" spans="20:23" ht="18.75" customHeight="1" x14ac:dyDescent="0.25">
      <c r="T548" s="38"/>
      <c r="U548" s="38"/>
      <c r="V548" s="38"/>
      <c r="W548" s="138"/>
    </row>
    <row r="549" spans="20:23" ht="18.75" customHeight="1" x14ac:dyDescent="0.25">
      <c r="T549" s="38"/>
      <c r="U549" s="38"/>
      <c r="V549" s="38"/>
      <c r="W549" s="138"/>
    </row>
    <row r="550" spans="20:23" ht="18.75" customHeight="1" x14ac:dyDescent="0.25">
      <c r="T550" s="38"/>
      <c r="U550" s="38"/>
      <c r="V550" s="38"/>
      <c r="W550" s="138"/>
    </row>
    <row r="551" spans="20:23" ht="18.75" customHeight="1" x14ac:dyDescent="0.25">
      <c r="T551" s="38"/>
      <c r="U551" s="38"/>
      <c r="V551" s="38"/>
      <c r="W551" s="138"/>
    </row>
    <row r="552" spans="20:23" ht="18.75" customHeight="1" x14ac:dyDescent="0.25">
      <c r="T552" s="38"/>
      <c r="U552" s="38"/>
      <c r="V552" s="38"/>
      <c r="W552" s="138"/>
    </row>
    <row r="553" spans="20:23" ht="18.75" customHeight="1" x14ac:dyDescent="0.25">
      <c r="T553" s="38"/>
      <c r="U553" s="38"/>
      <c r="V553" s="38"/>
      <c r="W553" s="138"/>
    </row>
    <row r="554" spans="20:23" ht="18.75" customHeight="1" x14ac:dyDescent="0.25">
      <c r="T554" s="38"/>
      <c r="U554" s="38"/>
      <c r="V554" s="38"/>
      <c r="W554" s="138"/>
    </row>
    <row r="555" spans="20:23" ht="18.75" customHeight="1" x14ac:dyDescent="0.25">
      <c r="T555" s="38"/>
      <c r="U555" s="38"/>
      <c r="V555" s="38"/>
      <c r="W555" s="138"/>
    </row>
    <row r="556" spans="20:23" ht="18.75" customHeight="1" x14ac:dyDescent="0.25">
      <c r="T556" s="38"/>
      <c r="U556" s="38"/>
      <c r="V556" s="38"/>
      <c r="W556" s="138"/>
    </row>
    <row r="557" spans="20:23" ht="18.75" customHeight="1" x14ac:dyDescent="0.25">
      <c r="T557" s="38"/>
      <c r="U557" s="38"/>
      <c r="V557" s="38"/>
      <c r="W557" s="138"/>
    </row>
    <row r="558" spans="20:23" ht="18.75" customHeight="1" x14ac:dyDescent="0.25">
      <c r="T558" s="38"/>
      <c r="U558" s="38"/>
      <c r="V558" s="38"/>
      <c r="W558" s="138"/>
    </row>
    <row r="559" spans="20:23" ht="18.75" customHeight="1" x14ac:dyDescent="0.25">
      <c r="T559" s="38"/>
      <c r="U559" s="38"/>
      <c r="V559" s="38"/>
      <c r="W559" s="138"/>
    </row>
    <row r="560" spans="20:23" ht="18.75" customHeight="1" x14ac:dyDescent="0.25">
      <c r="T560" s="38"/>
      <c r="U560" s="38"/>
      <c r="V560" s="38"/>
      <c r="W560" s="138"/>
    </row>
    <row r="561" spans="20:23" ht="18.75" customHeight="1" x14ac:dyDescent="0.25">
      <c r="T561" s="38"/>
      <c r="U561" s="38"/>
      <c r="V561" s="38"/>
      <c r="W561" s="138"/>
    </row>
    <row r="562" spans="20:23" ht="18.75" customHeight="1" x14ac:dyDescent="0.25">
      <c r="T562" s="38"/>
      <c r="U562" s="38"/>
      <c r="V562" s="38"/>
      <c r="W562" s="138"/>
    </row>
    <row r="563" spans="20:23" ht="18.75" customHeight="1" x14ac:dyDescent="0.25">
      <c r="T563" s="38"/>
      <c r="U563" s="38"/>
      <c r="V563" s="38"/>
      <c r="W563" s="138"/>
    </row>
    <row r="564" spans="20:23" ht="18.75" customHeight="1" x14ac:dyDescent="0.25">
      <c r="T564" s="38"/>
      <c r="U564" s="38"/>
      <c r="V564" s="38"/>
      <c r="W564" s="138"/>
    </row>
    <row r="565" spans="20:23" ht="18.75" customHeight="1" x14ac:dyDescent="0.25">
      <c r="T565" s="38"/>
      <c r="U565" s="38"/>
      <c r="V565" s="38"/>
      <c r="W565" s="138"/>
    </row>
    <row r="566" spans="20:23" ht="18.75" customHeight="1" x14ac:dyDescent="0.25">
      <c r="T566" s="38"/>
      <c r="U566" s="38"/>
      <c r="V566" s="38"/>
      <c r="W566" s="138"/>
    </row>
    <row r="567" spans="20:23" ht="18.75" customHeight="1" x14ac:dyDescent="0.25">
      <c r="T567" s="38"/>
      <c r="U567" s="38"/>
      <c r="V567" s="38"/>
      <c r="W567" s="138"/>
    </row>
    <row r="568" spans="20:23" ht="18.75" customHeight="1" x14ac:dyDescent="0.25">
      <c r="T568" s="38"/>
      <c r="U568" s="38"/>
      <c r="V568" s="38"/>
      <c r="W568" s="138"/>
    </row>
    <row r="569" spans="20:23" ht="18.75" customHeight="1" x14ac:dyDescent="0.25">
      <c r="T569" s="38"/>
      <c r="U569" s="38"/>
      <c r="V569" s="38"/>
      <c r="W569" s="138"/>
    </row>
    <row r="570" spans="20:23" ht="18.75" customHeight="1" x14ac:dyDescent="0.25">
      <c r="T570" s="38"/>
      <c r="U570" s="38"/>
      <c r="V570" s="38"/>
      <c r="W570" s="138"/>
    </row>
    <row r="571" spans="20:23" ht="18.75" customHeight="1" x14ac:dyDescent="0.25">
      <c r="T571" s="38"/>
      <c r="U571" s="38"/>
      <c r="V571" s="38"/>
      <c r="W571" s="138"/>
    </row>
    <row r="572" spans="20:23" ht="18.75" customHeight="1" x14ac:dyDescent="0.25">
      <c r="T572" s="38"/>
      <c r="U572" s="38"/>
      <c r="V572" s="38"/>
      <c r="W572" s="138"/>
    </row>
    <row r="573" spans="20:23" ht="18.75" customHeight="1" x14ac:dyDescent="0.25">
      <c r="T573" s="38"/>
      <c r="U573" s="38"/>
      <c r="V573" s="38"/>
      <c r="W573" s="138"/>
    </row>
    <row r="574" spans="20:23" ht="18.75" customHeight="1" x14ac:dyDescent="0.25">
      <c r="T574" s="38"/>
      <c r="U574" s="38"/>
      <c r="V574" s="38"/>
      <c r="W574" s="138"/>
    </row>
    <row r="575" spans="20:23" ht="18.75" customHeight="1" x14ac:dyDescent="0.25">
      <c r="T575" s="38"/>
      <c r="U575" s="38"/>
      <c r="V575" s="38"/>
      <c r="W575" s="138"/>
    </row>
    <row r="576" spans="20:23" ht="18.75" customHeight="1" x14ac:dyDescent="0.25">
      <c r="T576" s="38"/>
      <c r="U576" s="38"/>
      <c r="V576" s="38"/>
      <c r="W576" s="138"/>
    </row>
    <row r="577" spans="20:23" ht="18.75" customHeight="1" x14ac:dyDescent="0.25">
      <c r="T577" s="38"/>
      <c r="U577" s="38"/>
      <c r="V577" s="38"/>
      <c r="W577" s="138"/>
    </row>
    <row r="578" spans="20:23" ht="18.75" customHeight="1" x14ac:dyDescent="0.25">
      <c r="T578" s="38"/>
      <c r="U578" s="38"/>
      <c r="V578" s="38"/>
      <c r="W578" s="138"/>
    </row>
    <row r="579" spans="20:23" ht="18.75" customHeight="1" x14ac:dyDescent="0.25">
      <c r="T579" s="38"/>
      <c r="U579" s="38"/>
      <c r="V579" s="38"/>
      <c r="W579" s="138"/>
    </row>
    <row r="580" spans="20:23" ht="18.75" customHeight="1" x14ac:dyDescent="0.25">
      <c r="T580" s="38"/>
      <c r="U580" s="38"/>
      <c r="V580" s="38"/>
      <c r="W580" s="138"/>
    </row>
    <row r="581" spans="20:23" ht="18.75" customHeight="1" x14ac:dyDescent="0.25">
      <c r="T581" s="38"/>
      <c r="U581" s="38"/>
      <c r="V581" s="38"/>
      <c r="W581" s="138"/>
    </row>
    <row r="582" spans="20:23" ht="18.75" customHeight="1" x14ac:dyDescent="0.25">
      <c r="T582" s="38"/>
      <c r="U582" s="38"/>
      <c r="V582" s="38"/>
      <c r="W582" s="138"/>
    </row>
    <row r="583" spans="20:23" ht="18.75" customHeight="1" x14ac:dyDescent="0.25">
      <c r="T583" s="38"/>
      <c r="U583" s="38"/>
      <c r="V583" s="38"/>
      <c r="W583" s="138"/>
    </row>
    <row r="584" spans="20:23" ht="18.75" customHeight="1" x14ac:dyDescent="0.25">
      <c r="T584" s="38"/>
      <c r="U584" s="38"/>
      <c r="V584" s="38"/>
      <c r="W584" s="138"/>
    </row>
    <row r="585" spans="20:23" ht="18.75" customHeight="1" x14ac:dyDescent="0.25">
      <c r="T585" s="38"/>
      <c r="U585" s="38"/>
      <c r="V585" s="38"/>
      <c r="W585" s="138"/>
    </row>
    <row r="586" spans="20:23" ht="18.75" customHeight="1" x14ac:dyDescent="0.25">
      <c r="T586" s="38"/>
      <c r="U586" s="38"/>
      <c r="V586" s="38"/>
      <c r="W586" s="138"/>
    </row>
    <row r="587" spans="20:23" ht="18.75" customHeight="1" x14ac:dyDescent="0.25">
      <c r="T587" s="38"/>
      <c r="U587" s="38"/>
      <c r="V587" s="38"/>
      <c r="W587" s="138"/>
    </row>
    <row r="588" spans="20:23" ht="18.75" customHeight="1" x14ac:dyDescent="0.25">
      <c r="T588" s="38"/>
      <c r="U588" s="38"/>
      <c r="V588" s="38"/>
      <c r="W588" s="138"/>
    </row>
    <row r="589" spans="20:23" ht="18.75" customHeight="1" x14ac:dyDescent="0.25">
      <c r="T589" s="38"/>
      <c r="U589" s="38"/>
      <c r="V589" s="38"/>
      <c r="W589" s="138"/>
    </row>
    <row r="590" spans="20:23" ht="18.75" customHeight="1" x14ac:dyDescent="0.25">
      <c r="T590" s="38"/>
      <c r="U590" s="38"/>
      <c r="V590" s="38"/>
      <c r="W590" s="138"/>
    </row>
    <row r="591" spans="20:23" ht="18.75" customHeight="1" x14ac:dyDescent="0.25">
      <c r="T591" s="38"/>
      <c r="U591" s="38"/>
      <c r="V591" s="38"/>
      <c r="W591" s="138"/>
    </row>
    <row r="592" spans="20:23" ht="18.75" customHeight="1" x14ac:dyDescent="0.25">
      <c r="T592" s="38"/>
      <c r="U592" s="38"/>
      <c r="V592" s="38"/>
      <c r="W592" s="138"/>
    </row>
    <row r="593" spans="20:23" ht="18.75" customHeight="1" x14ac:dyDescent="0.25">
      <c r="T593" s="38"/>
      <c r="U593" s="38"/>
      <c r="V593" s="38"/>
      <c r="W593" s="138"/>
    </row>
    <row r="594" spans="20:23" ht="18.75" customHeight="1" x14ac:dyDescent="0.25">
      <c r="T594" s="38"/>
      <c r="U594" s="38"/>
      <c r="V594" s="38"/>
      <c r="W594" s="138"/>
    </row>
    <row r="595" spans="20:23" ht="18.75" customHeight="1" x14ac:dyDescent="0.25">
      <c r="T595" s="38"/>
      <c r="U595" s="38"/>
      <c r="V595" s="38"/>
      <c r="W595" s="138"/>
    </row>
    <row r="596" spans="20:23" ht="18.75" customHeight="1" x14ac:dyDescent="0.25">
      <c r="T596" s="38"/>
      <c r="U596" s="38"/>
      <c r="V596" s="38"/>
      <c r="W596" s="138"/>
    </row>
    <row r="597" spans="20:23" ht="18.75" customHeight="1" x14ac:dyDescent="0.25">
      <c r="T597" s="38"/>
      <c r="U597" s="38"/>
      <c r="V597" s="38"/>
      <c r="W597" s="138"/>
    </row>
    <row r="598" spans="20:23" ht="18.75" customHeight="1" x14ac:dyDescent="0.25">
      <c r="T598" s="38"/>
      <c r="U598" s="38"/>
      <c r="V598" s="38"/>
      <c r="W598" s="138"/>
    </row>
    <row r="599" spans="20:23" ht="18.75" customHeight="1" x14ac:dyDescent="0.25">
      <c r="T599" s="38"/>
      <c r="U599" s="38"/>
      <c r="V599" s="38"/>
      <c r="W599" s="138"/>
    </row>
    <row r="600" spans="20:23" ht="18.75" customHeight="1" x14ac:dyDescent="0.25">
      <c r="T600" s="38"/>
      <c r="U600" s="38"/>
      <c r="V600" s="38"/>
      <c r="W600" s="138"/>
    </row>
    <row r="601" spans="20:23" ht="18.75" customHeight="1" x14ac:dyDescent="0.25">
      <c r="T601" s="38"/>
      <c r="U601" s="38"/>
      <c r="V601" s="38"/>
      <c r="W601" s="138"/>
    </row>
    <row r="602" spans="20:23" ht="18.75" customHeight="1" x14ac:dyDescent="0.25">
      <c r="T602" s="38"/>
      <c r="U602" s="38"/>
      <c r="V602" s="38"/>
      <c r="W602" s="138"/>
    </row>
    <row r="603" spans="20:23" ht="18.75" customHeight="1" x14ac:dyDescent="0.25">
      <c r="T603" s="38"/>
      <c r="U603" s="38"/>
      <c r="V603" s="38"/>
      <c r="W603" s="138"/>
    </row>
    <row r="604" spans="20:23" ht="18.75" customHeight="1" x14ac:dyDescent="0.25">
      <c r="T604" s="38"/>
      <c r="U604" s="38"/>
      <c r="V604" s="38"/>
      <c r="W604" s="138"/>
    </row>
    <row r="605" spans="20:23" ht="18.75" customHeight="1" x14ac:dyDescent="0.25">
      <c r="T605" s="38"/>
      <c r="U605" s="38"/>
      <c r="V605" s="38"/>
      <c r="W605" s="138"/>
    </row>
    <row r="606" spans="20:23" ht="18.75" customHeight="1" x14ac:dyDescent="0.25">
      <c r="T606" s="38"/>
      <c r="U606" s="38"/>
      <c r="V606" s="38"/>
      <c r="W606" s="138"/>
    </row>
    <row r="607" spans="20:23" ht="18.75" customHeight="1" x14ac:dyDescent="0.25">
      <c r="T607" s="38"/>
      <c r="U607" s="38"/>
      <c r="V607" s="38"/>
      <c r="W607" s="138"/>
    </row>
    <row r="608" spans="20:23" ht="18.75" customHeight="1" x14ac:dyDescent="0.25">
      <c r="T608" s="38"/>
      <c r="U608" s="38"/>
      <c r="V608" s="38"/>
      <c r="W608" s="138"/>
    </row>
    <row r="609" spans="20:23" ht="18.75" customHeight="1" x14ac:dyDescent="0.25">
      <c r="T609" s="38"/>
      <c r="U609" s="38"/>
      <c r="V609" s="38"/>
      <c r="W609" s="138"/>
    </row>
    <row r="610" spans="20:23" ht="18.75" customHeight="1" x14ac:dyDescent="0.25">
      <c r="T610" s="38"/>
      <c r="U610" s="38"/>
      <c r="V610" s="38"/>
      <c r="W610" s="138"/>
    </row>
    <row r="611" spans="20:23" ht="18.75" customHeight="1" x14ac:dyDescent="0.25">
      <c r="T611" s="38"/>
      <c r="U611" s="38"/>
      <c r="V611" s="38"/>
      <c r="W611" s="138"/>
    </row>
    <row r="612" spans="20:23" ht="18.75" customHeight="1" x14ac:dyDescent="0.25">
      <c r="T612" s="38"/>
      <c r="U612" s="38"/>
      <c r="V612" s="38"/>
      <c r="W612" s="138"/>
    </row>
    <row r="613" spans="20:23" ht="18.75" customHeight="1" x14ac:dyDescent="0.25">
      <c r="T613" s="38"/>
      <c r="U613" s="38"/>
      <c r="V613" s="38"/>
      <c r="W613" s="138"/>
    </row>
    <row r="614" spans="20:23" ht="18.75" customHeight="1" x14ac:dyDescent="0.25">
      <c r="T614" s="38"/>
      <c r="U614" s="38"/>
      <c r="V614" s="38"/>
      <c r="W614" s="138"/>
    </row>
    <row r="615" spans="20:23" ht="18.75" customHeight="1" x14ac:dyDescent="0.25">
      <c r="T615" s="38"/>
      <c r="U615" s="38"/>
      <c r="V615" s="38"/>
      <c r="W615" s="138"/>
    </row>
    <row r="616" spans="20:23" ht="18.75" customHeight="1" x14ac:dyDescent="0.25">
      <c r="T616" s="38"/>
      <c r="U616" s="38"/>
      <c r="V616" s="38"/>
      <c r="W616" s="138"/>
    </row>
    <row r="617" spans="20:23" ht="18.75" customHeight="1" x14ac:dyDescent="0.25">
      <c r="T617" s="38"/>
      <c r="U617" s="38"/>
      <c r="V617" s="38"/>
      <c r="W617" s="138"/>
    </row>
    <row r="618" spans="20:23" ht="18.75" customHeight="1" x14ac:dyDescent="0.25">
      <c r="T618" s="38"/>
      <c r="U618" s="38"/>
      <c r="V618" s="38"/>
      <c r="W618" s="138"/>
    </row>
    <row r="619" spans="20:23" ht="18.75" customHeight="1" x14ac:dyDescent="0.25">
      <c r="T619" s="38"/>
      <c r="U619" s="38"/>
      <c r="V619" s="38"/>
      <c r="W619" s="138"/>
    </row>
    <row r="620" spans="20:23" ht="18.75" customHeight="1" x14ac:dyDescent="0.25">
      <c r="T620" s="38"/>
      <c r="U620" s="38"/>
      <c r="V620" s="38"/>
      <c r="W620" s="138"/>
    </row>
    <row r="621" spans="20:23" ht="18.75" customHeight="1" x14ac:dyDescent="0.25">
      <c r="T621" s="38"/>
      <c r="U621" s="38"/>
      <c r="V621" s="38"/>
      <c r="W621" s="138"/>
    </row>
    <row r="622" spans="20:23" ht="18.75" customHeight="1" x14ac:dyDescent="0.25">
      <c r="T622" s="38"/>
      <c r="U622" s="38"/>
      <c r="V622" s="38"/>
      <c r="W622" s="138"/>
    </row>
    <row r="623" spans="20:23" ht="18.75" customHeight="1" x14ac:dyDescent="0.25">
      <c r="T623" s="38"/>
      <c r="U623" s="38"/>
      <c r="V623" s="38"/>
      <c r="W623" s="138"/>
    </row>
    <row r="624" spans="20:23" ht="18.75" customHeight="1" x14ac:dyDescent="0.25">
      <c r="T624" s="38"/>
      <c r="U624" s="38"/>
      <c r="V624" s="38"/>
      <c r="W624" s="138"/>
    </row>
    <row r="625" spans="20:23" ht="18.75" customHeight="1" x14ac:dyDescent="0.25">
      <c r="T625" s="38"/>
      <c r="U625" s="38"/>
      <c r="V625" s="38"/>
      <c r="W625" s="138"/>
    </row>
    <row r="626" spans="20:23" ht="18.75" customHeight="1" x14ac:dyDescent="0.25">
      <c r="T626" s="38"/>
      <c r="U626" s="38"/>
      <c r="V626" s="38"/>
      <c r="W626" s="138"/>
    </row>
    <row r="627" spans="20:23" ht="18.75" customHeight="1" x14ac:dyDescent="0.25">
      <c r="T627" s="38"/>
      <c r="U627" s="38"/>
      <c r="V627" s="38"/>
      <c r="W627" s="138"/>
    </row>
    <row r="628" spans="20:23" ht="18.75" customHeight="1" x14ac:dyDescent="0.25">
      <c r="T628" s="38"/>
      <c r="U628" s="38"/>
      <c r="V628" s="38"/>
      <c r="W628" s="138"/>
    </row>
    <row r="629" spans="20:23" ht="18.75" customHeight="1" x14ac:dyDescent="0.25">
      <c r="T629" s="38"/>
      <c r="U629" s="38"/>
      <c r="V629" s="38"/>
      <c r="W629" s="138"/>
    </row>
    <row r="630" spans="20:23" ht="18.75" customHeight="1" x14ac:dyDescent="0.25">
      <c r="T630" s="38"/>
      <c r="U630" s="38"/>
      <c r="V630" s="38"/>
      <c r="W630" s="138"/>
    </row>
    <row r="631" spans="20:23" ht="18.75" customHeight="1" x14ac:dyDescent="0.25">
      <c r="T631" s="38"/>
      <c r="U631" s="38"/>
      <c r="V631" s="38"/>
      <c r="W631" s="138"/>
    </row>
    <row r="632" spans="20:23" ht="18.75" customHeight="1" x14ac:dyDescent="0.25">
      <c r="T632" s="38"/>
      <c r="U632" s="38"/>
      <c r="V632" s="38"/>
      <c r="W632" s="138"/>
    </row>
    <row r="633" spans="20:23" ht="18.75" customHeight="1" x14ac:dyDescent="0.25">
      <c r="T633" s="38"/>
      <c r="U633" s="38"/>
      <c r="V633" s="38"/>
      <c r="W633" s="138"/>
    </row>
    <row r="634" spans="20:23" ht="18.75" customHeight="1" x14ac:dyDescent="0.25">
      <c r="T634" s="38"/>
      <c r="U634" s="38"/>
      <c r="V634" s="38"/>
      <c r="W634" s="138"/>
    </row>
    <row r="635" spans="20:23" ht="18.75" customHeight="1" x14ac:dyDescent="0.25">
      <c r="T635" s="38"/>
      <c r="U635" s="38"/>
      <c r="V635" s="38"/>
      <c r="W635" s="138"/>
    </row>
    <row r="636" spans="20:23" ht="18.75" customHeight="1" x14ac:dyDescent="0.25">
      <c r="T636" s="38"/>
      <c r="U636" s="38"/>
      <c r="V636" s="38"/>
      <c r="W636" s="138"/>
    </row>
    <row r="637" spans="20:23" ht="18.75" customHeight="1" x14ac:dyDescent="0.25">
      <c r="T637" s="38"/>
      <c r="U637" s="38"/>
      <c r="V637" s="38"/>
      <c r="W637" s="138"/>
    </row>
    <row r="638" spans="20:23" ht="18.75" customHeight="1" x14ac:dyDescent="0.25">
      <c r="T638" s="38"/>
      <c r="U638" s="38"/>
      <c r="V638" s="38"/>
      <c r="W638" s="138"/>
    </row>
    <row r="639" spans="20:23" ht="18.75" customHeight="1" x14ac:dyDescent="0.25">
      <c r="T639" s="38"/>
      <c r="U639" s="38"/>
      <c r="V639" s="38"/>
      <c r="W639" s="138"/>
    </row>
    <row r="640" spans="20:23" ht="18.75" customHeight="1" x14ac:dyDescent="0.25">
      <c r="T640" s="38"/>
      <c r="U640" s="38"/>
      <c r="V640" s="38"/>
      <c r="W640" s="138"/>
    </row>
    <row r="641" spans="20:23" ht="18.75" customHeight="1" x14ac:dyDescent="0.25">
      <c r="T641" s="38"/>
      <c r="U641" s="38"/>
      <c r="V641" s="38"/>
      <c r="W641" s="138"/>
    </row>
    <row r="642" spans="20:23" ht="18.75" customHeight="1" x14ac:dyDescent="0.25">
      <c r="T642" s="38"/>
      <c r="U642" s="38"/>
      <c r="V642" s="38"/>
      <c r="W642" s="138"/>
    </row>
    <row r="643" spans="20:23" ht="18.75" customHeight="1" x14ac:dyDescent="0.25">
      <c r="T643" s="38"/>
      <c r="U643" s="38"/>
      <c r="V643" s="38"/>
      <c r="W643" s="138"/>
    </row>
    <row r="644" spans="20:23" ht="18.75" customHeight="1" x14ac:dyDescent="0.25">
      <c r="T644" s="38"/>
      <c r="U644" s="38"/>
      <c r="V644" s="38"/>
      <c r="W644" s="138"/>
    </row>
    <row r="645" spans="20:23" ht="18.75" customHeight="1" x14ac:dyDescent="0.25">
      <c r="T645" s="38"/>
      <c r="U645" s="38"/>
      <c r="V645" s="38"/>
      <c r="W645" s="138"/>
    </row>
    <row r="646" spans="20:23" ht="18.75" customHeight="1" x14ac:dyDescent="0.25">
      <c r="T646" s="38"/>
      <c r="U646" s="38"/>
      <c r="V646" s="38"/>
      <c r="W646" s="138"/>
    </row>
    <row r="647" spans="20:23" ht="18.75" customHeight="1" x14ac:dyDescent="0.25">
      <c r="T647" s="38"/>
      <c r="U647" s="38"/>
      <c r="V647" s="38"/>
      <c r="W647" s="138"/>
    </row>
    <row r="648" spans="20:23" ht="18.75" customHeight="1" x14ac:dyDescent="0.25">
      <c r="T648" s="38"/>
      <c r="U648" s="38"/>
      <c r="V648" s="38"/>
      <c r="W648" s="138"/>
    </row>
    <row r="649" spans="20:23" ht="18.75" customHeight="1" x14ac:dyDescent="0.25">
      <c r="T649" s="38"/>
      <c r="U649" s="38"/>
      <c r="V649" s="38"/>
      <c r="W649" s="138"/>
    </row>
    <row r="650" spans="20:23" ht="18.75" customHeight="1" x14ac:dyDescent="0.25">
      <c r="T650" s="38"/>
      <c r="U650" s="38"/>
      <c r="V650" s="38"/>
      <c r="W650" s="138"/>
    </row>
    <row r="651" spans="20:23" ht="18.75" customHeight="1" x14ac:dyDescent="0.25">
      <c r="T651" s="38"/>
      <c r="U651" s="38"/>
      <c r="V651" s="38"/>
      <c r="W651" s="138"/>
    </row>
    <row r="652" spans="20:23" ht="18.75" customHeight="1" x14ac:dyDescent="0.25">
      <c r="T652" s="38"/>
      <c r="U652" s="38"/>
      <c r="V652" s="38"/>
      <c r="W652" s="138"/>
    </row>
    <row r="653" spans="20:23" ht="18.75" customHeight="1" x14ac:dyDescent="0.25">
      <c r="T653" s="38"/>
      <c r="U653" s="38"/>
      <c r="V653" s="38"/>
      <c r="W653" s="138"/>
    </row>
    <row r="654" spans="20:23" ht="18.75" customHeight="1" x14ac:dyDescent="0.25">
      <c r="T654" s="38"/>
      <c r="U654" s="38"/>
      <c r="V654" s="38"/>
      <c r="W654" s="138"/>
    </row>
    <row r="655" spans="20:23" ht="18.75" customHeight="1" x14ac:dyDescent="0.25">
      <c r="T655" s="38"/>
      <c r="U655" s="38"/>
      <c r="V655" s="38"/>
      <c r="W655" s="138"/>
    </row>
    <row r="656" spans="20:23" ht="18.75" customHeight="1" x14ac:dyDescent="0.25">
      <c r="T656" s="38"/>
      <c r="U656" s="38"/>
      <c r="V656" s="38"/>
      <c r="W656" s="138"/>
    </row>
    <row r="657" spans="20:23" ht="18.75" customHeight="1" x14ac:dyDescent="0.25">
      <c r="T657" s="38"/>
      <c r="U657" s="38"/>
      <c r="V657" s="38"/>
      <c r="W657" s="138"/>
    </row>
    <row r="658" spans="20:23" ht="18.75" customHeight="1" x14ac:dyDescent="0.25">
      <c r="T658" s="38"/>
      <c r="U658" s="38"/>
      <c r="V658" s="38"/>
      <c r="W658" s="138"/>
    </row>
    <row r="659" spans="20:23" ht="18.75" customHeight="1" x14ac:dyDescent="0.25">
      <c r="T659" s="38"/>
      <c r="U659" s="38"/>
      <c r="V659" s="38"/>
      <c r="W659" s="138"/>
    </row>
    <row r="660" spans="20:23" ht="18.75" customHeight="1" x14ac:dyDescent="0.25">
      <c r="T660" s="38"/>
      <c r="U660" s="38"/>
      <c r="V660" s="38"/>
      <c r="W660" s="138"/>
    </row>
    <row r="661" spans="20:23" ht="18.75" customHeight="1" x14ac:dyDescent="0.25">
      <c r="T661" s="38"/>
      <c r="U661" s="38"/>
      <c r="V661" s="38"/>
      <c r="W661" s="138"/>
    </row>
    <row r="662" spans="20:23" ht="18.75" customHeight="1" x14ac:dyDescent="0.25">
      <c r="T662" s="38"/>
      <c r="U662" s="38"/>
      <c r="V662" s="38"/>
      <c r="W662" s="138"/>
    </row>
    <row r="663" spans="20:23" ht="18.75" customHeight="1" x14ac:dyDescent="0.25">
      <c r="T663" s="38"/>
      <c r="U663" s="38"/>
      <c r="V663" s="38"/>
      <c r="W663" s="138"/>
    </row>
    <row r="664" spans="20:23" ht="18.75" customHeight="1" x14ac:dyDescent="0.25">
      <c r="T664" s="38"/>
      <c r="U664" s="38"/>
      <c r="V664" s="38"/>
      <c r="W664" s="138"/>
    </row>
    <row r="665" spans="20:23" ht="18.75" customHeight="1" x14ac:dyDescent="0.25">
      <c r="T665" s="38"/>
      <c r="U665" s="38"/>
      <c r="V665" s="38"/>
      <c r="W665" s="138"/>
    </row>
    <row r="666" spans="20:23" ht="18.75" customHeight="1" x14ac:dyDescent="0.25">
      <c r="T666" s="38"/>
      <c r="U666" s="38"/>
      <c r="V666" s="38"/>
      <c r="W666" s="138"/>
    </row>
    <row r="667" spans="20:23" ht="18.75" customHeight="1" x14ac:dyDescent="0.25">
      <c r="T667" s="38"/>
      <c r="U667" s="38"/>
      <c r="V667" s="38"/>
      <c r="W667" s="138"/>
    </row>
    <row r="668" spans="20:23" ht="18.75" customHeight="1" x14ac:dyDescent="0.25">
      <c r="T668" s="38"/>
      <c r="U668" s="38"/>
      <c r="V668" s="38"/>
      <c r="W668" s="138"/>
    </row>
    <row r="669" spans="20:23" ht="18.75" customHeight="1" x14ac:dyDescent="0.25">
      <c r="T669" s="38"/>
      <c r="U669" s="38"/>
      <c r="V669" s="38"/>
      <c r="W669" s="138"/>
    </row>
    <row r="670" spans="20:23" ht="18.75" customHeight="1" x14ac:dyDescent="0.25">
      <c r="T670" s="38"/>
      <c r="U670" s="38"/>
      <c r="V670" s="38"/>
      <c r="W670" s="138"/>
    </row>
    <row r="671" spans="20:23" ht="18.75" customHeight="1" x14ac:dyDescent="0.25">
      <c r="T671" s="38"/>
      <c r="U671" s="38"/>
      <c r="V671" s="38"/>
      <c r="W671" s="138"/>
    </row>
    <row r="672" spans="20:23" ht="18.75" customHeight="1" x14ac:dyDescent="0.25">
      <c r="T672" s="38"/>
      <c r="U672" s="38"/>
      <c r="V672" s="38"/>
      <c r="W672" s="138"/>
    </row>
    <row r="673" spans="20:23" ht="18.75" customHeight="1" x14ac:dyDescent="0.25">
      <c r="T673" s="38"/>
      <c r="U673" s="38"/>
      <c r="V673" s="38"/>
      <c r="W673" s="138"/>
    </row>
    <row r="674" spans="20:23" ht="18.75" customHeight="1" x14ac:dyDescent="0.25">
      <c r="T674" s="38"/>
      <c r="U674" s="38"/>
      <c r="V674" s="38"/>
      <c r="W674" s="138"/>
    </row>
    <row r="675" spans="20:23" ht="18.75" customHeight="1" x14ac:dyDescent="0.25">
      <c r="T675" s="38"/>
      <c r="U675" s="38"/>
      <c r="V675" s="38"/>
      <c r="W675" s="138"/>
    </row>
    <row r="676" spans="20:23" ht="18.75" customHeight="1" x14ac:dyDescent="0.25">
      <c r="T676" s="38"/>
      <c r="U676" s="38"/>
      <c r="V676" s="38"/>
      <c r="W676" s="138"/>
    </row>
    <row r="677" spans="20:23" ht="18.75" customHeight="1" x14ac:dyDescent="0.25">
      <c r="T677" s="38"/>
      <c r="U677" s="38"/>
      <c r="V677" s="38"/>
      <c r="W677" s="138"/>
    </row>
    <row r="678" spans="20:23" ht="18.75" customHeight="1" x14ac:dyDescent="0.25">
      <c r="T678" s="38"/>
      <c r="U678" s="38"/>
      <c r="V678" s="38"/>
      <c r="W678" s="138"/>
    </row>
    <row r="679" spans="20:23" ht="18.75" customHeight="1" x14ac:dyDescent="0.25">
      <c r="T679" s="38"/>
      <c r="U679" s="38"/>
      <c r="V679" s="38"/>
      <c r="W679" s="138"/>
    </row>
    <row r="680" spans="20:23" ht="18.75" customHeight="1" x14ac:dyDescent="0.25">
      <c r="T680" s="38"/>
      <c r="U680" s="38"/>
      <c r="V680" s="38"/>
      <c r="W680" s="138"/>
    </row>
    <row r="681" spans="20:23" ht="18.75" customHeight="1" x14ac:dyDescent="0.25">
      <c r="T681" s="38"/>
      <c r="U681" s="38"/>
      <c r="V681" s="38"/>
      <c r="W681" s="138"/>
    </row>
    <row r="682" spans="20:23" ht="18.75" customHeight="1" x14ac:dyDescent="0.25">
      <c r="T682" s="38"/>
      <c r="U682" s="38"/>
      <c r="V682" s="38"/>
      <c r="W682" s="138"/>
    </row>
    <row r="683" spans="20:23" ht="18.75" customHeight="1" x14ac:dyDescent="0.25">
      <c r="T683" s="38"/>
      <c r="U683" s="38"/>
      <c r="V683" s="38"/>
      <c r="W683" s="138"/>
    </row>
    <row r="684" spans="20:23" ht="18.75" customHeight="1" x14ac:dyDescent="0.25">
      <c r="T684" s="38"/>
      <c r="U684" s="38"/>
      <c r="V684" s="38"/>
      <c r="W684" s="138"/>
    </row>
    <row r="685" spans="20:23" ht="18.75" customHeight="1" x14ac:dyDescent="0.25">
      <c r="T685" s="38"/>
      <c r="U685" s="38"/>
      <c r="V685" s="38"/>
      <c r="W685" s="138"/>
    </row>
    <row r="686" spans="20:23" ht="18.75" customHeight="1" x14ac:dyDescent="0.25">
      <c r="T686" s="38"/>
      <c r="U686" s="38"/>
      <c r="V686" s="38"/>
      <c r="W686" s="138"/>
    </row>
    <row r="687" spans="20:23" ht="18.75" customHeight="1" x14ac:dyDescent="0.25">
      <c r="T687" s="38"/>
      <c r="U687" s="38"/>
      <c r="V687" s="38"/>
      <c r="W687" s="138"/>
    </row>
    <row r="688" spans="20:23" ht="18.75" customHeight="1" x14ac:dyDescent="0.25">
      <c r="T688" s="38"/>
      <c r="U688" s="38"/>
      <c r="V688" s="38"/>
      <c r="W688" s="138"/>
    </row>
    <row r="689" spans="20:23" ht="18.75" customHeight="1" x14ac:dyDescent="0.25">
      <c r="T689" s="38"/>
      <c r="U689" s="38"/>
      <c r="V689" s="38"/>
      <c r="W689" s="138"/>
    </row>
    <row r="690" spans="20:23" ht="18.75" customHeight="1" x14ac:dyDescent="0.25">
      <c r="T690" s="38"/>
      <c r="U690" s="38"/>
      <c r="V690" s="38"/>
      <c r="W690" s="138"/>
    </row>
    <row r="691" spans="20:23" ht="18.75" customHeight="1" x14ac:dyDescent="0.25">
      <c r="T691" s="38"/>
      <c r="U691" s="38"/>
      <c r="V691" s="38"/>
      <c r="W691" s="138"/>
    </row>
    <row r="692" spans="20:23" ht="18.75" customHeight="1" x14ac:dyDescent="0.25">
      <c r="T692" s="38"/>
      <c r="U692" s="38"/>
      <c r="V692" s="38"/>
      <c r="W692" s="138"/>
    </row>
    <row r="693" spans="20:23" ht="18.75" customHeight="1" x14ac:dyDescent="0.25">
      <c r="T693" s="38"/>
      <c r="U693" s="38"/>
      <c r="V693" s="38"/>
      <c r="W693" s="138"/>
    </row>
    <row r="694" spans="20:23" ht="18.75" customHeight="1" x14ac:dyDescent="0.25">
      <c r="T694" s="38"/>
      <c r="U694" s="38"/>
      <c r="V694" s="38"/>
      <c r="W694" s="138"/>
    </row>
    <row r="695" spans="20:23" ht="18.75" customHeight="1" x14ac:dyDescent="0.25">
      <c r="T695" s="38"/>
      <c r="U695" s="38"/>
      <c r="V695" s="38"/>
      <c r="W695" s="138"/>
    </row>
    <row r="696" spans="20:23" ht="18.75" customHeight="1" x14ac:dyDescent="0.25">
      <c r="T696" s="38"/>
      <c r="U696" s="38"/>
      <c r="V696" s="38"/>
      <c r="W696" s="138"/>
    </row>
    <row r="697" spans="20:23" ht="18.75" customHeight="1" x14ac:dyDescent="0.25">
      <c r="T697" s="38"/>
      <c r="U697" s="38"/>
      <c r="V697" s="38"/>
      <c r="W697" s="138"/>
    </row>
    <row r="698" spans="20:23" ht="18.75" customHeight="1" x14ac:dyDescent="0.25">
      <c r="T698" s="38"/>
      <c r="U698" s="38"/>
      <c r="V698" s="38"/>
      <c r="W698" s="138"/>
    </row>
    <row r="699" spans="20:23" ht="18.75" customHeight="1" x14ac:dyDescent="0.25">
      <c r="T699" s="38"/>
      <c r="U699" s="38"/>
      <c r="V699" s="38"/>
      <c r="W699" s="138"/>
    </row>
    <row r="700" spans="20:23" ht="18.75" customHeight="1" x14ac:dyDescent="0.25">
      <c r="T700" s="38"/>
      <c r="U700" s="38"/>
      <c r="V700" s="38"/>
      <c r="W700" s="138"/>
    </row>
    <row r="701" spans="20:23" ht="18.75" customHeight="1" x14ac:dyDescent="0.25">
      <c r="T701" s="38"/>
      <c r="U701" s="38"/>
      <c r="V701" s="38"/>
      <c r="W701" s="138"/>
    </row>
    <row r="702" spans="20:23" ht="18.75" customHeight="1" x14ac:dyDescent="0.25">
      <c r="T702" s="38"/>
      <c r="U702" s="38"/>
      <c r="V702" s="38"/>
      <c r="W702" s="138"/>
    </row>
    <row r="703" spans="20:23" ht="18.75" customHeight="1" x14ac:dyDescent="0.25">
      <c r="T703" s="38"/>
      <c r="U703" s="38"/>
      <c r="V703" s="38"/>
      <c r="W703" s="138"/>
    </row>
    <row r="704" spans="20:23" ht="18.75" customHeight="1" x14ac:dyDescent="0.25">
      <c r="T704" s="38"/>
      <c r="U704" s="38"/>
      <c r="V704" s="38"/>
      <c r="W704" s="138"/>
    </row>
    <row r="705" spans="20:23" ht="18.75" customHeight="1" x14ac:dyDescent="0.25">
      <c r="T705" s="38"/>
      <c r="U705" s="38"/>
      <c r="V705" s="38"/>
      <c r="W705" s="138"/>
    </row>
    <row r="706" spans="20:23" ht="18.75" customHeight="1" x14ac:dyDescent="0.25">
      <c r="T706" s="38"/>
      <c r="U706" s="38"/>
      <c r="V706" s="38"/>
      <c r="W706" s="138"/>
    </row>
    <row r="707" spans="20:23" ht="18.75" customHeight="1" x14ac:dyDescent="0.25">
      <c r="T707" s="38"/>
      <c r="U707" s="38"/>
      <c r="V707" s="38"/>
      <c r="W707" s="138"/>
    </row>
    <row r="708" spans="20:23" ht="18.75" customHeight="1" x14ac:dyDescent="0.25">
      <c r="T708" s="38"/>
      <c r="U708" s="38"/>
      <c r="V708" s="38"/>
      <c r="W708" s="138"/>
    </row>
    <row r="709" spans="20:23" ht="18.75" customHeight="1" x14ac:dyDescent="0.25">
      <c r="T709" s="38"/>
      <c r="U709" s="38"/>
      <c r="V709" s="38"/>
      <c r="W709" s="138"/>
    </row>
    <row r="710" spans="20:23" ht="18.75" customHeight="1" x14ac:dyDescent="0.25">
      <c r="T710" s="38"/>
      <c r="U710" s="38"/>
      <c r="V710" s="38"/>
      <c r="W710" s="138"/>
    </row>
    <row r="711" spans="20:23" ht="18.75" customHeight="1" x14ac:dyDescent="0.25">
      <c r="T711" s="38"/>
      <c r="U711" s="38"/>
      <c r="V711" s="38"/>
      <c r="W711" s="138"/>
    </row>
    <row r="712" spans="20:23" ht="18.75" customHeight="1" x14ac:dyDescent="0.25">
      <c r="T712" s="38"/>
      <c r="U712" s="38"/>
      <c r="V712" s="38"/>
      <c r="W712" s="138"/>
    </row>
    <row r="713" spans="20:23" ht="18.75" customHeight="1" x14ac:dyDescent="0.25">
      <c r="T713" s="38"/>
      <c r="U713" s="38"/>
      <c r="V713" s="38"/>
      <c r="W713" s="138"/>
    </row>
    <row r="714" spans="20:23" ht="18.75" customHeight="1" x14ac:dyDescent="0.25">
      <c r="T714" s="38"/>
      <c r="U714" s="38"/>
      <c r="V714" s="38"/>
      <c r="W714" s="138"/>
    </row>
    <row r="715" spans="20:23" ht="18.75" customHeight="1" x14ac:dyDescent="0.25">
      <c r="T715" s="38"/>
      <c r="U715" s="38"/>
      <c r="V715" s="38"/>
      <c r="W715" s="138"/>
    </row>
    <row r="716" spans="20:23" ht="18.75" customHeight="1" x14ac:dyDescent="0.25">
      <c r="T716" s="38"/>
      <c r="U716" s="38"/>
      <c r="V716" s="38"/>
      <c r="W716" s="138"/>
    </row>
    <row r="717" spans="20:23" ht="18.75" customHeight="1" x14ac:dyDescent="0.25">
      <c r="T717" s="38"/>
      <c r="U717" s="38"/>
      <c r="V717" s="38"/>
      <c r="W717" s="138"/>
    </row>
    <row r="718" spans="20:23" ht="18.75" customHeight="1" x14ac:dyDescent="0.25">
      <c r="T718" s="38"/>
      <c r="U718" s="38"/>
      <c r="V718" s="38"/>
      <c r="W718" s="138"/>
    </row>
    <row r="719" spans="20:23" ht="18.75" customHeight="1" x14ac:dyDescent="0.25">
      <c r="T719" s="38"/>
      <c r="U719" s="38"/>
      <c r="V719" s="38"/>
      <c r="W719" s="138"/>
    </row>
    <row r="720" spans="20:23" ht="18.75" customHeight="1" x14ac:dyDescent="0.25">
      <c r="T720" s="38"/>
      <c r="U720" s="38"/>
      <c r="V720" s="38"/>
      <c r="W720" s="138"/>
    </row>
    <row r="721" spans="20:23" ht="18.75" customHeight="1" x14ac:dyDescent="0.25">
      <c r="T721" s="38"/>
      <c r="U721" s="38"/>
      <c r="V721" s="38"/>
      <c r="W721" s="138"/>
    </row>
    <row r="722" spans="20:23" ht="18.75" customHeight="1" x14ac:dyDescent="0.25">
      <c r="T722" s="38"/>
      <c r="U722" s="38"/>
      <c r="V722" s="38"/>
      <c r="W722" s="138"/>
    </row>
    <row r="723" spans="20:23" ht="18.75" customHeight="1" x14ac:dyDescent="0.25">
      <c r="T723" s="38"/>
      <c r="U723" s="38"/>
      <c r="V723" s="38"/>
      <c r="W723" s="138"/>
    </row>
    <row r="724" spans="20:23" ht="18.75" customHeight="1" x14ac:dyDescent="0.25">
      <c r="T724" s="38"/>
      <c r="U724" s="38"/>
      <c r="V724" s="38"/>
      <c r="W724" s="138"/>
    </row>
    <row r="725" spans="20:23" ht="18.75" customHeight="1" x14ac:dyDescent="0.25">
      <c r="T725" s="38"/>
      <c r="U725" s="38"/>
      <c r="V725" s="38"/>
      <c r="W725" s="138"/>
    </row>
    <row r="726" spans="20:23" ht="18.75" customHeight="1" x14ac:dyDescent="0.25">
      <c r="T726" s="38"/>
      <c r="U726" s="38"/>
      <c r="V726" s="38"/>
      <c r="W726" s="138"/>
    </row>
    <row r="727" spans="20:23" ht="18.75" customHeight="1" x14ac:dyDescent="0.25">
      <c r="T727" s="38"/>
      <c r="U727" s="38"/>
      <c r="V727" s="38"/>
      <c r="W727" s="138"/>
    </row>
    <row r="728" spans="20:23" ht="18.75" customHeight="1" x14ac:dyDescent="0.25">
      <c r="T728" s="38"/>
      <c r="U728" s="38"/>
      <c r="V728" s="38"/>
      <c r="W728" s="138"/>
    </row>
    <row r="729" spans="20:23" ht="18.75" customHeight="1" x14ac:dyDescent="0.25">
      <c r="T729" s="38"/>
      <c r="U729" s="38"/>
      <c r="V729" s="38"/>
      <c r="W729" s="138"/>
    </row>
    <row r="730" spans="20:23" ht="18.75" customHeight="1" x14ac:dyDescent="0.25">
      <c r="T730" s="38"/>
      <c r="U730" s="38"/>
      <c r="V730" s="38"/>
      <c r="W730" s="138"/>
    </row>
    <row r="731" spans="20:23" ht="18.75" customHeight="1" x14ac:dyDescent="0.25">
      <c r="T731" s="38"/>
      <c r="U731" s="38"/>
      <c r="V731" s="38"/>
      <c r="W731" s="138"/>
    </row>
    <row r="732" spans="20:23" ht="18.75" customHeight="1" x14ac:dyDescent="0.25">
      <c r="T732" s="38"/>
      <c r="U732" s="38"/>
      <c r="V732" s="38"/>
      <c r="W732" s="138"/>
    </row>
    <row r="733" spans="20:23" ht="18.75" customHeight="1" x14ac:dyDescent="0.25">
      <c r="T733" s="38"/>
      <c r="U733" s="38"/>
      <c r="V733" s="38"/>
      <c r="W733" s="138"/>
    </row>
    <row r="734" spans="20:23" ht="18.75" customHeight="1" x14ac:dyDescent="0.25">
      <c r="T734" s="38"/>
      <c r="U734" s="38"/>
      <c r="V734" s="38"/>
      <c r="W734" s="138"/>
    </row>
    <row r="735" spans="20:23" ht="18.75" customHeight="1" x14ac:dyDescent="0.25">
      <c r="T735" s="38"/>
      <c r="U735" s="38"/>
      <c r="V735" s="38"/>
      <c r="W735" s="138"/>
    </row>
    <row r="736" spans="20:23" ht="18.75" customHeight="1" x14ac:dyDescent="0.25">
      <c r="T736" s="38"/>
      <c r="U736" s="38"/>
      <c r="V736" s="38"/>
      <c r="W736" s="138"/>
    </row>
    <row r="737" spans="20:23" ht="18.75" customHeight="1" x14ac:dyDescent="0.25">
      <c r="T737" s="38"/>
      <c r="U737" s="38"/>
      <c r="V737" s="38"/>
      <c r="W737" s="138"/>
    </row>
    <row r="738" spans="20:23" ht="18.75" customHeight="1" x14ac:dyDescent="0.25">
      <c r="T738" s="38"/>
      <c r="U738" s="38"/>
      <c r="V738" s="38"/>
      <c r="W738" s="138"/>
    </row>
    <row r="739" spans="20:23" ht="18.75" customHeight="1" x14ac:dyDescent="0.25">
      <c r="T739" s="38"/>
      <c r="U739" s="38"/>
      <c r="V739" s="38"/>
      <c r="W739" s="138"/>
    </row>
    <row r="740" spans="20:23" ht="18.75" customHeight="1" x14ac:dyDescent="0.25">
      <c r="T740" s="38"/>
      <c r="U740" s="38"/>
      <c r="V740" s="38"/>
      <c r="W740" s="138"/>
    </row>
    <row r="741" spans="20:23" ht="18.75" customHeight="1" x14ac:dyDescent="0.25">
      <c r="T741" s="38"/>
      <c r="U741" s="38"/>
      <c r="V741" s="38"/>
      <c r="W741" s="138"/>
    </row>
    <row r="742" spans="20:23" ht="18.75" customHeight="1" x14ac:dyDescent="0.25">
      <c r="T742" s="38"/>
      <c r="U742" s="38"/>
      <c r="V742" s="38"/>
      <c r="W742" s="138"/>
    </row>
    <row r="743" spans="20:23" ht="18.75" customHeight="1" x14ac:dyDescent="0.25">
      <c r="T743" s="38"/>
      <c r="U743" s="38"/>
      <c r="V743" s="38"/>
      <c r="W743" s="138"/>
    </row>
    <row r="744" spans="20:23" ht="18.75" customHeight="1" x14ac:dyDescent="0.25">
      <c r="T744" s="38"/>
      <c r="U744" s="38"/>
      <c r="V744" s="38"/>
      <c r="W744" s="138"/>
    </row>
    <row r="745" spans="20:23" ht="18.75" customHeight="1" x14ac:dyDescent="0.25">
      <c r="T745" s="38"/>
      <c r="U745" s="38"/>
      <c r="V745" s="38"/>
      <c r="W745" s="138"/>
    </row>
    <row r="746" spans="20:23" ht="18.75" customHeight="1" x14ac:dyDescent="0.25">
      <c r="T746" s="38"/>
      <c r="U746" s="38"/>
      <c r="V746" s="38"/>
      <c r="W746" s="138"/>
    </row>
    <row r="747" spans="20:23" ht="18.75" customHeight="1" x14ac:dyDescent="0.25">
      <c r="T747" s="38"/>
      <c r="U747" s="38"/>
      <c r="V747" s="38"/>
      <c r="W747" s="138"/>
    </row>
    <row r="748" spans="20:23" ht="18.75" customHeight="1" x14ac:dyDescent="0.25">
      <c r="T748" s="38"/>
      <c r="U748" s="38"/>
      <c r="V748" s="38"/>
      <c r="W748" s="138"/>
    </row>
    <row r="749" spans="20:23" ht="18.75" customHeight="1" x14ac:dyDescent="0.25">
      <c r="T749" s="38"/>
      <c r="U749" s="38"/>
      <c r="V749" s="38"/>
      <c r="W749" s="138"/>
    </row>
    <row r="750" spans="20:23" ht="18.75" customHeight="1" x14ac:dyDescent="0.25">
      <c r="T750" s="38"/>
      <c r="U750" s="38"/>
      <c r="V750" s="38"/>
      <c r="W750" s="138"/>
    </row>
    <row r="751" spans="20:23" ht="18.75" customHeight="1" x14ac:dyDescent="0.25">
      <c r="T751" s="38"/>
      <c r="U751" s="38"/>
      <c r="V751" s="38"/>
      <c r="W751" s="138"/>
    </row>
    <row r="752" spans="20:23" ht="18.75" customHeight="1" x14ac:dyDescent="0.25">
      <c r="T752" s="38"/>
      <c r="U752" s="38"/>
      <c r="V752" s="38"/>
      <c r="W752" s="138"/>
    </row>
    <row r="753" spans="20:23" ht="18.75" customHeight="1" x14ac:dyDescent="0.25">
      <c r="T753" s="38"/>
      <c r="U753" s="38"/>
      <c r="V753" s="38"/>
      <c r="W753" s="138"/>
    </row>
    <row r="754" spans="20:23" ht="18.75" customHeight="1" x14ac:dyDescent="0.25">
      <c r="T754" s="38"/>
      <c r="U754" s="38"/>
      <c r="V754" s="38"/>
      <c r="W754" s="138"/>
    </row>
    <row r="755" spans="20:23" ht="18.75" customHeight="1" x14ac:dyDescent="0.25">
      <c r="T755" s="38"/>
      <c r="U755" s="38"/>
      <c r="V755" s="38"/>
      <c r="W755" s="138"/>
    </row>
    <row r="756" spans="20:23" ht="18.75" customHeight="1" x14ac:dyDescent="0.25">
      <c r="T756" s="38"/>
      <c r="U756" s="38"/>
      <c r="V756" s="38"/>
      <c r="W756" s="138"/>
    </row>
    <row r="757" spans="20:23" ht="18.75" customHeight="1" x14ac:dyDescent="0.25">
      <c r="T757" s="38"/>
      <c r="U757" s="38"/>
      <c r="V757" s="38"/>
      <c r="W757" s="138"/>
    </row>
    <row r="758" spans="20:23" ht="18.75" customHeight="1" x14ac:dyDescent="0.25">
      <c r="T758" s="38"/>
      <c r="U758" s="38"/>
      <c r="V758" s="38"/>
      <c r="W758" s="138"/>
    </row>
    <row r="759" spans="20:23" ht="18.75" customHeight="1" x14ac:dyDescent="0.25">
      <c r="T759" s="38"/>
      <c r="U759" s="38"/>
      <c r="V759" s="38"/>
      <c r="W759" s="138"/>
    </row>
    <row r="760" spans="20:23" ht="18.75" customHeight="1" x14ac:dyDescent="0.25">
      <c r="T760" s="38"/>
      <c r="U760" s="38"/>
      <c r="V760" s="38"/>
      <c r="W760" s="138"/>
    </row>
    <row r="761" spans="20:23" ht="18.75" customHeight="1" x14ac:dyDescent="0.25">
      <c r="T761" s="38"/>
      <c r="U761" s="38"/>
      <c r="V761" s="38"/>
      <c r="W761" s="138"/>
    </row>
    <row r="762" spans="20:23" ht="18.75" customHeight="1" x14ac:dyDescent="0.25">
      <c r="T762" s="38"/>
      <c r="U762" s="38"/>
      <c r="V762" s="38"/>
      <c r="W762" s="138"/>
    </row>
    <row r="763" spans="20:23" ht="18.75" customHeight="1" x14ac:dyDescent="0.25">
      <c r="T763" s="38"/>
      <c r="U763" s="38"/>
      <c r="V763" s="38"/>
      <c r="W763" s="138"/>
    </row>
    <row r="764" spans="20:23" ht="18.75" customHeight="1" x14ac:dyDescent="0.25">
      <c r="T764" s="38"/>
      <c r="U764" s="38"/>
      <c r="V764" s="38"/>
      <c r="W764" s="138"/>
    </row>
    <row r="765" spans="20:23" ht="18.75" customHeight="1" x14ac:dyDescent="0.25">
      <c r="T765" s="38"/>
      <c r="U765" s="38"/>
      <c r="V765" s="38"/>
      <c r="W765" s="138"/>
    </row>
    <row r="766" spans="20:23" ht="18.75" customHeight="1" x14ac:dyDescent="0.25">
      <c r="T766" s="38"/>
      <c r="U766" s="38"/>
      <c r="V766" s="38"/>
      <c r="W766" s="138"/>
    </row>
    <row r="767" spans="20:23" ht="18.75" customHeight="1" x14ac:dyDescent="0.25">
      <c r="T767" s="38"/>
      <c r="U767" s="38"/>
      <c r="V767" s="38"/>
      <c r="W767" s="138"/>
    </row>
    <row r="768" spans="20:23" ht="18.75" customHeight="1" x14ac:dyDescent="0.25">
      <c r="T768" s="38"/>
      <c r="U768" s="38"/>
      <c r="V768" s="38"/>
      <c r="W768" s="138"/>
    </row>
    <row r="769" spans="20:23" ht="18.75" customHeight="1" x14ac:dyDescent="0.25">
      <c r="T769" s="38"/>
      <c r="U769" s="38"/>
      <c r="V769" s="38"/>
      <c r="W769" s="138"/>
    </row>
    <row r="770" spans="20:23" ht="18.75" customHeight="1" x14ac:dyDescent="0.25">
      <c r="T770" s="38"/>
      <c r="U770" s="38"/>
      <c r="V770" s="38"/>
      <c r="W770" s="138"/>
    </row>
    <row r="771" spans="20:23" ht="18.75" customHeight="1" x14ac:dyDescent="0.25">
      <c r="T771" s="38"/>
      <c r="U771" s="38"/>
      <c r="V771" s="38"/>
      <c r="W771" s="138"/>
    </row>
    <row r="772" spans="20:23" ht="18.75" customHeight="1" x14ac:dyDescent="0.25">
      <c r="T772" s="38"/>
      <c r="U772" s="38"/>
      <c r="V772" s="38"/>
      <c r="W772" s="138"/>
    </row>
    <row r="773" spans="20:23" ht="18.75" customHeight="1" x14ac:dyDescent="0.25">
      <c r="T773" s="38"/>
      <c r="U773" s="38"/>
      <c r="V773" s="38"/>
      <c r="W773" s="138"/>
    </row>
    <row r="774" spans="20:23" ht="18.75" customHeight="1" x14ac:dyDescent="0.25">
      <c r="T774" s="38"/>
      <c r="U774" s="38"/>
      <c r="V774" s="38"/>
      <c r="W774" s="138"/>
    </row>
    <row r="775" spans="20:23" ht="18.75" customHeight="1" x14ac:dyDescent="0.25">
      <c r="T775" s="38"/>
      <c r="U775" s="38"/>
      <c r="V775" s="38"/>
      <c r="W775" s="138"/>
    </row>
    <row r="776" spans="20:23" ht="18.75" customHeight="1" x14ac:dyDescent="0.25">
      <c r="T776" s="38"/>
      <c r="U776" s="38"/>
      <c r="V776" s="38"/>
      <c r="W776" s="138"/>
    </row>
    <row r="777" spans="20:23" ht="18.75" customHeight="1" x14ac:dyDescent="0.25">
      <c r="T777" s="38"/>
      <c r="U777" s="38"/>
      <c r="V777" s="38"/>
      <c r="W777" s="138"/>
    </row>
    <row r="778" spans="20:23" ht="18.75" customHeight="1" x14ac:dyDescent="0.25">
      <c r="T778" s="38"/>
      <c r="U778" s="38"/>
      <c r="V778" s="38"/>
      <c r="W778" s="138"/>
    </row>
    <row r="779" spans="20:23" ht="18.75" customHeight="1" x14ac:dyDescent="0.25">
      <c r="T779" s="38"/>
      <c r="U779" s="38"/>
      <c r="V779" s="38"/>
      <c r="W779" s="138"/>
    </row>
    <row r="780" spans="20:23" ht="18.75" customHeight="1" x14ac:dyDescent="0.25">
      <c r="T780" s="38"/>
      <c r="U780" s="38"/>
      <c r="V780" s="38"/>
      <c r="W780" s="138"/>
    </row>
    <row r="781" spans="20:23" ht="18.75" customHeight="1" x14ac:dyDescent="0.25">
      <c r="T781" s="38"/>
      <c r="U781" s="38"/>
      <c r="V781" s="38"/>
      <c r="W781" s="138"/>
    </row>
    <row r="782" spans="20:23" ht="18.75" customHeight="1" x14ac:dyDescent="0.25">
      <c r="T782" s="38"/>
      <c r="U782" s="38"/>
      <c r="V782" s="38"/>
      <c r="W782" s="138"/>
    </row>
    <row r="783" spans="20:23" ht="18.75" customHeight="1" x14ac:dyDescent="0.25">
      <c r="T783" s="38"/>
      <c r="U783" s="38"/>
      <c r="V783" s="38"/>
      <c r="W783" s="138"/>
    </row>
    <row r="784" spans="20:23" ht="18.75" customHeight="1" x14ac:dyDescent="0.25">
      <c r="T784" s="38"/>
      <c r="U784" s="38"/>
      <c r="V784" s="38"/>
      <c r="W784" s="138"/>
    </row>
    <row r="785" spans="20:23" ht="18.75" customHeight="1" x14ac:dyDescent="0.25">
      <c r="T785" s="38"/>
      <c r="U785" s="38"/>
      <c r="V785" s="38"/>
      <c r="W785" s="138"/>
    </row>
    <row r="786" spans="20:23" ht="18.75" customHeight="1" x14ac:dyDescent="0.25">
      <c r="T786" s="38"/>
      <c r="U786" s="38"/>
      <c r="V786" s="38"/>
      <c r="W786" s="138"/>
    </row>
    <row r="787" spans="20:23" ht="18.75" customHeight="1" x14ac:dyDescent="0.25">
      <c r="T787" s="38"/>
      <c r="U787" s="38"/>
      <c r="V787" s="38"/>
      <c r="W787" s="138"/>
    </row>
    <row r="788" spans="20:23" ht="18.75" customHeight="1" x14ac:dyDescent="0.25">
      <c r="T788" s="38"/>
      <c r="U788" s="38"/>
      <c r="V788" s="38"/>
      <c r="W788" s="138"/>
    </row>
    <row r="789" spans="20:23" ht="18.75" customHeight="1" x14ac:dyDescent="0.25">
      <c r="T789" s="38"/>
      <c r="U789" s="38"/>
      <c r="V789" s="38"/>
      <c r="W789" s="138"/>
    </row>
    <row r="790" spans="20:23" ht="18.75" customHeight="1" x14ac:dyDescent="0.25">
      <c r="T790" s="38"/>
      <c r="U790" s="38"/>
      <c r="V790" s="38"/>
      <c r="W790" s="138"/>
    </row>
    <row r="791" spans="20:23" ht="18.75" customHeight="1" x14ac:dyDescent="0.25">
      <c r="T791" s="38"/>
      <c r="U791" s="38"/>
      <c r="V791" s="38"/>
      <c r="W791" s="138"/>
    </row>
    <row r="792" spans="20:23" ht="18.75" customHeight="1" x14ac:dyDescent="0.25">
      <c r="T792" s="38"/>
      <c r="U792" s="38"/>
      <c r="V792" s="38"/>
      <c r="W792" s="138"/>
    </row>
    <row r="793" spans="20:23" ht="18.75" customHeight="1" x14ac:dyDescent="0.25">
      <c r="T793" s="38"/>
      <c r="U793" s="38"/>
      <c r="V793" s="38"/>
      <c r="W793" s="138"/>
    </row>
    <row r="794" spans="20:23" ht="18.75" customHeight="1" x14ac:dyDescent="0.25">
      <c r="T794" s="38"/>
      <c r="U794" s="38"/>
      <c r="V794" s="38"/>
      <c r="W794" s="138"/>
    </row>
    <row r="795" spans="20:23" ht="18.75" customHeight="1" x14ac:dyDescent="0.25">
      <c r="T795" s="38"/>
      <c r="U795" s="38"/>
      <c r="V795" s="38"/>
      <c r="W795" s="138"/>
    </row>
    <row r="796" spans="20:23" ht="18.75" customHeight="1" x14ac:dyDescent="0.25">
      <c r="T796" s="38"/>
      <c r="U796" s="38"/>
      <c r="V796" s="38"/>
      <c r="W796" s="138"/>
    </row>
    <row r="797" spans="20:23" ht="18.75" customHeight="1" x14ac:dyDescent="0.25">
      <c r="T797" s="38"/>
      <c r="U797" s="38"/>
      <c r="V797" s="38"/>
      <c r="W797" s="138"/>
    </row>
    <row r="798" spans="20:23" ht="18.75" customHeight="1" x14ac:dyDescent="0.25">
      <c r="T798" s="38"/>
      <c r="U798" s="38"/>
      <c r="V798" s="38"/>
      <c r="W798" s="138"/>
    </row>
    <row r="799" spans="20:23" ht="18.75" customHeight="1" x14ac:dyDescent="0.25">
      <c r="T799" s="38"/>
      <c r="U799" s="38"/>
      <c r="V799" s="38"/>
      <c r="W799" s="138"/>
    </row>
    <row r="800" spans="20:23" ht="18.75" customHeight="1" x14ac:dyDescent="0.25">
      <c r="T800" s="38"/>
      <c r="U800" s="38"/>
      <c r="V800" s="38"/>
      <c r="W800" s="138"/>
    </row>
    <row r="801" spans="20:23" ht="18.75" customHeight="1" x14ac:dyDescent="0.25">
      <c r="T801" s="38"/>
      <c r="U801" s="38"/>
      <c r="V801" s="38"/>
      <c r="W801" s="138"/>
    </row>
    <row r="802" spans="20:23" ht="18.75" customHeight="1" x14ac:dyDescent="0.25">
      <c r="T802" s="38"/>
      <c r="U802" s="38"/>
      <c r="V802" s="38"/>
      <c r="W802" s="138"/>
    </row>
    <row r="803" spans="20:23" ht="18.75" customHeight="1" x14ac:dyDescent="0.25">
      <c r="T803" s="38"/>
      <c r="U803" s="38"/>
      <c r="V803" s="38"/>
      <c r="W803" s="138"/>
    </row>
    <row r="804" spans="20:23" ht="18.75" customHeight="1" x14ac:dyDescent="0.25">
      <c r="T804" s="38"/>
      <c r="U804" s="38"/>
      <c r="V804" s="38"/>
      <c r="W804" s="138"/>
    </row>
    <row r="805" spans="20:23" ht="18.75" customHeight="1" x14ac:dyDescent="0.25">
      <c r="T805" s="38"/>
      <c r="U805" s="38"/>
      <c r="V805" s="38"/>
      <c r="W805" s="138"/>
    </row>
    <row r="806" spans="20:23" ht="18.75" customHeight="1" x14ac:dyDescent="0.25">
      <c r="T806" s="38"/>
      <c r="U806" s="38"/>
      <c r="V806" s="38"/>
      <c r="W806" s="138"/>
    </row>
    <row r="807" spans="20:23" ht="18.75" customHeight="1" x14ac:dyDescent="0.25">
      <c r="T807" s="38"/>
      <c r="U807" s="38"/>
      <c r="V807" s="38"/>
      <c r="W807" s="138"/>
    </row>
    <row r="808" spans="20:23" ht="18.75" customHeight="1" x14ac:dyDescent="0.25">
      <c r="T808" s="38"/>
      <c r="U808" s="38"/>
      <c r="V808" s="38"/>
      <c r="W808" s="138"/>
    </row>
    <row r="809" spans="20:23" ht="18.75" customHeight="1" x14ac:dyDescent="0.25">
      <c r="T809" s="38"/>
      <c r="U809" s="38"/>
      <c r="V809" s="38"/>
      <c r="W809" s="138"/>
    </row>
    <row r="810" spans="20:23" ht="18.75" customHeight="1" x14ac:dyDescent="0.25">
      <c r="T810" s="38"/>
      <c r="U810" s="38"/>
      <c r="V810" s="38"/>
      <c r="W810" s="138"/>
    </row>
    <row r="811" spans="20:23" ht="18.75" customHeight="1" x14ac:dyDescent="0.25">
      <c r="T811" s="38"/>
      <c r="U811" s="38"/>
      <c r="V811" s="38"/>
      <c r="W811" s="138"/>
    </row>
    <row r="812" spans="20:23" ht="18.75" customHeight="1" x14ac:dyDescent="0.25">
      <c r="T812" s="38"/>
      <c r="U812" s="38"/>
      <c r="V812" s="38"/>
      <c r="W812" s="138"/>
    </row>
    <row r="813" spans="20:23" ht="18.75" customHeight="1" x14ac:dyDescent="0.25">
      <c r="T813" s="38"/>
      <c r="U813" s="38"/>
      <c r="V813" s="38"/>
      <c r="W813" s="138"/>
    </row>
    <row r="814" spans="20:23" ht="18.75" customHeight="1" x14ac:dyDescent="0.25">
      <c r="T814" s="38"/>
      <c r="U814" s="38"/>
      <c r="V814" s="38"/>
      <c r="W814" s="138"/>
    </row>
    <row r="815" spans="20:23" ht="18.75" customHeight="1" x14ac:dyDescent="0.25">
      <c r="T815" s="38"/>
      <c r="U815" s="38"/>
      <c r="V815" s="38"/>
      <c r="W815" s="138"/>
    </row>
    <row r="816" spans="20:23" ht="18.75" customHeight="1" x14ac:dyDescent="0.25">
      <c r="T816" s="38"/>
      <c r="U816" s="38"/>
      <c r="V816" s="38"/>
      <c r="W816" s="138"/>
    </row>
    <row r="817" spans="20:23" ht="18.75" customHeight="1" x14ac:dyDescent="0.25">
      <c r="T817" s="38"/>
      <c r="U817" s="38"/>
      <c r="V817" s="38"/>
      <c r="W817" s="138"/>
    </row>
    <row r="818" spans="20:23" ht="18.75" customHeight="1" x14ac:dyDescent="0.25">
      <c r="T818" s="38"/>
      <c r="U818" s="38"/>
      <c r="V818" s="38"/>
      <c r="W818" s="138"/>
    </row>
    <row r="819" spans="20:23" ht="18.75" customHeight="1" x14ac:dyDescent="0.25">
      <c r="T819" s="38"/>
      <c r="U819" s="38"/>
      <c r="V819" s="38"/>
      <c r="W819" s="138"/>
    </row>
    <row r="820" spans="20:23" ht="18.75" customHeight="1" x14ac:dyDescent="0.25">
      <c r="T820" s="38"/>
      <c r="U820" s="38"/>
      <c r="V820" s="38"/>
      <c r="W820" s="138"/>
    </row>
    <row r="821" spans="20:23" ht="18.75" customHeight="1" x14ac:dyDescent="0.25">
      <c r="T821" s="38"/>
      <c r="U821" s="38"/>
      <c r="V821" s="38"/>
      <c r="W821" s="138"/>
    </row>
    <row r="822" spans="20:23" ht="18.75" customHeight="1" x14ac:dyDescent="0.25">
      <c r="T822" s="38"/>
      <c r="U822" s="38"/>
      <c r="V822" s="38"/>
      <c r="W822" s="138"/>
    </row>
    <row r="823" spans="20:23" ht="18.75" customHeight="1" x14ac:dyDescent="0.25">
      <c r="T823" s="38"/>
      <c r="U823" s="38"/>
      <c r="V823" s="38"/>
      <c r="W823" s="138"/>
    </row>
    <row r="824" spans="20:23" ht="18.75" customHeight="1" x14ac:dyDescent="0.25">
      <c r="T824" s="38"/>
      <c r="U824" s="38"/>
      <c r="V824" s="38"/>
      <c r="W824" s="138"/>
    </row>
    <row r="825" spans="20:23" ht="18.75" customHeight="1" x14ac:dyDescent="0.25">
      <c r="T825" s="38"/>
      <c r="U825" s="38"/>
      <c r="V825" s="38"/>
      <c r="W825" s="138"/>
    </row>
    <row r="826" spans="20:23" ht="18.75" customHeight="1" x14ac:dyDescent="0.25">
      <c r="T826" s="38"/>
      <c r="U826" s="38"/>
      <c r="V826" s="38"/>
      <c r="W826" s="138"/>
    </row>
    <row r="827" spans="20:23" ht="18.75" customHeight="1" x14ac:dyDescent="0.25">
      <c r="T827" s="38"/>
      <c r="U827" s="38"/>
      <c r="V827" s="38"/>
      <c r="W827" s="138"/>
    </row>
    <row r="828" spans="20:23" ht="18.75" customHeight="1" x14ac:dyDescent="0.25">
      <c r="T828" s="38"/>
      <c r="U828" s="38"/>
      <c r="V828" s="38"/>
      <c r="W828" s="138"/>
    </row>
    <row r="829" spans="20:23" ht="18.75" customHeight="1" x14ac:dyDescent="0.25">
      <c r="T829" s="38"/>
      <c r="U829" s="38"/>
      <c r="V829" s="38"/>
      <c r="W829" s="138"/>
    </row>
    <row r="830" spans="20:23" ht="18.75" customHeight="1" x14ac:dyDescent="0.25">
      <c r="T830" s="38"/>
      <c r="U830" s="38"/>
      <c r="V830" s="38"/>
      <c r="W830" s="138"/>
    </row>
    <row r="831" spans="20:23" ht="18.75" customHeight="1" x14ac:dyDescent="0.25">
      <c r="T831" s="38"/>
      <c r="U831" s="38"/>
      <c r="V831" s="38"/>
      <c r="W831" s="138"/>
    </row>
    <row r="832" spans="20:23" ht="18.75" customHeight="1" x14ac:dyDescent="0.25">
      <c r="T832" s="38"/>
      <c r="U832" s="38"/>
      <c r="V832" s="38"/>
      <c r="W832" s="138"/>
    </row>
    <row r="833" spans="20:23" ht="18.75" customHeight="1" x14ac:dyDescent="0.25">
      <c r="T833" s="38"/>
      <c r="U833" s="38"/>
      <c r="V833" s="38"/>
      <c r="W833" s="138"/>
    </row>
    <row r="834" spans="20:23" ht="18.75" customHeight="1" x14ac:dyDescent="0.25">
      <c r="T834" s="38"/>
      <c r="U834" s="38"/>
      <c r="V834" s="38"/>
      <c r="W834" s="138"/>
    </row>
    <row r="835" spans="20:23" ht="18.75" customHeight="1" x14ac:dyDescent="0.25">
      <c r="T835" s="38"/>
      <c r="U835" s="38"/>
      <c r="V835" s="38"/>
      <c r="W835" s="138"/>
    </row>
    <row r="836" spans="20:23" ht="18.75" customHeight="1" x14ac:dyDescent="0.25">
      <c r="T836" s="38"/>
      <c r="U836" s="38"/>
      <c r="V836" s="38"/>
      <c r="W836" s="138"/>
    </row>
    <row r="837" spans="20:23" ht="18.75" customHeight="1" x14ac:dyDescent="0.25">
      <c r="T837" s="38"/>
      <c r="U837" s="38"/>
      <c r="V837" s="38"/>
      <c r="W837" s="138"/>
    </row>
    <row r="838" spans="20:23" ht="18.75" customHeight="1" x14ac:dyDescent="0.25">
      <c r="T838" s="38"/>
      <c r="U838" s="38"/>
      <c r="V838" s="38"/>
      <c r="W838" s="138"/>
    </row>
    <row r="839" spans="20:23" ht="18.75" customHeight="1" x14ac:dyDescent="0.25">
      <c r="T839" s="38"/>
      <c r="U839" s="38"/>
      <c r="V839" s="38"/>
      <c r="W839" s="138"/>
    </row>
    <row r="840" spans="20:23" ht="18.75" customHeight="1" x14ac:dyDescent="0.25">
      <c r="T840" s="38"/>
      <c r="U840" s="38"/>
      <c r="V840" s="38"/>
      <c r="W840" s="138"/>
    </row>
    <row r="841" spans="20:23" ht="18.75" customHeight="1" x14ac:dyDescent="0.25">
      <c r="T841" s="38"/>
      <c r="U841" s="38"/>
      <c r="V841" s="38"/>
      <c r="W841" s="138"/>
    </row>
    <row r="842" spans="20:23" ht="18.75" customHeight="1" x14ac:dyDescent="0.25">
      <c r="T842" s="38"/>
      <c r="U842" s="38"/>
      <c r="V842" s="38"/>
      <c r="W842" s="138"/>
    </row>
    <row r="843" spans="20:23" ht="18.75" customHeight="1" x14ac:dyDescent="0.25">
      <c r="T843" s="38"/>
      <c r="U843" s="38"/>
      <c r="V843" s="38"/>
      <c r="W843" s="138"/>
    </row>
    <row r="844" spans="20:23" ht="18.75" customHeight="1" x14ac:dyDescent="0.25">
      <c r="T844" s="38"/>
      <c r="U844" s="38"/>
      <c r="V844" s="38"/>
      <c r="W844" s="138"/>
    </row>
    <row r="845" spans="20:23" ht="18.75" customHeight="1" x14ac:dyDescent="0.25">
      <c r="T845" s="38"/>
      <c r="U845" s="38"/>
      <c r="V845" s="38"/>
      <c r="W845" s="138"/>
    </row>
    <row r="846" spans="20:23" ht="18.75" customHeight="1" x14ac:dyDescent="0.25">
      <c r="T846" s="38"/>
      <c r="U846" s="38"/>
      <c r="V846" s="38"/>
      <c r="W846" s="138"/>
    </row>
    <row r="847" spans="20:23" ht="18.75" customHeight="1" x14ac:dyDescent="0.25">
      <c r="T847" s="38"/>
      <c r="U847" s="38"/>
      <c r="V847" s="38"/>
      <c r="W847" s="138"/>
    </row>
    <row r="848" spans="20:23" ht="18.75" customHeight="1" x14ac:dyDescent="0.25">
      <c r="T848" s="38"/>
      <c r="U848" s="38"/>
      <c r="V848" s="38"/>
      <c r="W848" s="138"/>
    </row>
    <row r="849" spans="20:23" ht="18.75" customHeight="1" x14ac:dyDescent="0.25">
      <c r="T849" s="38"/>
      <c r="U849" s="38"/>
      <c r="V849" s="38"/>
      <c r="W849" s="138"/>
    </row>
    <row r="850" spans="20:23" ht="18.75" customHeight="1" x14ac:dyDescent="0.25">
      <c r="T850" s="38"/>
      <c r="U850" s="38"/>
      <c r="V850" s="38"/>
      <c r="W850" s="138"/>
    </row>
    <row r="851" spans="20:23" ht="18.75" customHeight="1" x14ac:dyDescent="0.25">
      <c r="T851" s="38"/>
      <c r="U851" s="38"/>
      <c r="V851" s="38"/>
      <c r="W851" s="138"/>
    </row>
    <row r="852" spans="20:23" ht="18.75" customHeight="1" x14ac:dyDescent="0.25">
      <c r="T852" s="38"/>
      <c r="U852" s="38"/>
      <c r="V852" s="38"/>
      <c r="W852" s="138"/>
    </row>
    <row r="853" spans="20:23" ht="18.75" customHeight="1" x14ac:dyDescent="0.25">
      <c r="T853" s="38"/>
      <c r="U853" s="38"/>
      <c r="V853" s="38"/>
      <c r="W853" s="138"/>
    </row>
    <row r="854" spans="20:23" ht="18.75" customHeight="1" x14ac:dyDescent="0.25">
      <c r="T854" s="38"/>
      <c r="U854" s="38"/>
      <c r="V854" s="38"/>
      <c r="W854" s="138"/>
    </row>
    <row r="855" spans="20:23" ht="18.75" customHeight="1" x14ac:dyDescent="0.25">
      <c r="T855" s="38"/>
      <c r="U855" s="38"/>
      <c r="V855" s="38"/>
      <c r="W855" s="138"/>
    </row>
    <row r="856" spans="20:23" ht="18.75" customHeight="1" x14ac:dyDescent="0.25">
      <c r="T856" s="38"/>
      <c r="U856" s="38"/>
      <c r="V856" s="38"/>
      <c r="W856" s="138"/>
    </row>
    <row r="857" spans="20:23" ht="18.75" customHeight="1" x14ac:dyDescent="0.25">
      <c r="T857" s="38"/>
      <c r="U857" s="38"/>
      <c r="V857" s="38"/>
      <c r="W857" s="138"/>
    </row>
    <row r="858" spans="20:23" ht="18.75" customHeight="1" x14ac:dyDescent="0.25">
      <c r="T858" s="38"/>
      <c r="U858" s="38"/>
      <c r="V858" s="38"/>
      <c r="W858" s="138"/>
    </row>
    <row r="859" spans="20:23" ht="18.75" customHeight="1" x14ac:dyDescent="0.25">
      <c r="T859" s="38"/>
      <c r="U859" s="38"/>
      <c r="V859" s="38"/>
      <c r="W859" s="138"/>
    </row>
    <row r="860" spans="20:23" ht="18.75" customHeight="1" x14ac:dyDescent="0.25">
      <c r="T860" s="38"/>
      <c r="U860" s="38"/>
      <c r="V860" s="38"/>
      <c r="W860" s="138"/>
    </row>
    <row r="861" spans="20:23" ht="18.75" customHeight="1" x14ac:dyDescent="0.25">
      <c r="T861" s="38"/>
      <c r="U861" s="38"/>
      <c r="V861" s="38"/>
      <c r="W861" s="138"/>
    </row>
    <row r="862" spans="20:23" ht="18.75" customHeight="1" x14ac:dyDescent="0.25">
      <c r="T862" s="38"/>
      <c r="U862" s="38"/>
      <c r="V862" s="38"/>
      <c r="W862" s="138"/>
    </row>
    <row r="863" spans="20:23" ht="18.75" customHeight="1" x14ac:dyDescent="0.25">
      <c r="T863" s="38"/>
      <c r="U863" s="38"/>
      <c r="V863" s="38"/>
      <c r="W863" s="138"/>
    </row>
    <row r="864" spans="20:23" ht="18.75" customHeight="1" x14ac:dyDescent="0.25">
      <c r="T864" s="38"/>
      <c r="U864" s="38"/>
      <c r="V864" s="38"/>
      <c r="W864" s="138"/>
    </row>
    <row r="865" spans="20:23" ht="18.75" customHeight="1" x14ac:dyDescent="0.25">
      <c r="T865" s="38"/>
      <c r="U865" s="38"/>
      <c r="V865" s="38"/>
      <c r="W865" s="138"/>
    </row>
    <row r="866" spans="20:23" ht="18.75" customHeight="1" x14ac:dyDescent="0.25">
      <c r="T866" s="38"/>
      <c r="U866" s="38"/>
      <c r="V866" s="38"/>
      <c r="W866" s="138"/>
    </row>
    <row r="867" spans="20:23" ht="18.75" customHeight="1" x14ac:dyDescent="0.25">
      <c r="T867" s="38"/>
      <c r="U867" s="38"/>
      <c r="V867" s="38"/>
      <c r="W867" s="138"/>
    </row>
    <row r="868" spans="20:23" ht="18.75" customHeight="1" x14ac:dyDescent="0.25">
      <c r="T868" s="38"/>
      <c r="U868" s="38"/>
      <c r="V868" s="38"/>
      <c r="W868" s="138"/>
    </row>
    <row r="869" spans="20:23" ht="18.75" customHeight="1" x14ac:dyDescent="0.25">
      <c r="T869" s="38"/>
      <c r="U869" s="38"/>
      <c r="V869" s="38"/>
      <c r="W869" s="138"/>
    </row>
    <row r="870" spans="20:23" ht="18.75" customHeight="1" x14ac:dyDescent="0.25">
      <c r="T870" s="38"/>
      <c r="U870" s="38"/>
      <c r="V870" s="38"/>
      <c r="W870" s="138"/>
    </row>
    <row r="871" spans="20:23" ht="18.75" customHeight="1" x14ac:dyDescent="0.25">
      <c r="T871" s="38"/>
      <c r="U871" s="38"/>
      <c r="V871" s="38"/>
      <c r="W871" s="138"/>
    </row>
    <row r="872" spans="20:23" ht="18.75" customHeight="1" x14ac:dyDescent="0.25">
      <c r="T872" s="38"/>
      <c r="U872" s="38"/>
      <c r="V872" s="38"/>
      <c r="W872" s="138"/>
    </row>
    <row r="873" spans="20:23" ht="18.75" customHeight="1" x14ac:dyDescent="0.25">
      <c r="T873" s="38"/>
      <c r="U873" s="38"/>
      <c r="V873" s="38"/>
      <c r="W873" s="138"/>
    </row>
    <row r="874" spans="20:23" ht="18.75" customHeight="1" x14ac:dyDescent="0.25">
      <c r="T874" s="38"/>
      <c r="U874" s="38"/>
      <c r="V874" s="38"/>
      <c r="W874" s="138"/>
    </row>
    <row r="875" spans="20:23" ht="18.75" customHeight="1" x14ac:dyDescent="0.25">
      <c r="T875" s="38"/>
      <c r="U875" s="38"/>
      <c r="V875" s="38"/>
      <c r="W875" s="138"/>
    </row>
    <row r="876" spans="20:23" ht="18.75" customHeight="1" x14ac:dyDescent="0.25">
      <c r="T876" s="38"/>
      <c r="U876" s="38"/>
      <c r="V876" s="38"/>
      <c r="W876" s="138"/>
    </row>
    <row r="877" spans="20:23" ht="18.75" customHeight="1" x14ac:dyDescent="0.25">
      <c r="T877" s="38"/>
      <c r="U877" s="38"/>
      <c r="V877" s="38"/>
      <c r="W877" s="138"/>
    </row>
    <row r="878" spans="20:23" ht="18.75" customHeight="1" x14ac:dyDescent="0.25">
      <c r="T878" s="38"/>
      <c r="U878" s="38"/>
      <c r="V878" s="38"/>
      <c r="W878" s="138"/>
    </row>
    <row r="879" spans="20:23" ht="18.75" customHeight="1" x14ac:dyDescent="0.25">
      <c r="T879" s="38"/>
      <c r="U879" s="38"/>
      <c r="V879" s="38"/>
      <c r="W879" s="138"/>
    </row>
    <row r="880" spans="20:23" ht="18.75" customHeight="1" x14ac:dyDescent="0.25">
      <c r="T880" s="38"/>
      <c r="U880" s="38"/>
      <c r="V880" s="38"/>
      <c r="W880" s="138"/>
    </row>
    <row r="881" spans="20:23" ht="18.75" customHeight="1" x14ac:dyDescent="0.25">
      <c r="T881" s="38"/>
      <c r="U881" s="38"/>
      <c r="V881" s="38"/>
      <c r="W881" s="138"/>
    </row>
    <row r="882" spans="20:23" ht="18.75" customHeight="1" x14ac:dyDescent="0.25">
      <c r="T882" s="38"/>
      <c r="U882" s="38"/>
      <c r="V882" s="38"/>
      <c r="W882" s="138"/>
    </row>
    <row r="883" spans="20:23" ht="18.75" customHeight="1" x14ac:dyDescent="0.25">
      <c r="T883" s="38"/>
      <c r="U883" s="38"/>
      <c r="V883" s="38"/>
      <c r="W883" s="138"/>
    </row>
    <row r="884" spans="20:23" ht="18.75" customHeight="1" x14ac:dyDescent="0.25">
      <c r="T884" s="38"/>
      <c r="U884" s="38"/>
      <c r="V884" s="38"/>
      <c r="W884" s="138"/>
    </row>
    <row r="885" spans="20:23" ht="18.75" customHeight="1" x14ac:dyDescent="0.25">
      <c r="T885" s="38"/>
      <c r="U885" s="38"/>
      <c r="V885" s="38"/>
      <c r="W885" s="138"/>
    </row>
    <row r="886" spans="20:23" ht="18.75" customHeight="1" x14ac:dyDescent="0.25">
      <c r="T886" s="38"/>
      <c r="U886" s="38"/>
      <c r="V886" s="38"/>
      <c r="W886" s="138"/>
    </row>
    <row r="887" spans="20:23" ht="18.75" customHeight="1" x14ac:dyDescent="0.25">
      <c r="T887" s="38"/>
      <c r="U887" s="38"/>
      <c r="V887" s="38"/>
      <c r="W887" s="138"/>
    </row>
    <row r="888" spans="20:23" ht="18.75" customHeight="1" x14ac:dyDescent="0.25">
      <c r="T888" s="38"/>
      <c r="U888" s="38"/>
      <c r="V888" s="38"/>
      <c r="W888" s="138"/>
    </row>
    <row r="889" spans="20:23" ht="18.75" customHeight="1" x14ac:dyDescent="0.25">
      <c r="T889" s="38"/>
      <c r="U889" s="38"/>
      <c r="V889" s="38"/>
      <c r="W889" s="138"/>
    </row>
    <row r="890" spans="20:23" ht="18.75" customHeight="1" x14ac:dyDescent="0.25">
      <c r="T890" s="38"/>
      <c r="U890" s="38"/>
      <c r="V890" s="38"/>
      <c r="W890" s="138"/>
    </row>
    <row r="891" spans="20:23" ht="18.75" customHeight="1" x14ac:dyDescent="0.25">
      <c r="T891" s="38"/>
      <c r="U891" s="38"/>
      <c r="V891" s="38"/>
      <c r="W891" s="138"/>
    </row>
    <row r="892" spans="20:23" ht="18.75" customHeight="1" x14ac:dyDescent="0.25">
      <c r="T892" s="38"/>
      <c r="U892" s="38"/>
      <c r="V892" s="38"/>
      <c r="W892" s="138"/>
    </row>
    <row r="893" spans="20:23" ht="18.75" customHeight="1" x14ac:dyDescent="0.25">
      <c r="T893" s="38"/>
      <c r="U893" s="38"/>
      <c r="V893" s="38"/>
      <c r="W893" s="138"/>
    </row>
    <row r="894" spans="20:23" ht="18.75" customHeight="1" x14ac:dyDescent="0.25">
      <c r="T894" s="38"/>
      <c r="U894" s="38"/>
      <c r="V894" s="38"/>
      <c r="W894" s="138"/>
    </row>
    <row r="895" spans="20:23" ht="18.75" customHeight="1" x14ac:dyDescent="0.25">
      <c r="T895" s="38"/>
      <c r="U895" s="38"/>
      <c r="V895" s="38"/>
      <c r="W895" s="138"/>
    </row>
    <row r="896" spans="20:23" ht="18.75" customHeight="1" x14ac:dyDescent="0.25">
      <c r="T896" s="38"/>
      <c r="U896" s="38"/>
      <c r="V896" s="38"/>
      <c r="W896" s="138"/>
    </row>
    <row r="897" spans="20:23" ht="18.75" customHeight="1" x14ac:dyDescent="0.25">
      <c r="T897" s="38"/>
      <c r="U897" s="38"/>
      <c r="V897" s="38"/>
      <c r="W897" s="138"/>
    </row>
    <row r="898" spans="20:23" ht="18.75" customHeight="1" x14ac:dyDescent="0.25">
      <c r="T898" s="38"/>
      <c r="U898" s="38"/>
      <c r="V898" s="38"/>
      <c r="W898" s="138"/>
    </row>
    <row r="899" spans="20:23" ht="18.75" customHeight="1" x14ac:dyDescent="0.25">
      <c r="T899" s="38"/>
      <c r="U899" s="38"/>
      <c r="V899" s="38"/>
      <c r="W899" s="138"/>
    </row>
    <row r="900" spans="20:23" ht="18.75" customHeight="1" x14ac:dyDescent="0.25">
      <c r="T900" s="38"/>
      <c r="U900" s="38"/>
      <c r="V900" s="38"/>
      <c r="W900" s="138"/>
    </row>
    <row r="901" spans="20:23" ht="18.75" customHeight="1" x14ac:dyDescent="0.25">
      <c r="T901" s="38"/>
      <c r="U901" s="38"/>
      <c r="V901" s="38"/>
      <c r="W901" s="138"/>
    </row>
    <row r="902" spans="20:23" ht="18.75" customHeight="1" x14ac:dyDescent="0.25">
      <c r="T902" s="38"/>
      <c r="U902" s="38"/>
      <c r="V902" s="38"/>
      <c r="W902" s="138"/>
    </row>
    <row r="903" spans="20:23" ht="18.75" customHeight="1" x14ac:dyDescent="0.25">
      <c r="T903" s="38"/>
      <c r="U903" s="38"/>
      <c r="V903" s="38"/>
      <c r="W903" s="138"/>
    </row>
    <row r="904" spans="20:23" ht="18.75" customHeight="1" x14ac:dyDescent="0.25">
      <c r="T904" s="38"/>
      <c r="U904" s="38"/>
      <c r="V904" s="38"/>
      <c r="W904" s="138"/>
    </row>
    <row r="905" spans="20:23" ht="18.75" customHeight="1" x14ac:dyDescent="0.25">
      <c r="T905" s="38"/>
      <c r="U905" s="38"/>
      <c r="V905" s="38"/>
      <c r="W905" s="138"/>
    </row>
    <row r="906" spans="20:23" ht="18.75" customHeight="1" x14ac:dyDescent="0.25">
      <c r="T906" s="38"/>
      <c r="U906" s="38"/>
      <c r="V906" s="38"/>
      <c r="W906" s="138"/>
    </row>
    <row r="907" spans="20:23" ht="18.75" customHeight="1" x14ac:dyDescent="0.25">
      <c r="T907" s="38"/>
      <c r="U907" s="38"/>
      <c r="V907" s="38"/>
      <c r="W907" s="138"/>
    </row>
    <row r="908" spans="20:23" ht="18.75" customHeight="1" x14ac:dyDescent="0.25">
      <c r="T908" s="38"/>
      <c r="U908" s="38"/>
      <c r="V908" s="38"/>
      <c r="W908" s="138"/>
    </row>
    <row r="909" spans="20:23" ht="18.75" customHeight="1" x14ac:dyDescent="0.25">
      <c r="T909" s="38"/>
      <c r="U909" s="38"/>
      <c r="V909" s="38"/>
      <c r="W909" s="138"/>
    </row>
    <row r="910" spans="20:23" ht="18.75" customHeight="1" x14ac:dyDescent="0.25">
      <c r="T910" s="38"/>
      <c r="U910" s="38"/>
      <c r="V910" s="38"/>
      <c r="W910" s="138"/>
    </row>
    <row r="911" spans="20:23" ht="18.75" customHeight="1" x14ac:dyDescent="0.25">
      <c r="T911" s="38"/>
      <c r="U911" s="38"/>
      <c r="V911" s="38"/>
      <c r="W911" s="138"/>
    </row>
    <row r="912" spans="20:23" ht="18.75" customHeight="1" x14ac:dyDescent="0.25">
      <c r="T912" s="38"/>
      <c r="U912" s="38"/>
      <c r="V912" s="38"/>
      <c r="W912" s="138"/>
    </row>
    <row r="913" spans="20:23" ht="18.75" customHeight="1" x14ac:dyDescent="0.25">
      <c r="T913" s="38"/>
      <c r="U913" s="38"/>
      <c r="V913" s="38"/>
      <c r="W913" s="138"/>
    </row>
    <row r="914" spans="20:23" ht="18.75" customHeight="1" x14ac:dyDescent="0.25">
      <c r="T914" s="38"/>
      <c r="U914" s="38"/>
      <c r="V914" s="38"/>
      <c r="W914" s="138"/>
    </row>
    <row r="915" spans="20:23" ht="18.75" customHeight="1" x14ac:dyDescent="0.25">
      <c r="T915" s="38"/>
      <c r="U915" s="38"/>
      <c r="V915" s="38"/>
      <c r="W915" s="138"/>
    </row>
    <row r="916" spans="20:23" ht="18.75" customHeight="1" x14ac:dyDescent="0.25">
      <c r="T916" s="38"/>
      <c r="U916" s="38"/>
      <c r="V916" s="38"/>
      <c r="W916" s="138"/>
    </row>
    <row r="917" spans="20:23" ht="18.75" customHeight="1" x14ac:dyDescent="0.25">
      <c r="T917" s="38"/>
      <c r="U917" s="38"/>
      <c r="V917" s="38"/>
      <c r="W917" s="138"/>
    </row>
    <row r="918" spans="20:23" ht="18.75" customHeight="1" x14ac:dyDescent="0.25">
      <c r="T918" s="38"/>
      <c r="U918" s="38"/>
      <c r="V918" s="38"/>
      <c r="W918" s="138"/>
    </row>
    <row r="919" spans="20:23" ht="18.75" customHeight="1" x14ac:dyDescent="0.25">
      <c r="T919" s="38"/>
      <c r="U919" s="38"/>
      <c r="V919" s="38"/>
      <c r="W919" s="138"/>
    </row>
    <row r="920" spans="20:23" ht="18.75" customHeight="1" x14ac:dyDescent="0.25">
      <c r="T920" s="38"/>
      <c r="U920" s="38"/>
      <c r="V920" s="38"/>
      <c r="W920" s="138"/>
    </row>
    <row r="921" spans="20:23" ht="18.75" customHeight="1" x14ac:dyDescent="0.25">
      <c r="T921" s="38"/>
      <c r="U921" s="38"/>
      <c r="V921" s="38"/>
      <c r="W921" s="138"/>
    </row>
    <row r="922" spans="20:23" ht="18.75" customHeight="1" x14ac:dyDescent="0.25">
      <c r="T922" s="38"/>
      <c r="U922" s="38"/>
      <c r="V922" s="38"/>
      <c r="W922" s="138"/>
    </row>
    <row r="923" spans="20:23" ht="18.75" customHeight="1" x14ac:dyDescent="0.25">
      <c r="T923" s="38"/>
      <c r="U923" s="38"/>
      <c r="V923" s="38"/>
      <c r="W923" s="138"/>
    </row>
    <row r="924" spans="20:23" ht="18.75" customHeight="1" x14ac:dyDescent="0.25">
      <c r="T924" s="38"/>
      <c r="U924" s="38"/>
      <c r="V924" s="38"/>
      <c r="W924" s="138"/>
    </row>
    <row r="925" spans="20:23" ht="18.75" customHeight="1" x14ac:dyDescent="0.25">
      <c r="T925" s="38"/>
      <c r="U925" s="38"/>
      <c r="V925" s="38"/>
      <c r="W925" s="138"/>
    </row>
    <row r="926" spans="20:23" ht="18.75" customHeight="1" x14ac:dyDescent="0.25">
      <c r="T926" s="38"/>
      <c r="U926" s="38"/>
      <c r="V926" s="38"/>
      <c r="W926" s="138"/>
    </row>
    <row r="927" spans="20:23" ht="18.75" customHeight="1" x14ac:dyDescent="0.25">
      <c r="T927" s="38"/>
      <c r="U927" s="38"/>
      <c r="V927" s="38"/>
      <c r="W927" s="138"/>
    </row>
    <row r="928" spans="20:23" ht="18.75" customHeight="1" x14ac:dyDescent="0.25">
      <c r="T928" s="38"/>
      <c r="U928" s="38"/>
      <c r="V928" s="38"/>
      <c r="W928" s="138"/>
    </row>
    <row r="929" spans="20:23" ht="18.75" customHeight="1" x14ac:dyDescent="0.25">
      <c r="T929" s="38"/>
      <c r="U929" s="38"/>
      <c r="V929" s="38"/>
      <c r="W929" s="138"/>
    </row>
    <row r="930" spans="20:23" ht="18.75" customHeight="1" x14ac:dyDescent="0.25">
      <c r="T930" s="38"/>
      <c r="U930" s="38"/>
      <c r="V930" s="38"/>
      <c r="W930" s="138"/>
    </row>
    <row r="931" spans="20:23" ht="18.75" customHeight="1" x14ac:dyDescent="0.25">
      <c r="T931" s="38"/>
      <c r="U931" s="38"/>
      <c r="V931" s="38"/>
      <c r="W931" s="138"/>
    </row>
    <row r="932" spans="20:23" ht="18.75" customHeight="1" x14ac:dyDescent="0.25">
      <c r="T932" s="38"/>
      <c r="U932" s="38"/>
      <c r="V932" s="38"/>
      <c r="W932" s="138"/>
    </row>
    <row r="933" spans="20:23" ht="18.75" customHeight="1" x14ac:dyDescent="0.25">
      <c r="T933" s="38"/>
      <c r="U933" s="38"/>
      <c r="V933" s="38"/>
      <c r="W933" s="138"/>
    </row>
    <row r="934" spans="20:23" ht="18.75" customHeight="1" x14ac:dyDescent="0.25">
      <c r="T934" s="38"/>
      <c r="U934" s="38"/>
      <c r="V934" s="38"/>
      <c r="W934" s="138"/>
    </row>
    <row r="935" spans="20:23" ht="18.75" customHeight="1" x14ac:dyDescent="0.25">
      <c r="T935" s="38"/>
      <c r="U935" s="38"/>
      <c r="V935" s="38"/>
      <c r="W935" s="138"/>
    </row>
    <row r="936" spans="20:23" ht="18.75" customHeight="1" x14ac:dyDescent="0.25">
      <c r="T936" s="38"/>
      <c r="U936" s="38"/>
      <c r="V936" s="38"/>
      <c r="W936" s="138"/>
    </row>
    <row r="937" spans="20:23" ht="18.75" customHeight="1" x14ac:dyDescent="0.25">
      <c r="T937" s="38"/>
      <c r="U937" s="38"/>
      <c r="V937" s="38"/>
      <c r="W937" s="138"/>
    </row>
    <row r="938" spans="20:23" ht="18.75" customHeight="1" x14ac:dyDescent="0.25">
      <c r="T938" s="38"/>
      <c r="U938" s="38"/>
      <c r="V938" s="38"/>
      <c r="W938" s="138"/>
    </row>
    <row r="939" spans="20:23" ht="18.75" customHeight="1" x14ac:dyDescent="0.25">
      <c r="T939" s="38"/>
      <c r="U939" s="38"/>
      <c r="V939" s="38"/>
      <c r="W939" s="138"/>
    </row>
    <row r="940" spans="20:23" ht="18.75" customHeight="1" x14ac:dyDescent="0.25">
      <c r="T940" s="38"/>
      <c r="U940" s="38"/>
      <c r="V940" s="38"/>
      <c r="W940" s="138"/>
    </row>
    <row r="941" spans="20:23" ht="18.75" customHeight="1" x14ac:dyDescent="0.25">
      <c r="T941" s="38"/>
      <c r="U941" s="38"/>
      <c r="V941" s="38"/>
      <c r="W941" s="138"/>
    </row>
    <row r="942" spans="20:23" ht="18.75" customHeight="1" x14ac:dyDescent="0.25">
      <c r="T942" s="38"/>
      <c r="U942" s="38"/>
      <c r="V942" s="38"/>
      <c r="W942" s="138"/>
    </row>
    <row r="943" spans="20:23" ht="18.75" customHeight="1" x14ac:dyDescent="0.25">
      <c r="T943" s="38"/>
      <c r="U943" s="38"/>
      <c r="V943" s="38"/>
      <c r="W943" s="138"/>
    </row>
    <row r="944" spans="20:23" ht="18.75" customHeight="1" x14ac:dyDescent="0.25">
      <c r="T944" s="38"/>
      <c r="U944" s="38"/>
      <c r="V944" s="38"/>
      <c r="W944" s="138"/>
    </row>
    <row r="945" spans="20:23" ht="18.75" customHeight="1" x14ac:dyDescent="0.25">
      <c r="T945" s="38"/>
      <c r="U945" s="38"/>
      <c r="V945" s="38"/>
      <c r="W945" s="138"/>
    </row>
    <row r="946" spans="20:23" ht="18.75" customHeight="1" x14ac:dyDescent="0.25">
      <c r="T946" s="38"/>
      <c r="U946" s="38"/>
      <c r="V946" s="38"/>
      <c r="W946" s="138"/>
    </row>
    <row r="947" spans="20:23" ht="18.75" customHeight="1" x14ac:dyDescent="0.25">
      <c r="T947" s="38"/>
      <c r="U947" s="38"/>
      <c r="V947" s="38"/>
      <c r="W947" s="138"/>
    </row>
    <row r="948" spans="20:23" ht="18.75" customHeight="1" x14ac:dyDescent="0.25">
      <c r="T948" s="38"/>
      <c r="U948" s="38"/>
      <c r="V948" s="38"/>
      <c r="W948" s="138"/>
    </row>
    <row r="949" spans="20:23" ht="18.75" customHeight="1" x14ac:dyDescent="0.25">
      <c r="T949" s="38"/>
      <c r="U949" s="38"/>
      <c r="V949" s="38"/>
      <c r="W949" s="138"/>
    </row>
    <row r="950" spans="20:23" ht="18.75" customHeight="1" x14ac:dyDescent="0.25">
      <c r="T950" s="38"/>
      <c r="U950" s="38"/>
      <c r="V950" s="38"/>
      <c r="W950" s="138"/>
    </row>
    <row r="951" spans="20:23" ht="18.75" customHeight="1" x14ac:dyDescent="0.25">
      <c r="T951" s="38"/>
      <c r="U951" s="38"/>
      <c r="V951" s="38"/>
      <c r="W951" s="138"/>
    </row>
    <row r="952" spans="20:23" ht="15" customHeight="1" x14ac:dyDescent="0.25">
      <c r="T952" s="38"/>
      <c r="U952" s="38"/>
      <c r="V952" s="38"/>
      <c r="W952" s="138"/>
    </row>
    <row r="953" spans="20:23" ht="15" customHeight="1" x14ac:dyDescent="0.25">
      <c r="T953" s="38"/>
      <c r="U953" s="38"/>
      <c r="V953" s="38"/>
      <c r="W953" s="138"/>
    </row>
    <row r="954" spans="20:23" ht="15" customHeight="1" x14ac:dyDescent="0.25">
      <c r="T954" s="38"/>
      <c r="U954" s="38"/>
      <c r="V954" s="38"/>
      <c r="W954" s="138"/>
    </row>
    <row r="955" spans="20:23" ht="15" customHeight="1" x14ac:dyDescent="0.25">
      <c r="T955" s="38"/>
      <c r="U955" s="38"/>
      <c r="V955" s="38"/>
      <c r="W955" s="138"/>
    </row>
    <row r="956" spans="20:23" ht="15" customHeight="1" x14ac:dyDescent="0.25">
      <c r="T956" s="38"/>
      <c r="U956" s="38"/>
      <c r="V956" s="38"/>
      <c r="W956" s="138"/>
    </row>
    <row r="957" spans="20:23" ht="15" customHeight="1" x14ac:dyDescent="0.25">
      <c r="T957" s="38"/>
      <c r="U957" s="38"/>
      <c r="V957" s="38"/>
      <c r="W957" s="138"/>
    </row>
  </sheetData>
  <sheetProtection algorithmName="SHA-512" hashValue="zFgaJVueXAG8NP8TBvSo72rqRxdooBzgZgv3GFGd9aMkj5jTyhIAThOEK5AJ0BJQXC2odtW8aoO8AysyVo0Bzw==" saltValue="e+B0pnN87b2LMZy/QbIPyw==" spinCount="100000" sheet="1" objects="1" scenarios="1" selectLockedCells="1" selectUnlockedCells="1"/>
  <mergeCells count="79">
    <mergeCell ref="I61:J61"/>
    <mergeCell ref="M27:M28"/>
    <mergeCell ref="P27:P28"/>
    <mergeCell ref="Q27:Q28"/>
    <mergeCell ref="R27:R28"/>
    <mergeCell ref="H21:I21"/>
    <mergeCell ref="J21:L21"/>
    <mergeCell ref="H26:I26"/>
    <mergeCell ref="L26:M26"/>
    <mergeCell ref="V27:V28"/>
    <mergeCell ref="T27:T28"/>
    <mergeCell ref="U27:U28"/>
    <mergeCell ref="H25:J25"/>
    <mergeCell ref="K25:M25"/>
    <mergeCell ref="T25:V25"/>
    <mergeCell ref="R25:S25"/>
    <mergeCell ref="U26:V26"/>
    <mergeCell ref="D27:D28"/>
    <mergeCell ref="E27:E28"/>
    <mergeCell ref="F27:F28"/>
    <mergeCell ref="K27:K28"/>
    <mergeCell ref="L27:L28"/>
    <mergeCell ref="S18:V20"/>
    <mergeCell ref="H19:I19"/>
    <mergeCell ref="N19:O20"/>
    <mergeCell ref="P19:P20"/>
    <mergeCell ref="Q19:Q20"/>
    <mergeCell ref="H20:I20"/>
    <mergeCell ref="J20:L20"/>
    <mergeCell ref="K17:K19"/>
    <mergeCell ref="P17:P18"/>
    <mergeCell ref="C12:D12"/>
    <mergeCell ref="E12:F12"/>
    <mergeCell ref="N12:O12"/>
    <mergeCell ref="P12:Q12"/>
    <mergeCell ref="Q17:Q18"/>
    <mergeCell ref="H18:I18"/>
    <mergeCell ref="H17:I17"/>
    <mergeCell ref="C15:D16"/>
    <mergeCell ref="H16:I16"/>
    <mergeCell ref="J16:L16"/>
    <mergeCell ref="E15:F16"/>
    <mergeCell ref="N17:O18"/>
    <mergeCell ref="C13:D13"/>
    <mergeCell ref="E13:F13"/>
    <mergeCell ref="I13:I14"/>
    <mergeCell ref="N13:N14"/>
    <mergeCell ref="P13:Q13"/>
    <mergeCell ref="P14:Q14"/>
    <mergeCell ref="J8:L8"/>
    <mergeCell ref="Z9:Z12"/>
    <mergeCell ref="H10:I10"/>
    <mergeCell ref="J10:L10"/>
    <mergeCell ref="N10:O10"/>
    <mergeCell ref="P10:Q10"/>
    <mergeCell ref="S10:V11"/>
    <mergeCell ref="H11:H14"/>
    <mergeCell ref="I11:I12"/>
    <mergeCell ref="J11:L12"/>
    <mergeCell ref="V14:V15"/>
    <mergeCell ref="S12:V13"/>
    <mergeCell ref="S14:T15"/>
    <mergeCell ref="U14:U15"/>
    <mergeCell ref="B2:D2"/>
    <mergeCell ref="C9:D9"/>
    <mergeCell ref="E9:F9"/>
    <mergeCell ref="J9:L9"/>
    <mergeCell ref="AM1:AN1"/>
    <mergeCell ref="E2:F2"/>
    <mergeCell ref="S6:V6"/>
    <mergeCell ref="C7:D7"/>
    <mergeCell ref="H7:H9"/>
    <mergeCell ref="J7:L7"/>
    <mergeCell ref="N7:O9"/>
    <mergeCell ref="P7:Q9"/>
    <mergeCell ref="S7:T7"/>
    <mergeCell ref="U7:V7"/>
    <mergeCell ref="C8:D8"/>
    <mergeCell ref="E8:F8"/>
  </mergeCells>
  <phoneticPr fontId="3"/>
  <conditionalFormatting sqref="H19">
    <cfRule type="expression" dxfId="742" priority="72">
      <formula>#REF!="日数計算"</formula>
    </cfRule>
  </conditionalFormatting>
  <conditionalFormatting sqref="J8:J9">
    <cfRule type="expression" dxfId="741" priority="77">
      <formula>$J$7=$AF$3</formula>
    </cfRule>
  </conditionalFormatting>
  <conditionalFormatting sqref="M61 D61:F61">
    <cfRule type="expression" dxfId="740" priority="80">
      <formula>$J$10=$AG$3</formula>
    </cfRule>
  </conditionalFormatting>
  <conditionalFormatting sqref="C27:M28 C30:C60 H26:M26 M29:M60 G29:H60">
    <cfRule type="expression" dxfId="739" priority="65">
      <formula>$J$10=$AG$3</formula>
    </cfRule>
  </conditionalFormatting>
  <conditionalFormatting sqref="C29">
    <cfRule type="expression" dxfId="738" priority="62">
      <formula>$J$10=$AG$3</formula>
    </cfRule>
  </conditionalFormatting>
  <conditionalFormatting sqref="U14">
    <cfRule type="expression" dxfId="737" priority="60">
      <formula>$U$7=""</formula>
    </cfRule>
  </conditionalFormatting>
  <conditionalFormatting sqref="C25 K25">
    <cfRule type="expression" dxfId="736" priority="51">
      <formula>$J$10=$AG$3</formula>
    </cfRule>
  </conditionalFormatting>
  <conditionalFormatting sqref="O25">
    <cfRule type="expression" dxfId="735" priority="41">
      <formula>$J$10=$AG$2</formula>
    </cfRule>
  </conditionalFormatting>
  <conditionalFormatting sqref="D25:G25">
    <cfRule type="expression" dxfId="734" priority="40">
      <formula>$J$10=$AG$3</formula>
    </cfRule>
  </conditionalFormatting>
  <conditionalFormatting sqref="C26">
    <cfRule type="expression" dxfId="733" priority="39">
      <formula>$J$10=$AG$3</formula>
    </cfRule>
  </conditionalFormatting>
  <conditionalFormatting sqref="D26:G26">
    <cfRule type="expression" dxfId="732" priority="38">
      <formula>$J$10=$AG$3</formula>
    </cfRule>
  </conditionalFormatting>
  <conditionalFormatting sqref="O26">
    <cfRule type="expression" dxfId="731" priority="37">
      <formula>$J$10=$AG$2</formula>
    </cfRule>
  </conditionalFormatting>
  <conditionalFormatting sqref="P26:Q26">
    <cfRule type="expression" dxfId="730" priority="36">
      <formula>$J$10=$AG$2</formula>
    </cfRule>
  </conditionalFormatting>
  <conditionalFormatting sqref="R26">
    <cfRule type="expression" dxfId="729" priority="35">
      <formula>$J$10=$AG$2</formula>
    </cfRule>
  </conditionalFormatting>
  <conditionalFormatting sqref="P25:R25">
    <cfRule type="expression" dxfId="728" priority="34">
      <formula>$J$10=$AG$2</formula>
    </cfRule>
  </conditionalFormatting>
  <conditionalFormatting sqref="H25">
    <cfRule type="expression" dxfId="727" priority="30">
      <formula>$J$10=$AG$3</formula>
    </cfRule>
  </conditionalFormatting>
  <conditionalFormatting sqref="G61">
    <cfRule type="expression" dxfId="726" priority="28">
      <formula>$J$10=$AG$3</formula>
    </cfRule>
  </conditionalFormatting>
  <conditionalFormatting sqref="H61">
    <cfRule type="expression" dxfId="725" priority="25">
      <formula>$J$10=$AG$3</formula>
    </cfRule>
  </conditionalFormatting>
  <conditionalFormatting sqref="C61">
    <cfRule type="expression" dxfId="724" priority="24">
      <formula>$J$10=$AG$3</formula>
    </cfRule>
  </conditionalFormatting>
  <conditionalFormatting sqref="P14:Q14">
    <cfRule type="expression" dxfId="723" priority="22">
      <formula>$P$14&lt;=0</formula>
    </cfRule>
  </conditionalFormatting>
  <conditionalFormatting sqref="R61">
    <cfRule type="expression" dxfId="722" priority="18">
      <formula>$J$10=$AG$2</formula>
    </cfRule>
  </conditionalFormatting>
  <conditionalFormatting sqref="I29:I60 I61:K61 K29:K60">
    <cfRule type="expression" dxfId="721" priority="14">
      <formula>$J$10=$AG$3</formula>
    </cfRule>
  </conditionalFormatting>
  <conditionalFormatting sqref="J29:J60">
    <cfRule type="expression" dxfId="720" priority="10">
      <formula>$J$10=$AG$3</formula>
    </cfRule>
  </conditionalFormatting>
  <conditionalFormatting sqref="L29:L61">
    <cfRule type="expression" dxfId="719" priority="8">
      <formula>$J$10=$AG$3</formula>
    </cfRule>
  </conditionalFormatting>
  <conditionalFormatting sqref="D29:F60">
    <cfRule type="expression" dxfId="718" priority="7">
      <formula>$J$10=$AG$3</formula>
    </cfRule>
  </conditionalFormatting>
  <conditionalFormatting sqref="S29:S61">
    <cfRule type="expression" dxfId="717" priority="5">
      <formula>$J$10=$AG$2</formula>
    </cfRule>
  </conditionalFormatting>
  <conditionalFormatting sqref="H11:L11 I13:L13 J12:L12 J14:L14">
    <cfRule type="expression" dxfId="716" priority="3">
      <formula>$AE$2="電気以外"</formula>
    </cfRule>
  </conditionalFormatting>
  <conditionalFormatting sqref="I13:L14">
    <cfRule type="expression" dxfId="715" priority="4">
      <formula>$J$11=$AI$2</formula>
    </cfRule>
  </conditionalFormatting>
  <conditionalFormatting sqref="H11:L14">
    <cfRule type="expression" dxfId="714" priority="2">
      <formula>$J$10=$AG$3</formula>
    </cfRule>
  </conditionalFormatting>
  <conditionalFormatting sqref="J18:J19 L18:L19">
    <cfRule type="expression" dxfId="713" priority="1">
      <formula>IF($J$10=$AG$2,OR(AND($D$29="",$P$29=""),$D$29=""),OR(AND($D$29="",$P$29=""),$P$29=""))</formula>
    </cfRule>
  </conditionalFormatting>
  <conditionalFormatting sqref="S6:V9 S10 S12 S14:V15">
    <cfRule type="expression" dxfId="712" priority="652">
      <formula>$E$13&lt;&gt;"液化石油ガス（LPG）"</formula>
    </cfRule>
  </conditionalFormatting>
  <conditionalFormatting sqref="R9:R10">
    <cfRule type="expression" dxfId="711" priority="654">
      <formula>$E$15=$AD$2</formula>
    </cfRule>
  </conditionalFormatting>
  <conditionalFormatting sqref="R13:R14">
    <cfRule type="expression" dxfId="710" priority="655">
      <formula>$E$15=$AD$2</formula>
    </cfRule>
  </conditionalFormatting>
  <conditionalFormatting sqref="H25 T25:T61 K25:K61">
    <cfRule type="expression" dxfId="709" priority="659">
      <formula>$E$15=$AD$3</formula>
    </cfRule>
  </conditionalFormatting>
  <conditionalFormatting sqref="H26:I60">
    <cfRule type="expression" dxfId="708" priority="666">
      <formula>AND($E$13&lt;&gt;"",$AE$2&lt;&gt;"電気")</formula>
    </cfRule>
    <cfRule type="expression" dxfId="707" priority="667">
      <formula>$J$11=$AI$3</formula>
    </cfRule>
    <cfRule type="expression" dxfId="706" priority="668">
      <formula>$J$11=$AI$2</formula>
    </cfRule>
  </conditionalFormatting>
  <conditionalFormatting sqref="J26:J60">
    <cfRule type="expression" dxfId="705" priority="673">
      <formula>OR($E$15=$AD$3,AND($AE$2="電気",$J$11=$AI$4))</formula>
    </cfRule>
  </conditionalFormatting>
  <dataValidations disablePrompts="1" count="15">
    <dataValidation type="decimal" operator="greaterThanOrEqual" allowBlank="1" showInputMessage="1" showErrorMessage="1" sqref="AG46:AG66 U7 K14" xr:uid="{D4AB193D-11D9-4CF1-90A5-AED4336D10FA}">
      <formula1>0</formula1>
    </dataValidation>
    <dataValidation operator="greaterThanOrEqual" allowBlank="1" showInputMessage="1" showErrorMessage="1" sqref="Q17" xr:uid="{10A9701C-AE5D-4E16-A7A2-B9F2ADFC055F}"/>
    <dataValidation type="decimal" operator="greaterThanOrEqual" allowBlank="1" showInputMessage="1" showErrorMessage="1" error="数値を入力してください" sqref="P17" xr:uid="{9843B75E-0A42-4839-84EE-07CF70E59FDC}">
      <formula1>0</formula1>
    </dataValidation>
    <dataValidation type="list" allowBlank="1" showInputMessage="1" showErrorMessage="1" sqref="J14" xr:uid="{106B2389-AFEA-4781-9E27-AA53B68E25EE}">
      <formula1>$AH$2:$AH$3</formula1>
    </dataValidation>
    <dataValidation type="list" allowBlank="1" showInputMessage="1" showErrorMessage="1" sqref="AI46:AI66 T29" xr:uid="{64DFF060-81C2-436A-885D-1003A871195A}">
      <formula1>$AK$2:$AK$3</formula1>
    </dataValidation>
    <dataValidation type="list" allowBlank="1" showInputMessage="1" showErrorMessage="1" sqref="J7" xr:uid="{1D29BEEF-83ED-4D0E-A512-56B1DA57A8AF}">
      <formula1>$AF$2:$AF$3</formula1>
    </dataValidation>
    <dataValidation type="list" allowBlank="1" showInputMessage="1" showErrorMessage="1" sqref="E15" xr:uid="{99F0A72B-5369-499B-A60F-CA6848CF1198}">
      <formula1>$AD$2:$AD$3</formula1>
    </dataValidation>
    <dataValidation type="list" allowBlank="1" showInputMessage="1" showErrorMessage="1" sqref="J10:L10" xr:uid="{48177329-5965-44B4-8791-DA71D2BB6647}">
      <formula1>$AG$2:$AG$3</formula1>
    </dataValidation>
    <dataValidation operator="greaterThanOrEqual" allowBlank="1" showInputMessage="1" showErrorMessage="1" error="数値を入力してください" sqref="N17:O20" xr:uid="{A2B7CF76-1DC6-41F0-8336-86F847697123}"/>
    <dataValidation type="decimal" allowBlank="1" showInputMessage="1" showErrorMessage="1" errorTitle="入力エラー" error="入力した数値がマイナスまたは１より大きくなっています。_x000a_0～1の値を入力してください。" sqref="T30:T60 K29:K60" xr:uid="{A0BE66A5-7A27-4BED-A893-45962DDF288F}">
      <formula1>0</formula1>
      <formula2>1</formula2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R29:R60 U29:U60 J29:J60 L29:L60" xr:uid="{6554A610-BC01-4282-9C15-7EE6D9258B62}">
      <formula1>0</formula1>
    </dataValidation>
    <dataValidation type="decimal" allowBlank="1" showInputMessage="1" showErrorMessage="1" errorTitle="入力エラー" error="時刻を正しく入力してください。" sqref="E29:F60 Q29:Q60" xr:uid="{C64E6580-F143-4FE5-AE85-21CF9479497D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80FB2F8C-8857-4BB6-8B01-6D0B573D2447}">
      <formula1>0</formula1>
    </dataValidation>
    <dataValidation type="list" allowBlank="1" showInputMessage="1" showErrorMessage="1" sqref="J11" xr:uid="{A447AD6C-6616-4F34-8CAE-A20E94186494}">
      <formula1>$AI$2:$AI$4</formula1>
    </dataValidation>
    <dataValidation type="decimal" allowBlank="1" showInputMessage="1" showErrorMessage="1" sqref="L14" xr:uid="{5B616AB1-BAD7-40CB-9369-09723F1D2ADC}">
      <formula1>0</formula1>
      <formula2>1</formula2>
    </dataValidation>
  </dataValidations>
  <printOptions horizontalCentered="1"/>
  <pageMargins left="0" right="0" top="0" bottom="0" header="0" footer="1.1417322834645669"/>
  <pageSetup paperSize="8" scale="55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BDAA18C2-A661-4D15-8C5E-512295DA3E39}">
          <x14:formula1>
            <xm:f>プルダウンリスト!$E$2:$E$33</xm:f>
          </x14:formula1>
          <xm:sqref>E13</xm:sqref>
        </x14:dataValidation>
        <x14:dataValidation type="list" allowBlank="1" showInputMessage="1" showErrorMessage="1" xr:uid="{E56FB794-F6A6-420E-8066-6EA28179C274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1FA68CD1-1514-44AB-8EDF-34F4AE419506}">
          <x14:formula1>
            <xm:f>プルダウンリスト!$A$2:$A$9</xm:f>
          </x14:formula1>
          <xm:sqref>E12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ADA17-9633-4495-A867-F5018E6E74F8}">
  <sheetPr codeName="Sheet6"/>
  <dimension ref="B1:K37"/>
  <sheetViews>
    <sheetView topLeftCell="A25" zoomScaleNormal="100" workbookViewId="0">
      <selection activeCell="E27" sqref="E27"/>
    </sheetView>
  </sheetViews>
  <sheetFormatPr defaultColWidth="9.26953125" defaultRowHeight="14.4" x14ac:dyDescent="0.25"/>
  <cols>
    <col min="1" max="1" width="9.26953125" style="152" customWidth="1"/>
    <col min="2" max="2" width="6.7265625" style="152" customWidth="1"/>
    <col min="3" max="3" width="13.453125" style="199" customWidth="1"/>
    <col min="4" max="4" width="33.81640625" style="192" customWidth="1"/>
    <col min="5" max="5" width="75.7265625" style="152" customWidth="1"/>
    <col min="6" max="9" width="9.26953125" style="152"/>
    <col min="10" max="10" width="11.26953125" style="152" customWidth="1"/>
    <col min="11" max="16384" width="9.26953125" style="152"/>
  </cols>
  <sheetData>
    <row r="1" spans="2:5" ht="31.95" customHeight="1" x14ac:dyDescent="0.25">
      <c r="B1" s="189" t="s">
        <v>213</v>
      </c>
      <c r="C1" s="189" t="s">
        <v>214</v>
      </c>
      <c r="D1" s="193" t="s">
        <v>215</v>
      </c>
      <c r="E1" s="193" t="s">
        <v>216</v>
      </c>
    </row>
    <row r="2" spans="2:5" ht="32.549999999999997" customHeight="1" x14ac:dyDescent="0.25">
      <c r="B2" s="202" t="s">
        <v>301</v>
      </c>
      <c r="C2" s="197" t="s">
        <v>217</v>
      </c>
      <c r="D2" s="204" t="s">
        <v>219</v>
      </c>
      <c r="E2" s="204" t="s">
        <v>313</v>
      </c>
    </row>
    <row r="3" spans="2:5" ht="32.549999999999997" customHeight="1" x14ac:dyDescent="0.25">
      <c r="B3" s="202">
        <v>1</v>
      </c>
      <c r="C3" s="197" t="s">
        <v>217</v>
      </c>
      <c r="D3" s="204" t="s">
        <v>119</v>
      </c>
      <c r="E3" s="204" t="s">
        <v>339</v>
      </c>
    </row>
    <row r="4" spans="2:5" ht="32.549999999999997" customHeight="1" x14ac:dyDescent="0.25">
      <c r="B4" s="202">
        <v>2</v>
      </c>
      <c r="C4" s="197" t="s">
        <v>217</v>
      </c>
      <c r="D4" s="204" t="s">
        <v>44</v>
      </c>
      <c r="E4" s="204" t="s">
        <v>322</v>
      </c>
    </row>
    <row r="5" spans="2:5" ht="32.549999999999997" customHeight="1" x14ac:dyDescent="0.25">
      <c r="B5" s="202">
        <v>3</v>
      </c>
      <c r="C5" s="197" t="s">
        <v>217</v>
      </c>
      <c r="D5" s="204" t="s">
        <v>218</v>
      </c>
      <c r="E5" s="204" t="s">
        <v>323</v>
      </c>
    </row>
    <row r="6" spans="2:5" ht="32.549999999999997" customHeight="1" x14ac:dyDescent="0.25">
      <c r="B6" s="202">
        <v>4</v>
      </c>
      <c r="C6" s="197" t="s">
        <v>217</v>
      </c>
      <c r="D6" s="204" t="s">
        <v>121</v>
      </c>
      <c r="E6" s="204" t="s">
        <v>324</v>
      </c>
    </row>
    <row r="7" spans="2:5" ht="31.95" customHeight="1" x14ac:dyDescent="0.25">
      <c r="B7" s="202">
        <v>5</v>
      </c>
      <c r="C7" s="197" t="s">
        <v>217</v>
      </c>
      <c r="D7" s="204" t="s">
        <v>60</v>
      </c>
      <c r="E7" s="204" t="s">
        <v>325</v>
      </c>
    </row>
    <row r="8" spans="2:5" ht="87.45" customHeight="1" x14ac:dyDescent="0.25">
      <c r="B8" s="202">
        <v>6</v>
      </c>
      <c r="C8" s="197" t="s">
        <v>217</v>
      </c>
      <c r="D8" s="204" t="s">
        <v>254</v>
      </c>
      <c r="E8" s="204" t="s">
        <v>318</v>
      </c>
    </row>
    <row r="9" spans="2:5" ht="51.45" customHeight="1" x14ac:dyDescent="0.25">
      <c r="B9" s="202">
        <v>7</v>
      </c>
      <c r="C9" s="197" t="s">
        <v>217</v>
      </c>
      <c r="D9" s="204" t="s">
        <v>2</v>
      </c>
      <c r="E9" s="204" t="s">
        <v>333</v>
      </c>
    </row>
    <row r="10" spans="2:5" ht="70.5" customHeight="1" x14ac:dyDescent="0.25">
      <c r="B10" s="202">
        <v>8</v>
      </c>
      <c r="C10" s="197" t="s">
        <v>217</v>
      </c>
      <c r="D10" s="204" t="s">
        <v>3</v>
      </c>
      <c r="E10" s="204" t="s">
        <v>319</v>
      </c>
    </row>
    <row r="11" spans="2:5" ht="177.45" customHeight="1" x14ac:dyDescent="0.25">
      <c r="B11" s="202">
        <v>9</v>
      </c>
      <c r="C11" s="197" t="s">
        <v>217</v>
      </c>
      <c r="D11" s="204" t="s">
        <v>255</v>
      </c>
      <c r="E11" s="204" t="s">
        <v>346</v>
      </c>
    </row>
    <row r="12" spans="2:5" ht="31.95" customHeight="1" x14ac:dyDescent="0.25">
      <c r="B12" s="202">
        <v>10</v>
      </c>
      <c r="C12" s="197" t="s">
        <v>217</v>
      </c>
      <c r="D12" s="204" t="s">
        <v>220</v>
      </c>
      <c r="E12" s="204" t="s">
        <v>340</v>
      </c>
    </row>
    <row r="13" spans="2:5" ht="45.45" customHeight="1" x14ac:dyDescent="0.25">
      <c r="B13" s="202">
        <v>11</v>
      </c>
      <c r="C13" s="197" t="s">
        <v>217</v>
      </c>
      <c r="D13" s="204" t="s">
        <v>69</v>
      </c>
      <c r="E13" s="204" t="s">
        <v>268</v>
      </c>
    </row>
    <row r="14" spans="2:5" ht="159.44999999999999" customHeight="1" x14ac:dyDescent="0.25">
      <c r="B14" s="202">
        <v>12</v>
      </c>
      <c r="C14" s="197" t="s">
        <v>217</v>
      </c>
      <c r="D14" s="204" t="s">
        <v>221</v>
      </c>
      <c r="E14" s="204" t="s">
        <v>331</v>
      </c>
    </row>
    <row r="15" spans="2:5" ht="69.45" customHeight="1" x14ac:dyDescent="0.25">
      <c r="B15" s="202">
        <v>13</v>
      </c>
      <c r="C15" s="197" t="s">
        <v>217</v>
      </c>
      <c r="D15" s="204" t="s">
        <v>269</v>
      </c>
      <c r="E15" s="204" t="s">
        <v>293</v>
      </c>
    </row>
    <row r="16" spans="2:5" ht="31.95" customHeight="1" x14ac:dyDescent="0.25">
      <c r="B16" s="202">
        <v>14</v>
      </c>
      <c r="C16" s="197" t="s">
        <v>217</v>
      </c>
      <c r="D16" s="204" t="s">
        <v>227</v>
      </c>
      <c r="E16" s="204" t="s">
        <v>284</v>
      </c>
    </row>
    <row r="17" spans="2:11" ht="32.549999999999997" customHeight="1" x14ac:dyDescent="0.25">
      <c r="B17" s="202">
        <v>15</v>
      </c>
      <c r="C17" s="197" t="s">
        <v>217</v>
      </c>
      <c r="D17" s="204" t="s">
        <v>332</v>
      </c>
      <c r="E17" s="204" t="s">
        <v>222</v>
      </c>
    </row>
    <row r="18" spans="2:11" ht="32.549999999999997" customHeight="1" x14ac:dyDescent="0.25">
      <c r="B18" s="202">
        <v>16</v>
      </c>
      <c r="C18" s="197" t="s">
        <v>217</v>
      </c>
      <c r="D18" s="204" t="s">
        <v>223</v>
      </c>
      <c r="E18" s="204" t="s">
        <v>224</v>
      </c>
    </row>
    <row r="19" spans="2:11" ht="37.950000000000003" customHeight="1" x14ac:dyDescent="0.25">
      <c r="B19" s="202">
        <v>17</v>
      </c>
      <c r="C19" s="197" t="s">
        <v>217</v>
      </c>
      <c r="D19" s="204" t="s">
        <v>343</v>
      </c>
      <c r="E19" s="204" t="s">
        <v>258</v>
      </c>
    </row>
    <row r="20" spans="2:11" ht="31.95" customHeight="1" x14ac:dyDescent="0.25">
      <c r="C20" s="152"/>
      <c r="D20" s="191"/>
      <c r="E20" s="191"/>
    </row>
    <row r="21" spans="2:11" ht="31.95" customHeight="1" x14ac:dyDescent="0.25">
      <c r="C21" s="152"/>
      <c r="E21" s="192"/>
    </row>
    <row r="22" spans="2:11" ht="31.95" customHeight="1" x14ac:dyDescent="0.25">
      <c r="B22" s="189" t="s">
        <v>213</v>
      </c>
      <c r="C22" s="189" t="s">
        <v>214</v>
      </c>
      <c r="D22" s="193" t="s">
        <v>215</v>
      </c>
      <c r="E22" s="193" t="s">
        <v>216</v>
      </c>
    </row>
    <row r="23" spans="2:11" ht="31.95" customHeight="1" x14ac:dyDescent="0.25">
      <c r="B23" s="203">
        <v>18</v>
      </c>
      <c r="C23" s="197" t="s">
        <v>228</v>
      </c>
      <c r="D23" s="204" t="s">
        <v>292</v>
      </c>
      <c r="E23" s="204" t="s">
        <v>329</v>
      </c>
    </row>
    <row r="24" spans="2:11" ht="31.95" customHeight="1" x14ac:dyDescent="0.25">
      <c r="B24" s="203">
        <v>19</v>
      </c>
      <c r="C24" s="197" t="s">
        <v>228</v>
      </c>
      <c r="D24" s="204" t="s">
        <v>291</v>
      </c>
      <c r="E24" s="204" t="s">
        <v>341</v>
      </c>
    </row>
    <row r="25" spans="2:11" ht="162.44999999999999" customHeight="1" x14ac:dyDescent="0.25">
      <c r="B25" s="203">
        <v>20</v>
      </c>
      <c r="C25" s="197" t="s">
        <v>228</v>
      </c>
      <c r="D25" s="204" t="s">
        <v>279</v>
      </c>
      <c r="E25" s="204" t="s">
        <v>280</v>
      </c>
      <c r="I25" s="176"/>
      <c r="J25" s="176"/>
      <c r="K25" s="194"/>
    </row>
    <row r="26" spans="2:11" ht="37.950000000000003" customHeight="1" x14ac:dyDescent="0.25">
      <c r="B26" s="203">
        <v>21</v>
      </c>
      <c r="C26" s="197" t="s">
        <v>228</v>
      </c>
      <c r="D26" s="204" t="s">
        <v>271</v>
      </c>
      <c r="E26" s="205" t="s">
        <v>342</v>
      </c>
    </row>
    <row r="27" spans="2:11" ht="240" customHeight="1" x14ac:dyDescent="0.25">
      <c r="B27" s="203">
        <v>22</v>
      </c>
      <c r="C27" s="253" t="s">
        <v>228</v>
      </c>
      <c r="D27" s="205" t="s">
        <v>257</v>
      </c>
      <c r="E27" s="205" t="s">
        <v>337</v>
      </c>
    </row>
    <row r="28" spans="2:11" ht="38.549999999999997" customHeight="1" x14ac:dyDescent="0.25">
      <c r="B28" s="203">
        <v>23</v>
      </c>
      <c r="C28" s="253" t="s">
        <v>228</v>
      </c>
      <c r="D28" s="205" t="s">
        <v>226</v>
      </c>
      <c r="E28" s="205" t="s">
        <v>336</v>
      </c>
    </row>
    <row r="29" spans="2:11" x14ac:dyDescent="0.25">
      <c r="C29" s="152"/>
    </row>
    <row r="34" spans="3:5" x14ac:dyDescent="0.25">
      <c r="C34" s="200"/>
      <c r="D34" s="196"/>
      <c r="E34" s="195"/>
    </row>
    <row r="35" spans="3:5" x14ac:dyDescent="0.25">
      <c r="C35" s="200"/>
      <c r="D35" s="196"/>
      <c r="E35" s="195"/>
    </row>
    <row r="36" spans="3:5" x14ac:dyDescent="0.25">
      <c r="C36" s="200"/>
      <c r="D36" s="196"/>
      <c r="E36" s="195"/>
    </row>
    <row r="37" spans="3:5" x14ac:dyDescent="0.25">
      <c r="C37" s="200"/>
      <c r="D37" s="196"/>
      <c r="E37" s="195"/>
    </row>
  </sheetData>
  <phoneticPr fontId="3"/>
  <dataValidations count="1">
    <dataValidation type="list" allowBlank="1" showInputMessage="1" showErrorMessage="1" sqref="C34:C37 C23:C28 I25 C2:C19" xr:uid="{598E2763-6346-463F-A749-6302603D4DFF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17C9E-AF55-435B-8829-C757967B7E2C}">
  <sheetPr codeName="Sheet7">
    <tabColor theme="7" tint="-0.499984740745262"/>
    <pageSetUpPr fitToPage="1"/>
  </sheetPr>
  <dimension ref="A1:AN815"/>
  <sheetViews>
    <sheetView showGridLines="0" view="pageBreakPreview" zoomScale="70" zoomScaleNormal="25" zoomScaleSheetLayoutView="70" workbookViewId="0">
      <selection activeCell="B33" sqref="B33:O33"/>
    </sheetView>
  </sheetViews>
  <sheetFormatPr defaultColWidth="11.08984375" defaultRowHeight="15" customHeight="1" x14ac:dyDescent="0.25"/>
  <cols>
    <col min="1" max="1" width="1.7265625" style="152" customWidth="1"/>
    <col min="2" max="3" width="7.1796875" style="152" customWidth="1"/>
    <col min="4" max="4" width="16.7265625" style="152" customWidth="1"/>
    <col min="5" max="5" width="5.7265625" style="152" customWidth="1"/>
    <col min="6" max="6" width="16.7265625" style="152" customWidth="1"/>
    <col min="7" max="7" width="14.08984375" style="152" customWidth="1"/>
    <col min="8" max="8" width="3.26953125" style="152" customWidth="1"/>
    <col min="9" max="9" width="14.08984375" style="152" customWidth="1"/>
    <col min="10" max="11" width="9.7265625" style="152" customWidth="1"/>
    <col min="12" max="12" width="8.7265625" style="152" customWidth="1"/>
    <col min="13" max="14" width="9.7265625" style="152" customWidth="1"/>
    <col min="15" max="15" width="8.7265625" style="152" customWidth="1"/>
    <col min="16" max="17" width="1.7265625" style="152" customWidth="1"/>
    <col min="18" max="27" width="9.54296875" style="152" customWidth="1"/>
    <col min="28" max="29" width="9.54296875" style="152" hidden="1" customWidth="1"/>
    <col min="30" max="52" width="0" style="152" hidden="1" customWidth="1"/>
    <col min="53" max="16384" width="11.08984375" style="152"/>
  </cols>
  <sheetData>
    <row r="1" spans="1:40" ht="27" customHeight="1" x14ac:dyDescent="0.25"/>
    <row r="2" spans="1:40" ht="48" customHeight="1" x14ac:dyDescent="0.25">
      <c r="A2" s="632" t="s">
        <v>297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</row>
    <row r="3" spans="1:40" ht="48" customHeight="1" x14ac:dyDescent="0.25">
      <c r="A3" s="637" t="s">
        <v>309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</row>
    <row r="4" spans="1:40" ht="13.5" customHeight="1" x14ac:dyDescent="0.25"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</row>
    <row r="5" spans="1:40" ht="28.05" customHeight="1" x14ac:dyDescent="0.25">
      <c r="A5" s="266"/>
      <c r="B5" s="267" t="s">
        <v>34</v>
      </c>
      <c r="C5" s="267"/>
      <c r="D5" s="267"/>
      <c r="E5" s="267"/>
      <c r="F5" s="268"/>
      <c r="G5" s="268"/>
      <c r="H5" s="268"/>
      <c r="I5" s="268"/>
      <c r="J5" s="267"/>
      <c r="K5" s="267"/>
      <c r="L5" s="267"/>
      <c r="M5" s="267"/>
      <c r="N5" s="267"/>
      <c r="O5" s="267"/>
    </row>
    <row r="6" spans="1:40" ht="48" customHeight="1" x14ac:dyDescent="0.25">
      <c r="A6" s="266"/>
      <c r="B6" s="633" t="s">
        <v>119</v>
      </c>
      <c r="C6" s="633"/>
      <c r="D6" s="633"/>
      <c r="E6" s="633"/>
      <c r="F6" s="624" t="str">
        <f>IF(入力様式【No.1】!F7="","",入力様式【No.1】!E7&amp;入力様式【No.1】!F7)</f>
        <v/>
      </c>
      <c r="G6" s="624"/>
      <c r="H6" s="624"/>
      <c r="I6" s="624"/>
      <c r="J6" s="624"/>
      <c r="K6" s="624"/>
      <c r="L6" s="624"/>
      <c r="M6" s="624"/>
      <c r="N6" s="624"/>
      <c r="O6" s="624"/>
    </row>
    <row r="7" spans="1:40" ht="48" customHeight="1" x14ac:dyDescent="0.25">
      <c r="A7" s="266"/>
      <c r="B7" s="633" t="s">
        <v>237</v>
      </c>
      <c r="C7" s="633"/>
      <c r="D7" s="633"/>
      <c r="E7" s="633"/>
      <c r="F7" s="624" t="str">
        <f>IF(入力様式【No.1】!E8="","",入力様式【No.1】!E8)</f>
        <v/>
      </c>
      <c r="G7" s="624"/>
      <c r="H7" s="624"/>
      <c r="I7" s="624"/>
      <c r="J7" s="624"/>
      <c r="K7" s="624"/>
      <c r="L7" s="624"/>
      <c r="M7" s="624"/>
      <c r="N7" s="624"/>
      <c r="O7" s="624"/>
    </row>
    <row r="8" spans="1:40" ht="48" customHeight="1" x14ac:dyDescent="0.25">
      <c r="A8" s="266"/>
      <c r="B8" s="634" t="s">
        <v>47</v>
      </c>
      <c r="C8" s="634"/>
      <c r="D8" s="634"/>
      <c r="E8" s="634"/>
      <c r="F8" s="624" t="str">
        <f>IF(入力様式【No.1】!E9="","",入力様式【No.1】!E9)</f>
        <v/>
      </c>
      <c r="G8" s="624"/>
      <c r="H8" s="624"/>
      <c r="I8" s="624"/>
      <c r="J8" s="624"/>
      <c r="K8" s="624"/>
      <c r="L8" s="624"/>
      <c r="M8" s="624"/>
      <c r="N8" s="624"/>
      <c r="O8" s="624"/>
    </row>
    <row r="9" spans="1:40" ht="32.549999999999997" customHeight="1" x14ac:dyDescent="0.25">
      <c r="A9" s="266"/>
      <c r="B9" s="267"/>
      <c r="C9" s="267"/>
      <c r="D9" s="267"/>
      <c r="E9" s="267"/>
      <c r="F9" s="267"/>
      <c r="G9" s="268"/>
      <c r="H9" s="268"/>
      <c r="I9" s="268"/>
      <c r="J9" s="267"/>
      <c r="K9" s="267"/>
      <c r="L9" s="267"/>
      <c r="M9" s="267"/>
      <c r="N9" s="267"/>
      <c r="O9" s="267"/>
    </row>
    <row r="10" spans="1:40" ht="28.05" customHeight="1" x14ac:dyDescent="0.25">
      <c r="A10" s="266"/>
      <c r="B10" s="267" t="s">
        <v>120</v>
      </c>
      <c r="C10" s="267"/>
      <c r="D10" s="267"/>
      <c r="E10" s="267"/>
      <c r="F10" s="267"/>
      <c r="G10" s="268"/>
      <c r="H10" s="268"/>
      <c r="I10" s="268"/>
      <c r="J10" s="267"/>
      <c r="K10" s="267"/>
      <c r="L10" s="267"/>
      <c r="M10" s="267"/>
      <c r="N10" s="267"/>
      <c r="O10" s="267"/>
    </row>
    <row r="11" spans="1:40" ht="48" customHeight="1" x14ac:dyDescent="0.25">
      <c r="A11" s="266"/>
      <c r="B11" s="623" t="s">
        <v>121</v>
      </c>
      <c r="C11" s="623"/>
      <c r="D11" s="623"/>
      <c r="E11" s="623"/>
      <c r="F11" s="624" t="str">
        <f>IF(入力様式【No.1】!E12="","",入力様式【No.1】!E12)</f>
        <v/>
      </c>
      <c r="G11" s="624"/>
      <c r="H11" s="624"/>
      <c r="I11" s="624"/>
      <c r="J11" s="624"/>
      <c r="K11" s="624"/>
      <c r="L11" s="624"/>
      <c r="M11" s="624"/>
      <c r="N11" s="624"/>
      <c r="O11" s="624"/>
    </row>
    <row r="12" spans="1:40" ht="48" customHeight="1" x14ac:dyDescent="0.25">
      <c r="A12" s="266"/>
      <c r="B12" s="623" t="s">
        <v>60</v>
      </c>
      <c r="C12" s="623"/>
      <c r="D12" s="623"/>
      <c r="E12" s="623"/>
      <c r="F12" s="624" t="str">
        <f>IF(入力様式【No.1】!E13="","",入力様式【No.1】!E13)</f>
        <v/>
      </c>
      <c r="G12" s="624"/>
      <c r="H12" s="624"/>
      <c r="I12" s="624"/>
      <c r="J12" s="624"/>
      <c r="K12" s="624"/>
      <c r="L12" s="624"/>
      <c r="M12" s="624"/>
      <c r="N12" s="624"/>
      <c r="O12" s="624"/>
    </row>
    <row r="13" spans="1:40" ht="32.549999999999997" customHeight="1" x14ac:dyDescent="0.25">
      <c r="A13" s="266"/>
      <c r="B13" s="267"/>
      <c r="C13" s="267"/>
      <c r="D13" s="267"/>
      <c r="E13" s="267"/>
      <c r="F13" s="268"/>
      <c r="G13" s="268"/>
      <c r="H13" s="268"/>
      <c r="I13" s="268"/>
      <c r="J13" s="267"/>
      <c r="K13" s="267"/>
      <c r="L13" s="267"/>
      <c r="M13" s="267"/>
      <c r="N13" s="267"/>
      <c r="O13" s="267"/>
    </row>
    <row r="14" spans="1:40" ht="28.05" customHeight="1" thickBot="1" x14ac:dyDescent="0.3">
      <c r="A14" s="266"/>
      <c r="B14" s="269" t="s">
        <v>122</v>
      </c>
      <c r="C14" s="269"/>
      <c r="D14" s="269"/>
      <c r="E14" s="269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AE14" s="270">
        <f>102-54</f>
        <v>48</v>
      </c>
      <c r="AF14" s="270"/>
      <c r="AG14" s="270">
        <f>104-56</f>
        <v>48</v>
      </c>
      <c r="AH14" s="270"/>
      <c r="AI14" s="270">
        <f>113-65</f>
        <v>48</v>
      </c>
      <c r="AJ14" s="270">
        <f>87-39</f>
        <v>48</v>
      </c>
      <c r="AK14" s="270">
        <f>120-72</f>
        <v>48</v>
      </c>
      <c r="AL14" s="270">
        <f>117-69</f>
        <v>48</v>
      </c>
      <c r="AM14" s="270">
        <f>120-72</f>
        <v>48</v>
      </c>
      <c r="AN14" s="270">
        <f>117-69</f>
        <v>48</v>
      </c>
    </row>
    <row r="15" spans="1:40" ht="54" customHeight="1" thickBot="1" x14ac:dyDescent="0.3">
      <c r="A15" s="266"/>
      <c r="B15" s="625" t="s">
        <v>307</v>
      </c>
      <c r="C15" s="625"/>
      <c r="D15" s="626" t="s">
        <v>69</v>
      </c>
      <c r="E15" s="627"/>
      <c r="F15" s="627"/>
      <c r="G15" s="271" t="s">
        <v>123</v>
      </c>
      <c r="H15" s="626" t="s">
        <v>99</v>
      </c>
      <c r="I15" s="629"/>
      <c r="J15" s="628" t="s">
        <v>124</v>
      </c>
      <c r="K15" s="628"/>
      <c r="L15" s="628"/>
      <c r="M15" s="628" t="s">
        <v>125</v>
      </c>
      <c r="N15" s="628"/>
      <c r="O15" s="628"/>
      <c r="AE15" s="272" t="s">
        <v>231</v>
      </c>
      <c r="AF15" s="273" t="s">
        <v>232</v>
      </c>
      <c r="AG15" s="274" t="s">
        <v>231</v>
      </c>
      <c r="AH15" s="275" t="s">
        <v>233</v>
      </c>
      <c r="AI15" s="276" t="s">
        <v>234</v>
      </c>
      <c r="AJ15" s="277" t="s">
        <v>233</v>
      </c>
      <c r="AK15" s="278" t="s">
        <v>235</v>
      </c>
      <c r="AL15" s="278" t="s">
        <v>235</v>
      </c>
      <c r="AM15" s="278" t="s">
        <v>236</v>
      </c>
      <c r="AN15" s="275" t="s">
        <v>236</v>
      </c>
    </row>
    <row r="16" spans="1:40" ht="54" customHeight="1" thickTop="1" x14ac:dyDescent="0.25">
      <c r="A16" s="266"/>
      <c r="B16" s="613" t="str">
        <f>IF(入力様式【No.1】!E2="","",入力様式【No.1】!E2)</f>
        <v/>
      </c>
      <c r="C16" s="614"/>
      <c r="D16" s="279" t="str">
        <f>IF(E56="","",E56)</f>
        <v/>
      </c>
      <c r="E16" s="280" t="s">
        <v>70</v>
      </c>
      <c r="F16" s="279" t="str">
        <f>IF(K56="","",K56)</f>
        <v/>
      </c>
      <c r="G16" s="281" t="str">
        <f>IF(E58="","",E58)</f>
        <v/>
      </c>
      <c r="H16" s="630" t="str">
        <f>IF(M58="","",M58)</f>
        <v/>
      </c>
      <c r="I16" s="631"/>
      <c r="J16" s="635" t="str">
        <f>IF(I66="","",I66)</f>
        <v/>
      </c>
      <c r="K16" s="636"/>
      <c r="L16" s="282" t="str">
        <f>IF(N66="","",N66)</f>
        <v/>
      </c>
      <c r="M16" s="617" t="str">
        <f>IF(M41="","",IF(M41="液化石油ガス（LPG）",I73,I70))</f>
        <v/>
      </c>
      <c r="N16" s="618"/>
      <c r="O16" s="282" t="str">
        <f>IF(M41="","",IF(M41="液化石油ガス（LPG）",N73,N70))</f>
        <v/>
      </c>
      <c r="AE16" s="272">
        <v>54</v>
      </c>
      <c r="AF16" s="273">
        <v>54</v>
      </c>
      <c r="AG16" s="283">
        <v>56</v>
      </c>
      <c r="AH16" s="284">
        <v>56</v>
      </c>
      <c r="AI16" s="276">
        <v>65</v>
      </c>
      <c r="AJ16" s="285">
        <v>39</v>
      </c>
      <c r="AK16" s="272">
        <v>72</v>
      </c>
      <c r="AL16" s="272">
        <v>69</v>
      </c>
      <c r="AM16" s="272">
        <v>72</v>
      </c>
      <c r="AN16" s="284">
        <v>69</v>
      </c>
    </row>
    <row r="17" spans="1:40" ht="54" customHeight="1" x14ac:dyDescent="0.25">
      <c r="A17" s="266"/>
      <c r="B17" s="613" t="str">
        <f>IF(入力様式【No.2】!E2="","",入力様式【No.2】!E2)</f>
        <v/>
      </c>
      <c r="C17" s="614"/>
      <c r="D17" s="279" t="str">
        <f>IF(E102="","",E102)</f>
        <v/>
      </c>
      <c r="E17" s="280" t="s">
        <v>70</v>
      </c>
      <c r="F17" s="279" t="str">
        <f>IF(K102="","",K102)</f>
        <v/>
      </c>
      <c r="G17" s="281" t="str">
        <f>IF(E104="","",E104)</f>
        <v/>
      </c>
      <c r="H17" s="619" t="str">
        <f>IF(M104="","",M104)</f>
        <v/>
      </c>
      <c r="I17" s="620"/>
      <c r="J17" s="621" t="str">
        <f>IF(I112="","",I112)</f>
        <v/>
      </c>
      <c r="K17" s="622"/>
      <c r="L17" s="282" t="str">
        <f>IF(N112="","",N112)</f>
        <v/>
      </c>
      <c r="M17" s="617" t="str">
        <f>IF(M87="","",IF(M87="液化石油ガス（LPG）",I119,I116))</f>
        <v/>
      </c>
      <c r="N17" s="618"/>
      <c r="O17" s="282" t="str">
        <f>IF(M87="","",IF(M87="液化石油ガス（LPG）",N119,N116))</f>
        <v/>
      </c>
      <c r="AE17" s="272">
        <f>AE16+$AE$14</f>
        <v>102</v>
      </c>
      <c r="AF17" s="273">
        <f t="shared" ref="AF17:AN17" si="0">AF16+$AE$14</f>
        <v>102</v>
      </c>
      <c r="AG17" s="283">
        <f t="shared" si="0"/>
        <v>104</v>
      </c>
      <c r="AH17" s="284">
        <f t="shared" si="0"/>
        <v>104</v>
      </c>
      <c r="AI17" s="276">
        <f t="shared" si="0"/>
        <v>113</v>
      </c>
      <c r="AJ17" s="285">
        <f t="shared" si="0"/>
        <v>87</v>
      </c>
      <c r="AK17" s="272">
        <f t="shared" si="0"/>
        <v>120</v>
      </c>
      <c r="AL17" s="272">
        <f t="shared" si="0"/>
        <v>117</v>
      </c>
      <c r="AM17" s="272">
        <f t="shared" si="0"/>
        <v>120</v>
      </c>
      <c r="AN17" s="284">
        <f t="shared" si="0"/>
        <v>117</v>
      </c>
    </row>
    <row r="18" spans="1:40" ht="54" customHeight="1" x14ac:dyDescent="0.25">
      <c r="A18" s="266"/>
      <c r="B18" s="613" t="str">
        <f>IF(入力様式【No.3】!E2="","",入力様式【No.3】!E2)</f>
        <v/>
      </c>
      <c r="C18" s="614"/>
      <c r="D18" s="279" t="str">
        <f>IF(E148="","",E148)</f>
        <v/>
      </c>
      <c r="E18" s="280" t="s">
        <v>70</v>
      </c>
      <c r="F18" s="279" t="str">
        <f>IF(K148="","",K148)</f>
        <v/>
      </c>
      <c r="G18" s="281" t="str">
        <f>IF(E150="","",E150)</f>
        <v/>
      </c>
      <c r="H18" s="619" t="str">
        <f>IF(M150="","",M150)</f>
        <v/>
      </c>
      <c r="I18" s="620"/>
      <c r="J18" s="621" t="str">
        <f>IF(I158="","",I158)</f>
        <v/>
      </c>
      <c r="K18" s="622"/>
      <c r="L18" s="282" t="str">
        <f>IF(N158="","",N158)</f>
        <v/>
      </c>
      <c r="M18" s="617" t="str">
        <f>IF(M133="","",IF(M133="液化石油ガス（LPG）",I165,I162))</f>
        <v/>
      </c>
      <c r="N18" s="618"/>
      <c r="O18" s="282" t="str">
        <f>IF(M133="","",IF(M133="液化石油ガス（LPG）",N165,N162))</f>
        <v/>
      </c>
      <c r="AE18" s="272">
        <f t="shared" ref="AE18:AE27" si="1">AE17+$AE$14</f>
        <v>150</v>
      </c>
      <c r="AF18" s="273">
        <f t="shared" ref="AF18:AF27" si="2">AF17+$AE$14</f>
        <v>150</v>
      </c>
      <c r="AG18" s="283">
        <f t="shared" ref="AG18:AG27" si="3">AG17+$AE$14</f>
        <v>152</v>
      </c>
      <c r="AH18" s="284">
        <f t="shared" ref="AH18:AH27" si="4">AH17+$AE$14</f>
        <v>152</v>
      </c>
      <c r="AI18" s="276">
        <f t="shared" ref="AI18:AI27" si="5">AI17+$AE$14</f>
        <v>161</v>
      </c>
      <c r="AJ18" s="285">
        <f t="shared" ref="AJ18:AJ27" si="6">AJ17+$AE$14</f>
        <v>135</v>
      </c>
      <c r="AK18" s="272">
        <f t="shared" ref="AK18:AK27" si="7">AK17+$AE$14</f>
        <v>168</v>
      </c>
      <c r="AL18" s="272">
        <f t="shared" ref="AL18:AL27" si="8">AL17+$AE$14</f>
        <v>165</v>
      </c>
      <c r="AM18" s="272">
        <f t="shared" ref="AM18:AM27" si="9">AM17+$AE$14</f>
        <v>168</v>
      </c>
      <c r="AN18" s="284">
        <f t="shared" ref="AN18:AN27" si="10">AN17+$AE$14</f>
        <v>165</v>
      </c>
    </row>
    <row r="19" spans="1:40" ht="54" customHeight="1" x14ac:dyDescent="0.25">
      <c r="A19" s="266"/>
      <c r="B19" s="613" t="str">
        <f>IF(入力様式【No.4】!E2="","",入力様式【No.4】!E2)</f>
        <v/>
      </c>
      <c r="C19" s="614"/>
      <c r="D19" s="279" t="str">
        <f>IF(E194="","",E194)</f>
        <v/>
      </c>
      <c r="E19" s="280" t="s">
        <v>70</v>
      </c>
      <c r="F19" s="279" t="str">
        <f>IF(K194="","",K194)</f>
        <v/>
      </c>
      <c r="G19" s="281" t="str">
        <f>IF(E196="","",E196)</f>
        <v/>
      </c>
      <c r="H19" s="619" t="str">
        <f>IF(M196="","",M196)</f>
        <v/>
      </c>
      <c r="I19" s="620"/>
      <c r="J19" s="621" t="str">
        <f>IF(I204="","",I204)</f>
        <v/>
      </c>
      <c r="K19" s="622"/>
      <c r="L19" s="282" t="str">
        <f>IF(N204="","",N204)</f>
        <v/>
      </c>
      <c r="M19" s="617" t="str">
        <f>IF(M179="","",IF(M179="液化石油ガス（LPG）",I211,I208))</f>
        <v/>
      </c>
      <c r="N19" s="618"/>
      <c r="O19" s="282" t="str">
        <f>IF(M179="","",IF(M179="液化石油ガス（LPG）",N211,N208))</f>
        <v/>
      </c>
      <c r="AE19" s="272">
        <f t="shared" si="1"/>
        <v>198</v>
      </c>
      <c r="AF19" s="273">
        <f t="shared" si="2"/>
        <v>198</v>
      </c>
      <c r="AG19" s="283">
        <f t="shared" si="3"/>
        <v>200</v>
      </c>
      <c r="AH19" s="284">
        <f t="shared" si="4"/>
        <v>200</v>
      </c>
      <c r="AI19" s="276">
        <f t="shared" si="5"/>
        <v>209</v>
      </c>
      <c r="AJ19" s="285">
        <f t="shared" si="6"/>
        <v>183</v>
      </c>
      <c r="AK19" s="272">
        <f t="shared" si="7"/>
        <v>216</v>
      </c>
      <c r="AL19" s="272">
        <f t="shared" si="8"/>
        <v>213</v>
      </c>
      <c r="AM19" s="272">
        <f t="shared" si="9"/>
        <v>216</v>
      </c>
      <c r="AN19" s="284">
        <f t="shared" si="10"/>
        <v>213</v>
      </c>
    </row>
    <row r="20" spans="1:40" ht="54" customHeight="1" x14ac:dyDescent="0.25">
      <c r="A20" s="266"/>
      <c r="B20" s="613" t="str">
        <f>IF(入力様式【No.5】!E2="","",入力様式【No.5】!E2)</f>
        <v/>
      </c>
      <c r="C20" s="614"/>
      <c r="D20" s="279" t="str">
        <f>IF(E240="","",E240)</f>
        <v/>
      </c>
      <c r="E20" s="280" t="s">
        <v>70</v>
      </c>
      <c r="F20" s="279" t="str">
        <f>IF(K240="","",K240)</f>
        <v/>
      </c>
      <c r="G20" s="281" t="str">
        <f>IF(E242="","",E242)</f>
        <v/>
      </c>
      <c r="H20" s="619" t="str">
        <f>IF(M242="","",M242)</f>
        <v/>
      </c>
      <c r="I20" s="620"/>
      <c r="J20" s="621" t="str">
        <f>IF(I250="","",I250)</f>
        <v/>
      </c>
      <c r="K20" s="622"/>
      <c r="L20" s="282" t="str">
        <f>IF(N250="","",N250)</f>
        <v/>
      </c>
      <c r="M20" s="617" t="str">
        <f>IF(M225="","",IF(M225="液化石油ガス（LPG）",I257,I254))</f>
        <v/>
      </c>
      <c r="N20" s="618"/>
      <c r="O20" s="282" t="str">
        <f>IF(M225="","",IF(M225="液化石油ガス（LPG）",N257,N254))</f>
        <v/>
      </c>
      <c r="AE20" s="272">
        <f t="shared" si="1"/>
        <v>246</v>
      </c>
      <c r="AF20" s="273">
        <f t="shared" si="2"/>
        <v>246</v>
      </c>
      <c r="AG20" s="283">
        <f t="shared" si="3"/>
        <v>248</v>
      </c>
      <c r="AH20" s="284">
        <f t="shared" si="4"/>
        <v>248</v>
      </c>
      <c r="AI20" s="276">
        <f t="shared" si="5"/>
        <v>257</v>
      </c>
      <c r="AJ20" s="285">
        <f t="shared" si="6"/>
        <v>231</v>
      </c>
      <c r="AK20" s="272">
        <f t="shared" si="7"/>
        <v>264</v>
      </c>
      <c r="AL20" s="272">
        <f t="shared" si="8"/>
        <v>261</v>
      </c>
      <c r="AM20" s="272">
        <f t="shared" si="9"/>
        <v>264</v>
      </c>
      <c r="AN20" s="284">
        <f t="shared" si="10"/>
        <v>261</v>
      </c>
    </row>
    <row r="21" spans="1:40" ht="54" customHeight="1" x14ac:dyDescent="0.25">
      <c r="A21" s="266"/>
      <c r="B21" s="613" t="str">
        <f>IF(入力様式【No.6】!E2="","",入力様式【No.6】!E2)</f>
        <v/>
      </c>
      <c r="C21" s="614"/>
      <c r="D21" s="279" t="str">
        <f>IF(E286="","",E286)</f>
        <v/>
      </c>
      <c r="E21" s="280" t="s">
        <v>70</v>
      </c>
      <c r="F21" s="279" t="str">
        <f>IF(K286="","",K286)</f>
        <v/>
      </c>
      <c r="G21" s="281" t="str">
        <f>IF(E288="","",E288)</f>
        <v/>
      </c>
      <c r="H21" s="619" t="str">
        <f>IF(M288="","",M288)</f>
        <v/>
      </c>
      <c r="I21" s="620"/>
      <c r="J21" s="621" t="str">
        <f>IF(I296="","",I296)</f>
        <v/>
      </c>
      <c r="K21" s="622"/>
      <c r="L21" s="282" t="str">
        <f>IF(N296="","",N296)</f>
        <v/>
      </c>
      <c r="M21" s="617" t="str">
        <f>IF(M271="","",IF(M271="液化石油ガス（LPG）",I303,I300))</f>
        <v/>
      </c>
      <c r="N21" s="618"/>
      <c r="O21" s="282" t="str">
        <f>IF(M271="","",IF(M271="液化石油ガス（LPG）",N303,N300))</f>
        <v/>
      </c>
      <c r="AE21" s="272">
        <f t="shared" si="1"/>
        <v>294</v>
      </c>
      <c r="AF21" s="273">
        <f t="shared" si="2"/>
        <v>294</v>
      </c>
      <c r="AG21" s="283">
        <f t="shared" si="3"/>
        <v>296</v>
      </c>
      <c r="AH21" s="284">
        <f t="shared" si="4"/>
        <v>296</v>
      </c>
      <c r="AI21" s="276">
        <f t="shared" si="5"/>
        <v>305</v>
      </c>
      <c r="AJ21" s="285">
        <f t="shared" si="6"/>
        <v>279</v>
      </c>
      <c r="AK21" s="272">
        <f t="shared" si="7"/>
        <v>312</v>
      </c>
      <c r="AL21" s="272">
        <f t="shared" si="8"/>
        <v>309</v>
      </c>
      <c r="AM21" s="272">
        <f t="shared" si="9"/>
        <v>312</v>
      </c>
      <c r="AN21" s="284">
        <f t="shared" si="10"/>
        <v>309</v>
      </c>
    </row>
    <row r="22" spans="1:40" ht="54" customHeight="1" x14ac:dyDescent="0.25">
      <c r="A22" s="266"/>
      <c r="B22" s="613" t="str">
        <f>IF(入力様式【No.7】!E2="","",入力様式【No.7】!E2)</f>
        <v/>
      </c>
      <c r="C22" s="614"/>
      <c r="D22" s="279" t="str">
        <f>IF(E332="","",E332)</f>
        <v/>
      </c>
      <c r="E22" s="280" t="s">
        <v>70</v>
      </c>
      <c r="F22" s="279" t="str">
        <f>IF(K332="","",K332)</f>
        <v/>
      </c>
      <c r="G22" s="281" t="str">
        <f>IF(E334="","",E334)</f>
        <v/>
      </c>
      <c r="H22" s="619" t="str">
        <f>IF(M334="","",M334)</f>
        <v/>
      </c>
      <c r="I22" s="620"/>
      <c r="J22" s="621" t="str">
        <f>IF(I342="","",I342)</f>
        <v/>
      </c>
      <c r="K22" s="622"/>
      <c r="L22" s="282" t="str">
        <f>IF(N342="","",N342)</f>
        <v/>
      </c>
      <c r="M22" s="617" t="str">
        <f>IF(M317="","",IF(M317="液化石油ガス（LPG）",I349,I346))</f>
        <v/>
      </c>
      <c r="N22" s="618"/>
      <c r="O22" s="282" t="str">
        <f>IF(M317="","",IF(M317="液化石油ガス（LPG）",N349,N346))</f>
        <v/>
      </c>
      <c r="AE22" s="272">
        <f t="shared" si="1"/>
        <v>342</v>
      </c>
      <c r="AF22" s="273">
        <f t="shared" si="2"/>
        <v>342</v>
      </c>
      <c r="AG22" s="283">
        <f t="shared" si="3"/>
        <v>344</v>
      </c>
      <c r="AH22" s="284">
        <f t="shared" si="4"/>
        <v>344</v>
      </c>
      <c r="AI22" s="276">
        <f t="shared" si="5"/>
        <v>353</v>
      </c>
      <c r="AJ22" s="285">
        <f t="shared" si="6"/>
        <v>327</v>
      </c>
      <c r="AK22" s="272">
        <f t="shared" si="7"/>
        <v>360</v>
      </c>
      <c r="AL22" s="272">
        <f t="shared" si="8"/>
        <v>357</v>
      </c>
      <c r="AM22" s="272">
        <f t="shared" si="9"/>
        <v>360</v>
      </c>
      <c r="AN22" s="284">
        <f t="shared" si="10"/>
        <v>357</v>
      </c>
    </row>
    <row r="23" spans="1:40" ht="54" customHeight="1" x14ac:dyDescent="0.25">
      <c r="A23" s="266"/>
      <c r="B23" s="613" t="str">
        <f>IF(入力様式【No.8】!E2="","",入力様式【No.8】!E2)</f>
        <v/>
      </c>
      <c r="C23" s="614"/>
      <c r="D23" s="279" t="str">
        <f>IF(E378="","",E378)</f>
        <v/>
      </c>
      <c r="E23" s="280" t="s">
        <v>70</v>
      </c>
      <c r="F23" s="279" t="str">
        <f>IF(K378="","",K378)</f>
        <v/>
      </c>
      <c r="G23" s="281" t="str">
        <f>IF(E380="","",E380)</f>
        <v/>
      </c>
      <c r="H23" s="619" t="str">
        <f>IF(M380="","",M380)</f>
        <v/>
      </c>
      <c r="I23" s="620"/>
      <c r="J23" s="621" t="str">
        <f>IF(I388="","",I388)</f>
        <v/>
      </c>
      <c r="K23" s="622"/>
      <c r="L23" s="282" t="str">
        <f>IF(N388="","",N388)</f>
        <v/>
      </c>
      <c r="M23" s="617" t="str">
        <f>IF(M363="","",IF(M363="液化石油ガス（LPG）",I395,I392))</f>
        <v/>
      </c>
      <c r="N23" s="618"/>
      <c r="O23" s="282" t="str">
        <f>IF(M363="","",IF(M363="液化石油ガス（LPG）",N395,N392))</f>
        <v/>
      </c>
      <c r="AE23" s="272">
        <f t="shared" si="1"/>
        <v>390</v>
      </c>
      <c r="AF23" s="273">
        <f t="shared" si="2"/>
        <v>390</v>
      </c>
      <c r="AG23" s="283">
        <f t="shared" si="3"/>
        <v>392</v>
      </c>
      <c r="AH23" s="284">
        <f t="shared" si="4"/>
        <v>392</v>
      </c>
      <c r="AI23" s="276">
        <f t="shared" si="5"/>
        <v>401</v>
      </c>
      <c r="AJ23" s="285">
        <f t="shared" si="6"/>
        <v>375</v>
      </c>
      <c r="AK23" s="272">
        <f t="shared" si="7"/>
        <v>408</v>
      </c>
      <c r="AL23" s="272">
        <f t="shared" si="8"/>
        <v>405</v>
      </c>
      <c r="AM23" s="272">
        <f t="shared" si="9"/>
        <v>408</v>
      </c>
      <c r="AN23" s="284">
        <f t="shared" si="10"/>
        <v>405</v>
      </c>
    </row>
    <row r="24" spans="1:40" ht="54" customHeight="1" x14ac:dyDescent="0.25">
      <c r="A24" s="266"/>
      <c r="B24" s="613" t="str">
        <f>IF(入力様式【No.9】!E2="","",入力様式【No.9】!E2)</f>
        <v/>
      </c>
      <c r="C24" s="614"/>
      <c r="D24" s="279" t="str">
        <f>IF(E424="","",E424)</f>
        <v/>
      </c>
      <c r="E24" s="280" t="s">
        <v>70</v>
      </c>
      <c r="F24" s="279" t="str">
        <f>IF(K424="","",K424)</f>
        <v/>
      </c>
      <c r="G24" s="281" t="str">
        <f>IF(E426="","",E426)</f>
        <v/>
      </c>
      <c r="H24" s="619" t="str">
        <f>IF(M426="","",M426)</f>
        <v/>
      </c>
      <c r="I24" s="620"/>
      <c r="J24" s="621" t="str">
        <f>IF(I434="","",I434)</f>
        <v/>
      </c>
      <c r="K24" s="622"/>
      <c r="L24" s="282" t="str">
        <f>IF(N434="","",N434)</f>
        <v/>
      </c>
      <c r="M24" s="617" t="str">
        <f>IF(M409="","",IF(M409="液化石油ガス（LPG）",I441,I438))</f>
        <v/>
      </c>
      <c r="N24" s="618"/>
      <c r="O24" s="282" t="str">
        <f>IF(M409="","",IF(M409="液化石油ガス（LPG）",N441,N438))</f>
        <v/>
      </c>
      <c r="AE24" s="272">
        <f t="shared" si="1"/>
        <v>438</v>
      </c>
      <c r="AF24" s="273">
        <f t="shared" si="2"/>
        <v>438</v>
      </c>
      <c r="AG24" s="283">
        <f t="shared" si="3"/>
        <v>440</v>
      </c>
      <c r="AH24" s="284">
        <f t="shared" si="4"/>
        <v>440</v>
      </c>
      <c r="AI24" s="276">
        <f t="shared" si="5"/>
        <v>449</v>
      </c>
      <c r="AJ24" s="285">
        <f t="shared" si="6"/>
        <v>423</v>
      </c>
      <c r="AK24" s="272">
        <f t="shared" si="7"/>
        <v>456</v>
      </c>
      <c r="AL24" s="272">
        <f t="shared" si="8"/>
        <v>453</v>
      </c>
      <c r="AM24" s="272">
        <f t="shared" si="9"/>
        <v>456</v>
      </c>
      <c r="AN24" s="284">
        <f t="shared" si="10"/>
        <v>453</v>
      </c>
    </row>
    <row r="25" spans="1:40" ht="54" customHeight="1" x14ac:dyDescent="0.25">
      <c r="A25" s="266"/>
      <c r="B25" s="613" t="str">
        <f>IF(入力様式【No.10】!E2="","",入力様式【No.10】!E2)</f>
        <v/>
      </c>
      <c r="C25" s="614"/>
      <c r="D25" s="279" t="str">
        <f>IF(E470="","",E470)</f>
        <v/>
      </c>
      <c r="E25" s="280" t="s">
        <v>70</v>
      </c>
      <c r="F25" s="279" t="str">
        <f>IF(K470="","",K470)</f>
        <v/>
      </c>
      <c r="G25" s="281" t="str">
        <f>IF(E472="","",E472)</f>
        <v/>
      </c>
      <c r="H25" s="619" t="str">
        <f>IF(M472="","",M472)</f>
        <v/>
      </c>
      <c r="I25" s="620"/>
      <c r="J25" s="621" t="str">
        <f>IF(I480="","",I480)</f>
        <v/>
      </c>
      <c r="K25" s="622"/>
      <c r="L25" s="282" t="str">
        <f>IF(N480="","",N480)</f>
        <v/>
      </c>
      <c r="M25" s="617" t="str">
        <f>IF(M455="","",IF(M455="液化石油ガス（LPG）",I487,I484))</f>
        <v/>
      </c>
      <c r="N25" s="618"/>
      <c r="O25" s="282" t="str">
        <f>IF(M455="","",IF(M455="液化石油ガス（LPG）",N487,N484))</f>
        <v/>
      </c>
      <c r="AE25" s="272">
        <f t="shared" si="1"/>
        <v>486</v>
      </c>
      <c r="AF25" s="273">
        <f t="shared" si="2"/>
        <v>486</v>
      </c>
      <c r="AG25" s="283">
        <f t="shared" si="3"/>
        <v>488</v>
      </c>
      <c r="AH25" s="284">
        <f t="shared" si="4"/>
        <v>488</v>
      </c>
      <c r="AI25" s="276">
        <f t="shared" si="5"/>
        <v>497</v>
      </c>
      <c r="AJ25" s="285">
        <f t="shared" si="6"/>
        <v>471</v>
      </c>
      <c r="AK25" s="272">
        <f t="shared" si="7"/>
        <v>504</v>
      </c>
      <c r="AL25" s="272">
        <f t="shared" si="8"/>
        <v>501</v>
      </c>
      <c r="AM25" s="272">
        <f t="shared" si="9"/>
        <v>504</v>
      </c>
      <c r="AN25" s="284">
        <f t="shared" si="10"/>
        <v>501</v>
      </c>
    </row>
    <row r="26" spans="1:40" ht="54" customHeight="1" x14ac:dyDescent="0.25">
      <c r="A26" s="266"/>
      <c r="B26" s="613" t="str">
        <f>IF(入力様式【No.11】!E2="","",入力様式【No.11】!E2)</f>
        <v/>
      </c>
      <c r="C26" s="614"/>
      <c r="D26" s="279" t="str">
        <f>IF(E516="","",E516)</f>
        <v/>
      </c>
      <c r="E26" s="280" t="s">
        <v>70</v>
      </c>
      <c r="F26" s="279" t="str">
        <f>IF(K516="","",K516)</f>
        <v/>
      </c>
      <c r="G26" s="281" t="str">
        <f>IF(E518="","",E518)</f>
        <v/>
      </c>
      <c r="H26" s="619" t="str">
        <f>IF(M518="","",M518)</f>
        <v/>
      </c>
      <c r="I26" s="620"/>
      <c r="J26" s="615" t="str">
        <f>IF(I526="","",I526)</f>
        <v/>
      </c>
      <c r="K26" s="616"/>
      <c r="L26" s="282" t="str">
        <f>IF(N526="","",N526)</f>
        <v/>
      </c>
      <c r="M26" s="617" t="str">
        <f>IF(M501="","",IF(M501="液化石油ガス（LPG）",I533,I530))</f>
        <v/>
      </c>
      <c r="N26" s="618"/>
      <c r="O26" s="282" t="str">
        <f>IF(M501="","",IF(M501="液化石油ガス（LPG）",N533,N530))</f>
        <v/>
      </c>
      <c r="AE26" s="272">
        <f t="shared" si="1"/>
        <v>534</v>
      </c>
      <c r="AF26" s="273">
        <f t="shared" si="2"/>
        <v>534</v>
      </c>
      <c r="AG26" s="283">
        <f t="shared" si="3"/>
        <v>536</v>
      </c>
      <c r="AH26" s="284">
        <f t="shared" si="4"/>
        <v>536</v>
      </c>
      <c r="AI26" s="276">
        <f t="shared" si="5"/>
        <v>545</v>
      </c>
      <c r="AJ26" s="285">
        <f t="shared" si="6"/>
        <v>519</v>
      </c>
      <c r="AK26" s="272">
        <f t="shared" si="7"/>
        <v>552</v>
      </c>
      <c r="AL26" s="272">
        <f t="shared" si="8"/>
        <v>549</v>
      </c>
      <c r="AM26" s="272">
        <f t="shared" si="9"/>
        <v>552</v>
      </c>
      <c r="AN26" s="284">
        <f t="shared" si="10"/>
        <v>549</v>
      </c>
    </row>
    <row r="27" spans="1:40" ht="54" customHeight="1" thickBot="1" x14ac:dyDescent="0.3">
      <c r="A27" s="266"/>
      <c r="B27" s="613" t="str">
        <f>IF(入力様式【No.12】!E2="","",入力様式【No.12】!E2)</f>
        <v/>
      </c>
      <c r="C27" s="614"/>
      <c r="D27" s="279" t="str">
        <f>IF(E562="","",E562)</f>
        <v/>
      </c>
      <c r="E27" s="280" t="s">
        <v>70</v>
      </c>
      <c r="F27" s="279" t="str">
        <f>IF(K562="","",K562)</f>
        <v/>
      </c>
      <c r="G27" s="281" t="str">
        <f>IF(E564="","",E564)</f>
        <v/>
      </c>
      <c r="H27" s="619" t="str">
        <f>IF(M564="","",M564)</f>
        <v/>
      </c>
      <c r="I27" s="620"/>
      <c r="J27" s="615" t="str">
        <f>IF(I572="","",I572)</f>
        <v/>
      </c>
      <c r="K27" s="616"/>
      <c r="L27" s="282" t="str">
        <f>IF(N572="","",N572)</f>
        <v/>
      </c>
      <c r="M27" s="617" t="str">
        <f>IF(M547="","",IF(M547="液化石油ガス（LPG）",I579,I576))</f>
        <v/>
      </c>
      <c r="N27" s="618"/>
      <c r="O27" s="282" t="str">
        <f>IF(M547="","",IF(M547="液化石油ガス（LPG）",N579,N576))</f>
        <v/>
      </c>
      <c r="AE27" s="272">
        <f t="shared" si="1"/>
        <v>582</v>
      </c>
      <c r="AF27" s="273">
        <f t="shared" si="2"/>
        <v>582</v>
      </c>
      <c r="AG27" s="286">
        <f t="shared" si="3"/>
        <v>584</v>
      </c>
      <c r="AH27" s="287">
        <f t="shared" si="4"/>
        <v>584</v>
      </c>
      <c r="AI27" s="276">
        <f t="shared" si="5"/>
        <v>593</v>
      </c>
      <c r="AJ27" s="288">
        <f t="shared" si="6"/>
        <v>567</v>
      </c>
      <c r="AK27" s="289">
        <f t="shared" si="7"/>
        <v>600</v>
      </c>
      <c r="AL27" s="289">
        <f t="shared" si="8"/>
        <v>597</v>
      </c>
      <c r="AM27" s="289">
        <f t="shared" si="9"/>
        <v>600</v>
      </c>
      <c r="AN27" s="287">
        <f t="shared" si="10"/>
        <v>597</v>
      </c>
    </row>
    <row r="28" spans="1:40" ht="32.549999999999997" customHeight="1" x14ac:dyDescent="0.25">
      <c r="A28" s="266"/>
      <c r="B28" s="290"/>
      <c r="C28" s="290"/>
      <c r="D28" s="290"/>
      <c r="E28" s="291"/>
      <c r="F28" s="292"/>
      <c r="G28" s="292"/>
      <c r="H28" s="292"/>
      <c r="N28" s="293"/>
    </row>
    <row r="29" spans="1:40" ht="35.549999999999997" customHeight="1" x14ac:dyDescent="0.25">
      <c r="A29" s="266"/>
      <c r="B29" s="609" t="s">
        <v>126</v>
      </c>
      <c r="C29" s="609"/>
      <c r="D29" s="609"/>
      <c r="E29" s="609"/>
      <c r="F29" s="609"/>
      <c r="G29" s="609"/>
      <c r="H29" s="609"/>
      <c r="I29" s="609"/>
      <c r="J29" s="609"/>
      <c r="K29" s="609"/>
      <c r="L29" s="609"/>
      <c r="M29" s="610" t="str">
        <f>IF(M16="","",SUM(M16:N27))</f>
        <v/>
      </c>
      <c r="N29" s="610"/>
      <c r="O29" s="612" t="str">
        <f>O16</f>
        <v/>
      </c>
    </row>
    <row r="30" spans="1:40" ht="35.549999999999997" customHeight="1" x14ac:dyDescent="0.25">
      <c r="A30" s="266"/>
      <c r="B30" s="609"/>
      <c r="C30" s="609"/>
      <c r="D30" s="609"/>
      <c r="E30" s="609"/>
      <c r="F30" s="609"/>
      <c r="G30" s="609"/>
      <c r="H30" s="609"/>
      <c r="I30" s="609"/>
      <c r="J30" s="609"/>
      <c r="K30" s="609"/>
      <c r="L30" s="609"/>
      <c r="M30" s="611"/>
      <c r="N30" s="611"/>
      <c r="O30" s="612"/>
    </row>
    <row r="31" spans="1:40" ht="21" customHeight="1" x14ac:dyDescent="0.25">
      <c r="A31" s="266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94"/>
    </row>
    <row r="32" spans="1:40" ht="23.55" customHeight="1" x14ac:dyDescent="0.25">
      <c r="A32" s="266"/>
      <c r="B32" s="485" t="s">
        <v>298</v>
      </c>
      <c r="C32" s="486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4"/>
    </row>
    <row r="33" spans="1:30" ht="43.95" customHeight="1" x14ac:dyDescent="0.25">
      <c r="A33" s="266"/>
      <c r="B33" s="487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9"/>
    </row>
    <row r="34" spans="1:30" ht="28.05" customHeight="1" x14ac:dyDescent="0.25">
      <c r="A34" s="266"/>
      <c r="B34" s="176"/>
      <c r="C34" s="176"/>
      <c r="D34" s="176"/>
      <c r="E34" s="176"/>
      <c r="F34" s="295"/>
      <c r="G34" s="295"/>
      <c r="H34" s="295"/>
      <c r="I34" s="295"/>
      <c r="J34" s="295"/>
      <c r="K34" s="295"/>
      <c r="L34" s="295"/>
      <c r="M34" s="296"/>
      <c r="N34" s="296"/>
    </row>
    <row r="35" spans="1:30" s="267" customFormat="1" ht="60.45" customHeight="1" x14ac:dyDescent="0.25">
      <c r="B35" s="490" t="s">
        <v>128</v>
      </c>
      <c r="C35" s="490"/>
      <c r="D35" s="490"/>
      <c r="E35" s="490"/>
      <c r="F35" s="490"/>
      <c r="G35" s="490"/>
      <c r="H35" s="490"/>
      <c r="I35" s="490"/>
      <c r="J35" s="490"/>
      <c r="K35" s="490"/>
      <c r="L35" s="490"/>
      <c r="M35" s="490"/>
      <c r="N35" s="490"/>
      <c r="O35" s="490"/>
    </row>
    <row r="36" spans="1:30" ht="19.5" customHeight="1" x14ac:dyDescent="0.25">
      <c r="A36" s="266"/>
    </row>
    <row r="37" spans="1:30" s="270" customFormat="1" ht="39.450000000000003" customHeight="1" x14ac:dyDescent="0.25">
      <c r="B37" s="491" t="s">
        <v>219</v>
      </c>
      <c r="C37" s="491"/>
      <c r="D37" s="491"/>
      <c r="E37" s="492" t="str">
        <f>IF(入力様式【No.1】!$E$2="","",入力様式【No.1】!$E$2)</f>
        <v/>
      </c>
      <c r="F37" s="492"/>
      <c r="I37" s="493"/>
      <c r="J37" s="493"/>
      <c r="K37" s="493"/>
      <c r="L37" s="493"/>
      <c r="M37" s="494"/>
      <c r="N37" s="494"/>
      <c r="O37" s="494"/>
    </row>
    <row r="38" spans="1:30" ht="18.45" customHeight="1" x14ac:dyDescent="0.25">
      <c r="A38" s="266"/>
      <c r="B38" s="297"/>
      <c r="C38" s="297"/>
      <c r="D38" s="297"/>
      <c r="E38" s="297"/>
      <c r="F38" s="297"/>
      <c r="G38" s="298"/>
      <c r="H38" s="298"/>
      <c r="I38" s="266"/>
      <c r="J38" s="266"/>
      <c r="K38" s="266"/>
      <c r="M38" s="266"/>
      <c r="N38" s="266"/>
      <c r="O38" s="266"/>
    </row>
    <row r="39" spans="1:30" s="267" customFormat="1" ht="27" customHeight="1" x14ac:dyDescent="0.25">
      <c r="B39" s="267" t="s">
        <v>34</v>
      </c>
      <c r="E39" s="268"/>
      <c r="F39" s="268"/>
      <c r="I39" s="267" t="s">
        <v>120</v>
      </c>
    </row>
    <row r="40" spans="1:30" s="270" customFormat="1" ht="39.450000000000003" customHeight="1" x14ac:dyDescent="0.25">
      <c r="B40" s="495" t="s">
        <v>38</v>
      </c>
      <c r="C40" s="496"/>
      <c r="D40" s="497"/>
      <c r="E40" s="499" t="str">
        <f>IF(入力様式【No.1】!$F$7="","",入力様式【No.1】!$E$7&amp;入力様式【No.1】!$F$7)</f>
        <v/>
      </c>
      <c r="F40" s="499"/>
      <c r="G40" s="499"/>
      <c r="I40" s="498" t="s">
        <v>55</v>
      </c>
      <c r="J40" s="498"/>
      <c r="K40" s="498"/>
      <c r="L40" s="498"/>
      <c r="M40" s="492" t="str">
        <f>IF(入力様式【No.1】!$E$12="","",入力様式【No.1】!$E$12)</f>
        <v/>
      </c>
      <c r="N40" s="492"/>
      <c r="O40" s="492"/>
    </row>
    <row r="41" spans="1:30" s="270" customFormat="1" ht="39.450000000000003" customHeight="1" x14ac:dyDescent="0.25">
      <c r="B41" s="495" t="s">
        <v>229</v>
      </c>
      <c r="C41" s="496"/>
      <c r="D41" s="497"/>
      <c r="E41" s="608" t="str">
        <f>IF(入力様式【No.1】!$E$8="","",入力様式【No.1】!$E$8)</f>
        <v/>
      </c>
      <c r="F41" s="608"/>
      <c r="G41" s="608"/>
      <c r="I41" s="498" t="s">
        <v>60</v>
      </c>
      <c r="J41" s="498"/>
      <c r="K41" s="498"/>
      <c r="L41" s="498"/>
      <c r="M41" s="492" t="str">
        <f>IF(入力様式【No.1】!$E$13="","",入力様式【No.1】!$E$13)</f>
        <v/>
      </c>
      <c r="N41" s="492"/>
      <c r="O41" s="492"/>
    </row>
    <row r="42" spans="1:30" s="270" customFormat="1" ht="39.450000000000003" customHeight="1" x14ac:dyDescent="0.25">
      <c r="B42" s="495" t="s">
        <v>47</v>
      </c>
      <c r="C42" s="496"/>
      <c r="D42" s="497"/>
      <c r="E42" s="608" t="str">
        <f>IF(入力様式【No.1】!$E$9="","",入力様式【No.1】!$E$9)</f>
        <v/>
      </c>
      <c r="F42" s="608"/>
      <c r="G42" s="608"/>
      <c r="I42" s="563" t="b">
        <f>IFERROR(IF($M41="液化石油ガス（LPG）",入力様式【No.1】!$S$7),"")</f>
        <v>0</v>
      </c>
      <c r="J42" s="564"/>
      <c r="K42" s="564"/>
      <c r="L42" s="565"/>
      <c r="M42" s="566" t="str">
        <f>IFERROR(IF($M41="液化石油ガス（LPG）",入力様式【No.1】!$U$7,""),"")</f>
        <v/>
      </c>
      <c r="N42" s="566"/>
      <c r="O42" s="566"/>
      <c r="AD42" s="299" t="s">
        <v>127</v>
      </c>
    </row>
    <row r="43" spans="1:30" ht="23.55" customHeight="1" x14ac:dyDescent="0.25">
      <c r="A43" s="266"/>
      <c r="B43" s="266"/>
      <c r="C43" s="266"/>
      <c r="D43" s="266"/>
      <c r="E43" s="298"/>
      <c r="F43" s="298"/>
      <c r="G43" s="298"/>
      <c r="H43" s="298"/>
      <c r="I43" s="300"/>
      <c r="J43" s="300"/>
      <c r="K43" s="266"/>
      <c r="L43" s="266"/>
      <c r="M43" s="266"/>
      <c r="N43" s="266"/>
      <c r="O43" s="266"/>
    </row>
    <row r="44" spans="1:30" s="267" customFormat="1" ht="27" customHeight="1" x14ac:dyDescent="0.25">
      <c r="B44" s="267" t="s">
        <v>35</v>
      </c>
      <c r="D44" s="268"/>
      <c r="E44" s="268"/>
      <c r="F44" s="268"/>
    </row>
    <row r="45" spans="1:30" s="270" customFormat="1" ht="39.450000000000003" customHeight="1" x14ac:dyDescent="0.25">
      <c r="B45" s="602" t="s">
        <v>129</v>
      </c>
      <c r="C45" s="603"/>
      <c r="D45" s="301" t="s">
        <v>130</v>
      </c>
      <c r="E45" s="593" t="str">
        <f>IF(入力様式【No.1】!$J$7="","",入力様式【No.1】!$J$7)</f>
        <v/>
      </c>
      <c r="F45" s="593"/>
      <c r="G45" s="593"/>
      <c r="H45" s="593"/>
      <c r="I45" s="593"/>
      <c r="J45" s="593"/>
      <c r="K45" s="593"/>
      <c r="L45" s="593"/>
      <c r="M45" s="593"/>
      <c r="N45" s="593"/>
      <c r="O45" s="593"/>
    </row>
    <row r="46" spans="1:30" s="270" customFormat="1" ht="39.450000000000003" customHeight="1" x14ac:dyDescent="0.25">
      <c r="B46" s="604"/>
      <c r="C46" s="605"/>
      <c r="D46" s="301" t="s">
        <v>115</v>
      </c>
      <c r="E46" s="593" t="str">
        <f>IF(入力様式【No.1】!$J$8="","",入力様式【No.1】!$J$8)</f>
        <v/>
      </c>
      <c r="F46" s="593"/>
      <c r="G46" s="593"/>
      <c r="H46" s="593"/>
      <c r="I46" s="593"/>
      <c r="J46" s="593"/>
      <c r="K46" s="593"/>
      <c r="L46" s="593"/>
      <c r="M46" s="593"/>
      <c r="N46" s="593"/>
      <c r="O46" s="593"/>
    </row>
    <row r="47" spans="1:30" s="270" customFormat="1" ht="39.450000000000003" customHeight="1" x14ac:dyDescent="0.25">
      <c r="B47" s="606"/>
      <c r="C47" s="607"/>
      <c r="D47" s="301" t="s">
        <v>116</v>
      </c>
      <c r="E47" s="593" t="str">
        <f>IF(入力様式【No.1】!$J$9="","",入力様式【No.1】!$J$9)</f>
        <v/>
      </c>
      <c r="F47" s="593"/>
      <c r="G47" s="593"/>
      <c r="H47" s="593"/>
      <c r="I47" s="593"/>
      <c r="J47" s="593"/>
      <c r="K47" s="593"/>
      <c r="L47" s="593"/>
      <c r="M47" s="593"/>
      <c r="N47" s="593"/>
      <c r="O47" s="593"/>
    </row>
    <row r="48" spans="1:30" s="270" customFormat="1" ht="39.450000000000003" customHeight="1" x14ac:dyDescent="0.25">
      <c r="B48" s="574" t="s">
        <v>3</v>
      </c>
      <c r="C48" s="574"/>
      <c r="D48" s="574"/>
      <c r="E48" s="593" t="str">
        <f>IF(入力様式【No.1】!$J$10="","",入力様式【No.1】!$J$10)</f>
        <v/>
      </c>
      <c r="F48" s="593"/>
      <c r="G48" s="593"/>
      <c r="H48" s="593"/>
      <c r="I48" s="593"/>
      <c r="J48" s="593"/>
      <c r="K48" s="593"/>
      <c r="L48" s="593"/>
      <c r="M48" s="593"/>
      <c r="N48" s="593"/>
      <c r="O48" s="593"/>
      <c r="AD48" s="299"/>
    </row>
    <row r="49" spans="1:30" s="270" customFormat="1" ht="39.450000000000003" customHeight="1" x14ac:dyDescent="0.25">
      <c r="B49" s="594" t="s">
        <v>296</v>
      </c>
      <c r="C49" s="595"/>
      <c r="D49" s="301" t="s">
        <v>131</v>
      </c>
      <c r="E49" s="593" t="str">
        <f>IF(入力様式【No.1】!$J$11="","",入力様式【No.1】!$J$11)</f>
        <v/>
      </c>
      <c r="F49" s="593"/>
      <c r="G49" s="593"/>
      <c r="H49" s="593"/>
      <c r="I49" s="593"/>
      <c r="J49" s="593"/>
      <c r="K49" s="593"/>
      <c r="L49" s="593"/>
      <c r="M49" s="593"/>
      <c r="N49" s="593"/>
      <c r="O49" s="593"/>
      <c r="AD49" s="299" t="s">
        <v>132</v>
      </c>
    </row>
    <row r="50" spans="1:30" s="270" customFormat="1" ht="39.450000000000003" customHeight="1" x14ac:dyDescent="0.25">
      <c r="B50" s="596"/>
      <c r="C50" s="597"/>
      <c r="D50" s="600" t="s">
        <v>133</v>
      </c>
      <c r="E50" s="529" t="s">
        <v>4</v>
      </c>
      <c r="F50" s="572"/>
      <c r="G50" s="572"/>
      <c r="H50" s="530"/>
      <c r="I50" s="529" t="s">
        <v>57</v>
      </c>
      <c r="J50" s="572"/>
      <c r="K50" s="572"/>
      <c r="L50" s="530"/>
      <c r="M50" s="529" t="s">
        <v>58</v>
      </c>
      <c r="N50" s="572"/>
      <c r="O50" s="530"/>
      <c r="AD50" s="299" t="s">
        <v>230</v>
      </c>
    </row>
    <row r="51" spans="1:30" s="270" customFormat="1" ht="39.450000000000003" customHeight="1" x14ac:dyDescent="0.25">
      <c r="B51" s="598"/>
      <c r="C51" s="599"/>
      <c r="D51" s="601"/>
      <c r="E51" s="573" t="str">
        <f>IF(入力様式【No.1】!$J$14="","",入力様式【No.1】!$J$14)</f>
        <v/>
      </c>
      <c r="F51" s="591"/>
      <c r="G51" s="591"/>
      <c r="H51" s="592"/>
      <c r="I51" s="573" t="str">
        <f>IF(入力様式【No.1】!$K$14="","",入力様式【No.1】!$K$14)</f>
        <v/>
      </c>
      <c r="J51" s="591"/>
      <c r="K51" s="591"/>
      <c r="L51" s="592"/>
      <c r="M51" s="573" t="str">
        <f>IF(入力様式【No.1】!$L$14="","",入力様式【No.1】!$L$14)</f>
        <v/>
      </c>
      <c r="N51" s="591"/>
      <c r="O51" s="592"/>
    </row>
    <row r="52" spans="1:30" ht="23.55" customHeight="1" x14ac:dyDescent="0.25">
      <c r="A52" s="266"/>
      <c r="B52" s="266"/>
      <c r="C52" s="266"/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  <c r="O52" s="266"/>
    </row>
    <row r="53" spans="1:30" s="267" customFormat="1" ht="27" customHeight="1" x14ac:dyDescent="0.25">
      <c r="B53" s="267" t="s">
        <v>134</v>
      </c>
    </row>
    <row r="54" spans="1:30" s="270" customFormat="1" ht="39.450000000000003" customHeight="1" x14ac:dyDescent="0.25">
      <c r="B54" s="563" t="s">
        <v>65</v>
      </c>
      <c r="C54" s="564"/>
      <c r="D54" s="565"/>
      <c r="E54" s="586" t="str">
        <f>IF(入力様式【No.1】!$J$16="","",入力様式【No.1】!$J$16)</f>
        <v/>
      </c>
      <c r="F54" s="587"/>
      <c r="G54" s="587"/>
      <c r="H54" s="588"/>
      <c r="I54" s="529" t="s">
        <v>54</v>
      </c>
      <c r="J54" s="572"/>
      <c r="K54" s="572"/>
      <c r="L54" s="530"/>
      <c r="M54" s="499" t="str">
        <f>IF(入力様式【No.1】!$P$12="","",入力様式【No.1】!$P$12)</f>
        <v/>
      </c>
      <c r="N54" s="573"/>
      <c r="O54" s="302" t="s">
        <v>75</v>
      </c>
    </row>
    <row r="55" spans="1:30" s="270" customFormat="1" ht="39.450000000000003" customHeight="1" x14ac:dyDescent="0.25">
      <c r="B55" s="574" t="s">
        <v>69</v>
      </c>
      <c r="C55" s="574"/>
      <c r="D55" s="303"/>
      <c r="E55" s="575" t="s">
        <v>63</v>
      </c>
      <c r="F55" s="575"/>
      <c r="G55" s="575"/>
      <c r="H55" s="575"/>
      <c r="I55" s="575"/>
      <c r="J55" s="574" t="s">
        <v>70</v>
      </c>
      <c r="K55" s="576" t="s">
        <v>71</v>
      </c>
      <c r="L55" s="577"/>
      <c r="M55" s="577"/>
      <c r="N55" s="577"/>
      <c r="O55" s="578"/>
    </row>
    <row r="56" spans="1:30" s="270" customFormat="1" ht="39.450000000000003" customHeight="1" x14ac:dyDescent="0.25">
      <c r="B56" s="574"/>
      <c r="C56" s="574"/>
      <c r="D56" s="301" t="s">
        <v>76</v>
      </c>
      <c r="E56" s="579" t="str">
        <f>IF(入力様式【No.1】!$J$18="","",入力様式【No.1】!$J$18)</f>
        <v/>
      </c>
      <c r="F56" s="579"/>
      <c r="G56" s="579"/>
      <c r="H56" s="579"/>
      <c r="I56" s="579"/>
      <c r="J56" s="574"/>
      <c r="K56" s="580" t="str">
        <f>IF(入力様式【No.1】!$L$18="","",入力様式【No.1】!$L$18)</f>
        <v/>
      </c>
      <c r="L56" s="581"/>
      <c r="M56" s="581"/>
      <c r="N56" s="581"/>
      <c r="O56" s="582"/>
    </row>
    <row r="57" spans="1:30" s="270" customFormat="1" ht="39.450000000000003" customHeight="1" x14ac:dyDescent="0.25">
      <c r="B57" s="574"/>
      <c r="C57" s="574"/>
      <c r="D57" s="301" t="s">
        <v>78</v>
      </c>
      <c r="E57" s="583" t="str">
        <f>IF(入力様式【No.1】!$J$19="","",入力様式【No.1】!$J$19)</f>
        <v/>
      </c>
      <c r="F57" s="584"/>
      <c r="G57" s="584"/>
      <c r="H57" s="584"/>
      <c r="I57" s="585"/>
      <c r="J57" s="574"/>
      <c r="K57" s="583" t="str">
        <f>IF(入力様式【No.1】!$L$19="","",入力様式【No.1】!$L$19)</f>
        <v/>
      </c>
      <c r="L57" s="584"/>
      <c r="M57" s="584"/>
      <c r="N57" s="584"/>
      <c r="O57" s="585"/>
    </row>
    <row r="58" spans="1:30" s="270" customFormat="1" ht="39.450000000000003" customHeight="1" x14ac:dyDescent="0.25">
      <c r="B58" s="563" t="s">
        <v>80</v>
      </c>
      <c r="C58" s="564"/>
      <c r="D58" s="565"/>
      <c r="E58" s="566" t="str">
        <f>IF(入力様式【No.1】!$J$20="","",入力様式【No.1】!$J$20)</f>
        <v/>
      </c>
      <c r="F58" s="567"/>
      <c r="G58" s="589" t="s">
        <v>75</v>
      </c>
      <c r="H58" s="590"/>
      <c r="I58" s="563" t="s">
        <v>82</v>
      </c>
      <c r="J58" s="564"/>
      <c r="K58" s="564"/>
      <c r="L58" s="565"/>
      <c r="M58" s="568" t="str">
        <f>IF(入力様式【No.1】!$J$21="","",入力様式【No.1】!$J$21)</f>
        <v/>
      </c>
      <c r="N58" s="569"/>
      <c r="O58" s="304" t="s">
        <v>101</v>
      </c>
    </row>
    <row r="59" spans="1:30" ht="23.55" customHeight="1" x14ac:dyDescent="0.25">
      <c r="A59" s="266"/>
      <c r="B59" s="266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</row>
    <row r="60" spans="1:30" s="267" customFormat="1" ht="27" customHeight="1" x14ac:dyDescent="0.25">
      <c r="B60" s="267" t="s">
        <v>36</v>
      </c>
    </row>
    <row r="61" spans="1:30" s="270" customFormat="1" ht="39.450000000000003" customHeight="1" x14ac:dyDescent="0.25">
      <c r="B61" s="570" t="s">
        <v>295</v>
      </c>
      <c r="C61" s="570"/>
      <c r="D61" s="570"/>
      <c r="E61" s="573" t="str">
        <f>IF(入力様式【No.1】!$E$15="","",入力様式【No.1】!$E$15)</f>
        <v/>
      </c>
      <c r="F61" s="591"/>
      <c r="G61" s="591"/>
      <c r="H61" s="592"/>
      <c r="I61" s="571" t="str">
        <f>IF(入力様式【No.1】!$N$10="","",入力様式【No.1】!$N$10)</f>
        <v/>
      </c>
      <c r="J61" s="571"/>
      <c r="K61" s="571"/>
      <c r="L61" s="571"/>
      <c r="M61" s="531" t="str">
        <f>IF(入力様式【No.1】!$P$10="","",入力様式【No.1】!$P$10)</f>
        <v/>
      </c>
      <c r="N61" s="532"/>
      <c r="O61" s="261" t="str">
        <f>IFERROR(IF($E61="計画生産量に基づいて算出",入力様式【No.1】!$R$10,"日"),"")</f>
        <v>日</v>
      </c>
      <c r="P61" s="299"/>
      <c r="Q61" s="299"/>
      <c r="R61" s="299"/>
      <c r="S61" s="299"/>
      <c r="T61" s="299"/>
      <c r="U61" s="299"/>
      <c r="V61" s="299"/>
      <c r="W61" s="299"/>
      <c r="X61" s="299"/>
      <c r="Y61" s="299"/>
      <c r="Z61" s="299"/>
      <c r="AA61" s="299"/>
      <c r="AB61" s="299"/>
      <c r="AC61" s="299"/>
    </row>
    <row r="62" spans="1:30" s="270" customFormat="1" ht="39.450000000000003" customHeight="1" x14ac:dyDescent="0.25">
      <c r="B62" s="498" t="s">
        <v>41</v>
      </c>
      <c r="C62" s="498"/>
      <c r="D62" s="498"/>
      <c r="E62" s="557" t="str">
        <f>IF(入力様式【No.1】!$P$7="","",入力様式【No.1】!$P$7)</f>
        <v/>
      </c>
      <c r="F62" s="558"/>
      <c r="G62" s="558"/>
      <c r="H62" s="559"/>
      <c r="I62" s="525" t="s">
        <v>59</v>
      </c>
      <c r="J62" s="526"/>
      <c r="K62" s="529" t="str">
        <f>IF(入力様式【No.1】!$O$13="","",入力様式【No.1】!$O$13)</f>
        <v/>
      </c>
      <c r="L62" s="530"/>
      <c r="M62" s="531" t="str">
        <f>IF(入力様式【No.1】!$P$13="","",入力様式【No.1】!$P$13)</f>
        <v/>
      </c>
      <c r="N62" s="532"/>
      <c r="O62" s="261" t="str">
        <f>O61</f>
        <v>日</v>
      </c>
    </row>
    <row r="63" spans="1:30" s="270" customFormat="1" ht="39.450000000000003" customHeight="1" x14ac:dyDescent="0.25">
      <c r="B63" s="498"/>
      <c r="C63" s="498"/>
      <c r="D63" s="498"/>
      <c r="E63" s="560"/>
      <c r="F63" s="561"/>
      <c r="G63" s="561"/>
      <c r="H63" s="562"/>
      <c r="I63" s="527"/>
      <c r="J63" s="528"/>
      <c r="K63" s="529" t="str">
        <f>IF(入力様式【No.1】!$O$14="","",入力様式【No.1】!$O$14)</f>
        <v/>
      </c>
      <c r="L63" s="530"/>
      <c r="M63" s="531">
        <f>IF(入力様式【No.1】!$P$14="","",入力様式【No.1】!$P$14)</f>
        <v>0</v>
      </c>
      <c r="N63" s="532"/>
      <c r="O63" s="261" t="str">
        <f>O62</f>
        <v>日</v>
      </c>
    </row>
    <row r="64" spans="1:30" ht="23.55" customHeight="1" x14ac:dyDescent="0.25">
      <c r="A64" s="266"/>
      <c r="B64" s="266"/>
      <c r="C64" s="266"/>
      <c r="D64" s="266"/>
      <c r="E64" s="266"/>
      <c r="I64" s="266"/>
      <c r="J64" s="266"/>
      <c r="K64" s="266"/>
      <c r="L64" s="266"/>
      <c r="M64" s="266"/>
      <c r="N64" s="266"/>
      <c r="O64" s="266"/>
    </row>
    <row r="65" spans="1:30" s="267" customFormat="1" ht="27" customHeight="1" x14ac:dyDescent="0.25">
      <c r="B65" s="267" t="s">
        <v>135</v>
      </c>
      <c r="E65" s="268"/>
      <c r="F65" s="268"/>
      <c r="G65" s="268"/>
      <c r="H65" s="268"/>
    </row>
    <row r="66" spans="1:30" ht="25.5" customHeight="1" x14ac:dyDescent="0.25">
      <c r="A66" s="266"/>
      <c r="B66" s="541" t="s">
        <v>136</v>
      </c>
      <c r="C66" s="542"/>
      <c r="D66" s="542"/>
      <c r="E66" s="542"/>
      <c r="F66" s="542"/>
      <c r="G66" s="542"/>
      <c r="H66" s="543"/>
      <c r="I66" s="533" t="str">
        <f>IF(入力様式【No.1】!$P$17="","",入力様式【No.1】!$P$17)</f>
        <v/>
      </c>
      <c r="J66" s="534"/>
      <c r="K66" s="534"/>
      <c r="L66" s="534"/>
      <c r="M66" s="537"/>
      <c r="N66" s="539" t="str">
        <f>IF(入力様式【No.1】!$Q$17="","",入力様式【No.1】!$Q$17)</f>
        <v/>
      </c>
      <c r="O66" s="540"/>
    </row>
    <row r="67" spans="1:30" ht="25.5" customHeight="1" x14ac:dyDescent="0.25">
      <c r="A67" s="266"/>
      <c r="B67" s="544"/>
      <c r="C67" s="545"/>
      <c r="D67" s="545"/>
      <c r="E67" s="545"/>
      <c r="F67" s="545"/>
      <c r="G67" s="545"/>
      <c r="H67" s="546"/>
      <c r="I67" s="535"/>
      <c r="J67" s="536"/>
      <c r="K67" s="536"/>
      <c r="L67" s="536"/>
      <c r="M67" s="538"/>
      <c r="N67" s="539"/>
      <c r="O67" s="540"/>
    </row>
    <row r="68" spans="1:30" ht="19.5" customHeight="1" x14ac:dyDescent="0.25">
      <c r="A68" s="266"/>
      <c r="B68" s="266"/>
      <c r="C68" s="266"/>
      <c r="D68" s="266"/>
      <c r="E68" s="266"/>
      <c r="F68" s="266"/>
      <c r="I68" s="266"/>
      <c r="J68" s="266"/>
      <c r="K68" s="266"/>
      <c r="L68" s="266"/>
      <c r="M68" s="266"/>
      <c r="N68" s="305"/>
      <c r="O68" s="305"/>
    </row>
    <row r="69" spans="1:30" s="267" customFormat="1" ht="27" customHeight="1" thickBot="1" x14ac:dyDescent="0.3">
      <c r="B69" s="267" t="s">
        <v>308</v>
      </c>
      <c r="E69" s="268"/>
      <c r="F69" s="268"/>
      <c r="I69" s="306"/>
      <c r="J69" s="306"/>
      <c r="K69" s="306"/>
      <c r="L69" s="306"/>
      <c r="M69" s="306"/>
    </row>
    <row r="70" spans="1:30" ht="25.5" customHeight="1" x14ac:dyDescent="0.25">
      <c r="A70" s="266"/>
      <c r="B70" s="513" t="s">
        <v>79</v>
      </c>
      <c r="C70" s="514"/>
      <c r="D70" s="514"/>
      <c r="E70" s="514"/>
      <c r="F70" s="514"/>
      <c r="G70" s="514"/>
      <c r="H70" s="515"/>
      <c r="I70" s="547" t="str">
        <f>IF(入力様式【No.1】!$P$19="","",入力様式【No.1】!$P$19)</f>
        <v/>
      </c>
      <c r="J70" s="548"/>
      <c r="K70" s="548"/>
      <c r="L70" s="548"/>
      <c r="M70" s="551"/>
      <c r="N70" s="553" t="str">
        <f>IF(入力様式【No.1】!$Q$19="","",入力様式【No.1】!$Q$19)</f>
        <v/>
      </c>
      <c r="O70" s="554"/>
    </row>
    <row r="71" spans="1:30" ht="25.5" customHeight="1" thickBot="1" x14ac:dyDescent="0.3">
      <c r="A71" s="266"/>
      <c r="B71" s="516"/>
      <c r="C71" s="517"/>
      <c r="D71" s="517"/>
      <c r="E71" s="517"/>
      <c r="F71" s="517"/>
      <c r="G71" s="517"/>
      <c r="H71" s="518"/>
      <c r="I71" s="549"/>
      <c r="J71" s="550"/>
      <c r="K71" s="550"/>
      <c r="L71" s="550"/>
      <c r="M71" s="552"/>
      <c r="N71" s="555"/>
      <c r="O71" s="556"/>
    </row>
    <row r="72" spans="1:30" ht="19.5" customHeight="1" thickBot="1" x14ac:dyDescent="0.3">
      <c r="A72" s="266"/>
      <c r="B72" s="266"/>
      <c r="C72" s="266"/>
      <c r="D72" s="266"/>
      <c r="E72" s="307"/>
      <c r="F72" s="307"/>
      <c r="I72" s="266"/>
      <c r="J72" s="266"/>
      <c r="K72" s="266"/>
      <c r="L72" s="266"/>
      <c r="M72" s="308"/>
      <c r="N72" s="266"/>
      <c r="O72" s="266"/>
    </row>
    <row r="73" spans="1:30" s="267" customFormat="1" ht="25.5" customHeight="1" x14ac:dyDescent="0.25">
      <c r="B73" s="519" t="s">
        <v>238</v>
      </c>
      <c r="C73" s="520"/>
      <c r="D73" s="520"/>
      <c r="E73" s="520"/>
      <c r="F73" s="520"/>
      <c r="G73" s="520"/>
      <c r="H73" s="521"/>
      <c r="I73" s="548" t="b">
        <f>IFERROR(IF($M41="液化石油ガス（LPG）",入力様式【No.1】!$U$14),"")</f>
        <v>0</v>
      </c>
      <c r="J73" s="548"/>
      <c r="K73" s="548"/>
      <c r="L73" s="548"/>
      <c r="M73" s="551"/>
      <c r="N73" s="500" t="str">
        <f>IF(I73="","",IF($M41="液化石油ガス（LPG）",入力様式【No.1】!$V$14,""))</f>
        <v/>
      </c>
      <c r="O73" s="501"/>
      <c r="AD73" s="309" t="s">
        <v>127</v>
      </c>
    </row>
    <row r="74" spans="1:30" ht="25.5" customHeight="1" thickBot="1" x14ac:dyDescent="0.3">
      <c r="A74" s="266"/>
      <c r="B74" s="522"/>
      <c r="C74" s="523"/>
      <c r="D74" s="523"/>
      <c r="E74" s="523"/>
      <c r="F74" s="523"/>
      <c r="G74" s="523"/>
      <c r="H74" s="524"/>
      <c r="I74" s="550"/>
      <c r="J74" s="550"/>
      <c r="K74" s="550"/>
      <c r="L74" s="550"/>
      <c r="M74" s="552"/>
      <c r="N74" s="502"/>
      <c r="O74" s="503"/>
    </row>
    <row r="75" spans="1:30" ht="18.45" customHeight="1" x14ac:dyDescent="0.25">
      <c r="A75" s="266"/>
      <c r="B75" s="300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</row>
    <row r="76" spans="1:30" s="267" customFormat="1" ht="27" customHeight="1" x14ac:dyDescent="0.25">
      <c r="B76" s="267" t="s">
        <v>73</v>
      </c>
    </row>
    <row r="77" spans="1:30" s="270" customFormat="1" ht="18.45" customHeight="1" x14ac:dyDescent="0.25">
      <c r="B77" s="504" t="str">
        <f>IF(入力様式【No.1】!$S$18="","",入力様式【No.1】!$S$18)</f>
        <v/>
      </c>
      <c r="C77" s="505"/>
      <c r="D77" s="505"/>
      <c r="E77" s="505"/>
      <c r="F77" s="505"/>
      <c r="G77" s="505"/>
      <c r="H77" s="505"/>
      <c r="I77" s="505"/>
      <c r="J77" s="505"/>
      <c r="K77" s="505"/>
      <c r="L77" s="505"/>
      <c r="M77" s="505"/>
      <c r="N77" s="505"/>
      <c r="O77" s="506"/>
    </row>
    <row r="78" spans="1:30" s="270" customFormat="1" ht="18.75" customHeight="1" x14ac:dyDescent="0.25">
      <c r="B78" s="507"/>
      <c r="C78" s="508"/>
      <c r="D78" s="508"/>
      <c r="E78" s="508"/>
      <c r="F78" s="508"/>
      <c r="G78" s="508"/>
      <c r="H78" s="508"/>
      <c r="I78" s="508"/>
      <c r="J78" s="508"/>
      <c r="K78" s="508"/>
      <c r="L78" s="508"/>
      <c r="M78" s="508"/>
      <c r="N78" s="508"/>
      <c r="O78" s="509"/>
    </row>
    <row r="79" spans="1:30" s="270" customFormat="1" ht="18.75" customHeight="1" x14ac:dyDescent="0.25">
      <c r="B79" s="510"/>
      <c r="C79" s="511"/>
      <c r="D79" s="511"/>
      <c r="E79" s="511"/>
      <c r="F79" s="511"/>
      <c r="G79" s="511"/>
      <c r="H79" s="511"/>
      <c r="I79" s="511"/>
      <c r="J79" s="511"/>
      <c r="K79" s="511"/>
      <c r="L79" s="511"/>
      <c r="M79" s="511"/>
      <c r="N79" s="511"/>
      <c r="O79" s="512"/>
    </row>
    <row r="80" spans="1:30" ht="18.75" customHeight="1" x14ac:dyDescent="0.25">
      <c r="A80" s="266"/>
      <c r="B80" s="266"/>
      <c r="C80" s="266"/>
      <c r="D80" s="266"/>
      <c r="E80" s="266"/>
      <c r="F80" s="266"/>
      <c r="G80" s="266"/>
      <c r="H80" s="266"/>
      <c r="I80" s="266"/>
      <c r="J80" s="266"/>
      <c r="K80" s="266"/>
      <c r="L80" s="266"/>
      <c r="M80" s="266"/>
      <c r="N80" s="266"/>
      <c r="O80" s="266"/>
    </row>
    <row r="81" spans="1:30" s="267" customFormat="1" ht="60.45" customHeight="1" x14ac:dyDescent="0.25">
      <c r="B81" s="490" t="s">
        <v>128</v>
      </c>
      <c r="C81" s="490"/>
      <c r="D81" s="490"/>
      <c r="E81" s="490"/>
      <c r="F81" s="490"/>
      <c r="G81" s="490"/>
      <c r="H81" s="490"/>
      <c r="I81" s="490"/>
      <c r="J81" s="490"/>
      <c r="K81" s="490"/>
      <c r="L81" s="490"/>
      <c r="M81" s="490"/>
      <c r="N81" s="490"/>
      <c r="O81" s="490"/>
    </row>
    <row r="82" spans="1:30" ht="19.5" customHeight="1" x14ac:dyDescent="0.25">
      <c r="A82" s="266"/>
    </row>
    <row r="83" spans="1:30" s="270" customFormat="1" ht="39.450000000000003" customHeight="1" x14ac:dyDescent="0.25">
      <c r="B83" s="491" t="s">
        <v>219</v>
      </c>
      <c r="C83" s="491"/>
      <c r="D83" s="491"/>
      <c r="E83" s="492" t="str">
        <f>IF(入力様式【No.2】!$E$2="","",入力様式【No.2】!$E$2)</f>
        <v/>
      </c>
      <c r="F83" s="492"/>
      <c r="I83" s="493"/>
      <c r="J83" s="493"/>
      <c r="K83" s="493"/>
      <c r="L83" s="493"/>
      <c r="M83" s="494"/>
      <c r="N83" s="494"/>
      <c r="O83" s="494"/>
    </row>
    <row r="84" spans="1:30" ht="18.45" customHeight="1" x14ac:dyDescent="0.25">
      <c r="A84" s="266"/>
      <c r="B84" s="297"/>
      <c r="C84" s="297"/>
      <c r="D84" s="297"/>
      <c r="E84" s="297"/>
      <c r="F84" s="297"/>
      <c r="G84" s="298"/>
      <c r="H84" s="298"/>
      <c r="I84" s="266"/>
      <c r="J84" s="266"/>
      <c r="K84" s="266"/>
      <c r="M84" s="266"/>
      <c r="N84" s="266"/>
      <c r="O84" s="266"/>
    </row>
    <row r="85" spans="1:30" s="267" customFormat="1" ht="27" customHeight="1" x14ac:dyDescent="0.25">
      <c r="B85" s="267" t="s">
        <v>34</v>
      </c>
      <c r="E85" s="268"/>
      <c r="F85" s="268"/>
      <c r="I85" s="267" t="s">
        <v>120</v>
      </c>
    </row>
    <row r="86" spans="1:30" s="270" customFormat="1" ht="39.450000000000003" customHeight="1" x14ac:dyDescent="0.25">
      <c r="B86" s="495" t="s">
        <v>38</v>
      </c>
      <c r="C86" s="496"/>
      <c r="D86" s="497"/>
      <c r="E86" s="499" t="str">
        <f>IF(入力様式【No.2】!$F$7="","",入力様式【No.2】!$E$7&amp;入力様式【No.2】!$F$7)</f>
        <v/>
      </c>
      <c r="F86" s="499"/>
      <c r="G86" s="499"/>
      <c r="I86" s="498" t="s">
        <v>55</v>
      </c>
      <c r="J86" s="498"/>
      <c r="K86" s="498"/>
      <c r="L86" s="498"/>
      <c r="M86" s="492" t="str">
        <f>IF(入力様式【No.2】!$E$12="","",入力様式【No.2】!$E$12)</f>
        <v/>
      </c>
      <c r="N86" s="492"/>
      <c r="O86" s="492"/>
    </row>
    <row r="87" spans="1:30" s="270" customFormat="1" ht="39.450000000000003" customHeight="1" x14ac:dyDescent="0.25">
      <c r="B87" s="495" t="s">
        <v>229</v>
      </c>
      <c r="C87" s="496"/>
      <c r="D87" s="497"/>
      <c r="E87" s="608" t="str">
        <f>IF(入力様式【No.2】!$E$8="","",入力様式【No.2】!$E$8)</f>
        <v/>
      </c>
      <c r="F87" s="608"/>
      <c r="G87" s="608"/>
      <c r="I87" s="498" t="s">
        <v>60</v>
      </c>
      <c r="J87" s="498"/>
      <c r="K87" s="498"/>
      <c r="L87" s="498"/>
      <c r="M87" s="492" t="str">
        <f>IF(入力様式【No.2】!$E$13="","",入力様式【No.2】!$E$13)</f>
        <v/>
      </c>
      <c r="N87" s="492"/>
      <c r="O87" s="492"/>
    </row>
    <row r="88" spans="1:30" s="270" customFormat="1" ht="39.450000000000003" customHeight="1" x14ac:dyDescent="0.25">
      <c r="B88" s="495" t="s">
        <v>47</v>
      </c>
      <c r="C88" s="496"/>
      <c r="D88" s="497"/>
      <c r="E88" s="608" t="str">
        <f>IF(入力様式【No.2】!$E$9="","",入力様式【No.2】!$E$9)</f>
        <v/>
      </c>
      <c r="F88" s="608"/>
      <c r="G88" s="608"/>
      <c r="I88" s="563" t="b">
        <f>IFERROR(IF($M87="液化石油ガス（LPG）",入力様式【No.2】!$S$7),"")</f>
        <v>0</v>
      </c>
      <c r="J88" s="564"/>
      <c r="K88" s="564"/>
      <c r="L88" s="565"/>
      <c r="M88" s="566" t="b">
        <f>IFERROR(IF($M87="液化石油ガス（LPG）",入力様式【No.2】!$U$7),"")</f>
        <v>0</v>
      </c>
      <c r="N88" s="566"/>
      <c r="O88" s="566"/>
      <c r="AD88" s="299" t="s">
        <v>127</v>
      </c>
    </row>
    <row r="89" spans="1:30" ht="23.55" customHeight="1" x14ac:dyDescent="0.25">
      <c r="A89" s="266"/>
      <c r="B89" s="266"/>
      <c r="C89" s="266"/>
      <c r="D89" s="266"/>
      <c r="E89" s="298"/>
      <c r="F89" s="298"/>
      <c r="G89" s="298"/>
      <c r="H89" s="298"/>
      <c r="I89" s="300"/>
      <c r="J89" s="300"/>
      <c r="K89" s="266"/>
      <c r="L89" s="266"/>
      <c r="M89" s="266"/>
      <c r="N89" s="266"/>
      <c r="O89" s="266"/>
    </row>
    <row r="90" spans="1:30" s="267" customFormat="1" ht="27" customHeight="1" x14ac:dyDescent="0.25">
      <c r="B90" s="267" t="s">
        <v>35</v>
      </c>
      <c r="D90" s="268"/>
      <c r="E90" s="268"/>
      <c r="F90" s="268"/>
    </row>
    <row r="91" spans="1:30" s="270" customFormat="1" ht="39.450000000000003" customHeight="1" x14ac:dyDescent="0.25">
      <c r="B91" s="602" t="s">
        <v>129</v>
      </c>
      <c r="C91" s="603"/>
      <c r="D91" s="301" t="s">
        <v>130</v>
      </c>
      <c r="E91" s="593" t="str">
        <f>IF(入力様式【No.2】!$J$7="","",入力様式【No.2】!$J$7)</f>
        <v/>
      </c>
      <c r="F91" s="593"/>
      <c r="G91" s="593"/>
      <c r="H91" s="593"/>
      <c r="I91" s="593"/>
      <c r="J91" s="593"/>
      <c r="K91" s="593"/>
      <c r="L91" s="593"/>
      <c r="M91" s="593"/>
      <c r="N91" s="593"/>
      <c r="O91" s="593"/>
    </row>
    <row r="92" spans="1:30" s="270" customFormat="1" ht="39.450000000000003" customHeight="1" x14ac:dyDescent="0.25">
      <c r="B92" s="604"/>
      <c r="C92" s="605"/>
      <c r="D92" s="301" t="s">
        <v>115</v>
      </c>
      <c r="E92" s="593" t="str">
        <f>IF(入力様式【No.2】!$J$8="","",入力様式【No.2】!$J$8)</f>
        <v/>
      </c>
      <c r="F92" s="593"/>
      <c r="G92" s="593"/>
      <c r="H92" s="593"/>
      <c r="I92" s="593"/>
      <c r="J92" s="593"/>
      <c r="K92" s="593"/>
      <c r="L92" s="593"/>
      <c r="M92" s="593"/>
      <c r="N92" s="593"/>
      <c r="O92" s="593"/>
    </row>
    <row r="93" spans="1:30" s="270" customFormat="1" ht="39.450000000000003" customHeight="1" x14ac:dyDescent="0.25">
      <c r="B93" s="606"/>
      <c r="C93" s="607"/>
      <c r="D93" s="301" t="s">
        <v>116</v>
      </c>
      <c r="E93" s="593" t="str">
        <f>IF(入力様式【No.2】!$J$9="","",入力様式【No.2】!$J$9)</f>
        <v/>
      </c>
      <c r="F93" s="593"/>
      <c r="G93" s="593"/>
      <c r="H93" s="593"/>
      <c r="I93" s="593"/>
      <c r="J93" s="593"/>
      <c r="K93" s="593"/>
      <c r="L93" s="593"/>
      <c r="M93" s="593"/>
      <c r="N93" s="593"/>
      <c r="O93" s="593"/>
    </row>
    <row r="94" spans="1:30" s="270" customFormat="1" ht="39.450000000000003" customHeight="1" x14ac:dyDescent="0.25">
      <c r="B94" s="574" t="s">
        <v>3</v>
      </c>
      <c r="C94" s="574"/>
      <c r="D94" s="574"/>
      <c r="E94" s="593" t="str">
        <f>IF(入力様式【No.2】!$J$10="","",入力様式【No.2】!$J$10)</f>
        <v/>
      </c>
      <c r="F94" s="593"/>
      <c r="G94" s="593"/>
      <c r="H94" s="593"/>
      <c r="I94" s="593"/>
      <c r="J94" s="593"/>
      <c r="K94" s="593"/>
      <c r="L94" s="593"/>
      <c r="M94" s="593"/>
      <c r="N94" s="593"/>
      <c r="O94" s="593"/>
      <c r="AD94" s="299"/>
    </row>
    <row r="95" spans="1:30" s="270" customFormat="1" ht="39.450000000000003" customHeight="1" x14ac:dyDescent="0.25">
      <c r="B95" s="594" t="s">
        <v>296</v>
      </c>
      <c r="C95" s="595"/>
      <c r="D95" s="301" t="s">
        <v>131</v>
      </c>
      <c r="E95" s="593" t="str">
        <f>IF(入力様式【No.2】!$J$11="","",入力様式【No.2】!$J$11)</f>
        <v/>
      </c>
      <c r="F95" s="593"/>
      <c r="G95" s="593"/>
      <c r="H95" s="593"/>
      <c r="I95" s="593"/>
      <c r="J95" s="593"/>
      <c r="K95" s="593"/>
      <c r="L95" s="593"/>
      <c r="M95" s="593"/>
      <c r="N95" s="593"/>
      <c r="O95" s="593"/>
      <c r="AD95" s="299" t="s">
        <v>132</v>
      </c>
    </row>
    <row r="96" spans="1:30" s="270" customFormat="1" ht="39.450000000000003" customHeight="1" x14ac:dyDescent="0.25">
      <c r="B96" s="596"/>
      <c r="C96" s="597"/>
      <c r="D96" s="600" t="s">
        <v>133</v>
      </c>
      <c r="E96" s="529" t="s">
        <v>4</v>
      </c>
      <c r="F96" s="572"/>
      <c r="G96" s="572"/>
      <c r="H96" s="530"/>
      <c r="I96" s="529" t="s">
        <v>57</v>
      </c>
      <c r="J96" s="572"/>
      <c r="K96" s="572"/>
      <c r="L96" s="530"/>
      <c r="M96" s="529" t="s">
        <v>58</v>
      </c>
      <c r="N96" s="572"/>
      <c r="O96" s="530"/>
      <c r="AD96" s="299" t="s">
        <v>230</v>
      </c>
    </row>
    <row r="97" spans="1:29" s="270" customFormat="1" ht="39.450000000000003" customHeight="1" x14ac:dyDescent="0.25">
      <c r="B97" s="598"/>
      <c r="C97" s="599"/>
      <c r="D97" s="601"/>
      <c r="E97" s="573" t="str">
        <f>IF(入力様式【No.2】!$J$14="","",入力様式【No.2】!$J$14)</f>
        <v/>
      </c>
      <c r="F97" s="591"/>
      <c r="G97" s="591"/>
      <c r="H97" s="592"/>
      <c r="I97" s="573" t="str">
        <f>IF(入力様式【No.2】!$K$14="","",入力様式【No.2】!$K$14)</f>
        <v/>
      </c>
      <c r="J97" s="591"/>
      <c r="K97" s="591"/>
      <c r="L97" s="592"/>
      <c r="M97" s="573" t="str">
        <f>IF(入力様式【No.2】!$L$14="","",入力様式【No.2】!$L$14)</f>
        <v/>
      </c>
      <c r="N97" s="591"/>
      <c r="O97" s="592"/>
    </row>
    <row r="98" spans="1:29" ht="23.55" customHeight="1" x14ac:dyDescent="0.25">
      <c r="A98" s="266"/>
      <c r="B98" s="266"/>
      <c r="C98" s="266"/>
      <c r="D98" s="266"/>
      <c r="E98" s="266"/>
      <c r="F98" s="266"/>
      <c r="G98" s="266"/>
      <c r="H98" s="266"/>
      <c r="I98" s="266"/>
      <c r="J98" s="266"/>
      <c r="K98" s="266"/>
      <c r="L98" s="266"/>
      <c r="M98" s="266"/>
      <c r="N98" s="266"/>
      <c r="O98" s="266"/>
    </row>
    <row r="99" spans="1:29" s="267" customFormat="1" ht="27" customHeight="1" x14ac:dyDescent="0.25">
      <c r="B99" s="267" t="s">
        <v>134</v>
      </c>
    </row>
    <row r="100" spans="1:29" s="270" customFormat="1" ht="39.450000000000003" customHeight="1" x14ac:dyDescent="0.25">
      <c r="B100" s="563" t="s">
        <v>65</v>
      </c>
      <c r="C100" s="564"/>
      <c r="D100" s="565"/>
      <c r="E100" s="586" t="str">
        <f>IF(入力様式【No.2】!$J$16="","",入力様式【No.2】!$J$16)</f>
        <v/>
      </c>
      <c r="F100" s="587"/>
      <c r="G100" s="587"/>
      <c r="H100" s="588"/>
      <c r="I100" s="529" t="s">
        <v>54</v>
      </c>
      <c r="J100" s="572"/>
      <c r="K100" s="572"/>
      <c r="L100" s="530"/>
      <c r="M100" s="499" t="str">
        <f>IF(入力様式【No.2】!$P$12="","",入力様式【No.2】!$P$12)</f>
        <v/>
      </c>
      <c r="N100" s="573"/>
      <c r="O100" s="302" t="s">
        <v>75</v>
      </c>
    </row>
    <row r="101" spans="1:29" s="270" customFormat="1" ht="39.450000000000003" customHeight="1" x14ac:dyDescent="0.25">
      <c r="B101" s="574" t="s">
        <v>69</v>
      </c>
      <c r="C101" s="574"/>
      <c r="D101" s="303"/>
      <c r="E101" s="575" t="s">
        <v>63</v>
      </c>
      <c r="F101" s="575"/>
      <c r="G101" s="575"/>
      <c r="H101" s="575"/>
      <c r="I101" s="575"/>
      <c r="J101" s="574" t="s">
        <v>70</v>
      </c>
      <c r="K101" s="576" t="s">
        <v>71</v>
      </c>
      <c r="L101" s="577"/>
      <c r="M101" s="577"/>
      <c r="N101" s="577"/>
      <c r="O101" s="578"/>
    </row>
    <row r="102" spans="1:29" s="270" customFormat="1" ht="39.450000000000003" customHeight="1" x14ac:dyDescent="0.25">
      <c r="B102" s="574"/>
      <c r="C102" s="574"/>
      <c r="D102" s="301" t="s">
        <v>76</v>
      </c>
      <c r="E102" s="579" t="str">
        <f>IF(入力様式【No.2】!$J$18="","",入力様式【No.2】!$J$18)</f>
        <v/>
      </c>
      <c r="F102" s="579"/>
      <c r="G102" s="579"/>
      <c r="H102" s="579"/>
      <c r="I102" s="579"/>
      <c r="J102" s="574"/>
      <c r="K102" s="580" t="str">
        <f>IF(入力様式【No.2】!$L$18="","",入力様式【No.2】!$L$18)</f>
        <v/>
      </c>
      <c r="L102" s="581"/>
      <c r="M102" s="581"/>
      <c r="N102" s="581"/>
      <c r="O102" s="582"/>
    </row>
    <row r="103" spans="1:29" s="270" customFormat="1" ht="39.450000000000003" customHeight="1" x14ac:dyDescent="0.25">
      <c r="B103" s="574"/>
      <c r="C103" s="574"/>
      <c r="D103" s="301" t="s">
        <v>78</v>
      </c>
      <c r="E103" s="583" t="str">
        <f>IF(入力様式【No.2】!$J$19="","",入力様式【No.2】!$J$19)</f>
        <v/>
      </c>
      <c r="F103" s="584"/>
      <c r="G103" s="584"/>
      <c r="H103" s="584"/>
      <c r="I103" s="585"/>
      <c r="J103" s="574"/>
      <c r="K103" s="583" t="str">
        <f>IF(入力様式【No.2】!$L$19="","",入力様式【No.2】!$L$19)</f>
        <v/>
      </c>
      <c r="L103" s="584"/>
      <c r="M103" s="584"/>
      <c r="N103" s="584"/>
      <c r="O103" s="585"/>
    </row>
    <row r="104" spans="1:29" s="270" customFormat="1" ht="39.450000000000003" customHeight="1" x14ac:dyDescent="0.25">
      <c r="B104" s="563" t="s">
        <v>80</v>
      </c>
      <c r="C104" s="564"/>
      <c r="D104" s="565"/>
      <c r="E104" s="566" t="str">
        <f>IF(入力様式【No.2】!$J$20="","",入力様式【No.2】!$J$20)</f>
        <v/>
      </c>
      <c r="F104" s="567"/>
      <c r="G104" s="589" t="s">
        <v>75</v>
      </c>
      <c r="H104" s="590"/>
      <c r="I104" s="563" t="s">
        <v>82</v>
      </c>
      <c r="J104" s="564"/>
      <c r="K104" s="564"/>
      <c r="L104" s="565"/>
      <c r="M104" s="568" t="str">
        <f>IF(入力様式【No.2】!$J$21="","",入力様式【No.2】!$J$21)</f>
        <v/>
      </c>
      <c r="N104" s="569"/>
      <c r="O104" s="304" t="s">
        <v>101</v>
      </c>
    </row>
    <row r="105" spans="1:29" ht="23.55" customHeight="1" x14ac:dyDescent="0.25">
      <c r="A105" s="266"/>
      <c r="B105" s="266"/>
      <c r="C105" s="266"/>
      <c r="D105" s="266"/>
      <c r="E105" s="266"/>
      <c r="F105" s="266"/>
      <c r="G105" s="266"/>
      <c r="H105" s="266"/>
      <c r="I105" s="266"/>
      <c r="J105" s="266"/>
      <c r="K105" s="266"/>
      <c r="L105" s="266"/>
      <c r="M105" s="266"/>
      <c r="N105" s="266"/>
      <c r="O105" s="266"/>
    </row>
    <row r="106" spans="1:29" s="267" customFormat="1" ht="27" customHeight="1" x14ac:dyDescent="0.25">
      <c r="B106" s="267" t="s">
        <v>36</v>
      </c>
    </row>
    <row r="107" spans="1:29" s="270" customFormat="1" ht="39.450000000000003" customHeight="1" x14ac:dyDescent="0.25">
      <c r="B107" s="570" t="s">
        <v>295</v>
      </c>
      <c r="C107" s="570"/>
      <c r="D107" s="570"/>
      <c r="E107" s="573" t="str">
        <f>IF(入力様式【No.2】!$E$15="","",入力様式【No.2】!$E$15)</f>
        <v/>
      </c>
      <c r="F107" s="591"/>
      <c r="G107" s="591"/>
      <c r="H107" s="592"/>
      <c r="I107" s="571" t="str">
        <f>IF(入力様式【No.2】!$N$10="","",入力様式【No.2】!$N$10)</f>
        <v/>
      </c>
      <c r="J107" s="571"/>
      <c r="K107" s="571"/>
      <c r="L107" s="571"/>
      <c r="M107" s="531" t="str">
        <f>IF(入力様式【No.2】!$P$10="","",入力様式【No.2】!$P$10)</f>
        <v/>
      </c>
      <c r="N107" s="532"/>
      <c r="O107" s="261" t="str">
        <f>IFERROR(IF($E107="計画生産量に基づいて算出",入力様式【No.2】!$R$10,"日"),"")</f>
        <v>日</v>
      </c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299"/>
      <c r="AC107" s="299"/>
    </row>
    <row r="108" spans="1:29" s="270" customFormat="1" ht="39.450000000000003" customHeight="1" x14ac:dyDescent="0.25">
      <c r="B108" s="498" t="s">
        <v>41</v>
      </c>
      <c r="C108" s="498"/>
      <c r="D108" s="498"/>
      <c r="E108" s="557" t="str">
        <f>IF(入力様式【No.2】!$P$7="","",入力様式【No.2】!$P$7)</f>
        <v/>
      </c>
      <c r="F108" s="558"/>
      <c r="G108" s="558"/>
      <c r="H108" s="559"/>
      <c r="I108" s="525" t="s">
        <v>59</v>
      </c>
      <c r="J108" s="526"/>
      <c r="K108" s="529" t="str">
        <f>IF(入力様式【No.2】!$O$13="","",入力様式【No.2】!$O$13)</f>
        <v/>
      </c>
      <c r="L108" s="530"/>
      <c r="M108" s="531" t="str">
        <f>IF(入力様式【No.2】!$P$13="","",入力様式【No.2】!$P$13)</f>
        <v/>
      </c>
      <c r="N108" s="532"/>
      <c r="O108" s="261" t="str">
        <f>O107</f>
        <v>日</v>
      </c>
    </row>
    <row r="109" spans="1:29" s="270" customFormat="1" ht="39.450000000000003" customHeight="1" x14ac:dyDescent="0.25">
      <c r="B109" s="498"/>
      <c r="C109" s="498"/>
      <c r="D109" s="498"/>
      <c r="E109" s="560"/>
      <c r="F109" s="561"/>
      <c r="G109" s="561"/>
      <c r="H109" s="562"/>
      <c r="I109" s="527"/>
      <c r="J109" s="528"/>
      <c r="K109" s="529" t="str">
        <f>IF(入力様式【No.2】!$O$14="","",入力様式【No.2】!$O$14)</f>
        <v/>
      </c>
      <c r="L109" s="530"/>
      <c r="M109" s="531">
        <f>IF(入力様式【No.2】!$P$14="","",入力様式【No.2】!$P$14)</f>
        <v>0</v>
      </c>
      <c r="N109" s="532"/>
      <c r="O109" s="261" t="str">
        <f>O108</f>
        <v>日</v>
      </c>
    </row>
    <row r="110" spans="1:29" ht="23.55" customHeight="1" x14ac:dyDescent="0.25">
      <c r="A110" s="266"/>
      <c r="B110" s="266"/>
      <c r="C110" s="266"/>
      <c r="D110" s="266"/>
      <c r="E110" s="266"/>
      <c r="I110" s="266"/>
      <c r="J110" s="266"/>
      <c r="K110" s="266"/>
      <c r="L110" s="266"/>
      <c r="M110" s="266"/>
      <c r="N110" s="266"/>
      <c r="O110" s="266"/>
    </row>
    <row r="111" spans="1:29" s="267" customFormat="1" ht="27" customHeight="1" x14ac:dyDescent="0.25">
      <c r="B111" s="267" t="s">
        <v>135</v>
      </c>
      <c r="E111" s="268"/>
      <c r="F111" s="268"/>
      <c r="G111" s="268"/>
      <c r="H111" s="268"/>
    </row>
    <row r="112" spans="1:29" ht="25.5" customHeight="1" x14ac:dyDescent="0.25">
      <c r="A112" s="266"/>
      <c r="B112" s="541" t="s">
        <v>136</v>
      </c>
      <c r="C112" s="542"/>
      <c r="D112" s="542"/>
      <c r="E112" s="542"/>
      <c r="F112" s="542"/>
      <c r="G112" s="542"/>
      <c r="H112" s="543"/>
      <c r="I112" s="533" t="str">
        <f>IF(入力様式【No.2】!$P$17="","",入力様式【No.2】!$P$17)</f>
        <v/>
      </c>
      <c r="J112" s="534"/>
      <c r="K112" s="534"/>
      <c r="L112" s="534"/>
      <c r="M112" s="537"/>
      <c r="N112" s="539" t="str">
        <f>IF(入力様式【No.2】!$Q$17="","",入力様式【No.2】!$Q$17)</f>
        <v/>
      </c>
      <c r="O112" s="540"/>
    </row>
    <row r="113" spans="1:30" ht="25.5" customHeight="1" x14ac:dyDescent="0.25">
      <c r="A113" s="266"/>
      <c r="B113" s="544"/>
      <c r="C113" s="545"/>
      <c r="D113" s="545"/>
      <c r="E113" s="545"/>
      <c r="F113" s="545"/>
      <c r="G113" s="545"/>
      <c r="H113" s="546"/>
      <c r="I113" s="535"/>
      <c r="J113" s="536"/>
      <c r="K113" s="536"/>
      <c r="L113" s="536"/>
      <c r="M113" s="538"/>
      <c r="N113" s="539"/>
      <c r="O113" s="540"/>
    </row>
    <row r="114" spans="1:30" ht="19.5" customHeight="1" x14ac:dyDescent="0.25">
      <c r="A114" s="266"/>
      <c r="B114" s="266"/>
      <c r="C114" s="266"/>
      <c r="D114" s="266"/>
      <c r="E114" s="266"/>
      <c r="F114" s="266"/>
      <c r="I114" s="266"/>
      <c r="J114" s="266"/>
      <c r="K114" s="266"/>
      <c r="L114" s="266"/>
      <c r="M114" s="266"/>
      <c r="N114" s="305"/>
      <c r="O114" s="305"/>
    </row>
    <row r="115" spans="1:30" s="267" customFormat="1" ht="27" customHeight="1" thickBot="1" x14ac:dyDescent="0.3">
      <c r="B115" s="267" t="s">
        <v>308</v>
      </c>
      <c r="E115" s="268"/>
      <c r="F115" s="268"/>
      <c r="I115" s="306"/>
      <c r="J115" s="306"/>
      <c r="K115" s="306"/>
      <c r="L115" s="306"/>
      <c r="M115" s="306"/>
    </row>
    <row r="116" spans="1:30" ht="25.5" customHeight="1" x14ac:dyDescent="0.25">
      <c r="A116" s="266"/>
      <c r="B116" s="513" t="s">
        <v>79</v>
      </c>
      <c r="C116" s="514"/>
      <c r="D116" s="514"/>
      <c r="E116" s="514"/>
      <c r="F116" s="514"/>
      <c r="G116" s="514"/>
      <c r="H116" s="515"/>
      <c r="I116" s="547" t="str">
        <f>IF(入力様式【No.2】!$P$19="","",入力様式【No.2】!$P$19)</f>
        <v/>
      </c>
      <c r="J116" s="548"/>
      <c r="K116" s="548"/>
      <c r="L116" s="548"/>
      <c r="M116" s="551"/>
      <c r="N116" s="553" t="str">
        <f>IF(入力様式【No.2】!$Q$19="","",入力様式【No.2】!$Q$19)</f>
        <v/>
      </c>
      <c r="O116" s="554"/>
    </row>
    <row r="117" spans="1:30" ht="25.5" customHeight="1" thickBot="1" x14ac:dyDescent="0.3">
      <c r="A117" s="266"/>
      <c r="B117" s="516"/>
      <c r="C117" s="517"/>
      <c r="D117" s="517"/>
      <c r="E117" s="517"/>
      <c r="F117" s="517"/>
      <c r="G117" s="517"/>
      <c r="H117" s="518"/>
      <c r="I117" s="549"/>
      <c r="J117" s="550"/>
      <c r="K117" s="550"/>
      <c r="L117" s="550"/>
      <c r="M117" s="552"/>
      <c r="N117" s="555"/>
      <c r="O117" s="556"/>
    </row>
    <row r="118" spans="1:30" ht="19.5" customHeight="1" thickBot="1" x14ac:dyDescent="0.3">
      <c r="A118" s="266"/>
      <c r="B118" s="266"/>
      <c r="C118" s="266"/>
      <c r="D118" s="266"/>
      <c r="E118" s="307"/>
      <c r="F118" s="307"/>
      <c r="I118" s="266"/>
      <c r="J118" s="266"/>
      <c r="K118" s="266"/>
      <c r="L118" s="266"/>
      <c r="M118" s="308"/>
      <c r="N118" s="266"/>
      <c r="O118" s="266"/>
    </row>
    <row r="119" spans="1:30" ht="25.5" customHeight="1" x14ac:dyDescent="0.25">
      <c r="A119" s="266"/>
      <c r="B119" s="519" t="s">
        <v>238</v>
      </c>
      <c r="C119" s="520"/>
      <c r="D119" s="520"/>
      <c r="E119" s="520"/>
      <c r="F119" s="520"/>
      <c r="G119" s="520"/>
      <c r="H119" s="521"/>
      <c r="I119" s="548" t="b">
        <f>IFERROR(IF($M87="液化石油ガス（LPG）",入力様式【No.2】!$U$14),"")</f>
        <v>0</v>
      </c>
      <c r="J119" s="548"/>
      <c r="K119" s="548"/>
      <c r="L119" s="548"/>
      <c r="M119" s="551"/>
      <c r="N119" s="500" t="str">
        <f>IF(I119="","",IF($M87="液化石油ガス（LPG）",入力様式【No.2】!$V$14,""))</f>
        <v/>
      </c>
      <c r="O119" s="501"/>
      <c r="AD119" s="300" t="s">
        <v>127</v>
      </c>
    </row>
    <row r="120" spans="1:30" ht="25.5" customHeight="1" thickBot="1" x14ac:dyDescent="0.3">
      <c r="A120" s="266"/>
      <c r="B120" s="522"/>
      <c r="C120" s="523"/>
      <c r="D120" s="523"/>
      <c r="E120" s="523"/>
      <c r="F120" s="523"/>
      <c r="G120" s="523"/>
      <c r="H120" s="524"/>
      <c r="I120" s="550"/>
      <c r="J120" s="550"/>
      <c r="K120" s="550"/>
      <c r="L120" s="550"/>
      <c r="M120" s="552"/>
      <c r="N120" s="502"/>
      <c r="O120" s="503"/>
    </row>
    <row r="121" spans="1:30" ht="18.45" customHeight="1" x14ac:dyDescent="0.25">
      <c r="A121" s="266"/>
      <c r="B121" s="300"/>
      <c r="C121" s="266"/>
      <c r="D121" s="266"/>
      <c r="E121" s="266"/>
      <c r="F121" s="266"/>
      <c r="G121" s="266"/>
      <c r="H121" s="266"/>
      <c r="I121" s="266"/>
      <c r="J121" s="266"/>
      <c r="K121" s="266"/>
      <c r="L121" s="266"/>
      <c r="M121" s="266"/>
      <c r="N121" s="266"/>
      <c r="O121" s="266"/>
    </row>
    <row r="122" spans="1:30" s="267" customFormat="1" ht="27" customHeight="1" x14ac:dyDescent="0.25">
      <c r="B122" s="267" t="s">
        <v>73</v>
      </c>
    </row>
    <row r="123" spans="1:30" s="270" customFormat="1" ht="18.75" customHeight="1" x14ac:dyDescent="0.25">
      <c r="B123" s="504" t="str">
        <f>IF(入力様式【No.2】!$S$18="","",入力様式【No.2】!$S$18)</f>
        <v/>
      </c>
      <c r="C123" s="505"/>
      <c r="D123" s="505"/>
      <c r="E123" s="505"/>
      <c r="F123" s="505"/>
      <c r="G123" s="505"/>
      <c r="H123" s="505"/>
      <c r="I123" s="505"/>
      <c r="J123" s="505"/>
      <c r="K123" s="505"/>
      <c r="L123" s="505"/>
      <c r="M123" s="505"/>
      <c r="N123" s="505"/>
      <c r="O123" s="506"/>
    </row>
    <row r="124" spans="1:30" s="270" customFormat="1" ht="18.45" customHeight="1" x14ac:dyDescent="0.25">
      <c r="B124" s="507"/>
      <c r="C124" s="508"/>
      <c r="D124" s="508"/>
      <c r="E124" s="508"/>
      <c r="F124" s="508"/>
      <c r="G124" s="508"/>
      <c r="H124" s="508"/>
      <c r="I124" s="508"/>
      <c r="J124" s="508"/>
      <c r="K124" s="508"/>
      <c r="L124" s="508"/>
      <c r="M124" s="508"/>
      <c r="N124" s="508"/>
      <c r="O124" s="509"/>
    </row>
    <row r="125" spans="1:30" s="270" customFormat="1" ht="18.75" customHeight="1" x14ac:dyDescent="0.25">
      <c r="B125" s="510"/>
      <c r="C125" s="511"/>
      <c r="D125" s="511"/>
      <c r="E125" s="511"/>
      <c r="F125" s="511"/>
      <c r="G125" s="511"/>
      <c r="H125" s="511"/>
      <c r="I125" s="511"/>
      <c r="J125" s="511"/>
      <c r="K125" s="511"/>
      <c r="L125" s="511"/>
      <c r="M125" s="511"/>
      <c r="N125" s="511"/>
      <c r="O125" s="512"/>
    </row>
    <row r="126" spans="1:30" ht="18.75" customHeight="1" x14ac:dyDescent="0.25">
      <c r="A126" s="266"/>
      <c r="B126" s="266"/>
      <c r="C126" s="266"/>
      <c r="D126" s="266"/>
      <c r="E126" s="266"/>
      <c r="F126" s="266"/>
      <c r="G126" s="266"/>
      <c r="H126" s="266"/>
      <c r="I126" s="266"/>
      <c r="J126" s="266"/>
      <c r="K126" s="266"/>
      <c r="L126" s="266"/>
      <c r="M126" s="266"/>
      <c r="N126" s="266"/>
      <c r="O126" s="266"/>
    </row>
    <row r="127" spans="1:30" s="267" customFormat="1" ht="60.45" customHeight="1" x14ac:dyDescent="0.25">
      <c r="B127" s="490" t="s">
        <v>128</v>
      </c>
      <c r="C127" s="490"/>
      <c r="D127" s="490"/>
      <c r="E127" s="490"/>
      <c r="F127" s="490"/>
      <c r="G127" s="490"/>
      <c r="H127" s="490"/>
      <c r="I127" s="490"/>
      <c r="J127" s="490"/>
      <c r="K127" s="490"/>
      <c r="L127" s="490"/>
      <c r="M127" s="490"/>
      <c r="N127" s="490"/>
      <c r="O127" s="490"/>
    </row>
    <row r="128" spans="1:30" ht="19.5" customHeight="1" x14ac:dyDescent="0.25">
      <c r="A128" s="266"/>
    </row>
    <row r="129" spans="1:30" s="270" customFormat="1" ht="39.450000000000003" customHeight="1" x14ac:dyDescent="0.25">
      <c r="B129" s="491" t="s">
        <v>219</v>
      </c>
      <c r="C129" s="491"/>
      <c r="D129" s="491"/>
      <c r="E129" s="492" t="str">
        <f>IF(入力様式【No.3】!$E$2="","",入力様式【No.3】!$E$2)</f>
        <v/>
      </c>
      <c r="F129" s="492"/>
      <c r="I129" s="493"/>
      <c r="J129" s="493"/>
      <c r="K129" s="493"/>
      <c r="L129" s="493"/>
      <c r="M129" s="494"/>
      <c r="N129" s="494"/>
      <c r="O129" s="494"/>
    </row>
    <row r="130" spans="1:30" ht="18.45" customHeight="1" x14ac:dyDescent="0.25">
      <c r="A130" s="266"/>
      <c r="B130" s="297"/>
      <c r="C130" s="297"/>
      <c r="D130" s="297"/>
      <c r="E130" s="297"/>
      <c r="F130" s="297"/>
      <c r="G130" s="298"/>
      <c r="H130" s="298"/>
      <c r="I130" s="266"/>
      <c r="J130" s="266"/>
      <c r="K130" s="266"/>
      <c r="M130" s="266"/>
      <c r="N130" s="266"/>
      <c r="O130" s="266"/>
    </row>
    <row r="131" spans="1:30" s="267" customFormat="1" ht="27" customHeight="1" x14ac:dyDescent="0.25">
      <c r="B131" s="267" t="s">
        <v>34</v>
      </c>
      <c r="E131" s="268"/>
      <c r="F131" s="268"/>
      <c r="I131" s="267" t="s">
        <v>120</v>
      </c>
    </row>
    <row r="132" spans="1:30" s="270" customFormat="1" ht="39.450000000000003" customHeight="1" x14ac:dyDescent="0.25">
      <c r="B132" s="495" t="s">
        <v>38</v>
      </c>
      <c r="C132" s="496"/>
      <c r="D132" s="497"/>
      <c r="E132" s="499" t="str">
        <f>IF(入力様式【No.3】!$F$7="","",入力様式【No.3】!$E$7&amp;入力様式【No.3】!$F$7)</f>
        <v/>
      </c>
      <c r="F132" s="499"/>
      <c r="G132" s="499"/>
      <c r="I132" s="498" t="s">
        <v>55</v>
      </c>
      <c r="J132" s="498"/>
      <c r="K132" s="498"/>
      <c r="L132" s="498"/>
      <c r="M132" s="492" t="str">
        <f>IF(入力様式【No.3】!$E$12="","",入力様式【No.3】!$E$12)</f>
        <v/>
      </c>
      <c r="N132" s="492"/>
      <c r="O132" s="492"/>
    </row>
    <row r="133" spans="1:30" s="270" customFormat="1" ht="39.450000000000003" customHeight="1" x14ac:dyDescent="0.25">
      <c r="B133" s="495" t="s">
        <v>229</v>
      </c>
      <c r="C133" s="496"/>
      <c r="D133" s="497"/>
      <c r="E133" s="608" t="str">
        <f>IF(入力様式【No.3】!$E$8="","",入力様式【No.3】!$E$8)</f>
        <v/>
      </c>
      <c r="F133" s="608"/>
      <c r="G133" s="608"/>
      <c r="I133" s="498" t="s">
        <v>60</v>
      </c>
      <c r="J133" s="498"/>
      <c r="K133" s="498"/>
      <c r="L133" s="498"/>
      <c r="M133" s="492" t="str">
        <f>IF(入力様式【No.3】!$E$13="","",入力様式【No.3】!$E$13)</f>
        <v/>
      </c>
      <c r="N133" s="492"/>
      <c r="O133" s="492"/>
    </row>
    <row r="134" spans="1:30" s="270" customFormat="1" ht="39.450000000000003" customHeight="1" x14ac:dyDescent="0.25">
      <c r="B134" s="495" t="s">
        <v>47</v>
      </c>
      <c r="C134" s="496"/>
      <c r="D134" s="497"/>
      <c r="E134" s="608" t="str">
        <f>IF(入力様式【No.3】!$E$9="","",入力様式【No.3】!$E$9)</f>
        <v/>
      </c>
      <c r="F134" s="608"/>
      <c r="G134" s="608"/>
      <c r="I134" s="563" t="b">
        <f>IFERROR(IF($M133="液化石油ガス（LPG）",入力様式【No.3】!$S$7),"")</f>
        <v>0</v>
      </c>
      <c r="J134" s="564"/>
      <c r="K134" s="564"/>
      <c r="L134" s="565"/>
      <c r="M134" s="566" t="b">
        <f>IFERROR(IF($M133="液化石油ガス（LPG）",入力様式【No.3】!$U$7),"")</f>
        <v>0</v>
      </c>
      <c r="N134" s="566"/>
      <c r="O134" s="566"/>
      <c r="AD134" s="299" t="s">
        <v>127</v>
      </c>
    </row>
    <row r="135" spans="1:30" ht="23.55" customHeight="1" x14ac:dyDescent="0.25">
      <c r="A135" s="266"/>
      <c r="B135" s="266"/>
      <c r="C135" s="266"/>
      <c r="D135" s="266"/>
      <c r="E135" s="298"/>
      <c r="F135" s="298"/>
      <c r="G135" s="298"/>
      <c r="H135" s="298"/>
      <c r="I135" s="300"/>
      <c r="J135" s="300"/>
      <c r="K135" s="266"/>
      <c r="L135" s="266"/>
      <c r="M135" s="266"/>
      <c r="N135" s="266"/>
      <c r="O135" s="266"/>
    </row>
    <row r="136" spans="1:30" s="267" customFormat="1" ht="27" customHeight="1" x14ac:dyDescent="0.25">
      <c r="B136" s="267" t="s">
        <v>35</v>
      </c>
      <c r="D136" s="268"/>
      <c r="E136" s="268"/>
      <c r="F136" s="268"/>
    </row>
    <row r="137" spans="1:30" s="270" customFormat="1" ht="39.450000000000003" customHeight="1" x14ac:dyDescent="0.25">
      <c r="B137" s="602" t="s">
        <v>129</v>
      </c>
      <c r="C137" s="603"/>
      <c r="D137" s="301" t="s">
        <v>130</v>
      </c>
      <c r="E137" s="593" t="str">
        <f>IF(入力様式【No.3】!$J$7="","",入力様式【No.3】!$J$7)</f>
        <v/>
      </c>
      <c r="F137" s="593"/>
      <c r="G137" s="593"/>
      <c r="H137" s="593"/>
      <c r="I137" s="593"/>
      <c r="J137" s="593"/>
      <c r="K137" s="593"/>
      <c r="L137" s="593"/>
      <c r="M137" s="593"/>
      <c r="N137" s="593"/>
      <c r="O137" s="593"/>
    </row>
    <row r="138" spans="1:30" s="270" customFormat="1" ht="39.450000000000003" customHeight="1" x14ac:dyDescent="0.25">
      <c r="B138" s="604"/>
      <c r="C138" s="605"/>
      <c r="D138" s="301" t="s">
        <v>115</v>
      </c>
      <c r="E138" s="593" t="str">
        <f>IF(入力様式【No.3】!$J$8="","",入力様式【No.3】!$J$8)</f>
        <v/>
      </c>
      <c r="F138" s="593"/>
      <c r="G138" s="593"/>
      <c r="H138" s="593"/>
      <c r="I138" s="593"/>
      <c r="J138" s="593"/>
      <c r="K138" s="593"/>
      <c r="L138" s="593"/>
      <c r="M138" s="593"/>
      <c r="N138" s="593"/>
      <c r="O138" s="593"/>
    </row>
    <row r="139" spans="1:30" s="270" customFormat="1" ht="39.450000000000003" customHeight="1" x14ac:dyDescent="0.25">
      <c r="B139" s="606"/>
      <c r="C139" s="607"/>
      <c r="D139" s="301" t="s">
        <v>116</v>
      </c>
      <c r="E139" s="593" t="str">
        <f>IF(入力様式【No.3】!$J$9="","",入力様式【No.3】!$J$9)</f>
        <v/>
      </c>
      <c r="F139" s="593"/>
      <c r="G139" s="593"/>
      <c r="H139" s="593"/>
      <c r="I139" s="593"/>
      <c r="J139" s="593"/>
      <c r="K139" s="593"/>
      <c r="L139" s="593"/>
      <c r="M139" s="593"/>
      <c r="N139" s="593"/>
      <c r="O139" s="593"/>
    </row>
    <row r="140" spans="1:30" s="270" customFormat="1" ht="39.450000000000003" customHeight="1" x14ac:dyDescent="0.25">
      <c r="B140" s="574" t="s">
        <v>3</v>
      </c>
      <c r="C140" s="574"/>
      <c r="D140" s="574"/>
      <c r="E140" s="593" t="str">
        <f>IF(入力様式【No.3】!$J$10="","",入力様式【No.3】!$J$10)</f>
        <v/>
      </c>
      <c r="F140" s="593"/>
      <c r="G140" s="593"/>
      <c r="H140" s="593"/>
      <c r="I140" s="593"/>
      <c r="J140" s="593"/>
      <c r="K140" s="593"/>
      <c r="L140" s="593"/>
      <c r="M140" s="593"/>
      <c r="N140" s="593"/>
      <c r="O140" s="593"/>
      <c r="AD140" s="299"/>
    </row>
    <row r="141" spans="1:30" s="270" customFormat="1" ht="39.450000000000003" customHeight="1" x14ac:dyDescent="0.25">
      <c r="B141" s="594" t="s">
        <v>296</v>
      </c>
      <c r="C141" s="595"/>
      <c r="D141" s="301" t="s">
        <v>131</v>
      </c>
      <c r="E141" s="593" t="str">
        <f>IF(入力様式【No.3】!$J$11="","",入力様式【No.3】!$J$11)</f>
        <v/>
      </c>
      <c r="F141" s="593"/>
      <c r="G141" s="593"/>
      <c r="H141" s="593"/>
      <c r="I141" s="593"/>
      <c r="J141" s="593"/>
      <c r="K141" s="593"/>
      <c r="L141" s="593"/>
      <c r="M141" s="593"/>
      <c r="N141" s="593"/>
      <c r="O141" s="593"/>
      <c r="AD141" s="299" t="s">
        <v>132</v>
      </c>
    </row>
    <row r="142" spans="1:30" s="270" customFormat="1" ht="39.450000000000003" customHeight="1" x14ac:dyDescent="0.25">
      <c r="B142" s="596"/>
      <c r="C142" s="597"/>
      <c r="D142" s="600" t="s">
        <v>133</v>
      </c>
      <c r="E142" s="529" t="s">
        <v>4</v>
      </c>
      <c r="F142" s="572"/>
      <c r="G142" s="572"/>
      <c r="H142" s="530"/>
      <c r="I142" s="529" t="s">
        <v>57</v>
      </c>
      <c r="J142" s="572"/>
      <c r="K142" s="572"/>
      <c r="L142" s="530"/>
      <c r="M142" s="529" t="s">
        <v>58</v>
      </c>
      <c r="N142" s="572"/>
      <c r="O142" s="530"/>
      <c r="AD142" s="299" t="s">
        <v>230</v>
      </c>
    </row>
    <row r="143" spans="1:30" s="270" customFormat="1" ht="39.450000000000003" customHeight="1" x14ac:dyDescent="0.25">
      <c r="B143" s="598"/>
      <c r="C143" s="599"/>
      <c r="D143" s="601"/>
      <c r="E143" s="573" t="str">
        <f>IF(入力様式【No.3】!$J$14="","",入力様式【No.3】!$J$14)</f>
        <v/>
      </c>
      <c r="F143" s="591"/>
      <c r="G143" s="591"/>
      <c r="H143" s="592"/>
      <c r="I143" s="573" t="str">
        <f>IF(入力様式【No.3】!$K$14="","",入力様式【No.3】!$K$14)</f>
        <v/>
      </c>
      <c r="J143" s="591"/>
      <c r="K143" s="591"/>
      <c r="L143" s="592"/>
      <c r="M143" s="573" t="str">
        <f>IF(入力様式【No.3】!$L$14="","",入力様式【No.3】!$L$14)</f>
        <v/>
      </c>
      <c r="N143" s="591"/>
      <c r="O143" s="592"/>
    </row>
    <row r="144" spans="1:30" ht="23.55" customHeight="1" x14ac:dyDescent="0.25">
      <c r="A144" s="266"/>
      <c r="B144" s="266"/>
      <c r="C144" s="266"/>
      <c r="D144" s="266"/>
      <c r="E144" s="266"/>
      <c r="F144" s="266"/>
      <c r="G144" s="266"/>
      <c r="H144" s="266"/>
      <c r="I144" s="266"/>
      <c r="J144" s="266"/>
      <c r="K144" s="266"/>
      <c r="L144" s="266"/>
      <c r="M144" s="266"/>
      <c r="N144" s="266"/>
      <c r="O144" s="266"/>
    </row>
    <row r="145" spans="1:29" s="267" customFormat="1" ht="27" customHeight="1" x14ac:dyDescent="0.25">
      <c r="B145" s="267" t="s">
        <v>134</v>
      </c>
    </row>
    <row r="146" spans="1:29" s="270" customFormat="1" ht="39.450000000000003" customHeight="1" x14ac:dyDescent="0.25">
      <c r="B146" s="563" t="s">
        <v>65</v>
      </c>
      <c r="C146" s="564"/>
      <c r="D146" s="565"/>
      <c r="E146" s="586" t="str">
        <f>IF(入力様式【No.3】!$J$16="","",入力様式【No.3】!$J$16)</f>
        <v/>
      </c>
      <c r="F146" s="587"/>
      <c r="G146" s="587"/>
      <c r="H146" s="588"/>
      <c r="I146" s="529" t="s">
        <v>54</v>
      </c>
      <c r="J146" s="572"/>
      <c r="K146" s="572"/>
      <c r="L146" s="530"/>
      <c r="M146" s="499" t="str">
        <f>IF(入力様式【No.3】!$P$12="","",入力様式【No.3】!$P$12)</f>
        <v/>
      </c>
      <c r="N146" s="573"/>
      <c r="O146" s="302" t="s">
        <v>75</v>
      </c>
    </row>
    <row r="147" spans="1:29" s="270" customFormat="1" ht="39.450000000000003" customHeight="1" x14ac:dyDescent="0.25">
      <c r="B147" s="574" t="s">
        <v>69</v>
      </c>
      <c r="C147" s="574"/>
      <c r="D147" s="303"/>
      <c r="E147" s="575" t="s">
        <v>63</v>
      </c>
      <c r="F147" s="575"/>
      <c r="G147" s="575"/>
      <c r="H147" s="575"/>
      <c r="I147" s="575"/>
      <c r="J147" s="574" t="s">
        <v>70</v>
      </c>
      <c r="K147" s="576" t="s">
        <v>71</v>
      </c>
      <c r="L147" s="577"/>
      <c r="M147" s="577"/>
      <c r="N147" s="577"/>
      <c r="O147" s="578"/>
    </row>
    <row r="148" spans="1:29" s="270" customFormat="1" ht="39.450000000000003" customHeight="1" x14ac:dyDescent="0.25">
      <c r="B148" s="574"/>
      <c r="C148" s="574"/>
      <c r="D148" s="301" t="s">
        <v>76</v>
      </c>
      <c r="E148" s="579" t="str">
        <f>IF(入力様式【No.3】!$J$18="","",入力様式【No.3】!$J$18)</f>
        <v/>
      </c>
      <c r="F148" s="579"/>
      <c r="G148" s="579"/>
      <c r="H148" s="579"/>
      <c r="I148" s="579"/>
      <c r="J148" s="574"/>
      <c r="K148" s="580" t="str">
        <f>IF(入力様式【No.3】!$L$18="","",入力様式【No.3】!$L$18)</f>
        <v/>
      </c>
      <c r="L148" s="581"/>
      <c r="M148" s="581"/>
      <c r="N148" s="581"/>
      <c r="O148" s="582"/>
    </row>
    <row r="149" spans="1:29" s="270" customFormat="1" ht="39.450000000000003" customHeight="1" x14ac:dyDescent="0.25">
      <c r="B149" s="574"/>
      <c r="C149" s="574"/>
      <c r="D149" s="301" t="s">
        <v>78</v>
      </c>
      <c r="E149" s="583" t="str">
        <f>IF(入力様式【No.3】!$J$19="","",入力様式【No.3】!$J$19)</f>
        <v/>
      </c>
      <c r="F149" s="584"/>
      <c r="G149" s="584"/>
      <c r="H149" s="584"/>
      <c r="I149" s="585"/>
      <c r="J149" s="574"/>
      <c r="K149" s="583" t="str">
        <f>IF(入力様式【No.3】!$L$19="","",入力様式【No.3】!$L$19)</f>
        <v/>
      </c>
      <c r="L149" s="584"/>
      <c r="M149" s="584"/>
      <c r="N149" s="584"/>
      <c r="O149" s="585"/>
    </row>
    <row r="150" spans="1:29" s="270" customFormat="1" ht="39.450000000000003" customHeight="1" x14ac:dyDescent="0.25">
      <c r="B150" s="563" t="s">
        <v>80</v>
      </c>
      <c r="C150" s="564"/>
      <c r="D150" s="565"/>
      <c r="E150" s="566" t="str">
        <f>IF(入力様式【No.3】!$J$20="","",入力様式【No.3】!$J$20)</f>
        <v/>
      </c>
      <c r="F150" s="567"/>
      <c r="G150" s="589" t="s">
        <v>75</v>
      </c>
      <c r="H150" s="590"/>
      <c r="I150" s="563" t="s">
        <v>82</v>
      </c>
      <c r="J150" s="564"/>
      <c r="K150" s="564"/>
      <c r="L150" s="565"/>
      <c r="M150" s="568" t="str">
        <f>IF(入力様式【No.3】!$J$21="","",入力様式【No.3】!$J$21)</f>
        <v/>
      </c>
      <c r="N150" s="569"/>
      <c r="O150" s="304" t="s">
        <v>101</v>
      </c>
    </row>
    <row r="151" spans="1:29" ht="23.55" customHeight="1" x14ac:dyDescent="0.25">
      <c r="A151" s="266"/>
      <c r="B151" s="266"/>
      <c r="C151" s="266"/>
      <c r="D151" s="266"/>
      <c r="E151" s="266"/>
      <c r="F151" s="266"/>
      <c r="G151" s="266"/>
      <c r="H151" s="266"/>
      <c r="I151" s="266"/>
      <c r="J151" s="266"/>
      <c r="K151" s="266"/>
      <c r="L151" s="266"/>
      <c r="M151" s="266"/>
      <c r="N151" s="266"/>
      <c r="O151" s="266"/>
    </row>
    <row r="152" spans="1:29" s="267" customFormat="1" ht="27" customHeight="1" x14ac:dyDescent="0.25">
      <c r="B152" s="267" t="s">
        <v>36</v>
      </c>
    </row>
    <row r="153" spans="1:29" s="270" customFormat="1" ht="39.450000000000003" customHeight="1" x14ac:dyDescent="0.25">
      <c r="B153" s="570" t="s">
        <v>295</v>
      </c>
      <c r="C153" s="570"/>
      <c r="D153" s="570"/>
      <c r="E153" s="573" t="str">
        <f>IF(入力様式【No.3】!$E$15="","",入力様式【No.3】!$E$15)</f>
        <v/>
      </c>
      <c r="F153" s="591"/>
      <c r="G153" s="591"/>
      <c r="H153" s="592"/>
      <c r="I153" s="571" t="str">
        <f>IF(入力様式【No.3】!$N$10="","",入力様式【No.3】!$N$10)</f>
        <v/>
      </c>
      <c r="J153" s="571"/>
      <c r="K153" s="571"/>
      <c r="L153" s="571"/>
      <c r="M153" s="531" t="str">
        <f>IF(入力様式【No.3】!$P$10="","",入力様式【No.3】!$P$10)</f>
        <v/>
      </c>
      <c r="N153" s="532"/>
      <c r="O153" s="261" t="str">
        <f>IFERROR(IF($E153="計画生産量に基づいて算出",入力様式【No.3】!$R$10,"日"),"")</f>
        <v>日</v>
      </c>
      <c r="P153" s="299"/>
      <c r="Q153" s="299"/>
      <c r="R153" s="299"/>
      <c r="S153" s="299"/>
      <c r="T153" s="299"/>
      <c r="U153" s="299"/>
      <c r="V153" s="299"/>
      <c r="W153" s="299"/>
      <c r="X153" s="299"/>
      <c r="Y153" s="299"/>
      <c r="Z153" s="299"/>
      <c r="AA153" s="299"/>
      <c r="AB153" s="299"/>
      <c r="AC153" s="299"/>
    </row>
    <row r="154" spans="1:29" s="270" customFormat="1" ht="39.450000000000003" customHeight="1" x14ac:dyDescent="0.25">
      <c r="B154" s="498" t="s">
        <v>41</v>
      </c>
      <c r="C154" s="498"/>
      <c r="D154" s="498"/>
      <c r="E154" s="557" t="str">
        <f>IF(入力様式【No.3】!$P$7="","",入力様式【No.3】!$P$7)</f>
        <v/>
      </c>
      <c r="F154" s="558"/>
      <c r="G154" s="558"/>
      <c r="H154" s="559"/>
      <c r="I154" s="525" t="s">
        <v>59</v>
      </c>
      <c r="J154" s="526"/>
      <c r="K154" s="529" t="str">
        <f>IF(入力様式【No.3】!$O$13="","",入力様式【No.3】!$O$13)</f>
        <v/>
      </c>
      <c r="L154" s="530"/>
      <c r="M154" s="531" t="str">
        <f>IF(入力様式【No.3】!$P$13="","",入力様式【No.3】!$P$13)</f>
        <v/>
      </c>
      <c r="N154" s="532"/>
      <c r="O154" s="261" t="str">
        <f>O153</f>
        <v>日</v>
      </c>
    </row>
    <row r="155" spans="1:29" s="270" customFormat="1" ht="39.450000000000003" customHeight="1" x14ac:dyDescent="0.25">
      <c r="B155" s="498"/>
      <c r="C155" s="498"/>
      <c r="D155" s="498"/>
      <c r="E155" s="560"/>
      <c r="F155" s="561"/>
      <c r="G155" s="561"/>
      <c r="H155" s="562"/>
      <c r="I155" s="527"/>
      <c r="J155" s="528"/>
      <c r="K155" s="529" t="str">
        <f>IF(入力様式【No.3】!$O$14="","",入力様式【No.3】!$O$14)</f>
        <v/>
      </c>
      <c r="L155" s="530"/>
      <c r="M155" s="531">
        <f>IF(入力様式【No.3】!$P$14="","",入力様式【No.3】!$P$14)</f>
        <v>0</v>
      </c>
      <c r="N155" s="532"/>
      <c r="O155" s="261" t="str">
        <f>O154</f>
        <v>日</v>
      </c>
    </row>
    <row r="156" spans="1:29" ht="23.55" customHeight="1" x14ac:dyDescent="0.25">
      <c r="A156" s="266"/>
      <c r="B156" s="266"/>
      <c r="C156" s="266"/>
      <c r="D156" s="266"/>
      <c r="E156" s="266"/>
      <c r="I156" s="266"/>
      <c r="J156" s="266"/>
      <c r="K156" s="266"/>
      <c r="L156" s="266"/>
      <c r="M156" s="266"/>
      <c r="N156" s="266"/>
      <c r="O156" s="266"/>
    </row>
    <row r="157" spans="1:29" s="267" customFormat="1" ht="27" customHeight="1" x14ac:dyDescent="0.25">
      <c r="B157" s="267" t="s">
        <v>135</v>
      </c>
      <c r="E157" s="268"/>
      <c r="F157" s="268"/>
      <c r="G157" s="268"/>
      <c r="H157" s="268"/>
    </row>
    <row r="158" spans="1:29" ht="25.5" customHeight="1" x14ac:dyDescent="0.25">
      <c r="A158" s="266"/>
      <c r="B158" s="541" t="s">
        <v>136</v>
      </c>
      <c r="C158" s="542"/>
      <c r="D158" s="542"/>
      <c r="E158" s="542"/>
      <c r="F158" s="542"/>
      <c r="G158" s="542"/>
      <c r="H158" s="543"/>
      <c r="I158" s="533" t="str">
        <f>IF(入力様式【No.3】!$P$17="","",入力様式【No.3】!$P$17)</f>
        <v/>
      </c>
      <c r="J158" s="534"/>
      <c r="K158" s="534"/>
      <c r="L158" s="534"/>
      <c r="M158" s="537"/>
      <c r="N158" s="539" t="str">
        <f>IF(入力様式【No.3】!$Q$17="","",入力様式【No.3】!$Q$17)</f>
        <v/>
      </c>
      <c r="O158" s="540"/>
    </row>
    <row r="159" spans="1:29" ht="25.5" customHeight="1" x14ac:dyDescent="0.25">
      <c r="A159" s="266"/>
      <c r="B159" s="544"/>
      <c r="C159" s="545"/>
      <c r="D159" s="545"/>
      <c r="E159" s="545"/>
      <c r="F159" s="545"/>
      <c r="G159" s="545"/>
      <c r="H159" s="546"/>
      <c r="I159" s="535"/>
      <c r="J159" s="536"/>
      <c r="K159" s="536"/>
      <c r="L159" s="536"/>
      <c r="M159" s="538"/>
      <c r="N159" s="539"/>
      <c r="O159" s="540"/>
    </row>
    <row r="160" spans="1:29" ht="19.5" customHeight="1" x14ac:dyDescent="0.25">
      <c r="A160" s="266"/>
      <c r="B160" s="266"/>
      <c r="C160" s="266"/>
      <c r="D160" s="266"/>
      <c r="E160" s="266"/>
      <c r="F160" s="266"/>
      <c r="I160" s="266"/>
      <c r="J160" s="266"/>
      <c r="K160" s="266"/>
      <c r="L160" s="266"/>
      <c r="M160" s="266"/>
      <c r="N160" s="305"/>
      <c r="O160" s="305"/>
    </row>
    <row r="161" spans="1:30" s="267" customFormat="1" ht="27" customHeight="1" thickBot="1" x14ac:dyDescent="0.3">
      <c r="B161" s="267" t="s">
        <v>308</v>
      </c>
      <c r="E161" s="268"/>
      <c r="F161" s="268"/>
      <c r="I161" s="306"/>
      <c r="J161" s="306"/>
      <c r="K161" s="306"/>
      <c r="L161" s="306"/>
      <c r="M161" s="306"/>
    </row>
    <row r="162" spans="1:30" ht="25.5" customHeight="1" x14ac:dyDescent="0.25">
      <c r="A162" s="266"/>
      <c r="B162" s="513" t="s">
        <v>79</v>
      </c>
      <c r="C162" s="514"/>
      <c r="D162" s="514"/>
      <c r="E162" s="514"/>
      <c r="F162" s="514"/>
      <c r="G162" s="514"/>
      <c r="H162" s="515"/>
      <c r="I162" s="547" t="str">
        <f>IF(入力様式【No.3】!$P$19="","",入力様式【No.3】!$P$19)</f>
        <v/>
      </c>
      <c r="J162" s="548"/>
      <c r="K162" s="548"/>
      <c r="L162" s="548"/>
      <c r="M162" s="551"/>
      <c r="N162" s="553" t="str">
        <f>IF(入力様式【No.3】!$Q$19="","",入力様式【No.3】!$Q$19)</f>
        <v/>
      </c>
      <c r="O162" s="554"/>
    </row>
    <row r="163" spans="1:30" ht="25.5" customHeight="1" thickBot="1" x14ac:dyDescent="0.3">
      <c r="A163" s="266"/>
      <c r="B163" s="516"/>
      <c r="C163" s="517"/>
      <c r="D163" s="517"/>
      <c r="E163" s="517"/>
      <c r="F163" s="517"/>
      <c r="G163" s="517"/>
      <c r="H163" s="518"/>
      <c r="I163" s="549"/>
      <c r="J163" s="550"/>
      <c r="K163" s="550"/>
      <c r="L163" s="550"/>
      <c r="M163" s="552"/>
      <c r="N163" s="555"/>
      <c r="O163" s="556"/>
    </row>
    <row r="164" spans="1:30" ht="19.5" customHeight="1" thickBot="1" x14ac:dyDescent="0.3">
      <c r="A164" s="266"/>
      <c r="B164" s="266"/>
      <c r="C164" s="266"/>
      <c r="D164" s="266"/>
      <c r="E164" s="307"/>
      <c r="F164" s="307"/>
      <c r="I164" s="266"/>
      <c r="J164" s="266"/>
      <c r="K164" s="266"/>
      <c r="L164" s="266"/>
      <c r="M164" s="308"/>
      <c r="N164" s="266"/>
      <c r="O164" s="266"/>
    </row>
    <row r="165" spans="1:30" ht="25.5" customHeight="1" x14ac:dyDescent="0.25">
      <c r="A165" s="266"/>
      <c r="B165" s="519" t="s">
        <v>238</v>
      </c>
      <c r="C165" s="520"/>
      <c r="D165" s="520"/>
      <c r="E165" s="520"/>
      <c r="F165" s="520"/>
      <c r="G165" s="520"/>
      <c r="H165" s="521"/>
      <c r="I165" s="548" t="b">
        <f>IFERROR(IF($M133="液化石油ガス（LPG）",入力様式【No.3】!$U$14),"")</f>
        <v>0</v>
      </c>
      <c r="J165" s="548"/>
      <c r="K165" s="548"/>
      <c r="L165" s="548"/>
      <c r="M165" s="551"/>
      <c r="N165" s="500" t="str">
        <f>IF(I165="","",IF($M133="液化石油ガス（LPG）",入力様式【No.3】!$V$14,""))</f>
        <v/>
      </c>
      <c r="O165" s="501"/>
      <c r="AD165" s="300" t="s">
        <v>127</v>
      </c>
    </row>
    <row r="166" spans="1:30" ht="25.5" customHeight="1" thickBot="1" x14ac:dyDescent="0.3">
      <c r="A166" s="266"/>
      <c r="B166" s="522"/>
      <c r="C166" s="523"/>
      <c r="D166" s="523"/>
      <c r="E166" s="523"/>
      <c r="F166" s="523"/>
      <c r="G166" s="523"/>
      <c r="H166" s="524"/>
      <c r="I166" s="550"/>
      <c r="J166" s="550"/>
      <c r="K166" s="550"/>
      <c r="L166" s="550"/>
      <c r="M166" s="552"/>
      <c r="N166" s="502"/>
      <c r="O166" s="503"/>
    </row>
    <row r="167" spans="1:30" ht="18.75" customHeight="1" x14ac:dyDescent="0.25">
      <c r="A167" s="266"/>
      <c r="B167" s="300"/>
      <c r="C167" s="266"/>
      <c r="D167" s="266"/>
      <c r="E167" s="266"/>
      <c r="F167" s="266"/>
      <c r="G167" s="266"/>
      <c r="H167" s="266"/>
      <c r="I167" s="266"/>
      <c r="J167" s="266"/>
      <c r="K167" s="266"/>
      <c r="L167" s="266"/>
      <c r="M167" s="266"/>
      <c r="N167" s="266"/>
      <c r="O167" s="266"/>
    </row>
    <row r="168" spans="1:30" s="267" customFormat="1" ht="27" customHeight="1" x14ac:dyDescent="0.25">
      <c r="B168" s="267" t="s">
        <v>73</v>
      </c>
    </row>
    <row r="169" spans="1:30" s="270" customFormat="1" ht="18.75" customHeight="1" x14ac:dyDescent="0.25">
      <c r="B169" s="504" t="str">
        <f>IF(入力様式【No.3】!$S$18="","",入力様式【No.3】!$S$18)</f>
        <v/>
      </c>
      <c r="C169" s="505"/>
      <c r="D169" s="505"/>
      <c r="E169" s="505"/>
      <c r="F169" s="505"/>
      <c r="G169" s="505"/>
      <c r="H169" s="505"/>
      <c r="I169" s="505"/>
      <c r="J169" s="505"/>
      <c r="K169" s="505"/>
      <c r="L169" s="505"/>
      <c r="M169" s="505"/>
      <c r="N169" s="505"/>
      <c r="O169" s="506"/>
    </row>
    <row r="170" spans="1:30" s="270" customFormat="1" ht="18.75" customHeight="1" x14ac:dyDescent="0.25">
      <c r="B170" s="507"/>
      <c r="C170" s="508"/>
      <c r="D170" s="508"/>
      <c r="E170" s="508"/>
      <c r="F170" s="508"/>
      <c r="G170" s="508"/>
      <c r="H170" s="508"/>
      <c r="I170" s="508"/>
      <c r="J170" s="508"/>
      <c r="K170" s="508"/>
      <c r="L170" s="508"/>
      <c r="M170" s="508"/>
      <c r="N170" s="508"/>
      <c r="O170" s="509"/>
    </row>
    <row r="171" spans="1:30" s="270" customFormat="1" ht="18.75" customHeight="1" x14ac:dyDescent="0.25">
      <c r="B171" s="510"/>
      <c r="C171" s="511"/>
      <c r="D171" s="511"/>
      <c r="E171" s="511"/>
      <c r="F171" s="511"/>
      <c r="G171" s="511"/>
      <c r="H171" s="511"/>
      <c r="I171" s="511"/>
      <c r="J171" s="511"/>
      <c r="K171" s="511"/>
      <c r="L171" s="511"/>
      <c r="M171" s="511"/>
      <c r="N171" s="511"/>
      <c r="O171" s="512"/>
    </row>
    <row r="172" spans="1:30" ht="18.75" customHeight="1" x14ac:dyDescent="0.25">
      <c r="A172" s="266"/>
      <c r="B172" s="266"/>
      <c r="C172" s="266"/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</row>
    <row r="173" spans="1:30" s="267" customFormat="1" ht="60.45" customHeight="1" x14ac:dyDescent="0.25">
      <c r="B173" s="490" t="s">
        <v>128</v>
      </c>
      <c r="C173" s="490"/>
      <c r="D173" s="490"/>
      <c r="E173" s="490"/>
      <c r="F173" s="490"/>
      <c r="G173" s="490"/>
      <c r="H173" s="490"/>
      <c r="I173" s="490"/>
      <c r="J173" s="490"/>
      <c r="K173" s="490"/>
      <c r="L173" s="490"/>
      <c r="M173" s="490"/>
      <c r="N173" s="490"/>
      <c r="O173" s="490"/>
    </row>
    <row r="174" spans="1:30" ht="19.5" customHeight="1" x14ac:dyDescent="0.25">
      <c r="A174" s="266"/>
    </row>
    <row r="175" spans="1:30" s="270" customFormat="1" ht="39.450000000000003" customHeight="1" x14ac:dyDescent="0.25">
      <c r="B175" s="491" t="s">
        <v>219</v>
      </c>
      <c r="C175" s="491"/>
      <c r="D175" s="491"/>
      <c r="E175" s="492" t="str">
        <f>IF(入力様式【No.4】!$E$2="","",入力様式【No.4】!$E$2)</f>
        <v/>
      </c>
      <c r="F175" s="492"/>
      <c r="I175" s="493"/>
      <c r="J175" s="493"/>
      <c r="K175" s="493"/>
      <c r="L175" s="493"/>
      <c r="M175" s="494"/>
      <c r="N175" s="494"/>
      <c r="O175" s="494"/>
    </row>
    <row r="176" spans="1:30" ht="18.75" customHeight="1" x14ac:dyDescent="0.25">
      <c r="A176" s="266"/>
      <c r="B176" s="297"/>
      <c r="C176" s="297"/>
      <c r="D176" s="297"/>
      <c r="E176" s="297"/>
      <c r="F176" s="297"/>
      <c r="G176" s="298"/>
      <c r="H176" s="298"/>
      <c r="I176" s="266"/>
      <c r="J176" s="266"/>
      <c r="K176" s="266"/>
      <c r="M176" s="266"/>
      <c r="N176" s="266"/>
      <c r="O176" s="266"/>
    </row>
    <row r="177" spans="1:30" s="267" customFormat="1" ht="27" customHeight="1" x14ac:dyDescent="0.25">
      <c r="B177" s="267" t="s">
        <v>34</v>
      </c>
      <c r="E177" s="268"/>
      <c r="F177" s="268"/>
      <c r="I177" s="267" t="s">
        <v>120</v>
      </c>
    </row>
    <row r="178" spans="1:30" s="270" customFormat="1" ht="39.450000000000003" customHeight="1" x14ac:dyDescent="0.25">
      <c r="B178" s="495" t="s">
        <v>38</v>
      </c>
      <c r="C178" s="496"/>
      <c r="D178" s="497"/>
      <c r="E178" s="499" t="str">
        <f>IF(入力様式【No.4】!$F$7="","",入力様式【No.4】!$E$7&amp;入力様式【No.4】!$F$7)</f>
        <v/>
      </c>
      <c r="F178" s="499"/>
      <c r="G178" s="499"/>
      <c r="I178" s="498" t="s">
        <v>55</v>
      </c>
      <c r="J178" s="498"/>
      <c r="K178" s="498"/>
      <c r="L178" s="498"/>
      <c r="M178" s="492" t="str">
        <f>IF(入力様式【No.4】!$E$12="","",入力様式【No.4】!$E$12)</f>
        <v/>
      </c>
      <c r="N178" s="492"/>
      <c r="O178" s="492"/>
    </row>
    <row r="179" spans="1:30" s="270" customFormat="1" ht="39.450000000000003" customHeight="1" x14ac:dyDescent="0.25">
      <c r="B179" s="495" t="s">
        <v>229</v>
      </c>
      <c r="C179" s="496"/>
      <c r="D179" s="497"/>
      <c r="E179" s="608" t="str">
        <f>IF(入力様式【No.4】!$E$8="","",入力様式【No.4】!$E$8)</f>
        <v/>
      </c>
      <c r="F179" s="608"/>
      <c r="G179" s="608"/>
      <c r="I179" s="498" t="s">
        <v>60</v>
      </c>
      <c r="J179" s="498"/>
      <c r="K179" s="498"/>
      <c r="L179" s="498"/>
      <c r="M179" s="492" t="str">
        <f>IF(入力様式【No.4】!$E$13="","",入力様式【No.4】!$E$13)</f>
        <v/>
      </c>
      <c r="N179" s="492"/>
      <c r="O179" s="492"/>
    </row>
    <row r="180" spans="1:30" s="270" customFormat="1" ht="39.450000000000003" customHeight="1" x14ac:dyDescent="0.25">
      <c r="B180" s="495" t="s">
        <v>47</v>
      </c>
      <c r="C180" s="496"/>
      <c r="D180" s="497"/>
      <c r="E180" s="608" t="str">
        <f>IF(入力様式【No.4】!$E$9="","",入力様式【No.4】!$E$9)</f>
        <v/>
      </c>
      <c r="F180" s="608"/>
      <c r="G180" s="608"/>
      <c r="I180" s="563" t="b">
        <f>IFERROR(IF($M179="液化石油ガス（LPG）",入力様式【No.4】!$S$7),"")</f>
        <v>0</v>
      </c>
      <c r="J180" s="564"/>
      <c r="K180" s="564"/>
      <c r="L180" s="565"/>
      <c r="M180" s="566" t="b">
        <f>IFERROR(IF($M179="液化石油ガス（LPG）",入力様式【No.4】!$U$7),"")</f>
        <v>0</v>
      </c>
      <c r="N180" s="566"/>
      <c r="O180" s="566"/>
      <c r="AD180" s="299" t="s">
        <v>127</v>
      </c>
    </row>
    <row r="181" spans="1:30" ht="23.55" customHeight="1" x14ac:dyDescent="0.25">
      <c r="A181" s="266"/>
      <c r="B181" s="266"/>
      <c r="C181" s="266"/>
      <c r="D181" s="266"/>
      <c r="E181" s="298"/>
      <c r="F181" s="298"/>
      <c r="G181" s="298"/>
      <c r="H181" s="298"/>
      <c r="I181" s="300"/>
      <c r="J181" s="300"/>
      <c r="K181" s="266"/>
      <c r="L181" s="266"/>
      <c r="M181" s="266"/>
      <c r="N181" s="266"/>
      <c r="O181" s="266"/>
    </row>
    <row r="182" spans="1:30" s="267" customFormat="1" ht="27" customHeight="1" x14ac:dyDescent="0.25">
      <c r="B182" s="267" t="s">
        <v>35</v>
      </c>
      <c r="D182" s="268"/>
      <c r="E182" s="268"/>
      <c r="F182" s="268"/>
    </row>
    <row r="183" spans="1:30" s="270" customFormat="1" ht="39.450000000000003" customHeight="1" x14ac:dyDescent="0.25">
      <c r="B183" s="602" t="s">
        <v>129</v>
      </c>
      <c r="C183" s="603"/>
      <c r="D183" s="301" t="s">
        <v>130</v>
      </c>
      <c r="E183" s="593" t="str">
        <f>IF(入力様式【No.4】!$J$7="","",入力様式【No.4】!$J$7)</f>
        <v/>
      </c>
      <c r="F183" s="593"/>
      <c r="G183" s="593"/>
      <c r="H183" s="593"/>
      <c r="I183" s="593"/>
      <c r="J183" s="593"/>
      <c r="K183" s="593"/>
      <c r="L183" s="593"/>
      <c r="M183" s="593"/>
      <c r="N183" s="593"/>
      <c r="O183" s="593"/>
    </row>
    <row r="184" spans="1:30" s="270" customFormat="1" ht="39.450000000000003" customHeight="1" x14ac:dyDescent="0.25">
      <c r="B184" s="604"/>
      <c r="C184" s="605"/>
      <c r="D184" s="301" t="s">
        <v>115</v>
      </c>
      <c r="E184" s="593" t="str">
        <f>IF(入力様式【No.4】!$J$8="","",入力様式【No.4】!$J$8)</f>
        <v/>
      </c>
      <c r="F184" s="593"/>
      <c r="G184" s="593"/>
      <c r="H184" s="593"/>
      <c r="I184" s="593"/>
      <c r="J184" s="593"/>
      <c r="K184" s="593"/>
      <c r="L184" s="593"/>
      <c r="M184" s="593"/>
      <c r="N184" s="593"/>
      <c r="O184" s="593"/>
    </row>
    <row r="185" spans="1:30" s="270" customFormat="1" ht="39.450000000000003" customHeight="1" x14ac:dyDescent="0.25">
      <c r="B185" s="606"/>
      <c r="C185" s="607"/>
      <c r="D185" s="301" t="s">
        <v>116</v>
      </c>
      <c r="E185" s="593" t="str">
        <f>IF(入力様式【No.4】!$J$9="","",入力様式【No.4】!$J$9)</f>
        <v/>
      </c>
      <c r="F185" s="593"/>
      <c r="G185" s="593"/>
      <c r="H185" s="593"/>
      <c r="I185" s="593"/>
      <c r="J185" s="593"/>
      <c r="K185" s="593"/>
      <c r="L185" s="593"/>
      <c r="M185" s="593"/>
      <c r="N185" s="593"/>
      <c r="O185" s="593"/>
    </row>
    <row r="186" spans="1:30" s="270" customFormat="1" ht="39.450000000000003" customHeight="1" x14ac:dyDescent="0.25">
      <c r="B186" s="574" t="s">
        <v>3</v>
      </c>
      <c r="C186" s="574"/>
      <c r="D186" s="574"/>
      <c r="E186" s="593" t="str">
        <f>IF(入力様式【No.4】!$J$10="","",入力様式【No.4】!$J$10)</f>
        <v/>
      </c>
      <c r="F186" s="593"/>
      <c r="G186" s="593"/>
      <c r="H186" s="593"/>
      <c r="I186" s="593"/>
      <c r="J186" s="593"/>
      <c r="K186" s="593"/>
      <c r="L186" s="593"/>
      <c r="M186" s="593"/>
      <c r="N186" s="593"/>
      <c r="O186" s="593"/>
      <c r="AD186" s="299"/>
    </row>
    <row r="187" spans="1:30" s="270" customFormat="1" ht="39.450000000000003" customHeight="1" x14ac:dyDescent="0.25">
      <c r="B187" s="594" t="s">
        <v>296</v>
      </c>
      <c r="C187" s="595"/>
      <c r="D187" s="301" t="s">
        <v>131</v>
      </c>
      <c r="E187" s="593" t="str">
        <f>IF(入力様式【No.4】!$J$11="","",入力様式【No.4】!$J$11)</f>
        <v/>
      </c>
      <c r="F187" s="593"/>
      <c r="G187" s="593"/>
      <c r="H187" s="593"/>
      <c r="I187" s="593"/>
      <c r="J187" s="593"/>
      <c r="K187" s="593"/>
      <c r="L187" s="593"/>
      <c r="M187" s="593"/>
      <c r="N187" s="593"/>
      <c r="O187" s="593"/>
      <c r="AD187" s="299" t="s">
        <v>132</v>
      </c>
    </row>
    <row r="188" spans="1:30" s="270" customFormat="1" ht="39.450000000000003" customHeight="1" x14ac:dyDescent="0.25">
      <c r="B188" s="596"/>
      <c r="C188" s="597"/>
      <c r="D188" s="600" t="s">
        <v>133</v>
      </c>
      <c r="E188" s="529" t="s">
        <v>4</v>
      </c>
      <c r="F188" s="572"/>
      <c r="G188" s="572"/>
      <c r="H188" s="530"/>
      <c r="I188" s="529" t="s">
        <v>57</v>
      </c>
      <c r="J188" s="572"/>
      <c r="K188" s="572"/>
      <c r="L188" s="530"/>
      <c r="M188" s="529" t="s">
        <v>58</v>
      </c>
      <c r="N188" s="572"/>
      <c r="O188" s="530"/>
      <c r="AD188" s="299" t="s">
        <v>230</v>
      </c>
    </row>
    <row r="189" spans="1:30" s="270" customFormat="1" ht="39.450000000000003" customHeight="1" x14ac:dyDescent="0.25">
      <c r="B189" s="598"/>
      <c r="C189" s="599"/>
      <c r="D189" s="601"/>
      <c r="E189" s="573" t="str">
        <f>IF(入力様式【No.4】!$J$14="","",入力様式【No.4】!$J$14)</f>
        <v/>
      </c>
      <c r="F189" s="591"/>
      <c r="G189" s="591"/>
      <c r="H189" s="592"/>
      <c r="I189" s="573" t="str">
        <f>IF(入力様式【No.4】!$K$14="","",入力様式【No.4】!$K$14)</f>
        <v/>
      </c>
      <c r="J189" s="591"/>
      <c r="K189" s="591"/>
      <c r="L189" s="592"/>
      <c r="M189" s="573" t="str">
        <f>IF(入力様式【No.4】!$L$14="","",入力様式【No.4】!$L$14)</f>
        <v/>
      </c>
      <c r="N189" s="591"/>
      <c r="O189" s="592"/>
    </row>
    <row r="190" spans="1:30" ht="23.55" customHeight="1" x14ac:dyDescent="0.25">
      <c r="A190" s="266"/>
      <c r="B190" s="266"/>
      <c r="C190" s="266"/>
      <c r="D190" s="266"/>
      <c r="E190" s="266"/>
      <c r="F190" s="266"/>
      <c r="G190" s="266"/>
      <c r="H190" s="266"/>
      <c r="I190" s="266"/>
      <c r="J190" s="266"/>
      <c r="K190" s="266"/>
      <c r="L190" s="266"/>
      <c r="M190" s="266"/>
      <c r="N190" s="266"/>
      <c r="O190" s="266"/>
    </row>
    <row r="191" spans="1:30" s="267" customFormat="1" ht="27" customHeight="1" x14ac:dyDescent="0.25">
      <c r="B191" s="267" t="s">
        <v>134</v>
      </c>
    </row>
    <row r="192" spans="1:30" s="270" customFormat="1" ht="39.450000000000003" customHeight="1" x14ac:dyDescent="0.25">
      <c r="B192" s="563" t="s">
        <v>65</v>
      </c>
      <c r="C192" s="564"/>
      <c r="D192" s="565"/>
      <c r="E192" s="586" t="str">
        <f>IF(入力様式【No.4】!$J$16="","",入力様式【No.4】!$J$16)</f>
        <v/>
      </c>
      <c r="F192" s="587"/>
      <c r="G192" s="587"/>
      <c r="H192" s="588"/>
      <c r="I192" s="529" t="s">
        <v>54</v>
      </c>
      <c r="J192" s="572"/>
      <c r="K192" s="572"/>
      <c r="L192" s="530"/>
      <c r="M192" s="499" t="str">
        <f>IF(入力様式【No.4】!$P$12="","",入力様式【No.4】!$P$12)</f>
        <v/>
      </c>
      <c r="N192" s="573"/>
      <c r="O192" s="302" t="s">
        <v>75</v>
      </c>
    </row>
    <row r="193" spans="1:29" s="270" customFormat="1" ht="39.450000000000003" customHeight="1" x14ac:dyDescent="0.25">
      <c r="B193" s="574" t="s">
        <v>69</v>
      </c>
      <c r="C193" s="574"/>
      <c r="D193" s="303"/>
      <c r="E193" s="575" t="s">
        <v>63</v>
      </c>
      <c r="F193" s="575"/>
      <c r="G193" s="575"/>
      <c r="H193" s="575"/>
      <c r="I193" s="575"/>
      <c r="J193" s="574" t="s">
        <v>70</v>
      </c>
      <c r="K193" s="576" t="s">
        <v>71</v>
      </c>
      <c r="L193" s="577"/>
      <c r="M193" s="577"/>
      <c r="N193" s="577"/>
      <c r="O193" s="578"/>
    </row>
    <row r="194" spans="1:29" s="270" customFormat="1" ht="39.450000000000003" customHeight="1" x14ac:dyDescent="0.25">
      <c r="B194" s="574"/>
      <c r="C194" s="574"/>
      <c r="D194" s="301" t="s">
        <v>76</v>
      </c>
      <c r="E194" s="579" t="str">
        <f>IF(入力様式【No.4】!$J$18="","",入力様式【No.4】!$J$18)</f>
        <v/>
      </c>
      <c r="F194" s="579"/>
      <c r="G194" s="579"/>
      <c r="H194" s="579"/>
      <c r="I194" s="579"/>
      <c r="J194" s="574"/>
      <c r="K194" s="580" t="str">
        <f>IF(入力様式【No.4】!$L$18="","",入力様式【No.4】!$L$18)</f>
        <v/>
      </c>
      <c r="L194" s="581"/>
      <c r="M194" s="581"/>
      <c r="N194" s="581"/>
      <c r="O194" s="582"/>
    </row>
    <row r="195" spans="1:29" s="270" customFormat="1" ht="39.450000000000003" customHeight="1" x14ac:dyDescent="0.25">
      <c r="B195" s="574"/>
      <c r="C195" s="574"/>
      <c r="D195" s="301" t="s">
        <v>78</v>
      </c>
      <c r="E195" s="583" t="str">
        <f>IF(入力様式【No.4】!$J$19="","",入力様式【No.4】!$J$19)</f>
        <v/>
      </c>
      <c r="F195" s="584"/>
      <c r="G195" s="584"/>
      <c r="H195" s="584"/>
      <c r="I195" s="585"/>
      <c r="J195" s="574"/>
      <c r="K195" s="583" t="str">
        <f>IF(入力様式【No.4】!$L$19="","",入力様式【No.4】!$L$19)</f>
        <v/>
      </c>
      <c r="L195" s="584"/>
      <c r="M195" s="584"/>
      <c r="N195" s="584"/>
      <c r="O195" s="585"/>
    </row>
    <row r="196" spans="1:29" s="270" customFormat="1" ht="39.450000000000003" customHeight="1" x14ac:dyDescent="0.25">
      <c r="B196" s="563" t="s">
        <v>80</v>
      </c>
      <c r="C196" s="564"/>
      <c r="D196" s="565"/>
      <c r="E196" s="566" t="str">
        <f>IF(入力様式【No.4】!$J$20="","",入力様式【No.4】!$J$20)</f>
        <v/>
      </c>
      <c r="F196" s="567"/>
      <c r="G196" s="589" t="s">
        <v>75</v>
      </c>
      <c r="H196" s="590"/>
      <c r="I196" s="563" t="s">
        <v>82</v>
      </c>
      <c r="J196" s="564"/>
      <c r="K196" s="564"/>
      <c r="L196" s="565"/>
      <c r="M196" s="568" t="str">
        <f>IF(入力様式【No.4】!$J$21="","",入力様式【No.4】!$J$21)</f>
        <v/>
      </c>
      <c r="N196" s="569"/>
      <c r="O196" s="304" t="s">
        <v>101</v>
      </c>
    </row>
    <row r="197" spans="1:29" ht="23.55" customHeight="1" x14ac:dyDescent="0.25">
      <c r="A197" s="266"/>
      <c r="B197" s="266"/>
      <c r="C197" s="266"/>
      <c r="D197" s="266"/>
      <c r="E197" s="266"/>
      <c r="F197" s="266"/>
      <c r="G197" s="266"/>
      <c r="H197" s="266"/>
      <c r="I197" s="266"/>
      <c r="J197" s="266"/>
      <c r="K197" s="266"/>
      <c r="L197" s="266"/>
      <c r="M197" s="266"/>
      <c r="N197" s="266"/>
      <c r="O197" s="266"/>
    </row>
    <row r="198" spans="1:29" s="267" customFormat="1" ht="27" customHeight="1" x14ac:dyDescent="0.25">
      <c r="B198" s="267" t="s">
        <v>36</v>
      </c>
    </row>
    <row r="199" spans="1:29" s="270" customFormat="1" ht="39.450000000000003" customHeight="1" x14ac:dyDescent="0.25">
      <c r="B199" s="570" t="s">
        <v>295</v>
      </c>
      <c r="C199" s="570"/>
      <c r="D199" s="570"/>
      <c r="E199" s="573" t="str">
        <f>IF(入力様式【No.4】!$E$15="","",入力様式【No.4】!$E$15)</f>
        <v/>
      </c>
      <c r="F199" s="591"/>
      <c r="G199" s="591"/>
      <c r="H199" s="592"/>
      <c r="I199" s="571" t="str">
        <f>IF(入力様式【No.4】!$N$10="","",入力様式【No.4】!$N$10)</f>
        <v/>
      </c>
      <c r="J199" s="571"/>
      <c r="K199" s="571"/>
      <c r="L199" s="571"/>
      <c r="M199" s="531" t="str">
        <f>IF(入力様式【No.4】!$P$10="","",入力様式【No.4】!$P$10)</f>
        <v/>
      </c>
      <c r="N199" s="532"/>
      <c r="O199" s="261" t="str">
        <f>IFERROR(IF($E199="計画生産量に基づいて算出",入力様式【No.4】!$R$10,"日"),"")</f>
        <v>日</v>
      </c>
      <c r="P199" s="299"/>
      <c r="Q199" s="299"/>
      <c r="R199" s="299"/>
      <c r="S199" s="299"/>
      <c r="T199" s="299"/>
      <c r="U199" s="299"/>
      <c r="V199" s="299"/>
      <c r="W199" s="299"/>
      <c r="X199" s="299"/>
      <c r="Y199" s="299"/>
      <c r="Z199" s="299"/>
      <c r="AA199" s="299"/>
      <c r="AB199" s="299"/>
      <c r="AC199" s="299"/>
    </row>
    <row r="200" spans="1:29" s="270" customFormat="1" ht="39.450000000000003" customHeight="1" x14ac:dyDescent="0.25">
      <c r="B200" s="498" t="s">
        <v>41</v>
      </c>
      <c r="C200" s="498"/>
      <c r="D200" s="498"/>
      <c r="E200" s="557" t="str">
        <f>IF(入力様式【No.4】!$P$7="","",入力様式【No.4】!$P$7)</f>
        <v/>
      </c>
      <c r="F200" s="558"/>
      <c r="G200" s="558"/>
      <c r="H200" s="559"/>
      <c r="I200" s="525" t="s">
        <v>59</v>
      </c>
      <c r="J200" s="526"/>
      <c r="K200" s="529" t="str">
        <f>IF(入力様式【No.4】!$O$13="","",入力様式【No.4】!$O$13)</f>
        <v/>
      </c>
      <c r="L200" s="530"/>
      <c r="M200" s="531" t="str">
        <f>IF(入力様式【No.4】!$P$13="","",入力様式【No.4】!$P$13)</f>
        <v/>
      </c>
      <c r="N200" s="532"/>
      <c r="O200" s="261" t="str">
        <f>O199</f>
        <v>日</v>
      </c>
    </row>
    <row r="201" spans="1:29" s="270" customFormat="1" ht="39.450000000000003" customHeight="1" x14ac:dyDescent="0.25">
      <c r="B201" s="498"/>
      <c r="C201" s="498"/>
      <c r="D201" s="498"/>
      <c r="E201" s="560"/>
      <c r="F201" s="561"/>
      <c r="G201" s="561"/>
      <c r="H201" s="562"/>
      <c r="I201" s="527"/>
      <c r="J201" s="528"/>
      <c r="K201" s="529" t="str">
        <f>IF(入力様式【No.4】!$O$14="","",入力様式【No.4】!$O$14)</f>
        <v/>
      </c>
      <c r="L201" s="530"/>
      <c r="M201" s="531">
        <f>IF(入力様式【No.4】!$P$14="","",入力様式【No.4】!$P$14)</f>
        <v>0</v>
      </c>
      <c r="N201" s="532"/>
      <c r="O201" s="261" t="str">
        <f>O200</f>
        <v>日</v>
      </c>
    </row>
    <row r="202" spans="1:29" ht="23.55" customHeight="1" x14ac:dyDescent="0.25">
      <c r="A202" s="266"/>
      <c r="B202" s="266"/>
      <c r="C202" s="266"/>
      <c r="D202" s="266"/>
      <c r="E202" s="266"/>
      <c r="I202" s="266"/>
      <c r="J202" s="266"/>
      <c r="K202" s="266"/>
      <c r="L202" s="266"/>
      <c r="M202" s="266"/>
      <c r="N202" s="266"/>
      <c r="O202" s="266"/>
    </row>
    <row r="203" spans="1:29" s="267" customFormat="1" ht="27" customHeight="1" x14ac:dyDescent="0.25">
      <c r="B203" s="267" t="s">
        <v>135</v>
      </c>
      <c r="E203" s="268"/>
      <c r="F203" s="268"/>
      <c r="G203" s="268"/>
      <c r="H203" s="268"/>
    </row>
    <row r="204" spans="1:29" ht="25.5" customHeight="1" x14ac:dyDescent="0.25">
      <c r="A204" s="266"/>
      <c r="B204" s="541" t="s">
        <v>136</v>
      </c>
      <c r="C204" s="542"/>
      <c r="D204" s="542"/>
      <c r="E204" s="542"/>
      <c r="F204" s="542"/>
      <c r="G204" s="542"/>
      <c r="H204" s="543"/>
      <c r="I204" s="533" t="str">
        <f>IF(入力様式【No.4】!$P$17="","",入力様式【No.4】!$P$17)</f>
        <v/>
      </c>
      <c r="J204" s="534"/>
      <c r="K204" s="534"/>
      <c r="L204" s="534"/>
      <c r="M204" s="537"/>
      <c r="N204" s="539" t="str">
        <f>IF(入力様式【No.4】!$Q$17="","",入力様式【No.4】!$Q$17)</f>
        <v/>
      </c>
      <c r="O204" s="540"/>
    </row>
    <row r="205" spans="1:29" ht="25.5" customHeight="1" x14ac:dyDescent="0.25">
      <c r="A205" s="266"/>
      <c r="B205" s="544"/>
      <c r="C205" s="545"/>
      <c r="D205" s="545"/>
      <c r="E205" s="545"/>
      <c r="F205" s="545"/>
      <c r="G205" s="545"/>
      <c r="H205" s="546"/>
      <c r="I205" s="535"/>
      <c r="J205" s="536"/>
      <c r="K205" s="536"/>
      <c r="L205" s="536"/>
      <c r="M205" s="538"/>
      <c r="N205" s="539"/>
      <c r="O205" s="540"/>
    </row>
    <row r="206" spans="1:29" ht="19.5" customHeight="1" x14ac:dyDescent="0.25">
      <c r="A206" s="266"/>
      <c r="B206" s="266"/>
      <c r="C206" s="266"/>
      <c r="D206" s="266"/>
      <c r="E206" s="266"/>
      <c r="F206" s="266"/>
      <c r="I206" s="266"/>
      <c r="J206" s="266"/>
      <c r="K206" s="266"/>
      <c r="L206" s="266"/>
      <c r="M206" s="266"/>
      <c r="N206" s="305"/>
      <c r="O206" s="305"/>
    </row>
    <row r="207" spans="1:29" s="267" customFormat="1" ht="27" customHeight="1" thickBot="1" x14ac:dyDescent="0.3">
      <c r="B207" s="267" t="s">
        <v>308</v>
      </c>
      <c r="E207" s="268"/>
      <c r="F207" s="268"/>
      <c r="I207" s="306"/>
      <c r="J207" s="306"/>
      <c r="K207" s="306"/>
      <c r="L207" s="306"/>
      <c r="M207" s="306"/>
    </row>
    <row r="208" spans="1:29" ht="25.5" customHeight="1" x14ac:dyDescent="0.25">
      <c r="A208" s="266"/>
      <c r="B208" s="513" t="s">
        <v>79</v>
      </c>
      <c r="C208" s="514"/>
      <c r="D208" s="514"/>
      <c r="E208" s="514"/>
      <c r="F208" s="514"/>
      <c r="G208" s="514"/>
      <c r="H208" s="515"/>
      <c r="I208" s="547" t="str">
        <f>IF(入力様式【No.4】!$P$19="","",入力様式【No.4】!$P$19)</f>
        <v/>
      </c>
      <c r="J208" s="548"/>
      <c r="K208" s="548"/>
      <c r="L208" s="548"/>
      <c r="M208" s="551"/>
      <c r="N208" s="553" t="str">
        <f>IF(入力様式【No.4】!$Q$19="","",入力様式【No.4】!$Q$19)</f>
        <v/>
      </c>
      <c r="O208" s="554"/>
    </row>
    <row r="209" spans="1:30" ht="25.5" customHeight="1" thickBot="1" x14ac:dyDescent="0.3">
      <c r="A209" s="266"/>
      <c r="B209" s="516"/>
      <c r="C209" s="517"/>
      <c r="D209" s="517"/>
      <c r="E209" s="517"/>
      <c r="F209" s="517"/>
      <c r="G209" s="517"/>
      <c r="H209" s="518"/>
      <c r="I209" s="549"/>
      <c r="J209" s="550"/>
      <c r="K209" s="550"/>
      <c r="L209" s="550"/>
      <c r="M209" s="552"/>
      <c r="N209" s="555"/>
      <c r="O209" s="556"/>
    </row>
    <row r="210" spans="1:30" ht="19.5" customHeight="1" thickBot="1" x14ac:dyDescent="0.3">
      <c r="A210" s="266"/>
      <c r="B210" s="266"/>
      <c r="C210" s="266"/>
      <c r="D210" s="266"/>
      <c r="E210" s="307"/>
      <c r="F210" s="307"/>
      <c r="I210" s="266"/>
      <c r="J210" s="266"/>
      <c r="K210" s="266"/>
      <c r="L210" s="266"/>
      <c r="M210" s="308"/>
      <c r="N210" s="266"/>
      <c r="O210" s="266"/>
    </row>
    <row r="211" spans="1:30" ht="25.5" customHeight="1" x14ac:dyDescent="0.25">
      <c r="A211" s="266"/>
      <c r="B211" s="519" t="s">
        <v>238</v>
      </c>
      <c r="C211" s="520"/>
      <c r="D211" s="520"/>
      <c r="E211" s="520"/>
      <c r="F211" s="520"/>
      <c r="G211" s="520"/>
      <c r="H211" s="521"/>
      <c r="I211" s="548" t="b">
        <f>IFERROR(IF($M179="液化石油ガス（LPG）",入力様式【No.4】!$U$14),"")</f>
        <v>0</v>
      </c>
      <c r="J211" s="548"/>
      <c r="K211" s="548"/>
      <c r="L211" s="548"/>
      <c r="M211" s="551"/>
      <c r="N211" s="500" t="str">
        <f>IF(I211="","",IF($M179="液化石油ガス（LPG）",入力様式【No.4】!$V$14,""))</f>
        <v/>
      </c>
      <c r="O211" s="501"/>
      <c r="AD211" s="300" t="s">
        <v>127</v>
      </c>
    </row>
    <row r="212" spans="1:30" ht="25.5" customHeight="1" thickBot="1" x14ac:dyDescent="0.3">
      <c r="A212" s="266"/>
      <c r="B212" s="522"/>
      <c r="C212" s="523"/>
      <c r="D212" s="523"/>
      <c r="E212" s="523"/>
      <c r="F212" s="523"/>
      <c r="G212" s="523"/>
      <c r="H212" s="524"/>
      <c r="I212" s="550"/>
      <c r="J212" s="550"/>
      <c r="K212" s="550"/>
      <c r="L212" s="550"/>
      <c r="M212" s="552"/>
      <c r="N212" s="502"/>
      <c r="O212" s="503"/>
    </row>
    <row r="213" spans="1:30" ht="18.75" customHeight="1" x14ac:dyDescent="0.25">
      <c r="A213" s="266"/>
      <c r="B213" s="300"/>
      <c r="C213" s="266"/>
      <c r="D213" s="266"/>
      <c r="E213" s="266"/>
      <c r="F213" s="266"/>
      <c r="G213" s="266"/>
      <c r="H213" s="266"/>
      <c r="I213" s="266"/>
      <c r="J213" s="266"/>
      <c r="K213" s="266"/>
      <c r="L213" s="266"/>
      <c r="M213" s="266"/>
      <c r="N213" s="266"/>
      <c r="O213" s="266"/>
    </row>
    <row r="214" spans="1:30" s="267" customFormat="1" ht="27" customHeight="1" x14ac:dyDescent="0.25">
      <c r="B214" s="267" t="s">
        <v>73</v>
      </c>
    </row>
    <row r="215" spans="1:30" s="270" customFormat="1" ht="18.75" customHeight="1" x14ac:dyDescent="0.25">
      <c r="B215" s="504" t="str">
        <f>IF(入力様式【No.4】!$S$18="","",入力様式【No.4】!$S$18)</f>
        <v/>
      </c>
      <c r="C215" s="505"/>
      <c r="D215" s="505"/>
      <c r="E215" s="505"/>
      <c r="F215" s="505"/>
      <c r="G215" s="505"/>
      <c r="H215" s="505"/>
      <c r="I215" s="505"/>
      <c r="J215" s="505"/>
      <c r="K215" s="505"/>
      <c r="L215" s="505"/>
      <c r="M215" s="505"/>
      <c r="N215" s="505"/>
      <c r="O215" s="506"/>
    </row>
    <row r="216" spans="1:30" s="270" customFormat="1" ht="18.75" customHeight="1" x14ac:dyDescent="0.25">
      <c r="B216" s="507"/>
      <c r="C216" s="508"/>
      <c r="D216" s="508"/>
      <c r="E216" s="508"/>
      <c r="F216" s="508"/>
      <c r="G216" s="508"/>
      <c r="H216" s="508"/>
      <c r="I216" s="508"/>
      <c r="J216" s="508"/>
      <c r="K216" s="508"/>
      <c r="L216" s="508"/>
      <c r="M216" s="508"/>
      <c r="N216" s="508"/>
      <c r="O216" s="509"/>
    </row>
    <row r="217" spans="1:30" s="270" customFormat="1" ht="18.75" customHeight="1" x14ac:dyDescent="0.25">
      <c r="B217" s="510"/>
      <c r="C217" s="511"/>
      <c r="D217" s="511"/>
      <c r="E217" s="511"/>
      <c r="F217" s="511"/>
      <c r="G217" s="511"/>
      <c r="H217" s="511"/>
      <c r="I217" s="511"/>
      <c r="J217" s="511"/>
      <c r="K217" s="511"/>
      <c r="L217" s="511"/>
      <c r="M217" s="511"/>
      <c r="N217" s="511"/>
      <c r="O217" s="512"/>
    </row>
    <row r="218" spans="1:30" ht="18.75" customHeight="1" x14ac:dyDescent="0.25">
      <c r="A218" s="266"/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</row>
    <row r="219" spans="1:30" s="267" customFormat="1" ht="60.45" customHeight="1" x14ac:dyDescent="0.25">
      <c r="B219" s="490" t="s">
        <v>128</v>
      </c>
      <c r="C219" s="490"/>
      <c r="D219" s="490"/>
      <c r="E219" s="490"/>
      <c r="F219" s="490"/>
      <c r="G219" s="490"/>
      <c r="H219" s="490"/>
      <c r="I219" s="490"/>
      <c r="J219" s="490"/>
      <c r="K219" s="490"/>
      <c r="L219" s="490"/>
      <c r="M219" s="490"/>
      <c r="N219" s="490"/>
      <c r="O219" s="490"/>
    </row>
    <row r="220" spans="1:30" ht="19.5" customHeight="1" x14ac:dyDescent="0.25">
      <c r="A220" s="266"/>
    </row>
    <row r="221" spans="1:30" s="270" customFormat="1" ht="39.450000000000003" customHeight="1" x14ac:dyDescent="0.25">
      <c r="B221" s="491" t="s">
        <v>219</v>
      </c>
      <c r="C221" s="491"/>
      <c r="D221" s="491"/>
      <c r="E221" s="492" t="str">
        <f>IF(入力様式【No.5】!$E$2="","",入力様式【No.5】!$E$2)</f>
        <v/>
      </c>
      <c r="F221" s="492"/>
      <c r="I221" s="493"/>
      <c r="J221" s="493"/>
      <c r="K221" s="493"/>
      <c r="L221" s="493"/>
      <c r="M221" s="494"/>
      <c r="N221" s="494"/>
      <c r="O221" s="494"/>
    </row>
    <row r="222" spans="1:30" ht="18.75" customHeight="1" x14ac:dyDescent="0.25">
      <c r="A222" s="266"/>
      <c r="B222" s="297"/>
      <c r="C222" s="297"/>
      <c r="D222" s="297"/>
      <c r="E222" s="297"/>
      <c r="F222" s="297"/>
      <c r="G222" s="298"/>
      <c r="H222" s="298"/>
      <c r="I222" s="266"/>
      <c r="J222" s="266"/>
      <c r="K222" s="266"/>
      <c r="M222" s="266"/>
      <c r="N222" s="266"/>
      <c r="O222" s="266"/>
    </row>
    <row r="223" spans="1:30" s="267" customFormat="1" ht="27" customHeight="1" x14ac:dyDescent="0.25">
      <c r="B223" s="267" t="s">
        <v>34</v>
      </c>
      <c r="E223" s="268"/>
      <c r="F223" s="268"/>
      <c r="I223" s="267" t="s">
        <v>120</v>
      </c>
    </row>
    <row r="224" spans="1:30" s="270" customFormat="1" ht="39.450000000000003" customHeight="1" x14ac:dyDescent="0.25">
      <c r="B224" s="495" t="s">
        <v>38</v>
      </c>
      <c r="C224" s="496"/>
      <c r="D224" s="497"/>
      <c r="E224" s="499" t="str">
        <f>IF(入力様式【No.5】!$F$7="","",入力様式【No.5】!$E$7&amp;入力様式【No.5】!$F$7)</f>
        <v/>
      </c>
      <c r="F224" s="499"/>
      <c r="G224" s="499"/>
      <c r="I224" s="498" t="s">
        <v>55</v>
      </c>
      <c r="J224" s="498"/>
      <c r="K224" s="498"/>
      <c r="L224" s="498"/>
      <c r="M224" s="492" t="str">
        <f>IF(入力様式【No.5】!$E$12="","",入力様式【No.5】!$E$12)</f>
        <v/>
      </c>
      <c r="N224" s="492"/>
      <c r="O224" s="492"/>
    </row>
    <row r="225" spans="1:30" s="270" customFormat="1" ht="39.450000000000003" customHeight="1" x14ac:dyDescent="0.25">
      <c r="B225" s="495" t="s">
        <v>229</v>
      </c>
      <c r="C225" s="496"/>
      <c r="D225" s="497"/>
      <c r="E225" s="608" t="str">
        <f>IF(入力様式【No.5】!$E$8="","",入力様式【No.5】!$E$8)</f>
        <v/>
      </c>
      <c r="F225" s="608"/>
      <c r="G225" s="608"/>
      <c r="I225" s="498" t="s">
        <v>60</v>
      </c>
      <c r="J225" s="498"/>
      <c r="K225" s="498"/>
      <c r="L225" s="498"/>
      <c r="M225" s="492" t="str">
        <f>IF(入力様式【No.5】!$E$13="","",入力様式【No.5】!$E$13)</f>
        <v/>
      </c>
      <c r="N225" s="492"/>
      <c r="O225" s="492"/>
    </row>
    <row r="226" spans="1:30" s="270" customFormat="1" ht="39.450000000000003" customHeight="1" x14ac:dyDescent="0.25">
      <c r="B226" s="495" t="s">
        <v>47</v>
      </c>
      <c r="C226" s="496"/>
      <c r="D226" s="497"/>
      <c r="E226" s="608" t="str">
        <f>IF(入力様式【No.5】!$E$9="","",入力様式【No.5】!$E$9)</f>
        <v/>
      </c>
      <c r="F226" s="608"/>
      <c r="G226" s="608"/>
      <c r="I226" s="563" t="b">
        <f>IFERROR(IF($M225="液化石油ガス（LPG）",入力様式【No.5】!$S$7),"")</f>
        <v>0</v>
      </c>
      <c r="J226" s="564"/>
      <c r="K226" s="564"/>
      <c r="L226" s="565"/>
      <c r="M226" s="566" t="b">
        <f>IFERROR(IF($M225="液化石油ガス（LPG）",入力様式【No.5】!$U$7),"")</f>
        <v>0</v>
      </c>
      <c r="N226" s="566"/>
      <c r="O226" s="566"/>
      <c r="AD226" s="299" t="s">
        <v>127</v>
      </c>
    </row>
    <row r="227" spans="1:30" ht="23.55" customHeight="1" x14ac:dyDescent="0.25">
      <c r="A227" s="266"/>
      <c r="B227" s="266"/>
      <c r="C227" s="266"/>
      <c r="D227" s="266"/>
      <c r="E227" s="298"/>
      <c r="F227" s="298"/>
      <c r="G227" s="298"/>
      <c r="H227" s="298"/>
      <c r="I227" s="300"/>
      <c r="J227" s="300"/>
      <c r="K227" s="266"/>
      <c r="L227" s="266"/>
      <c r="M227" s="266"/>
      <c r="N227" s="266"/>
      <c r="O227" s="266"/>
    </row>
    <row r="228" spans="1:30" s="267" customFormat="1" ht="27" customHeight="1" x14ac:dyDescent="0.25">
      <c r="B228" s="267" t="s">
        <v>35</v>
      </c>
      <c r="D228" s="268"/>
      <c r="E228" s="268"/>
      <c r="F228" s="268"/>
    </row>
    <row r="229" spans="1:30" s="270" customFormat="1" ht="39.450000000000003" customHeight="1" x14ac:dyDescent="0.25">
      <c r="B229" s="602" t="s">
        <v>129</v>
      </c>
      <c r="C229" s="603"/>
      <c r="D229" s="301" t="s">
        <v>130</v>
      </c>
      <c r="E229" s="593" t="str">
        <f>IF(入力様式【No.5】!$J$7="","",入力様式【No.5】!$J$7)</f>
        <v/>
      </c>
      <c r="F229" s="593"/>
      <c r="G229" s="593"/>
      <c r="H229" s="593"/>
      <c r="I229" s="593"/>
      <c r="J229" s="593"/>
      <c r="K229" s="593"/>
      <c r="L229" s="593"/>
      <c r="M229" s="593"/>
      <c r="N229" s="593"/>
      <c r="O229" s="593"/>
    </row>
    <row r="230" spans="1:30" s="270" customFormat="1" ht="39.450000000000003" customHeight="1" x14ac:dyDescent="0.25">
      <c r="B230" s="604"/>
      <c r="C230" s="605"/>
      <c r="D230" s="301" t="s">
        <v>115</v>
      </c>
      <c r="E230" s="593" t="str">
        <f>IF(入力様式【No.5】!$J$8="","",入力様式【No.5】!$J$8)</f>
        <v/>
      </c>
      <c r="F230" s="593"/>
      <c r="G230" s="593"/>
      <c r="H230" s="593"/>
      <c r="I230" s="593"/>
      <c r="J230" s="593"/>
      <c r="K230" s="593"/>
      <c r="L230" s="593"/>
      <c r="M230" s="593"/>
      <c r="N230" s="593"/>
      <c r="O230" s="593"/>
    </row>
    <row r="231" spans="1:30" s="270" customFormat="1" ht="39.450000000000003" customHeight="1" x14ac:dyDescent="0.25">
      <c r="B231" s="606"/>
      <c r="C231" s="607"/>
      <c r="D231" s="301" t="s">
        <v>116</v>
      </c>
      <c r="E231" s="593" t="str">
        <f>IF(入力様式【No.5】!$J$9="","",入力様式【No.5】!$J$9)</f>
        <v/>
      </c>
      <c r="F231" s="593"/>
      <c r="G231" s="593"/>
      <c r="H231" s="593"/>
      <c r="I231" s="593"/>
      <c r="J231" s="593"/>
      <c r="K231" s="593"/>
      <c r="L231" s="593"/>
      <c r="M231" s="593"/>
      <c r="N231" s="593"/>
      <c r="O231" s="593"/>
    </row>
    <row r="232" spans="1:30" s="270" customFormat="1" ht="39.450000000000003" customHeight="1" x14ac:dyDescent="0.25">
      <c r="B232" s="574" t="s">
        <v>3</v>
      </c>
      <c r="C232" s="574"/>
      <c r="D232" s="574"/>
      <c r="E232" s="593" t="str">
        <f>IF(入力様式【No.5】!$J$10="","",入力様式【No.5】!$J$10)</f>
        <v/>
      </c>
      <c r="F232" s="593"/>
      <c r="G232" s="593"/>
      <c r="H232" s="593"/>
      <c r="I232" s="593"/>
      <c r="J232" s="593"/>
      <c r="K232" s="593"/>
      <c r="L232" s="593"/>
      <c r="M232" s="593"/>
      <c r="N232" s="593"/>
      <c r="O232" s="593"/>
      <c r="AD232" s="299"/>
    </row>
    <row r="233" spans="1:30" s="270" customFormat="1" ht="39.450000000000003" customHeight="1" x14ac:dyDescent="0.25">
      <c r="B233" s="594" t="s">
        <v>296</v>
      </c>
      <c r="C233" s="595"/>
      <c r="D233" s="301" t="s">
        <v>131</v>
      </c>
      <c r="E233" s="593" t="str">
        <f>IF(入力様式【No.5】!$J$11="","",入力様式【No.5】!$J$11)</f>
        <v/>
      </c>
      <c r="F233" s="593"/>
      <c r="G233" s="593"/>
      <c r="H233" s="593"/>
      <c r="I233" s="593"/>
      <c r="J233" s="593"/>
      <c r="K233" s="593"/>
      <c r="L233" s="593"/>
      <c r="M233" s="593"/>
      <c r="N233" s="593"/>
      <c r="O233" s="593"/>
      <c r="AD233" s="299" t="s">
        <v>132</v>
      </c>
    </row>
    <row r="234" spans="1:30" s="270" customFormat="1" ht="39.450000000000003" customHeight="1" x14ac:dyDescent="0.25">
      <c r="B234" s="596"/>
      <c r="C234" s="597"/>
      <c r="D234" s="600" t="s">
        <v>133</v>
      </c>
      <c r="E234" s="529" t="s">
        <v>4</v>
      </c>
      <c r="F234" s="572"/>
      <c r="G234" s="572"/>
      <c r="H234" s="530"/>
      <c r="I234" s="529" t="s">
        <v>57</v>
      </c>
      <c r="J234" s="572"/>
      <c r="K234" s="572"/>
      <c r="L234" s="530"/>
      <c r="M234" s="529" t="s">
        <v>58</v>
      </c>
      <c r="N234" s="572"/>
      <c r="O234" s="530"/>
      <c r="AD234" s="299" t="s">
        <v>230</v>
      </c>
    </row>
    <row r="235" spans="1:30" s="270" customFormat="1" ht="39.450000000000003" customHeight="1" x14ac:dyDescent="0.25">
      <c r="B235" s="598"/>
      <c r="C235" s="599"/>
      <c r="D235" s="601"/>
      <c r="E235" s="573" t="str">
        <f>IF(入力様式【No.5】!$J$14="","",入力様式【No.5】!$J$14)</f>
        <v/>
      </c>
      <c r="F235" s="591"/>
      <c r="G235" s="591"/>
      <c r="H235" s="592"/>
      <c r="I235" s="573" t="str">
        <f>IF(入力様式【No.5】!$K$14="","",入力様式【No.5】!$K$14)</f>
        <v/>
      </c>
      <c r="J235" s="591"/>
      <c r="K235" s="591"/>
      <c r="L235" s="592"/>
      <c r="M235" s="573" t="str">
        <f>IF(入力様式【No.5】!$L$14="","",入力様式【No.5】!$L$14)</f>
        <v/>
      </c>
      <c r="N235" s="591"/>
      <c r="O235" s="592"/>
    </row>
    <row r="236" spans="1:30" ht="23.55" customHeight="1" x14ac:dyDescent="0.25">
      <c r="A236" s="266"/>
      <c r="B236" s="266"/>
      <c r="C236" s="266"/>
      <c r="D236" s="266"/>
      <c r="E236" s="266"/>
      <c r="F236" s="266"/>
      <c r="G236" s="266"/>
      <c r="H236" s="266"/>
      <c r="I236" s="266"/>
      <c r="J236" s="266"/>
      <c r="K236" s="266"/>
      <c r="L236" s="266"/>
      <c r="M236" s="266"/>
      <c r="N236" s="266"/>
      <c r="O236" s="266"/>
    </row>
    <row r="237" spans="1:30" s="267" customFormat="1" ht="27" customHeight="1" x14ac:dyDescent="0.25">
      <c r="B237" s="267" t="s">
        <v>134</v>
      </c>
    </row>
    <row r="238" spans="1:30" s="270" customFormat="1" ht="39.450000000000003" customHeight="1" x14ac:dyDescent="0.25">
      <c r="B238" s="563" t="s">
        <v>65</v>
      </c>
      <c r="C238" s="564"/>
      <c r="D238" s="565"/>
      <c r="E238" s="586" t="str">
        <f>IF(入力様式【No.5】!$J$16="","",入力様式【No.5】!$J$16)</f>
        <v/>
      </c>
      <c r="F238" s="587"/>
      <c r="G238" s="587"/>
      <c r="H238" s="588"/>
      <c r="I238" s="529" t="s">
        <v>54</v>
      </c>
      <c r="J238" s="572"/>
      <c r="K238" s="572"/>
      <c r="L238" s="530"/>
      <c r="M238" s="499" t="str">
        <f>IF(入力様式【No.5】!$P$12="","",入力様式【No.5】!$P$12)</f>
        <v/>
      </c>
      <c r="N238" s="573"/>
      <c r="O238" s="302" t="s">
        <v>75</v>
      </c>
    </row>
    <row r="239" spans="1:30" s="270" customFormat="1" ht="39.450000000000003" customHeight="1" x14ac:dyDescent="0.25">
      <c r="B239" s="574" t="s">
        <v>69</v>
      </c>
      <c r="C239" s="574"/>
      <c r="D239" s="303"/>
      <c r="E239" s="575" t="s">
        <v>63</v>
      </c>
      <c r="F239" s="575"/>
      <c r="G239" s="575"/>
      <c r="H239" s="575"/>
      <c r="I239" s="575"/>
      <c r="J239" s="574" t="s">
        <v>70</v>
      </c>
      <c r="K239" s="576" t="s">
        <v>71</v>
      </c>
      <c r="L239" s="577"/>
      <c r="M239" s="577"/>
      <c r="N239" s="577"/>
      <c r="O239" s="578"/>
    </row>
    <row r="240" spans="1:30" s="270" customFormat="1" ht="39.450000000000003" customHeight="1" x14ac:dyDescent="0.25">
      <c r="B240" s="574"/>
      <c r="C240" s="574"/>
      <c r="D240" s="301" t="s">
        <v>76</v>
      </c>
      <c r="E240" s="579" t="str">
        <f>IF(入力様式【No.5】!$J$18="","",入力様式【No.5】!$J$18)</f>
        <v/>
      </c>
      <c r="F240" s="579"/>
      <c r="G240" s="579"/>
      <c r="H240" s="579"/>
      <c r="I240" s="579"/>
      <c r="J240" s="574"/>
      <c r="K240" s="580" t="str">
        <f>IF(入力様式【No.5】!$L$18="","",入力様式【No.5】!$L$18)</f>
        <v/>
      </c>
      <c r="L240" s="581"/>
      <c r="M240" s="581"/>
      <c r="N240" s="581"/>
      <c r="O240" s="582"/>
    </row>
    <row r="241" spans="1:29" s="270" customFormat="1" ht="39.450000000000003" customHeight="1" x14ac:dyDescent="0.25">
      <c r="B241" s="574"/>
      <c r="C241" s="574"/>
      <c r="D241" s="301" t="s">
        <v>78</v>
      </c>
      <c r="E241" s="583" t="str">
        <f>IF(入力様式【No.5】!$J$19="","",入力様式【No.5】!$J$19)</f>
        <v/>
      </c>
      <c r="F241" s="584"/>
      <c r="G241" s="584"/>
      <c r="H241" s="584"/>
      <c r="I241" s="585"/>
      <c r="J241" s="574"/>
      <c r="K241" s="583" t="str">
        <f>IF(入力様式【No.5】!$L$19="","",入力様式【No.5】!$L$19)</f>
        <v/>
      </c>
      <c r="L241" s="584"/>
      <c r="M241" s="584"/>
      <c r="N241" s="584"/>
      <c r="O241" s="585"/>
    </row>
    <row r="242" spans="1:29" s="270" customFormat="1" ht="39.450000000000003" customHeight="1" x14ac:dyDescent="0.25">
      <c r="B242" s="563" t="s">
        <v>80</v>
      </c>
      <c r="C242" s="564"/>
      <c r="D242" s="565"/>
      <c r="E242" s="566" t="str">
        <f>IF(入力様式【No.5】!$J$20="","",入力様式【No.5】!$J$20)</f>
        <v/>
      </c>
      <c r="F242" s="567"/>
      <c r="G242" s="589" t="s">
        <v>75</v>
      </c>
      <c r="H242" s="590"/>
      <c r="I242" s="563" t="s">
        <v>82</v>
      </c>
      <c r="J242" s="564"/>
      <c r="K242" s="564"/>
      <c r="L242" s="565"/>
      <c r="M242" s="568" t="str">
        <f>IF(入力様式【No.5】!$J$21="","",入力様式【No.5】!$J$21)</f>
        <v/>
      </c>
      <c r="N242" s="569"/>
      <c r="O242" s="304" t="s">
        <v>101</v>
      </c>
    </row>
    <row r="243" spans="1:29" ht="23.55" customHeight="1" x14ac:dyDescent="0.25">
      <c r="A243" s="266"/>
      <c r="B243" s="266"/>
      <c r="C243" s="266"/>
      <c r="D243" s="266"/>
      <c r="E243" s="266"/>
      <c r="F243" s="266"/>
      <c r="G243" s="266"/>
      <c r="H243" s="266"/>
      <c r="I243" s="266"/>
      <c r="J243" s="266"/>
      <c r="K243" s="266"/>
      <c r="L243" s="266"/>
      <c r="M243" s="266"/>
      <c r="N243" s="266"/>
      <c r="O243" s="266"/>
    </row>
    <row r="244" spans="1:29" s="267" customFormat="1" ht="27" customHeight="1" x14ac:dyDescent="0.25">
      <c r="B244" s="267" t="s">
        <v>36</v>
      </c>
    </row>
    <row r="245" spans="1:29" s="270" customFormat="1" ht="39.450000000000003" customHeight="1" x14ac:dyDescent="0.25">
      <c r="B245" s="570" t="s">
        <v>295</v>
      </c>
      <c r="C245" s="570"/>
      <c r="D245" s="570"/>
      <c r="E245" s="573" t="str">
        <f>IF(入力様式【No.5】!$E$15="","",入力様式【No.5】!$E$15)</f>
        <v/>
      </c>
      <c r="F245" s="591"/>
      <c r="G245" s="591"/>
      <c r="H245" s="592"/>
      <c r="I245" s="571" t="str">
        <f>IF(入力様式【No.5】!$N$10="","",入力様式【No.5】!$N$10)</f>
        <v/>
      </c>
      <c r="J245" s="571"/>
      <c r="K245" s="571"/>
      <c r="L245" s="571"/>
      <c r="M245" s="531" t="str">
        <f>IF(入力様式【No.5】!$P$10="","",入力様式【No.5】!$P$10)</f>
        <v/>
      </c>
      <c r="N245" s="532"/>
      <c r="O245" s="261" t="str">
        <f>IFERROR(IF($E245="計画生産量に基づいて算出",入力様式【No.5】!$R$10,"日"),"")</f>
        <v>日</v>
      </c>
      <c r="P245" s="299"/>
      <c r="Q245" s="299"/>
      <c r="R245" s="299"/>
      <c r="S245" s="299"/>
      <c r="T245" s="299"/>
      <c r="U245" s="299"/>
      <c r="V245" s="299"/>
      <c r="W245" s="299"/>
      <c r="X245" s="299"/>
      <c r="Y245" s="299"/>
      <c r="Z245" s="299"/>
      <c r="AA245" s="299"/>
      <c r="AB245" s="299"/>
      <c r="AC245" s="299"/>
    </row>
    <row r="246" spans="1:29" s="270" customFormat="1" ht="39.450000000000003" customHeight="1" x14ac:dyDescent="0.25">
      <c r="B246" s="498" t="s">
        <v>41</v>
      </c>
      <c r="C246" s="498"/>
      <c r="D246" s="498"/>
      <c r="E246" s="557" t="str">
        <f>IF(入力様式【No.5】!$P$7="","",入力様式【No.5】!$P$7)</f>
        <v/>
      </c>
      <c r="F246" s="558"/>
      <c r="G246" s="558"/>
      <c r="H246" s="559"/>
      <c r="I246" s="525" t="s">
        <v>59</v>
      </c>
      <c r="J246" s="526"/>
      <c r="K246" s="529" t="str">
        <f>IF(入力様式【No.5】!$O$13="","",入力様式【No.5】!$O$13)</f>
        <v/>
      </c>
      <c r="L246" s="530"/>
      <c r="M246" s="531" t="str">
        <f>IF(入力様式【No.5】!$P$13="","",入力様式【No.5】!$P$13)</f>
        <v/>
      </c>
      <c r="N246" s="532"/>
      <c r="O246" s="261" t="str">
        <f>O245</f>
        <v>日</v>
      </c>
    </row>
    <row r="247" spans="1:29" s="270" customFormat="1" ht="39.450000000000003" customHeight="1" x14ac:dyDescent="0.25">
      <c r="B247" s="498"/>
      <c r="C247" s="498"/>
      <c r="D247" s="498"/>
      <c r="E247" s="560"/>
      <c r="F247" s="561"/>
      <c r="G247" s="561"/>
      <c r="H247" s="562"/>
      <c r="I247" s="527"/>
      <c r="J247" s="528"/>
      <c r="K247" s="529" t="str">
        <f>IF(入力様式【No.5】!$O$14="","",入力様式【No.5】!$O$14)</f>
        <v/>
      </c>
      <c r="L247" s="530"/>
      <c r="M247" s="531">
        <f>IF(入力様式【No.5】!$P$14="","",入力様式【No.5】!$P$14)</f>
        <v>0</v>
      </c>
      <c r="N247" s="532"/>
      <c r="O247" s="261" t="str">
        <f>O246</f>
        <v>日</v>
      </c>
    </row>
    <row r="248" spans="1:29" ht="23.55" customHeight="1" x14ac:dyDescent="0.25">
      <c r="A248" s="266"/>
      <c r="B248" s="266"/>
      <c r="C248" s="266"/>
      <c r="D248" s="266"/>
      <c r="E248" s="266"/>
      <c r="I248" s="266"/>
      <c r="J248" s="266"/>
      <c r="K248" s="266"/>
      <c r="L248" s="266"/>
      <c r="M248" s="266"/>
      <c r="N248" s="266"/>
      <c r="O248" s="266"/>
    </row>
    <row r="249" spans="1:29" s="267" customFormat="1" ht="27" customHeight="1" x14ac:dyDescent="0.25">
      <c r="B249" s="267" t="s">
        <v>135</v>
      </c>
      <c r="E249" s="268"/>
      <c r="F249" s="268"/>
      <c r="G249" s="268"/>
      <c r="H249" s="268"/>
    </row>
    <row r="250" spans="1:29" ht="25.5" customHeight="1" x14ac:dyDescent="0.25">
      <c r="A250" s="266"/>
      <c r="B250" s="541" t="s">
        <v>136</v>
      </c>
      <c r="C250" s="542"/>
      <c r="D250" s="542"/>
      <c r="E250" s="542"/>
      <c r="F250" s="542"/>
      <c r="G250" s="542"/>
      <c r="H250" s="543"/>
      <c r="I250" s="533" t="str">
        <f>IF(入力様式【No.5】!$P$17="","",入力様式【No.5】!$P$17)</f>
        <v/>
      </c>
      <c r="J250" s="534"/>
      <c r="K250" s="534"/>
      <c r="L250" s="534"/>
      <c r="M250" s="537"/>
      <c r="N250" s="539" t="str">
        <f>IF(入力様式【No.5】!$Q$17="","",入力様式【No.5】!$Q$17)</f>
        <v/>
      </c>
      <c r="O250" s="540"/>
    </row>
    <row r="251" spans="1:29" ht="25.5" customHeight="1" x14ac:dyDescent="0.25">
      <c r="A251" s="266"/>
      <c r="B251" s="544"/>
      <c r="C251" s="545"/>
      <c r="D251" s="545"/>
      <c r="E251" s="545"/>
      <c r="F251" s="545"/>
      <c r="G251" s="545"/>
      <c r="H251" s="546"/>
      <c r="I251" s="535"/>
      <c r="J251" s="536"/>
      <c r="K251" s="536"/>
      <c r="L251" s="536"/>
      <c r="M251" s="538"/>
      <c r="N251" s="539"/>
      <c r="O251" s="540"/>
    </row>
    <row r="252" spans="1:29" ht="19.5" customHeight="1" x14ac:dyDescent="0.25">
      <c r="A252" s="266"/>
      <c r="B252" s="266"/>
      <c r="C252" s="266"/>
      <c r="D252" s="266"/>
      <c r="E252" s="266"/>
      <c r="F252" s="266"/>
      <c r="I252" s="266"/>
      <c r="J252" s="266"/>
      <c r="K252" s="266"/>
      <c r="L252" s="266"/>
      <c r="M252" s="266"/>
      <c r="N252" s="305"/>
      <c r="O252" s="305"/>
    </row>
    <row r="253" spans="1:29" s="267" customFormat="1" ht="27" customHeight="1" thickBot="1" x14ac:dyDescent="0.3">
      <c r="B253" s="267" t="s">
        <v>308</v>
      </c>
      <c r="E253" s="268"/>
      <c r="F253" s="268"/>
      <c r="I253" s="306"/>
      <c r="J253" s="306"/>
      <c r="K253" s="306"/>
      <c r="L253" s="306"/>
      <c r="M253" s="306"/>
    </row>
    <row r="254" spans="1:29" ht="25.5" customHeight="1" x14ac:dyDescent="0.25">
      <c r="A254" s="266"/>
      <c r="B254" s="513" t="s">
        <v>79</v>
      </c>
      <c r="C254" s="514"/>
      <c r="D254" s="514"/>
      <c r="E254" s="514"/>
      <c r="F254" s="514"/>
      <c r="G254" s="514"/>
      <c r="H254" s="515"/>
      <c r="I254" s="547" t="str">
        <f>IF(入力様式【No.5】!$P$19="","",入力様式【No.5】!$P$19)</f>
        <v/>
      </c>
      <c r="J254" s="548"/>
      <c r="K254" s="548"/>
      <c r="L254" s="548"/>
      <c r="M254" s="551"/>
      <c r="N254" s="553" t="str">
        <f>IF(入力様式【No.5】!$Q$19="","",入力様式【No.5】!$Q$19)</f>
        <v/>
      </c>
      <c r="O254" s="554"/>
    </row>
    <row r="255" spans="1:29" ht="25.5" customHeight="1" thickBot="1" x14ac:dyDescent="0.3">
      <c r="A255" s="266"/>
      <c r="B255" s="516"/>
      <c r="C255" s="517"/>
      <c r="D255" s="517"/>
      <c r="E255" s="517"/>
      <c r="F255" s="517"/>
      <c r="G255" s="517"/>
      <c r="H255" s="518"/>
      <c r="I255" s="549"/>
      <c r="J255" s="550"/>
      <c r="K255" s="550"/>
      <c r="L255" s="550"/>
      <c r="M255" s="552"/>
      <c r="N255" s="555"/>
      <c r="O255" s="556"/>
    </row>
    <row r="256" spans="1:29" ht="19.5" customHeight="1" thickBot="1" x14ac:dyDescent="0.3">
      <c r="A256" s="266"/>
      <c r="B256" s="266"/>
      <c r="C256" s="266"/>
      <c r="D256" s="266"/>
      <c r="E256" s="307"/>
      <c r="F256" s="307"/>
      <c r="I256" s="266"/>
      <c r="J256" s="266"/>
      <c r="K256" s="266"/>
      <c r="L256" s="266"/>
      <c r="M256" s="308"/>
      <c r="N256" s="266"/>
      <c r="O256" s="266"/>
    </row>
    <row r="257" spans="1:30" ht="25.5" customHeight="1" x14ac:dyDescent="0.25">
      <c r="A257" s="266"/>
      <c r="B257" s="519" t="s">
        <v>238</v>
      </c>
      <c r="C257" s="520"/>
      <c r="D257" s="520"/>
      <c r="E257" s="520"/>
      <c r="F257" s="520"/>
      <c r="G257" s="520"/>
      <c r="H257" s="521"/>
      <c r="I257" s="548" t="b">
        <f>IFERROR(IF($M225="液化石油ガス（LPG）",入力様式【No.5】!$U$14),"")</f>
        <v>0</v>
      </c>
      <c r="J257" s="548"/>
      <c r="K257" s="548"/>
      <c r="L257" s="548"/>
      <c r="M257" s="551"/>
      <c r="N257" s="500" t="str">
        <f>IF(I257="","",IF($M225="液化石油ガス（LPG）",入力様式【No.5】!$V$14,""))</f>
        <v/>
      </c>
      <c r="O257" s="501"/>
      <c r="AD257" s="300" t="s">
        <v>127</v>
      </c>
    </row>
    <row r="258" spans="1:30" ht="25.5" customHeight="1" thickBot="1" x14ac:dyDescent="0.3">
      <c r="A258" s="266"/>
      <c r="B258" s="522"/>
      <c r="C258" s="523"/>
      <c r="D258" s="523"/>
      <c r="E258" s="523"/>
      <c r="F258" s="523"/>
      <c r="G258" s="523"/>
      <c r="H258" s="524"/>
      <c r="I258" s="550"/>
      <c r="J258" s="550"/>
      <c r="K258" s="550"/>
      <c r="L258" s="550"/>
      <c r="M258" s="552"/>
      <c r="N258" s="502"/>
      <c r="O258" s="503"/>
    </row>
    <row r="259" spans="1:30" ht="18.45" customHeight="1" x14ac:dyDescent="0.25">
      <c r="A259" s="266"/>
      <c r="B259" s="300"/>
      <c r="C259" s="266"/>
      <c r="D259" s="266"/>
      <c r="E259" s="266"/>
      <c r="F259" s="266"/>
      <c r="G259" s="266"/>
      <c r="H259" s="266"/>
      <c r="I259" s="266"/>
      <c r="J259" s="266"/>
      <c r="K259" s="266"/>
      <c r="L259" s="266"/>
      <c r="M259" s="266"/>
      <c r="N259" s="266"/>
      <c r="O259" s="266"/>
    </row>
    <row r="260" spans="1:30" s="267" customFormat="1" ht="27" customHeight="1" x14ac:dyDescent="0.25">
      <c r="B260" s="267" t="s">
        <v>73</v>
      </c>
    </row>
    <row r="261" spans="1:30" s="270" customFormat="1" ht="18.75" customHeight="1" x14ac:dyDescent="0.25">
      <c r="B261" s="504" t="str">
        <f>IF(入力様式【No.5】!$S$18="","",入力様式【No.5】!$S$18)</f>
        <v/>
      </c>
      <c r="C261" s="505"/>
      <c r="D261" s="505"/>
      <c r="E261" s="505"/>
      <c r="F261" s="505"/>
      <c r="G261" s="505"/>
      <c r="H261" s="505"/>
      <c r="I261" s="505"/>
      <c r="J261" s="505"/>
      <c r="K261" s="505"/>
      <c r="L261" s="505"/>
      <c r="M261" s="505"/>
      <c r="N261" s="505"/>
      <c r="O261" s="506"/>
    </row>
    <row r="262" spans="1:30" s="270" customFormat="1" ht="18.75" customHeight="1" x14ac:dyDescent="0.25">
      <c r="B262" s="507"/>
      <c r="C262" s="508"/>
      <c r="D262" s="508"/>
      <c r="E262" s="508"/>
      <c r="F262" s="508"/>
      <c r="G262" s="508"/>
      <c r="H262" s="508"/>
      <c r="I262" s="508"/>
      <c r="J262" s="508"/>
      <c r="K262" s="508"/>
      <c r="L262" s="508"/>
      <c r="M262" s="508"/>
      <c r="N262" s="508"/>
      <c r="O262" s="509"/>
    </row>
    <row r="263" spans="1:30" s="270" customFormat="1" ht="18.75" customHeight="1" x14ac:dyDescent="0.25">
      <c r="B263" s="510"/>
      <c r="C263" s="511"/>
      <c r="D263" s="511"/>
      <c r="E263" s="511"/>
      <c r="F263" s="511"/>
      <c r="G263" s="511"/>
      <c r="H263" s="511"/>
      <c r="I263" s="511"/>
      <c r="J263" s="511"/>
      <c r="K263" s="511"/>
      <c r="L263" s="511"/>
      <c r="M263" s="511"/>
      <c r="N263" s="511"/>
      <c r="O263" s="512"/>
    </row>
    <row r="264" spans="1:30" ht="18.75" customHeight="1" x14ac:dyDescent="0.25">
      <c r="A264" s="266"/>
      <c r="B264" s="266"/>
      <c r="C264" s="266"/>
      <c r="D264" s="266"/>
      <c r="E264" s="266"/>
      <c r="F264" s="266"/>
      <c r="G264" s="266"/>
      <c r="H264" s="266"/>
      <c r="I264" s="266"/>
      <c r="J264" s="266"/>
      <c r="K264" s="266"/>
      <c r="L264" s="266"/>
      <c r="M264" s="266"/>
      <c r="N264" s="266"/>
      <c r="O264" s="266"/>
    </row>
    <row r="265" spans="1:30" s="267" customFormat="1" ht="60.45" customHeight="1" x14ac:dyDescent="0.25">
      <c r="B265" s="490" t="s">
        <v>128</v>
      </c>
      <c r="C265" s="490"/>
      <c r="D265" s="490"/>
      <c r="E265" s="490"/>
      <c r="F265" s="490"/>
      <c r="G265" s="490"/>
      <c r="H265" s="490"/>
      <c r="I265" s="490"/>
      <c r="J265" s="490"/>
      <c r="K265" s="490"/>
      <c r="L265" s="490"/>
      <c r="M265" s="490"/>
      <c r="N265" s="490"/>
      <c r="O265" s="490"/>
    </row>
    <row r="266" spans="1:30" ht="19.5" customHeight="1" x14ac:dyDescent="0.25">
      <c r="A266" s="266"/>
    </row>
    <row r="267" spans="1:30" s="270" customFormat="1" ht="39.450000000000003" customHeight="1" x14ac:dyDescent="0.25">
      <c r="B267" s="491" t="s">
        <v>219</v>
      </c>
      <c r="C267" s="491"/>
      <c r="D267" s="491"/>
      <c r="E267" s="492" t="str">
        <f>IF(入力様式【No.6】!$E$2="","",入力様式【No.6】!$E$2)</f>
        <v/>
      </c>
      <c r="F267" s="492"/>
      <c r="I267" s="493"/>
      <c r="J267" s="493"/>
      <c r="K267" s="493"/>
      <c r="L267" s="493"/>
      <c r="M267" s="494"/>
      <c r="N267" s="494"/>
      <c r="O267" s="494"/>
    </row>
    <row r="268" spans="1:30" ht="18.75" customHeight="1" x14ac:dyDescent="0.25">
      <c r="A268" s="266"/>
      <c r="B268" s="297"/>
      <c r="C268" s="297"/>
      <c r="D268" s="297"/>
      <c r="E268" s="297"/>
      <c r="F268" s="297"/>
      <c r="G268" s="298"/>
      <c r="H268" s="298"/>
      <c r="I268" s="266"/>
      <c r="J268" s="266"/>
      <c r="K268" s="266"/>
      <c r="M268" s="266"/>
      <c r="N268" s="266"/>
      <c r="O268" s="266"/>
    </row>
    <row r="269" spans="1:30" s="267" customFormat="1" ht="27" customHeight="1" x14ac:dyDescent="0.25">
      <c r="B269" s="267" t="s">
        <v>34</v>
      </c>
      <c r="E269" s="268"/>
      <c r="F269" s="268"/>
      <c r="I269" s="267" t="s">
        <v>120</v>
      </c>
    </row>
    <row r="270" spans="1:30" s="270" customFormat="1" ht="39.450000000000003" customHeight="1" x14ac:dyDescent="0.25">
      <c r="B270" s="495" t="s">
        <v>38</v>
      </c>
      <c r="C270" s="496"/>
      <c r="D270" s="497"/>
      <c r="E270" s="499" t="str">
        <f>IF(入力様式【No.6】!$F$7="","",入力様式【No.6】!$E$7&amp;入力様式【No.6】!$F$7)</f>
        <v/>
      </c>
      <c r="F270" s="499"/>
      <c r="G270" s="499"/>
      <c r="I270" s="498" t="s">
        <v>55</v>
      </c>
      <c r="J270" s="498"/>
      <c r="K270" s="498"/>
      <c r="L270" s="498"/>
      <c r="M270" s="492" t="str">
        <f>IF(入力様式【No.6】!$E$12="","",入力様式【No.6】!$E$12)</f>
        <v/>
      </c>
      <c r="N270" s="492"/>
      <c r="O270" s="492"/>
    </row>
    <row r="271" spans="1:30" s="270" customFormat="1" ht="39.450000000000003" customHeight="1" x14ac:dyDescent="0.25">
      <c r="B271" s="495" t="s">
        <v>229</v>
      </c>
      <c r="C271" s="496"/>
      <c r="D271" s="497"/>
      <c r="E271" s="608" t="str">
        <f>IF(入力様式【No.6】!$E$8="","",入力様式【No.6】!$E$8)</f>
        <v/>
      </c>
      <c r="F271" s="608"/>
      <c r="G271" s="608"/>
      <c r="I271" s="498" t="s">
        <v>60</v>
      </c>
      <c r="J271" s="498"/>
      <c r="K271" s="498"/>
      <c r="L271" s="498"/>
      <c r="M271" s="492" t="str">
        <f>IF(入力様式【No.6】!$E$13="","",入力様式【No.6】!$E$13)</f>
        <v/>
      </c>
      <c r="N271" s="492"/>
      <c r="O271" s="492"/>
    </row>
    <row r="272" spans="1:30" s="270" customFormat="1" ht="39.450000000000003" customHeight="1" x14ac:dyDescent="0.25">
      <c r="B272" s="495" t="s">
        <v>47</v>
      </c>
      <c r="C272" s="496"/>
      <c r="D272" s="497"/>
      <c r="E272" s="608" t="str">
        <f>IF(入力様式【No.6】!$E$9="","",入力様式【No.6】!$E$9)</f>
        <v/>
      </c>
      <c r="F272" s="608"/>
      <c r="G272" s="608"/>
      <c r="I272" s="563" t="b">
        <f>IFERROR(IF($M271="液化石油ガス（LPG）",入力様式【No.6】!$S$7),"")</f>
        <v>0</v>
      </c>
      <c r="J272" s="564"/>
      <c r="K272" s="564"/>
      <c r="L272" s="565"/>
      <c r="M272" s="566" t="b">
        <f>IFERROR(IF($M271="液化石油ガス（LPG）",入力様式【No.6】!$U$7),"")</f>
        <v>0</v>
      </c>
      <c r="N272" s="566"/>
      <c r="O272" s="566"/>
      <c r="AD272" s="299" t="s">
        <v>127</v>
      </c>
    </row>
    <row r="273" spans="1:30" ht="23.55" customHeight="1" x14ac:dyDescent="0.25">
      <c r="A273" s="266"/>
      <c r="B273" s="266"/>
      <c r="C273" s="266"/>
      <c r="D273" s="266"/>
      <c r="E273" s="298"/>
      <c r="F273" s="298"/>
      <c r="G273" s="298"/>
      <c r="H273" s="298"/>
      <c r="I273" s="300"/>
      <c r="J273" s="300"/>
      <c r="K273" s="266"/>
      <c r="L273" s="266"/>
      <c r="M273" s="266"/>
      <c r="N273" s="266"/>
      <c r="O273" s="266"/>
    </row>
    <row r="274" spans="1:30" s="267" customFormat="1" ht="27" customHeight="1" x14ac:dyDescent="0.25">
      <c r="B274" s="267" t="s">
        <v>35</v>
      </c>
      <c r="D274" s="268"/>
      <c r="E274" s="268"/>
      <c r="F274" s="268"/>
    </row>
    <row r="275" spans="1:30" s="270" customFormat="1" ht="39.450000000000003" customHeight="1" x14ac:dyDescent="0.25">
      <c r="B275" s="602" t="s">
        <v>129</v>
      </c>
      <c r="C275" s="603"/>
      <c r="D275" s="301" t="s">
        <v>130</v>
      </c>
      <c r="E275" s="593" t="str">
        <f>IF(入力様式【No.6】!$J$7="","",入力様式【No.6】!$J$7)</f>
        <v/>
      </c>
      <c r="F275" s="593"/>
      <c r="G275" s="593"/>
      <c r="H275" s="593"/>
      <c r="I275" s="593"/>
      <c r="J275" s="593"/>
      <c r="K275" s="593"/>
      <c r="L275" s="593"/>
      <c r="M275" s="593"/>
      <c r="N275" s="593"/>
      <c r="O275" s="593"/>
    </row>
    <row r="276" spans="1:30" s="270" customFormat="1" ht="39.450000000000003" customHeight="1" x14ac:dyDescent="0.25">
      <c r="B276" s="604"/>
      <c r="C276" s="605"/>
      <c r="D276" s="301" t="s">
        <v>115</v>
      </c>
      <c r="E276" s="593" t="str">
        <f>IF(入力様式【No.6】!$J$8="","",入力様式【No.6】!$J$8)</f>
        <v/>
      </c>
      <c r="F276" s="593"/>
      <c r="G276" s="593"/>
      <c r="H276" s="593"/>
      <c r="I276" s="593"/>
      <c r="J276" s="593"/>
      <c r="K276" s="593"/>
      <c r="L276" s="593"/>
      <c r="M276" s="593"/>
      <c r="N276" s="593"/>
      <c r="O276" s="593"/>
    </row>
    <row r="277" spans="1:30" s="270" customFormat="1" ht="39.450000000000003" customHeight="1" x14ac:dyDescent="0.25">
      <c r="B277" s="606"/>
      <c r="C277" s="607"/>
      <c r="D277" s="301" t="s">
        <v>116</v>
      </c>
      <c r="E277" s="593" t="str">
        <f>IF(入力様式【No.6】!$J$9="","",入力様式【No.6】!$J$9)</f>
        <v/>
      </c>
      <c r="F277" s="593"/>
      <c r="G277" s="593"/>
      <c r="H277" s="593"/>
      <c r="I277" s="593"/>
      <c r="J277" s="593"/>
      <c r="K277" s="593"/>
      <c r="L277" s="593"/>
      <c r="M277" s="593"/>
      <c r="N277" s="593"/>
      <c r="O277" s="593"/>
    </row>
    <row r="278" spans="1:30" s="270" customFormat="1" ht="39.450000000000003" customHeight="1" x14ac:dyDescent="0.25">
      <c r="B278" s="574" t="s">
        <v>3</v>
      </c>
      <c r="C278" s="574"/>
      <c r="D278" s="574"/>
      <c r="E278" s="593" t="str">
        <f>IF(入力様式【No.6】!$J$10="","",入力様式【No.6】!$J$10)</f>
        <v/>
      </c>
      <c r="F278" s="593"/>
      <c r="G278" s="593"/>
      <c r="H278" s="593"/>
      <c r="I278" s="593"/>
      <c r="J278" s="593"/>
      <c r="K278" s="593"/>
      <c r="L278" s="593"/>
      <c r="M278" s="593"/>
      <c r="N278" s="593"/>
      <c r="O278" s="593"/>
      <c r="AD278" s="299"/>
    </row>
    <row r="279" spans="1:30" s="270" customFormat="1" ht="39.450000000000003" customHeight="1" x14ac:dyDescent="0.25">
      <c r="B279" s="594" t="s">
        <v>296</v>
      </c>
      <c r="C279" s="595"/>
      <c r="D279" s="301" t="s">
        <v>131</v>
      </c>
      <c r="E279" s="593" t="str">
        <f>IF(入力様式【No.6】!$J$11="","",入力様式【No.6】!$J$11)</f>
        <v/>
      </c>
      <c r="F279" s="593"/>
      <c r="G279" s="593"/>
      <c r="H279" s="593"/>
      <c r="I279" s="593"/>
      <c r="J279" s="593"/>
      <c r="K279" s="593"/>
      <c r="L279" s="593"/>
      <c r="M279" s="593"/>
      <c r="N279" s="593"/>
      <c r="O279" s="593"/>
      <c r="AD279" s="299" t="s">
        <v>132</v>
      </c>
    </row>
    <row r="280" spans="1:30" s="270" customFormat="1" ht="39.450000000000003" customHeight="1" x14ac:dyDescent="0.25">
      <c r="B280" s="596"/>
      <c r="C280" s="597"/>
      <c r="D280" s="600" t="s">
        <v>133</v>
      </c>
      <c r="E280" s="529" t="s">
        <v>4</v>
      </c>
      <c r="F280" s="572"/>
      <c r="G280" s="572"/>
      <c r="H280" s="530"/>
      <c r="I280" s="529" t="s">
        <v>57</v>
      </c>
      <c r="J280" s="572"/>
      <c r="K280" s="572"/>
      <c r="L280" s="530"/>
      <c r="M280" s="529" t="s">
        <v>58</v>
      </c>
      <c r="N280" s="572"/>
      <c r="O280" s="530"/>
      <c r="AD280" s="299" t="s">
        <v>230</v>
      </c>
    </row>
    <row r="281" spans="1:30" s="270" customFormat="1" ht="39.450000000000003" customHeight="1" x14ac:dyDescent="0.25">
      <c r="B281" s="598"/>
      <c r="C281" s="599"/>
      <c r="D281" s="601"/>
      <c r="E281" s="573" t="str">
        <f>IF(入力様式【No.6】!$J$14="","",入力様式【No.6】!$J$14)</f>
        <v/>
      </c>
      <c r="F281" s="591"/>
      <c r="G281" s="591"/>
      <c r="H281" s="592"/>
      <c r="I281" s="573" t="str">
        <f>IF(入力様式【No.6】!$K$14="","",入力様式【No.6】!$K$14)</f>
        <v/>
      </c>
      <c r="J281" s="591"/>
      <c r="K281" s="591"/>
      <c r="L281" s="592"/>
      <c r="M281" s="573" t="str">
        <f>IF(入力様式【No.6】!$L$14="","",入力様式【No.6】!$L$14)</f>
        <v/>
      </c>
      <c r="N281" s="591"/>
      <c r="O281" s="592"/>
    </row>
    <row r="282" spans="1:30" ht="23.55" customHeight="1" x14ac:dyDescent="0.25">
      <c r="A282" s="266"/>
      <c r="B282" s="266"/>
      <c r="C282" s="266"/>
      <c r="D282" s="266"/>
      <c r="E282" s="266"/>
      <c r="F282" s="266"/>
      <c r="G282" s="266"/>
      <c r="H282" s="266"/>
      <c r="I282" s="266"/>
      <c r="J282" s="266"/>
      <c r="K282" s="266"/>
      <c r="L282" s="266"/>
      <c r="M282" s="266"/>
      <c r="N282" s="266"/>
      <c r="O282" s="266"/>
    </row>
    <row r="283" spans="1:30" s="267" customFormat="1" ht="27" customHeight="1" x14ac:dyDescent="0.25">
      <c r="B283" s="267" t="s">
        <v>134</v>
      </c>
    </row>
    <row r="284" spans="1:30" s="270" customFormat="1" ht="39.450000000000003" customHeight="1" x14ac:dyDescent="0.25">
      <c r="B284" s="563" t="s">
        <v>65</v>
      </c>
      <c r="C284" s="564"/>
      <c r="D284" s="565"/>
      <c r="E284" s="586" t="str">
        <f>IF(入力様式【No.6】!$J$16="","",入力様式【No.6】!$J$16)</f>
        <v/>
      </c>
      <c r="F284" s="587"/>
      <c r="G284" s="587"/>
      <c r="H284" s="588"/>
      <c r="I284" s="529" t="s">
        <v>54</v>
      </c>
      <c r="J284" s="572"/>
      <c r="K284" s="572"/>
      <c r="L284" s="530"/>
      <c r="M284" s="499" t="str">
        <f>IF(入力様式【No.6】!$P$12="","",入力様式【No.6】!$P$12)</f>
        <v/>
      </c>
      <c r="N284" s="573"/>
      <c r="O284" s="302" t="s">
        <v>75</v>
      </c>
    </row>
    <row r="285" spans="1:30" s="270" customFormat="1" ht="39.450000000000003" customHeight="1" x14ac:dyDescent="0.25">
      <c r="B285" s="574" t="s">
        <v>69</v>
      </c>
      <c r="C285" s="574"/>
      <c r="D285" s="303"/>
      <c r="E285" s="575" t="s">
        <v>63</v>
      </c>
      <c r="F285" s="575"/>
      <c r="G285" s="575"/>
      <c r="H285" s="575"/>
      <c r="I285" s="575"/>
      <c r="J285" s="574" t="s">
        <v>70</v>
      </c>
      <c r="K285" s="576" t="s">
        <v>71</v>
      </c>
      <c r="L285" s="577"/>
      <c r="M285" s="577"/>
      <c r="N285" s="577"/>
      <c r="O285" s="578"/>
    </row>
    <row r="286" spans="1:30" s="270" customFormat="1" ht="39.450000000000003" customHeight="1" x14ac:dyDescent="0.25">
      <c r="B286" s="574"/>
      <c r="C286" s="574"/>
      <c r="D286" s="301" t="s">
        <v>76</v>
      </c>
      <c r="E286" s="579" t="str">
        <f>IF(入力様式【No.6】!$J$18="","",入力様式【No.6】!$J$18)</f>
        <v/>
      </c>
      <c r="F286" s="579"/>
      <c r="G286" s="579"/>
      <c r="H286" s="579"/>
      <c r="I286" s="579"/>
      <c r="J286" s="574"/>
      <c r="K286" s="580" t="str">
        <f>IF(入力様式【No.6】!$L$18="","",入力様式【No.6】!$L$18)</f>
        <v/>
      </c>
      <c r="L286" s="581"/>
      <c r="M286" s="581"/>
      <c r="N286" s="581"/>
      <c r="O286" s="582"/>
    </row>
    <row r="287" spans="1:30" s="270" customFormat="1" ht="39.450000000000003" customHeight="1" x14ac:dyDescent="0.25">
      <c r="B287" s="574"/>
      <c r="C287" s="574"/>
      <c r="D287" s="301" t="s">
        <v>78</v>
      </c>
      <c r="E287" s="583" t="str">
        <f>IF(入力様式【No.6】!$J$19="","",入力様式【No.6】!$J$19)</f>
        <v/>
      </c>
      <c r="F287" s="584"/>
      <c r="G287" s="584"/>
      <c r="H287" s="584"/>
      <c r="I287" s="585"/>
      <c r="J287" s="574"/>
      <c r="K287" s="583" t="str">
        <f>IF(入力様式【No.6】!$L$19="","",入力様式【No.6】!$L$19)</f>
        <v/>
      </c>
      <c r="L287" s="584"/>
      <c r="M287" s="584"/>
      <c r="N287" s="584"/>
      <c r="O287" s="585"/>
    </row>
    <row r="288" spans="1:30" s="270" customFormat="1" ht="39.450000000000003" customHeight="1" x14ac:dyDescent="0.25">
      <c r="B288" s="563" t="s">
        <v>80</v>
      </c>
      <c r="C288" s="564"/>
      <c r="D288" s="565"/>
      <c r="E288" s="566" t="str">
        <f>IF(入力様式【No.6】!$J$20="","",入力様式【No.6】!$J$20)</f>
        <v/>
      </c>
      <c r="F288" s="567"/>
      <c r="G288" s="589" t="s">
        <v>75</v>
      </c>
      <c r="H288" s="590"/>
      <c r="I288" s="563" t="s">
        <v>82</v>
      </c>
      <c r="J288" s="564"/>
      <c r="K288" s="564"/>
      <c r="L288" s="565"/>
      <c r="M288" s="568" t="str">
        <f>IF(入力様式【No.6】!$J$21="","",入力様式【No.6】!$J$21)</f>
        <v/>
      </c>
      <c r="N288" s="569"/>
      <c r="O288" s="304" t="s">
        <v>101</v>
      </c>
    </row>
    <row r="289" spans="1:30" ht="23.55" customHeight="1" x14ac:dyDescent="0.25">
      <c r="A289" s="266"/>
      <c r="B289" s="266"/>
      <c r="C289" s="266"/>
      <c r="D289" s="266"/>
      <c r="E289" s="266"/>
      <c r="F289" s="266"/>
      <c r="G289" s="266"/>
      <c r="H289" s="266"/>
      <c r="I289" s="266"/>
      <c r="J289" s="266"/>
      <c r="K289" s="266"/>
      <c r="L289" s="266"/>
      <c r="M289" s="266"/>
      <c r="N289" s="266"/>
      <c r="O289" s="266"/>
    </row>
    <row r="290" spans="1:30" s="267" customFormat="1" ht="27" customHeight="1" x14ac:dyDescent="0.25">
      <c r="B290" s="267" t="s">
        <v>36</v>
      </c>
    </row>
    <row r="291" spans="1:30" s="270" customFormat="1" ht="39.450000000000003" customHeight="1" x14ac:dyDescent="0.25">
      <c r="B291" s="570" t="s">
        <v>295</v>
      </c>
      <c r="C291" s="570"/>
      <c r="D291" s="570"/>
      <c r="E291" s="573" t="str">
        <f>IF(入力様式【No.6】!$E$15="","",入力様式【No.6】!$E$15)</f>
        <v/>
      </c>
      <c r="F291" s="591"/>
      <c r="G291" s="591"/>
      <c r="H291" s="592"/>
      <c r="I291" s="571" t="str">
        <f>IF(入力様式【No.6】!$N$10="","",入力様式【No.6】!$N$10)</f>
        <v/>
      </c>
      <c r="J291" s="571"/>
      <c r="K291" s="571"/>
      <c r="L291" s="571"/>
      <c r="M291" s="531" t="str">
        <f>IF(入力様式【No.6】!$P$10="","",入力様式【No.6】!$P$10)</f>
        <v/>
      </c>
      <c r="N291" s="532"/>
      <c r="O291" s="261" t="str">
        <f>IFERROR(IF($E291="計画生産量に基づいて算出",入力様式【No.6】!$R$10,"日"),"")</f>
        <v>日</v>
      </c>
      <c r="P291" s="299"/>
      <c r="Q291" s="299"/>
      <c r="R291" s="299"/>
      <c r="S291" s="299"/>
      <c r="T291" s="299"/>
      <c r="U291" s="299"/>
      <c r="V291" s="299"/>
      <c r="W291" s="299"/>
      <c r="X291" s="299"/>
      <c r="Y291" s="299"/>
      <c r="Z291" s="299"/>
      <c r="AA291" s="299"/>
      <c r="AB291" s="299"/>
      <c r="AC291" s="299"/>
    </row>
    <row r="292" spans="1:30" s="270" customFormat="1" ht="39.450000000000003" customHeight="1" x14ac:dyDescent="0.25">
      <c r="B292" s="498" t="s">
        <v>41</v>
      </c>
      <c r="C292" s="498"/>
      <c r="D292" s="498"/>
      <c r="E292" s="557" t="str">
        <f>IF(入力様式【No.6】!$P$7="","",入力様式【No.6】!$P$7)</f>
        <v/>
      </c>
      <c r="F292" s="558"/>
      <c r="G292" s="558"/>
      <c r="H292" s="559"/>
      <c r="I292" s="525" t="s">
        <v>59</v>
      </c>
      <c r="J292" s="526"/>
      <c r="K292" s="529" t="str">
        <f>IF(入力様式【No.6】!$O$13="","",入力様式【No.6】!$O$13)</f>
        <v/>
      </c>
      <c r="L292" s="530"/>
      <c r="M292" s="531" t="str">
        <f>IF(入力様式【No.6】!$P$13="","",入力様式【No.6】!$P$13)</f>
        <v/>
      </c>
      <c r="N292" s="532"/>
      <c r="O292" s="261" t="str">
        <f>O291</f>
        <v>日</v>
      </c>
    </row>
    <row r="293" spans="1:30" s="270" customFormat="1" ht="39.450000000000003" customHeight="1" x14ac:dyDescent="0.25">
      <c r="B293" s="498"/>
      <c r="C293" s="498"/>
      <c r="D293" s="498"/>
      <c r="E293" s="560"/>
      <c r="F293" s="561"/>
      <c r="G293" s="561"/>
      <c r="H293" s="562"/>
      <c r="I293" s="527"/>
      <c r="J293" s="528"/>
      <c r="K293" s="529" t="str">
        <f>IF(入力様式【No.6】!$O$14="","",入力様式【No.6】!$O$14)</f>
        <v/>
      </c>
      <c r="L293" s="530"/>
      <c r="M293" s="531">
        <f>IF(入力様式【No.6】!$P$14="","",入力様式【No.6】!$P$14)</f>
        <v>0</v>
      </c>
      <c r="N293" s="532"/>
      <c r="O293" s="261" t="str">
        <f>O292</f>
        <v>日</v>
      </c>
    </row>
    <row r="294" spans="1:30" ht="23.55" customHeight="1" x14ac:dyDescent="0.25">
      <c r="A294" s="266"/>
      <c r="B294" s="266"/>
      <c r="C294" s="266"/>
      <c r="D294" s="266"/>
      <c r="E294" s="266"/>
      <c r="I294" s="266"/>
      <c r="J294" s="266"/>
      <c r="K294" s="266"/>
      <c r="L294" s="266"/>
      <c r="M294" s="266"/>
      <c r="N294" s="266"/>
      <c r="O294" s="266"/>
    </row>
    <row r="295" spans="1:30" s="267" customFormat="1" ht="27" customHeight="1" x14ac:dyDescent="0.25">
      <c r="B295" s="267" t="s">
        <v>135</v>
      </c>
      <c r="E295" s="268"/>
      <c r="F295" s="268"/>
      <c r="G295" s="268"/>
      <c r="H295" s="268"/>
    </row>
    <row r="296" spans="1:30" ht="25.5" customHeight="1" x14ac:dyDescent="0.25">
      <c r="A296" s="266"/>
      <c r="B296" s="541" t="s">
        <v>136</v>
      </c>
      <c r="C296" s="542"/>
      <c r="D296" s="542"/>
      <c r="E296" s="542"/>
      <c r="F296" s="542"/>
      <c r="G296" s="542"/>
      <c r="H296" s="543"/>
      <c r="I296" s="533" t="str">
        <f>IF(入力様式【No.6】!$P$17="","",入力様式【No.6】!$P$17)</f>
        <v/>
      </c>
      <c r="J296" s="534"/>
      <c r="K296" s="534"/>
      <c r="L296" s="534"/>
      <c r="M296" s="537"/>
      <c r="N296" s="539" t="str">
        <f>IF(入力様式【No.6】!$Q$17="","",入力様式【No.6】!$Q$17)</f>
        <v/>
      </c>
      <c r="O296" s="540"/>
    </row>
    <row r="297" spans="1:30" ht="25.5" customHeight="1" x14ac:dyDescent="0.25">
      <c r="A297" s="266"/>
      <c r="B297" s="544"/>
      <c r="C297" s="545"/>
      <c r="D297" s="545"/>
      <c r="E297" s="545"/>
      <c r="F297" s="545"/>
      <c r="G297" s="545"/>
      <c r="H297" s="546"/>
      <c r="I297" s="535"/>
      <c r="J297" s="536"/>
      <c r="K297" s="536"/>
      <c r="L297" s="536"/>
      <c r="M297" s="538"/>
      <c r="N297" s="539"/>
      <c r="O297" s="540"/>
    </row>
    <row r="298" spans="1:30" ht="19.5" customHeight="1" x14ac:dyDescent="0.25">
      <c r="A298" s="266"/>
      <c r="B298" s="266"/>
      <c r="C298" s="266"/>
      <c r="D298" s="266"/>
      <c r="E298" s="266"/>
      <c r="F298" s="266"/>
      <c r="I298" s="266"/>
      <c r="J298" s="266"/>
      <c r="K298" s="266"/>
      <c r="L298" s="266"/>
      <c r="M298" s="266"/>
      <c r="N298" s="305"/>
      <c r="O298" s="305"/>
    </row>
    <row r="299" spans="1:30" s="267" customFormat="1" ht="27" customHeight="1" thickBot="1" x14ac:dyDescent="0.3">
      <c r="B299" s="267" t="s">
        <v>308</v>
      </c>
      <c r="E299" s="268"/>
      <c r="F299" s="268"/>
      <c r="I299" s="306"/>
      <c r="J299" s="306"/>
      <c r="K299" s="306"/>
      <c r="L299" s="306"/>
      <c r="M299" s="306"/>
    </row>
    <row r="300" spans="1:30" ht="25.5" customHeight="1" x14ac:dyDescent="0.25">
      <c r="A300" s="266"/>
      <c r="B300" s="513" t="s">
        <v>79</v>
      </c>
      <c r="C300" s="514"/>
      <c r="D300" s="514"/>
      <c r="E300" s="514"/>
      <c r="F300" s="514"/>
      <c r="G300" s="514"/>
      <c r="H300" s="515"/>
      <c r="I300" s="547" t="str">
        <f>IF(入力様式【No.6】!$P$19="","",入力様式【No.6】!$P$19)</f>
        <v/>
      </c>
      <c r="J300" s="548"/>
      <c r="K300" s="548"/>
      <c r="L300" s="548"/>
      <c r="M300" s="551"/>
      <c r="N300" s="553" t="str">
        <f>IF(入力様式【No.6】!$Q$19="","",入力様式【No.6】!$Q$19)</f>
        <v/>
      </c>
      <c r="O300" s="554"/>
    </row>
    <row r="301" spans="1:30" ht="25.5" customHeight="1" thickBot="1" x14ac:dyDescent="0.3">
      <c r="A301" s="266"/>
      <c r="B301" s="516"/>
      <c r="C301" s="517"/>
      <c r="D301" s="517"/>
      <c r="E301" s="517"/>
      <c r="F301" s="517"/>
      <c r="G301" s="517"/>
      <c r="H301" s="518"/>
      <c r="I301" s="549"/>
      <c r="J301" s="550"/>
      <c r="K301" s="550"/>
      <c r="L301" s="550"/>
      <c r="M301" s="552"/>
      <c r="N301" s="555"/>
      <c r="O301" s="556"/>
    </row>
    <row r="302" spans="1:30" ht="19.5" customHeight="1" thickBot="1" x14ac:dyDescent="0.3">
      <c r="A302" s="266"/>
      <c r="B302" s="266"/>
      <c r="C302" s="266"/>
      <c r="D302" s="266"/>
      <c r="E302" s="307"/>
      <c r="F302" s="307"/>
      <c r="I302" s="266"/>
      <c r="J302" s="266"/>
      <c r="K302" s="266"/>
      <c r="L302" s="266"/>
      <c r="M302" s="308"/>
      <c r="N302" s="266"/>
      <c r="O302" s="266"/>
    </row>
    <row r="303" spans="1:30" ht="25.5" customHeight="1" x14ac:dyDescent="0.25">
      <c r="A303" s="266"/>
      <c r="B303" s="519" t="s">
        <v>238</v>
      </c>
      <c r="C303" s="520"/>
      <c r="D303" s="520"/>
      <c r="E303" s="520"/>
      <c r="F303" s="520"/>
      <c r="G303" s="520"/>
      <c r="H303" s="521"/>
      <c r="I303" s="548" t="b">
        <f>IFERROR(IF($M271="液化石油ガス（LPG）",入力様式【No.6】!$U$14),"")</f>
        <v>0</v>
      </c>
      <c r="J303" s="548"/>
      <c r="K303" s="548"/>
      <c r="L303" s="548"/>
      <c r="M303" s="551"/>
      <c r="N303" s="500" t="str">
        <f>IF(I303="","",IF($M271="液化石油ガス（LPG）",入力様式【No.6】!$V$14,""))</f>
        <v/>
      </c>
      <c r="O303" s="501"/>
      <c r="AD303" s="300" t="s">
        <v>127</v>
      </c>
    </row>
    <row r="304" spans="1:30" ht="25.5" customHeight="1" thickBot="1" x14ac:dyDescent="0.3">
      <c r="A304" s="266"/>
      <c r="B304" s="522"/>
      <c r="C304" s="523"/>
      <c r="D304" s="523"/>
      <c r="E304" s="523"/>
      <c r="F304" s="523"/>
      <c r="G304" s="523"/>
      <c r="H304" s="524"/>
      <c r="I304" s="550"/>
      <c r="J304" s="550"/>
      <c r="K304" s="550"/>
      <c r="L304" s="550"/>
      <c r="M304" s="552"/>
      <c r="N304" s="502"/>
      <c r="O304" s="503"/>
    </row>
    <row r="305" spans="1:30" ht="18.75" customHeight="1" x14ac:dyDescent="0.25">
      <c r="A305" s="266"/>
      <c r="B305" s="300"/>
      <c r="C305" s="266"/>
      <c r="D305" s="266"/>
      <c r="E305" s="266"/>
      <c r="F305" s="266"/>
      <c r="G305" s="266"/>
      <c r="H305" s="266"/>
      <c r="I305" s="266"/>
      <c r="J305" s="266"/>
      <c r="K305" s="266"/>
      <c r="L305" s="266"/>
      <c r="M305" s="266"/>
      <c r="N305" s="266"/>
      <c r="O305" s="266"/>
    </row>
    <row r="306" spans="1:30" s="267" customFormat="1" ht="27" customHeight="1" x14ac:dyDescent="0.25">
      <c r="B306" s="267" t="s">
        <v>73</v>
      </c>
    </row>
    <row r="307" spans="1:30" s="270" customFormat="1" ht="18.75" customHeight="1" x14ac:dyDescent="0.25">
      <c r="B307" s="504" t="str">
        <f>IF(入力様式【No.6】!$S$18="","",入力様式【No.6】!$S$18)</f>
        <v/>
      </c>
      <c r="C307" s="505"/>
      <c r="D307" s="505"/>
      <c r="E307" s="505"/>
      <c r="F307" s="505"/>
      <c r="G307" s="505"/>
      <c r="H307" s="505"/>
      <c r="I307" s="505"/>
      <c r="J307" s="505"/>
      <c r="K307" s="505"/>
      <c r="L307" s="505"/>
      <c r="M307" s="505"/>
      <c r="N307" s="505"/>
      <c r="O307" s="506"/>
    </row>
    <row r="308" spans="1:30" s="270" customFormat="1" ht="18.75" customHeight="1" x14ac:dyDescent="0.25">
      <c r="B308" s="507"/>
      <c r="C308" s="508"/>
      <c r="D308" s="508"/>
      <c r="E308" s="508"/>
      <c r="F308" s="508"/>
      <c r="G308" s="508"/>
      <c r="H308" s="508"/>
      <c r="I308" s="508"/>
      <c r="J308" s="508"/>
      <c r="K308" s="508"/>
      <c r="L308" s="508"/>
      <c r="M308" s="508"/>
      <c r="N308" s="508"/>
      <c r="O308" s="509"/>
    </row>
    <row r="309" spans="1:30" s="270" customFormat="1" ht="18.75" customHeight="1" x14ac:dyDescent="0.25">
      <c r="B309" s="510"/>
      <c r="C309" s="511"/>
      <c r="D309" s="511"/>
      <c r="E309" s="511"/>
      <c r="F309" s="511"/>
      <c r="G309" s="511"/>
      <c r="H309" s="511"/>
      <c r="I309" s="511"/>
      <c r="J309" s="511"/>
      <c r="K309" s="511"/>
      <c r="L309" s="511"/>
      <c r="M309" s="511"/>
      <c r="N309" s="511"/>
      <c r="O309" s="512"/>
    </row>
    <row r="310" spans="1:30" ht="18.75" customHeight="1" x14ac:dyDescent="0.25">
      <c r="A310" s="266"/>
      <c r="B310" s="266"/>
      <c r="C310" s="266"/>
      <c r="D310" s="266"/>
      <c r="E310" s="266"/>
      <c r="F310" s="266"/>
      <c r="G310" s="266"/>
      <c r="H310" s="266"/>
      <c r="I310" s="266"/>
      <c r="J310" s="266"/>
      <c r="K310" s="266"/>
      <c r="L310" s="266"/>
      <c r="M310" s="266"/>
      <c r="N310" s="266"/>
      <c r="O310" s="266"/>
    </row>
    <row r="311" spans="1:30" s="267" customFormat="1" ht="60.45" customHeight="1" x14ac:dyDescent="0.25">
      <c r="B311" s="490" t="s">
        <v>128</v>
      </c>
      <c r="C311" s="490"/>
      <c r="D311" s="490"/>
      <c r="E311" s="490"/>
      <c r="F311" s="490"/>
      <c r="G311" s="490"/>
      <c r="H311" s="490"/>
      <c r="I311" s="490"/>
      <c r="J311" s="490"/>
      <c r="K311" s="490"/>
      <c r="L311" s="490"/>
      <c r="M311" s="490"/>
      <c r="N311" s="490"/>
      <c r="O311" s="490"/>
    </row>
    <row r="312" spans="1:30" ht="19.5" customHeight="1" x14ac:dyDescent="0.25">
      <c r="A312" s="266"/>
    </row>
    <row r="313" spans="1:30" s="270" customFormat="1" ht="39.450000000000003" customHeight="1" x14ac:dyDescent="0.25">
      <c r="B313" s="491" t="s">
        <v>219</v>
      </c>
      <c r="C313" s="491"/>
      <c r="D313" s="491"/>
      <c r="E313" s="492" t="str">
        <f>IF(入力様式【No.7】!$E$2="","",入力様式【No.7】!$E$2)</f>
        <v/>
      </c>
      <c r="F313" s="492"/>
      <c r="I313" s="493"/>
      <c r="J313" s="493"/>
      <c r="K313" s="493"/>
      <c r="L313" s="493"/>
      <c r="M313" s="494"/>
      <c r="N313" s="494"/>
      <c r="O313" s="494"/>
    </row>
    <row r="314" spans="1:30" ht="18.75" customHeight="1" x14ac:dyDescent="0.25">
      <c r="A314" s="266"/>
      <c r="B314" s="297"/>
      <c r="C314" s="297"/>
      <c r="D314" s="297"/>
      <c r="E314" s="297"/>
      <c r="F314" s="297"/>
      <c r="G314" s="298"/>
      <c r="H314" s="298"/>
      <c r="I314" s="266"/>
      <c r="J314" s="266"/>
      <c r="K314" s="266"/>
      <c r="M314" s="266"/>
      <c r="N314" s="266"/>
      <c r="O314" s="266"/>
    </row>
    <row r="315" spans="1:30" s="267" customFormat="1" ht="27" customHeight="1" x14ac:dyDescent="0.25">
      <c r="B315" s="267" t="s">
        <v>34</v>
      </c>
      <c r="E315" s="268"/>
      <c r="F315" s="268"/>
      <c r="I315" s="267" t="s">
        <v>120</v>
      </c>
    </row>
    <row r="316" spans="1:30" s="270" customFormat="1" ht="39.450000000000003" customHeight="1" x14ac:dyDescent="0.25">
      <c r="B316" s="495" t="s">
        <v>38</v>
      </c>
      <c r="C316" s="496"/>
      <c r="D316" s="497"/>
      <c r="E316" s="499" t="str">
        <f>IF(入力様式【No.7】!$F$7="","",入力様式【No.7】!$E$7&amp;入力様式【No.7】!$F$7)</f>
        <v/>
      </c>
      <c r="F316" s="499"/>
      <c r="G316" s="499"/>
      <c r="I316" s="498" t="s">
        <v>55</v>
      </c>
      <c r="J316" s="498"/>
      <c r="K316" s="498"/>
      <c r="L316" s="498"/>
      <c r="M316" s="492" t="str">
        <f>IF(入力様式【No.7】!$E$12="","",入力様式【No.7】!$E$12)</f>
        <v/>
      </c>
      <c r="N316" s="492"/>
      <c r="O316" s="492"/>
    </row>
    <row r="317" spans="1:30" s="270" customFormat="1" ht="39.450000000000003" customHeight="1" x14ac:dyDescent="0.25">
      <c r="B317" s="495" t="s">
        <v>229</v>
      </c>
      <c r="C317" s="496"/>
      <c r="D317" s="497"/>
      <c r="E317" s="608" t="str">
        <f>IF(入力様式【No.7】!$E$8="","",入力様式【No.7】!$E$8)</f>
        <v/>
      </c>
      <c r="F317" s="608"/>
      <c r="G317" s="608"/>
      <c r="I317" s="498" t="s">
        <v>60</v>
      </c>
      <c r="J317" s="498"/>
      <c r="K317" s="498"/>
      <c r="L317" s="498"/>
      <c r="M317" s="492" t="str">
        <f>IF(入力様式【No.7】!$E$13="","",入力様式【No.7】!$E$13)</f>
        <v/>
      </c>
      <c r="N317" s="492"/>
      <c r="O317" s="492"/>
    </row>
    <row r="318" spans="1:30" s="270" customFormat="1" ht="39.450000000000003" customHeight="1" x14ac:dyDescent="0.25">
      <c r="B318" s="495" t="s">
        <v>47</v>
      </c>
      <c r="C318" s="496"/>
      <c r="D318" s="497"/>
      <c r="E318" s="608" t="str">
        <f>IF(入力様式【No.7】!$E$9="","",入力様式【No.7】!$E$9)</f>
        <v/>
      </c>
      <c r="F318" s="608"/>
      <c r="G318" s="608"/>
      <c r="I318" s="563" t="b">
        <f>IFERROR(IF($M317="液化石油ガス（LPG）",入力様式【No.7】!$S$7),"")</f>
        <v>0</v>
      </c>
      <c r="J318" s="564"/>
      <c r="K318" s="564"/>
      <c r="L318" s="565"/>
      <c r="M318" s="566" t="b">
        <f>IFERROR(IF($M317="液化石油ガス（LPG）",入力様式【No.7】!$U$7),"")</f>
        <v>0</v>
      </c>
      <c r="N318" s="566"/>
      <c r="O318" s="566"/>
      <c r="AD318" s="299" t="s">
        <v>127</v>
      </c>
    </row>
    <row r="319" spans="1:30" ht="23.55" customHeight="1" x14ac:dyDescent="0.25">
      <c r="A319" s="266"/>
      <c r="B319" s="266"/>
      <c r="C319" s="266"/>
      <c r="D319" s="266"/>
      <c r="E319" s="298"/>
      <c r="F319" s="298"/>
      <c r="G319" s="298"/>
      <c r="H319" s="298"/>
      <c r="I319" s="300"/>
      <c r="J319" s="300"/>
      <c r="K319" s="266"/>
      <c r="L319" s="266"/>
      <c r="M319" s="266"/>
      <c r="N319" s="266"/>
      <c r="O319" s="266"/>
    </row>
    <row r="320" spans="1:30" s="267" customFormat="1" ht="27" customHeight="1" x14ac:dyDescent="0.25">
      <c r="B320" s="267" t="s">
        <v>35</v>
      </c>
      <c r="D320" s="268"/>
      <c r="E320" s="268"/>
      <c r="F320" s="268"/>
    </row>
    <row r="321" spans="1:30" s="270" customFormat="1" ht="39.450000000000003" customHeight="1" x14ac:dyDescent="0.25">
      <c r="B321" s="602" t="s">
        <v>129</v>
      </c>
      <c r="C321" s="603"/>
      <c r="D321" s="301" t="s">
        <v>130</v>
      </c>
      <c r="E321" s="593" t="str">
        <f>IF(入力様式【No.7】!$J$7="","",入力様式【No.7】!$J$7)</f>
        <v/>
      </c>
      <c r="F321" s="593"/>
      <c r="G321" s="593"/>
      <c r="H321" s="593"/>
      <c r="I321" s="593"/>
      <c r="J321" s="593"/>
      <c r="K321" s="593"/>
      <c r="L321" s="593"/>
      <c r="M321" s="593"/>
      <c r="N321" s="593"/>
      <c r="O321" s="593"/>
    </row>
    <row r="322" spans="1:30" s="270" customFormat="1" ht="39.450000000000003" customHeight="1" x14ac:dyDescent="0.25">
      <c r="B322" s="604"/>
      <c r="C322" s="605"/>
      <c r="D322" s="301" t="s">
        <v>115</v>
      </c>
      <c r="E322" s="593" t="str">
        <f>IF(入力様式【No.7】!$J$8="","",入力様式【No.7】!$J$8)</f>
        <v/>
      </c>
      <c r="F322" s="593"/>
      <c r="G322" s="593"/>
      <c r="H322" s="593"/>
      <c r="I322" s="593"/>
      <c r="J322" s="593"/>
      <c r="K322" s="593"/>
      <c r="L322" s="593"/>
      <c r="M322" s="593"/>
      <c r="N322" s="593"/>
      <c r="O322" s="593"/>
    </row>
    <row r="323" spans="1:30" s="270" customFormat="1" ht="39.450000000000003" customHeight="1" x14ac:dyDescent="0.25">
      <c r="B323" s="606"/>
      <c r="C323" s="607"/>
      <c r="D323" s="301" t="s">
        <v>116</v>
      </c>
      <c r="E323" s="593" t="str">
        <f>IF(入力様式【No.7】!$J$9="","",入力様式【No.7】!$J$9)</f>
        <v/>
      </c>
      <c r="F323" s="593"/>
      <c r="G323" s="593"/>
      <c r="H323" s="593"/>
      <c r="I323" s="593"/>
      <c r="J323" s="593"/>
      <c r="K323" s="593"/>
      <c r="L323" s="593"/>
      <c r="M323" s="593"/>
      <c r="N323" s="593"/>
      <c r="O323" s="593"/>
    </row>
    <row r="324" spans="1:30" s="270" customFormat="1" ht="39.450000000000003" customHeight="1" x14ac:dyDescent="0.25">
      <c r="B324" s="574" t="s">
        <v>3</v>
      </c>
      <c r="C324" s="574"/>
      <c r="D324" s="574"/>
      <c r="E324" s="593" t="str">
        <f>IF(入力様式【No.7】!$J$10="","",入力様式【No.7】!$J$10)</f>
        <v/>
      </c>
      <c r="F324" s="593"/>
      <c r="G324" s="593"/>
      <c r="H324" s="593"/>
      <c r="I324" s="593"/>
      <c r="J324" s="593"/>
      <c r="K324" s="593"/>
      <c r="L324" s="593"/>
      <c r="M324" s="593"/>
      <c r="N324" s="593"/>
      <c r="O324" s="593"/>
      <c r="AD324" s="299"/>
    </row>
    <row r="325" spans="1:30" s="270" customFormat="1" ht="39.450000000000003" customHeight="1" x14ac:dyDescent="0.25">
      <c r="B325" s="594" t="s">
        <v>296</v>
      </c>
      <c r="C325" s="595"/>
      <c r="D325" s="301" t="s">
        <v>131</v>
      </c>
      <c r="E325" s="593" t="str">
        <f>IF(入力様式【No.7】!$J$11="","",入力様式【No.7】!$J$11)</f>
        <v/>
      </c>
      <c r="F325" s="593"/>
      <c r="G325" s="593"/>
      <c r="H325" s="593"/>
      <c r="I325" s="593"/>
      <c r="J325" s="593"/>
      <c r="K325" s="593"/>
      <c r="L325" s="593"/>
      <c r="M325" s="593"/>
      <c r="N325" s="593"/>
      <c r="O325" s="593"/>
      <c r="AD325" s="299" t="s">
        <v>132</v>
      </c>
    </row>
    <row r="326" spans="1:30" s="270" customFormat="1" ht="39.450000000000003" customHeight="1" x14ac:dyDescent="0.25">
      <c r="B326" s="596"/>
      <c r="C326" s="597"/>
      <c r="D326" s="600" t="s">
        <v>133</v>
      </c>
      <c r="E326" s="529" t="s">
        <v>4</v>
      </c>
      <c r="F326" s="572"/>
      <c r="G326" s="572"/>
      <c r="H326" s="530"/>
      <c r="I326" s="529" t="s">
        <v>57</v>
      </c>
      <c r="J326" s="572"/>
      <c r="K326" s="572"/>
      <c r="L326" s="530"/>
      <c r="M326" s="529" t="s">
        <v>58</v>
      </c>
      <c r="N326" s="572"/>
      <c r="O326" s="530"/>
      <c r="AD326" s="299" t="s">
        <v>230</v>
      </c>
    </row>
    <row r="327" spans="1:30" s="270" customFormat="1" ht="39.450000000000003" customHeight="1" x14ac:dyDescent="0.25">
      <c r="B327" s="598"/>
      <c r="C327" s="599"/>
      <c r="D327" s="601"/>
      <c r="E327" s="573" t="str">
        <f>IF(入力様式【No.7】!$J$14="","",入力様式【No.7】!$J$14)</f>
        <v/>
      </c>
      <c r="F327" s="591"/>
      <c r="G327" s="591"/>
      <c r="H327" s="592"/>
      <c r="I327" s="573" t="str">
        <f>IF(入力様式【No.7】!$K$14="","",入力様式【No.7】!$K$14)</f>
        <v/>
      </c>
      <c r="J327" s="591"/>
      <c r="K327" s="591"/>
      <c r="L327" s="592"/>
      <c r="M327" s="573" t="str">
        <f>IF(入力様式【No.7】!$L$14="","",入力様式【No.7】!$L$14)</f>
        <v/>
      </c>
      <c r="N327" s="591"/>
      <c r="O327" s="592"/>
    </row>
    <row r="328" spans="1:30" ht="23.55" customHeight="1" x14ac:dyDescent="0.25">
      <c r="A328" s="266"/>
      <c r="B328" s="266"/>
      <c r="C328" s="266"/>
      <c r="D328" s="266"/>
      <c r="E328" s="266"/>
      <c r="F328" s="266"/>
      <c r="G328" s="266"/>
      <c r="H328" s="266"/>
      <c r="I328" s="266"/>
      <c r="J328" s="266"/>
      <c r="K328" s="266"/>
      <c r="L328" s="266"/>
      <c r="M328" s="266"/>
      <c r="N328" s="266"/>
      <c r="O328" s="266"/>
    </row>
    <row r="329" spans="1:30" s="267" customFormat="1" ht="27" customHeight="1" x14ac:dyDescent="0.25">
      <c r="B329" s="267" t="s">
        <v>134</v>
      </c>
    </row>
    <row r="330" spans="1:30" s="270" customFormat="1" ht="39.450000000000003" customHeight="1" x14ac:dyDescent="0.25">
      <c r="B330" s="563" t="s">
        <v>65</v>
      </c>
      <c r="C330" s="564"/>
      <c r="D330" s="565"/>
      <c r="E330" s="586" t="str">
        <f>IF(入力様式【No.7】!$J$16="","",入力様式【No.7】!$J$16)</f>
        <v/>
      </c>
      <c r="F330" s="587"/>
      <c r="G330" s="587"/>
      <c r="H330" s="588"/>
      <c r="I330" s="529" t="s">
        <v>54</v>
      </c>
      <c r="J330" s="572"/>
      <c r="K330" s="572"/>
      <c r="L330" s="530"/>
      <c r="M330" s="499" t="str">
        <f>IF(入力様式【No.7】!$P$12="","",入力様式【No.7】!$P$12)</f>
        <v/>
      </c>
      <c r="N330" s="573"/>
      <c r="O330" s="302" t="s">
        <v>75</v>
      </c>
    </row>
    <row r="331" spans="1:30" s="270" customFormat="1" ht="39.450000000000003" customHeight="1" x14ac:dyDescent="0.25">
      <c r="B331" s="574" t="s">
        <v>69</v>
      </c>
      <c r="C331" s="574"/>
      <c r="D331" s="303"/>
      <c r="E331" s="575" t="s">
        <v>63</v>
      </c>
      <c r="F331" s="575"/>
      <c r="G331" s="575"/>
      <c r="H331" s="575"/>
      <c r="I331" s="575"/>
      <c r="J331" s="574" t="s">
        <v>70</v>
      </c>
      <c r="K331" s="576" t="s">
        <v>71</v>
      </c>
      <c r="L331" s="577"/>
      <c r="M331" s="577"/>
      <c r="N331" s="577"/>
      <c r="O331" s="578"/>
    </row>
    <row r="332" spans="1:30" s="270" customFormat="1" ht="39.450000000000003" customHeight="1" x14ac:dyDescent="0.25">
      <c r="B332" s="574"/>
      <c r="C332" s="574"/>
      <c r="D332" s="301" t="s">
        <v>76</v>
      </c>
      <c r="E332" s="579" t="str">
        <f>IF(入力様式【No.7】!$J$18="","",入力様式【No.7】!$J$18)</f>
        <v/>
      </c>
      <c r="F332" s="579"/>
      <c r="G332" s="579"/>
      <c r="H332" s="579"/>
      <c r="I332" s="579"/>
      <c r="J332" s="574"/>
      <c r="K332" s="580" t="str">
        <f>IF(入力様式【No.7】!$L$18="","",入力様式【No.7】!$L$18)</f>
        <v/>
      </c>
      <c r="L332" s="581"/>
      <c r="M332" s="581"/>
      <c r="N332" s="581"/>
      <c r="O332" s="582"/>
    </row>
    <row r="333" spans="1:30" s="270" customFormat="1" ht="39.450000000000003" customHeight="1" x14ac:dyDescent="0.25">
      <c r="B333" s="574"/>
      <c r="C333" s="574"/>
      <c r="D333" s="301" t="s">
        <v>78</v>
      </c>
      <c r="E333" s="583" t="str">
        <f>IF(入力様式【No.7】!$J$19="","",入力様式【No.7】!$J$19)</f>
        <v/>
      </c>
      <c r="F333" s="584"/>
      <c r="G333" s="584"/>
      <c r="H333" s="584"/>
      <c r="I333" s="585"/>
      <c r="J333" s="574"/>
      <c r="K333" s="583" t="str">
        <f>IF(入力様式【No.7】!$L$19="","",入力様式【No.7】!$L$19)</f>
        <v/>
      </c>
      <c r="L333" s="584"/>
      <c r="M333" s="584"/>
      <c r="N333" s="584"/>
      <c r="O333" s="585"/>
    </row>
    <row r="334" spans="1:30" s="270" customFormat="1" ht="39.450000000000003" customHeight="1" x14ac:dyDescent="0.25">
      <c r="B334" s="563" t="s">
        <v>80</v>
      </c>
      <c r="C334" s="564"/>
      <c r="D334" s="565"/>
      <c r="E334" s="566" t="str">
        <f>IF(入力様式【No.7】!$J$20="","",入力様式【No.7】!$J$20)</f>
        <v/>
      </c>
      <c r="F334" s="567"/>
      <c r="G334" s="589" t="s">
        <v>75</v>
      </c>
      <c r="H334" s="590"/>
      <c r="I334" s="563" t="s">
        <v>82</v>
      </c>
      <c r="J334" s="564"/>
      <c r="K334" s="564"/>
      <c r="L334" s="565"/>
      <c r="M334" s="568" t="str">
        <f>IF(入力様式【No.7】!$J$21="","",入力様式【No.7】!$J$21)</f>
        <v/>
      </c>
      <c r="N334" s="569"/>
      <c r="O334" s="304" t="s">
        <v>101</v>
      </c>
    </row>
    <row r="335" spans="1:30" ht="23.55" customHeight="1" x14ac:dyDescent="0.25">
      <c r="A335" s="266"/>
      <c r="B335" s="266"/>
      <c r="C335" s="266"/>
      <c r="D335" s="266"/>
      <c r="E335" s="266"/>
      <c r="F335" s="266"/>
      <c r="G335" s="266"/>
      <c r="H335" s="266"/>
      <c r="I335" s="266"/>
      <c r="J335" s="266"/>
      <c r="K335" s="266"/>
      <c r="L335" s="266"/>
      <c r="M335" s="266"/>
      <c r="N335" s="266"/>
      <c r="O335" s="266"/>
    </row>
    <row r="336" spans="1:30" s="267" customFormat="1" ht="27" customHeight="1" x14ac:dyDescent="0.25">
      <c r="B336" s="267" t="s">
        <v>36</v>
      </c>
    </row>
    <row r="337" spans="1:30" s="270" customFormat="1" ht="39.450000000000003" customHeight="1" x14ac:dyDescent="0.25">
      <c r="B337" s="570" t="s">
        <v>295</v>
      </c>
      <c r="C337" s="570"/>
      <c r="D337" s="570"/>
      <c r="E337" s="573" t="str">
        <f>IF(入力様式【No.7】!$E$15="","",入力様式【No.7】!$E$15)</f>
        <v/>
      </c>
      <c r="F337" s="591"/>
      <c r="G337" s="591"/>
      <c r="H337" s="592"/>
      <c r="I337" s="571" t="str">
        <f>IF(入力様式【No.7】!$N$10="","",入力様式【No.7】!$N$10)</f>
        <v/>
      </c>
      <c r="J337" s="571"/>
      <c r="K337" s="571"/>
      <c r="L337" s="571"/>
      <c r="M337" s="531" t="str">
        <f>IF(入力様式【No.7】!$P$10="","",入力様式【No.7】!$P$10)</f>
        <v/>
      </c>
      <c r="N337" s="532"/>
      <c r="O337" s="261" t="str">
        <f>IFERROR(IF($E337="計画生産量に基づいて算出",入力様式【No.7】!$R$10,"日"),"")</f>
        <v>日</v>
      </c>
      <c r="P337" s="299"/>
      <c r="Q337" s="299"/>
      <c r="R337" s="299"/>
      <c r="S337" s="299"/>
      <c r="T337" s="299"/>
      <c r="U337" s="299"/>
      <c r="V337" s="299"/>
      <c r="W337" s="299"/>
      <c r="X337" s="299"/>
      <c r="Y337" s="299"/>
      <c r="Z337" s="299"/>
      <c r="AA337" s="299"/>
      <c r="AB337" s="299"/>
      <c r="AC337" s="299"/>
    </row>
    <row r="338" spans="1:30" s="270" customFormat="1" ht="39.450000000000003" customHeight="1" x14ac:dyDescent="0.25">
      <c r="B338" s="498" t="s">
        <v>41</v>
      </c>
      <c r="C338" s="498"/>
      <c r="D338" s="498"/>
      <c r="E338" s="557" t="str">
        <f>IF(入力様式【No.7】!$P$7="","",入力様式【No.7】!$P$7)</f>
        <v/>
      </c>
      <c r="F338" s="558"/>
      <c r="G338" s="558"/>
      <c r="H338" s="559"/>
      <c r="I338" s="525" t="s">
        <v>59</v>
      </c>
      <c r="J338" s="526"/>
      <c r="K338" s="529" t="str">
        <f>IF(入力様式【No.7】!$O$13="","",入力様式【No.7】!$O$13)</f>
        <v/>
      </c>
      <c r="L338" s="530"/>
      <c r="M338" s="531" t="str">
        <f>IF(入力様式【No.7】!$P$13="","",入力様式【No.7】!$P$13)</f>
        <v/>
      </c>
      <c r="N338" s="532"/>
      <c r="O338" s="261" t="str">
        <f>O337</f>
        <v>日</v>
      </c>
    </row>
    <row r="339" spans="1:30" s="270" customFormat="1" ht="39.450000000000003" customHeight="1" x14ac:dyDescent="0.25">
      <c r="B339" s="498"/>
      <c r="C339" s="498"/>
      <c r="D339" s="498"/>
      <c r="E339" s="560"/>
      <c r="F339" s="561"/>
      <c r="G339" s="561"/>
      <c r="H339" s="562"/>
      <c r="I339" s="527"/>
      <c r="J339" s="528"/>
      <c r="K339" s="529" t="str">
        <f>IF(入力様式【No.7】!$O$14="","",入力様式【No.7】!$O$14)</f>
        <v/>
      </c>
      <c r="L339" s="530"/>
      <c r="M339" s="531">
        <f>IF(入力様式【No.7】!$P$14="","",入力様式【No.7】!$P$14)</f>
        <v>0</v>
      </c>
      <c r="N339" s="532"/>
      <c r="O339" s="261" t="str">
        <f>O338</f>
        <v>日</v>
      </c>
    </row>
    <row r="340" spans="1:30" ht="23.55" customHeight="1" x14ac:dyDescent="0.25">
      <c r="A340" s="266"/>
      <c r="B340" s="266"/>
      <c r="C340" s="266"/>
      <c r="D340" s="266"/>
      <c r="E340" s="266"/>
      <c r="I340" s="266"/>
      <c r="J340" s="266"/>
      <c r="K340" s="266"/>
      <c r="L340" s="266"/>
      <c r="M340" s="266"/>
      <c r="N340" s="266"/>
      <c r="O340" s="266"/>
    </row>
    <row r="341" spans="1:30" s="267" customFormat="1" ht="27" customHeight="1" x14ac:dyDescent="0.25">
      <c r="B341" s="267" t="s">
        <v>135</v>
      </c>
      <c r="E341" s="268"/>
      <c r="F341" s="268"/>
      <c r="G341" s="268"/>
      <c r="H341" s="268"/>
    </row>
    <row r="342" spans="1:30" ht="25.5" customHeight="1" x14ac:dyDescent="0.25">
      <c r="A342" s="266"/>
      <c r="B342" s="541" t="s">
        <v>136</v>
      </c>
      <c r="C342" s="542"/>
      <c r="D342" s="542"/>
      <c r="E342" s="542"/>
      <c r="F342" s="542"/>
      <c r="G342" s="542"/>
      <c r="H342" s="543"/>
      <c r="I342" s="533" t="str">
        <f>IF(入力様式【No.7】!$P$17="","",入力様式【No.7】!$P$17)</f>
        <v/>
      </c>
      <c r="J342" s="534"/>
      <c r="K342" s="534"/>
      <c r="L342" s="534"/>
      <c r="M342" s="537"/>
      <c r="N342" s="539" t="str">
        <f>IF(入力様式【No.7】!$Q$17="","",入力様式【No.7】!$Q$17)</f>
        <v/>
      </c>
      <c r="O342" s="540"/>
    </row>
    <row r="343" spans="1:30" ht="25.5" customHeight="1" x14ac:dyDescent="0.25">
      <c r="A343" s="266"/>
      <c r="B343" s="544"/>
      <c r="C343" s="545"/>
      <c r="D343" s="545"/>
      <c r="E343" s="545"/>
      <c r="F343" s="545"/>
      <c r="G343" s="545"/>
      <c r="H343" s="546"/>
      <c r="I343" s="535"/>
      <c r="J343" s="536"/>
      <c r="K343" s="536"/>
      <c r="L343" s="536"/>
      <c r="M343" s="538"/>
      <c r="N343" s="539"/>
      <c r="O343" s="540"/>
    </row>
    <row r="344" spans="1:30" ht="19.5" customHeight="1" x14ac:dyDescent="0.25">
      <c r="A344" s="266"/>
      <c r="B344" s="266"/>
      <c r="C344" s="266"/>
      <c r="D344" s="266"/>
      <c r="E344" s="266"/>
      <c r="F344" s="266"/>
      <c r="I344" s="266"/>
      <c r="J344" s="266"/>
      <c r="K344" s="266"/>
      <c r="L344" s="266"/>
      <c r="M344" s="266"/>
      <c r="N344" s="305"/>
      <c r="O344" s="305"/>
    </row>
    <row r="345" spans="1:30" s="267" customFormat="1" ht="27" customHeight="1" thickBot="1" x14ac:dyDescent="0.3">
      <c r="B345" s="267" t="s">
        <v>308</v>
      </c>
      <c r="E345" s="268"/>
      <c r="F345" s="268"/>
      <c r="I345" s="306"/>
      <c r="J345" s="306"/>
      <c r="K345" s="306"/>
      <c r="L345" s="306"/>
      <c r="M345" s="306"/>
    </row>
    <row r="346" spans="1:30" ht="25.5" customHeight="1" x14ac:dyDescent="0.25">
      <c r="A346" s="266"/>
      <c r="B346" s="513" t="s">
        <v>79</v>
      </c>
      <c r="C346" s="514"/>
      <c r="D346" s="514"/>
      <c r="E346" s="514"/>
      <c r="F346" s="514"/>
      <c r="G346" s="514"/>
      <c r="H346" s="515"/>
      <c r="I346" s="547" t="str">
        <f>IF(入力様式【No.7】!$P$19="","",入力様式【No.7】!$P$19)</f>
        <v/>
      </c>
      <c r="J346" s="548"/>
      <c r="K346" s="548"/>
      <c r="L346" s="548"/>
      <c r="M346" s="551"/>
      <c r="N346" s="553" t="str">
        <f>IF(入力様式【No.7】!$Q$19="","",入力様式【No.7】!$Q$19)</f>
        <v/>
      </c>
      <c r="O346" s="554"/>
    </row>
    <row r="347" spans="1:30" ht="25.5" customHeight="1" thickBot="1" x14ac:dyDescent="0.3">
      <c r="A347" s="266"/>
      <c r="B347" s="516"/>
      <c r="C347" s="517"/>
      <c r="D347" s="517"/>
      <c r="E347" s="517"/>
      <c r="F347" s="517"/>
      <c r="G347" s="517"/>
      <c r="H347" s="518"/>
      <c r="I347" s="549"/>
      <c r="J347" s="550"/>
      <c r="K347" s="550"/>
      <c r="L347" s="550"/>
      <c r="M347" s="552"/>
      <c r="N347" s="555"/>
      <c r="O347" s="556"/>
    </row>
    <row r="348" spans="1:30" ht="19.5" customHeight="1" thickBot="1" x14ac:dyDescent="0.3">
      <c r="A348" s="266"/>
      <c r="B348" s="266"/>
      <c r="C348" s="266"/>
      <c r="D348" s="266"/>
      <c r="E348" s="307"/>
      <c r="F348" s="307"/>
      <c r="I348" s="266"/>
      <c r="J348" s="266"/>
      <c r="K348" s="266"/>
      <c r="L348" s="266"/>
      <c r="M348" s="308"/>
      <c r="N348" s="266"/>
      <c r="O348" s="266"/>
    </row>
    <row r="349" spans="1:30" ht="25.5" customHeight="1" x14ac:dyDescent="0.25">
      <c r="A349" s="266"/>
      <c r="B349" s="519" t="s">
        <v>238</v>
      </c>
      <c r="C349" s="520"/>
      <c r="D349" s="520"/>
      <c r="E349" s="520"/>
      <c r="F349" s="520"/>
      <c r="G349" s="520"/>
      <c r="H349" s="521"/>
      <c r="I349" s="548" t="b">
        <f>IFERROR(IF($M317="液化石油ガス（LPG）",入力様式【No.7】!$U$14),"")</f>
        <v>0</v>
      </c>
      <c r="J349" s="548"/>
      <c r="K349" s="548"/>
      <c r="L349" s="548"/>
      <c r="M349" s="551"/>
      <c r="N349" s="500" t="str">
        <f>IF(I349="","",IF($M317="液化石油ガス（LPG）",入力様式【No.7】!$V$14,""))</f>
        <v/>
      </c>
      <c r="O349" s="501"/>
      <c r="AD349" s="300" t="s">
        <v>127</v>
      </c>
    </row>
    <row r="350" spans="1:30" ht="25.5" customHeight="1" thickBot="1" x14ac:dyDescent="0.3">
      <c r="A350" s="266"/>
      <c r="B350" s="522"/>
      <c r="C350" s="523"/>
      <c r="D350" s="523"/>
      <c r="E350" s="523"/>
      <c r="F350" s="523"/>
      <c r="G350" s="523"/>
      <c r="H350" s="524"/>
      <c r="I350" s="550"/>
      <c r="J350" s="550"/>
      <c r="K350" s="550"/>
      <c r="L350" s="550"/>
      <c r="M350" s="552"/>
      <c r="N350" s="502"/>
      <c r="O350" s="503"/>
    </row>
    <row r="351" spans="1:30" ht="18.75" customHeight="1" x14ac:dyDescent="0.25">
      <c r="A351" s="266"/>
      <c r="B351" s="300"/>
      <c r="C351" s="266"/>
      <c r="D351" s="266"/>
      <c r="E351" s="266"/>
      <c r="F351" s="266"/>
      <c r="G351" s="266"/>
      <c r="H351" s="266"/>
      <c r="I351" s="266"/>
      <c r="J351" s="266"/>
      <c r="K351" s="266"/>
      <c r="L351" s="266"/>
      <c r="M351" s="266"/>
      <c r="N351" s="266"/>
      <c r="O351" s="266"/>
    </row>
    <row r="352" spans="1:30" s="267" customFormat="1" ht="27" customHeight="1" x14ac:dyDescent="0.25">
      <c r="B352" s="267" t="s">
        <v>73</v>
      </c>
    </row>
    <row r="353" spans="1:30" s="270" customFormat="1" ht="18.75" customHeight="1" x14ac:dyDescent="0.25">
      <c r="B353" s="504" t="str">
        <f>IF(入力様式【No.7】!$S$18="","",入力様式【No.7】!$S$18)</f>
        <v/>
      </c>
      <c r="C353" s="505"/>
      <c r="D353" s="505"/>
      <c r="E353" s="505"/>
      <c r="F353" s="505"/>
      <c r="G353" s="505"/>
      <c r="H353" s="505"/>
      <c r="I353" s="505"/>
      <c r="J353" s="505"/>
      <c r="K353" s="505"/>
      <c r="L353" s="505"/>
      <c r="M353" s="505"/>
      <c r="N353" s="505"/>
      <c r="O353" s="506"/>
    </row>
    <row r="354" spans="1:30" s="270" customFormat="1" ht="18.75" customHeight="1" x14ac:dyDescent="0.25">
      <c r="B354" s="507"/>
      <c r="C354" s="508"/>
      <c r="D354" s="508"/>
      <c r="E354" s="508"/>
      <c r="F354" s="508"/>
      <c r="G354" s="508"/>
      <c r="H354" s="508"/>
      <c r="I354" s="508"/>
      <c r="J354" s="508"/>
      <c r="K354" s="508"/>
      <c r="L354" s="508"/>
      <c r="M354" s="508"/>
      <c r="N354" s="508"/>
      <c r="O354" s="509"/>
    </row>
    <row r="355" spans="1:30" s="270" customFormat="1" ht="18.75" customHeight="1" x14ac:dyDescent="0.25">
      <c r="B355" s="510"/>
      <c r="C355" s="511"/>
      <c r="D355" s="511"/>
      <c r="E355" s="511"/>
      <c r="F355" s="511"/>
      <c r="G355" s="511"/>
      <c r="H355" s="511"/>
      <c r="I355" s="511"/>
      <c r="J355" s="511"/>
      <c r="K355" s="511"/>
      <c r="L355" s="511"/>
      <c r="M355" s="511"/>
      <c r="N355" s="511"/>
      <c r="O355" s="512"/>
    </row>
    <row r="356" spans="1:30" ht="18.75" customHeight="1" x14ac:dyDescent="0.25">
      <c r="A356" s="266"/>
      <c r="B356" s="266"/>
      <c r="C356" s="266"/>
      <c r="D356" s="266"/>
      <c r="E356" s="266"/>
      <c r="F356" s="266"/>
      <c r="G356" s="266"/>
      <c r="H356" s="266"/>
      <c r="I356" s="266"/>
      <c r="J356" s="266"/>
      <c r="K356" s="266"/>
      <c r="L356" s="266"/>
      <c r="M356" s="266"/>
      <c r="N356" s="266"/>
      <c r="O356" s="266"/>
    </row>
    <row r="357" spans="1:30" s="267" customFormat="1" ht="60.45" customHeight="1" x14ac:dyDescent="0.25">
      <c r="B357" s="490" t="s">
        <v>128</v>
      </c>
      <c r="C357" s="490"/>
      <c r="D357" s="490"/>
      <c r="E357" s="490"/>
      <c r="F357" s="490"/>
      <c r="G357" s="490"/>
      <c r="H357" s="490"/>
      <c r="I357" s="490"/>
      <c r="J357" s="490"/>
      <c r="K357" s="490"/>
      <c r="L357" s="490"/>
      <c r="M357" s="490"/>
      <c r="N357" s="490"/>
      <c r="O357" s="490"/>
    </row>
    <row r="358" spans="1:30" ht="19.5" customHeight="1" x14ac:dyDescent="0.25">
      <c r="A358" s="266"/>
    </row>
    <row r="359" spans="1:30" s="270" customFormat="1" ht="39.450000000000003" customHeight="1" x14ac:dyDescent="0.25">
      <c r="B359" s="491" t="s">
        <v>219</v>
      </c>
      <c r="C359" s="491"/>
      <c r="D359" s="491"/>
      <c r="E359" s="492" t="str">
        <f>IF(入力様式【No.8】!$E$2="","",入力様式【No.8】!$E$2)</f>
        <v/>
      </c>
      <c r="F359" s="492"/>
      <c r="I359" s="493"/>
      <c r="J359" s="493"/>
      <c r="K359" s="493"/>
      <c r="L359" s="493"/>
      <c r="M359" s="494"/>
      <c r="N359" s="494"/>
      <c r="O359" s="494"/>
    </row>
    <row r="360" spans="1:30" ht="18.75" customHeight="1" x14ac:dyDescent="0.25">
      <c r="A360" s="266"/>
      <c r="B360" s="297"/>
      <c r="C360" s="297"/>
      <c r="D360" s="297"/>
      <c r="E360" s="297"/>
      <c r="F360" s="297"/>
      <c r="G360" s="298"/>
      <c r="H360" s="298"/>
      <c r="I360" s="266"/>
      <c r="J360" s="266"/>
      <c r="K360" s="266"/>
      <c r="M360" s="266"/>
      <c r="N360" s="266"/>
      <c r="O360" s="266"/>
    </row>
    <row r="361" spans="1:30" s="267" customFormat="1" ht="27" customHeight="1" x14ac:dyDescent="0.25">
      <c r="B361" s="267" t="s">
        <v>34</v>
      </c>
      <c r="E361" s="268"/>
      <c r="F361" s="268"/>
      <c r="I361" s="267" t="s">
        <v>120</v>
      </c>
    </row>
    <row r="362" spans="1:30" s="270" customFormat="1" ht="39.450000000000003" customHeight="1" x14ac:dyDescent="0.25">
      <c r="B362" s="495" t="s">
        <v>38</v>
      </c>
      <c r="C362" s="496"/>
      <c r="D362" s="497"/>
      <c r="E362" s="499" t="str">
        <f>IF(入力様式【No.8】!$F$7="","",入力様式【No.8】!$E$7&amp;入力様式【No.8】!$F$7)</f>
        <v/>
      </c>
      <c r="F362" s="499"/>
      <c r="G362" s="499"/>
      <c r="I362" s="498" t="s">
        <v>55</v>
      </c>
      <c r="J362" s="498"/>
      <c r="K362" s="498"/>
      <c r="L362" s="498"/>
      <c r="M362" s="492" t="str">
        <f>IF(入力様式【No.8】!$E$12="","",入力様式【No.8】!$E$12)</f>
        <v/>
      </c>
      <c r="N362" s="492"/>
      <c r="O362" s="492"/>
    </row>
    <row r="363" spans="1:30" s="270" customFormat="1" ht="39.450000000000003" customHeight="1" x14ac:dyDescent="0.25">
      <c r="B363" s="495" t="s">
        <v>229</v>
      </c>
      <c r="C363" s="496"/>
      <c r="D363" s="497"/>
      <c r="E363" s="608" t="str">
        <f>IF(入力様式【No.8】!$E$8="","",入力様式【No.8】!$E$8)</f>
        <v/>
      </c>
      <c r="F363" s="608"/>
      <c r="G363" s="608"/>
      <c r="I363" s="498" t="s">
        <v>60</v>
      </c>
      <c r="J363" s="498"/>
      <c r="K363" s="498"/>
      <c r="L363" s="498"/>
      <c r="M363" s="492" t="str">
        <f>IF(入力様式【No.8】!$E$13="","",入力様式【No.8】!$E$13)</f>
        <v/>
      </c>
      <c r="N363" s="492"/>
      <c r="O363" s="492"/>
    </row>
    <row r="364" spans="1:30" s="270" customFormat="1" ht="39.450000000000003" customHeight="1" x14ac:dyDescent="0.25">
      <c r="B364" s="495" t="s">
        <v>47</v>
      </c>
      <c r="C364" s="496"/>
      <c r="D364" s="497"/>
      <c r="E364" s="608" t="str">
        <f>IF(入力様式【No.8】!$E$9="","",入力様式【No.8】!$E$9)</f>
        <v/>
      </c>
      <c r="F364" s="608"/>
      <c r="G364" s="608"/>
      <c r="I364" s="563" t="b">
        <f>IFERROR(IF($M363="液化石油ガス（LPG）",入力様式【No.8】!$S$7),"")</f>
        <v>0</v>
      </c>
      <c r="J364" s="564"/>
      <c r="K364" s="564"/>
      <c r="L364" s="565"/>
      <c r="M364" s="566" t="b">
        <f>IFERROR(IF($M363="液化石油ガス（LPG）",入力様式【No.8】!$U$7),"")</f>
        <v>0</v>
      </c>
      <c r="N364" s="566"/>
      <c r="O364" s="566"/>
      <c r="AD364" s="299" t="s">
        <v>127</v>
      </c>
    </row>
    <row r="365" spans="1:30" ht="23.55" customHeight="1" x14ac:dyDescent="0.25">
      <c r="A365" s="266"/>
      <c r="B365" s="266"/>
      <c r="C365" s="266"/>
      <c r="D365" s="266"/>
      <c r="E365" s="298"/>
      <c r="F365" s="298"/>
      <c r="G365" s="298"/>
      <c r="H365" s="298"/>
      <c r="I365" s="300"/>
      <c r="J365" s="300"/>
      <c r="K365" s="266"/>
      <c r="L365" s="266"/>
      <c r="M365" s="266"/>
      <c r="N365" s="266"/>
      <c r="O365" s="266"/>
    </row>
    <row r="366" spans="1:30" s="267" customFormat="1" ht="27" customHeight="1" x14ac:dyDescent="0.25">
      <c r="B366" s="267" t="s">
        <v>35</v>
      </c>
      <c r="D366" s="268"/>
      <c r="E366" s="268"/>
      <c r="F366" s="268"/>
    </row>
    <row r="367" spans="1:30" s="270" customFormat="1" ht="39.450000000000003" customHeight="1" x14ac:dyDescent="0.25">
      <c r="B367" s="602" t="s">
        <v>129</v>
      </c>
      <c r="C367" s="603"/>
      <c r="D367" s="301" t="s">
        <v>130</v>
      </c>
      <c r="E367" s="593" t="str">
        <f>IF(入力様式【No.8】!$J$7="","",入力様式【No.8】!$J$7)</f>
        <v/>
      </c>
      <c r="F367" s="593"/>
      <c r="G367" s="593"/>
      <c r="H367" s="593"/>
      <c r="I367" s="593"/>
      <c r="J367" s="593"/>
      <c r="K367" s="593"/>
      <c r="L367" s="593"/>
      <c r="M367" s="593"/>
      <c r="N367" s="593"/>
      <c r="O367" s="593"/>
    </row>
    <row r="368" spans="1:30" s="270" customFormat="1" ht="39.450000000000003" customHeight="1" x14ac:dyDescent="0.25">
      <c r="B368" s="604"/>
      <c r="C368" s="605"/>
      <c r="D368" s="301" t="s">
        <v>115</v>
      </c>
      <c r="E368" s="593" t="str">
        <f>IF(入力様式【No.8】!$J$8="","",入力様式【No.8】!$J$8)</f>
        <v/>
      </c>
      <c r="F368" s="593"/>
      <c r="G368" s="593"/>
      <c r="H368" s="593"/>
      <c r="I368" s="593"/>
      <c r="J368" s="593"/>
      <c r="K368" s="593"/>
      <c r="L368" s="593"/>
      <c r="M368" s="593"/>
      <c r="N368" s="593"/>
      <c r="O368" s="593"/>
    </row>
    <row r="369" spans="1:30" s="270" customFormat="1" ht="39.450000000000003" customHeight="1" x14ac:dyDescent="0.25">
      <c r="B369" s="606"/>
      <c r="C369" s="607"/>
      <c r="D369" s="301" t="s">
        <v>116</v>
      </c>
      <c r="E369" s="593" t="str">
        <f>IF(入力様式【No.8】!$J$9="","",入力様式【No.8】!$J$9)</f>
        <v/>
      </c>
      <c r="F369" s="593"/>
      <c r="G369" s="593"/>
      <c r="H369" s="593"/>
      <c r="I369" s="593"/>
      <c r="J369" s="593"/>
      <c r="K369" s="593"/>
      <c r="L369" s="593"/>
      <c r="M369" s="593"/>
      <c r="N369" s="593"/>
      <c r="O369" s="593"/>
    </row>
    <row r="370" spans="1:30" s="270" customFormat="1" ht="39.450000000000003" customHeight="1" x14ac:dyDescent="0.25">
      <c r="B370" s="574" t="s">
        <v>3</v>
      </c>
      <c r="C370" s="574"/>
      <c r="D370" s="574"/>
      <c r="E370" s="593" t="str">
        <f>IF(入力様式【No.8】!$J$10="","",入力様式【No.8】!$J$10)</f>
        <v/>
      </c>
      <c r="F370" s="593"/>
      <c r="G370" s="593"/>
      <c r="H370" s="593"/>
      <c r="I370" s="593"/>
      <c r="J370" s="593"/>
      <c r="K370" s="593"/>
      <c r="L370" s="593"/>
      <c r="M370" s="593"/>
      <c r="N370" s="593"/>
      <c r="O370" s="593"/>
      <c r="AD370" s="299"/>
    </row>
    <row r="371" spans="1:30" s="270" customFormat="1" ht="39.450000000000003" customHeight="1" x14ac:dyDescent="0.25">
      <c r="B371" s="594" t="s">
        <v>296</v>
      </c>
      <c r="C371" s="595"/>
      <c r="D371" s="301" t="s">
        <v>131</v>
      </c>
      <c r="E371" s="593" t="str">
        <f>IF(入力様式【No.8】!$J$11="","",入力様式【No.8】!$J$11)</f>
        <v/>
      </c>
      <c r="F371" s="593"/>
      <c r="G371" s="593"/>
      <c r="H371" s="593"/>
      <c r="I371" s="593"/>
      <c r="J371" s="593"/>
      <c r="K371" s="593"/>
      <c r="L371" s="593"/>
      <c r="M371" s="593"/>
      <c r="N371" s="593"/>
      <c r="O371" s="593"/>
      <c r="AD371" s="299" t="s">
        <v>132</v>
      </c>
    </row>
    <row r="372" spans="1:30" s="270" customFormat="1" ht="39.450000000000003" customHeight="1" x14ac:dyDescent="0.25">
      <c r="B372" s="596"/>
      <c r="C372" s="597"/>
      <c r="D372" s="600" t="s">
        <v>133</v>
      </c>
      <c r="E372" s="529" t="s">
        <v>4</v>
      </c>
      <c r="F372" s="572"/>
      <c r="G372" s="572"/>
      <c r="H372" s="530"/>
      <c r="I372" s="529" t="s">
        <v>57</v>
      </c>
      <c r="J372" s="572"/>
      <c r="K372" s="572"/>
      <c r="L372" s="530"/>
      <c r="M372" s="529" t="s">
        <v>58</v>
      </c>
      <c r="N372" s="572"/>
      <c r="O372" s="530"/>
      <c r="AD372" s="299" t="s">
        <v>230</v>
      </c>
    </row>
    <row r="373" spans="1:30" s="270" customFormat="1" ht="39.450000000000003" customHeight="1" x14ac:dyDescent="0.25">
      <c r="B373" s="598"/>
      <c r="C373" s="599"/>
      <c r="D373" s="601"/>
      <c r="E373" s="573" t="str">
        <f>IF(入力様式【No.8】!$J$14="","",入力様式【No.8】!$J$14)</f>
        <v/>
      </c>
      <c r="F373" s="591"/>
      <c r="G373" s="591"/>
      <c r="H373" s="592"/>
      <c r="I373" s="573" t="str">
        <f>IF(入力様式【No.8】!$K$14="","",入力様式【No.8】!$K$14)</f>
        <v/>
      </c>
      <c r="J373" s="591"/>
      <c r="K373" s="591"/>
      <c r="L373" s="592"/>
      <c r="M373" s="573" t="str">
        <f>IF(入力様式【No.8】!$L$14="","",入力様式【No.8】!$L$14)</f>
        <v/>
      </c>
      <c r="N373" s="591"/>
      <c r="O373" s="592"/>
    </row>
    <row r="374" spans="1:30" ht="23.55" customHeight="1" x14ac:dyDescent="0.25">
      <c r="A374" s="266"/>
      <c r="B374" s="266"/>
      <c r="C374" s="266"/>
      <c r="D374" s="266"/>
      <c r="E374" s="266"/>
      <c r="F374" s="266"/>
      <c r="G374" s="266"/>
      <c r="H374" s="266"/>
      <c r="I374" s="266"/>
      <c r="J374" s="266"/>
      <c r="K374" s="266"/>
      <c r="L374" s="266"/>
      <c r="M374" s="266"/>
      <c r="N374" s="266"/>
      <c r="O374" s="266"/>
    </row>
    <row r="375" spans="1:30" s="267" customFormat="1" ht="27" customHeight="1" x14ac:dyDescent="0.25">
      <c r="B375" s="267" t="s">
        <v>134</v>
      </c>
    </row>
    <row r="376" spans="1:30" s="270" customFormat="1" ht="39.450000000000003" customHeight="1" x14ac:dyDescent="0.25">
      <c r="B376" s="563" t="s">
        <v>65</v>
      </c>
      <c r="C376" s="564"/>
      <c r="D376" s="565"/>
      <c r="E376" s="586" t="str">
        <f>IF(入力様式【No.8】!$J$16="","",入力様式【No.8】!$J$16)</f>
        <v/>
      </c>
      <c r="F376" s="587"/>
      <c r="G376" s="587"/>
      <c r="H376" s="588"/>
      <c r="I376" s="529" t="s">
        <v>54</v>
      </c>
      <c r="J376" s="572"/>
      <c r="K376" s="572"/>
      <c r="L376" s="530"/>
      <c r="M376" s="499" t="str">
        <f>IF(入力様式【No.8】!$P$12="","",入力様式【No.8】!$P$12)</f>
        <v/>
      </c>
      <c r="N376" s="573"/>
      <c r="O376" s="302" t="s">
        <v>75</v>
      </c>
    </row>
    <row r="377" spans="1:30" s="270" customFormat="1" ht="39.450000000000003" customHeight="1" x14ac:dyDescent="0.25">
      <c r="B377" s="574" t="s">
        <v>69</v>
      </c>
      <c r="C377" s="574"/>
      <c r="D377" s="303"/>
      <c r="E377" s="575" t="s">
        <v>63</v>
      </c>
      <c r="F377" s="575"/>
      <c r="G377" s="575"/>
      <c r="H377" s="575"/>
      <c r="I377" s="575"/>
      <c r="J377" s="574" t="s">
        <v>70</v>
      </c>
      <c r="K377" s="576" t="s">
        <v>71</v>
      </c>
      <c r="L377" s="577"/>
      <c r="M377" s="577"/>
      <c r="N377" s="577"/>
      <c r="O377" s="578"/>
    </row>
    <row r="378" spans="1:30" s="270" customFormat="1" ht="39.450000000000003" customHeight="1" x14ac:dyDescent="0.25">
      <c r="B378" s="574"/>
      <c r="C378" s="574"/>
      <c r="D378" s="301" t="s">
        <v>76</v>
      </c>
      <c r="E378" s="579" t="str">
        <f>IF(入力様式【No.8】!$J$18="","",入力様式【No.8】!$J$18)</f>
        <v/>
      </c>
      <c r="F378" s="579"/>
      <c r="G378" s="579"/>
      <c r="H378" s="579"/>
      <c r="I378" s="579"/>
      <c r="J378" s="574"/>
      <c r="K378" s="580" t="str">
        <f>IF(入力様式【No.8】!$L$18="","",入力様式【No.8】!$L$18)</f>
        <v/>
      </c>
      <c r="L378" s="581"/>
      <c r="M378" s="581"/>
      <c r="N378" s="581"/>
      <c r="O378" s="582"/>
    </row>
    <row r="379" spans="1:30" s="270" customFormat="1" ht="39.450000000000003" customHeight="1" x14ac:dyDescent="0.25">
      <c r="B379" s="574"/>
      <c r="C379" s="574"/>
      <c r="D379" s="301" t="s">
        <v>78</v>
      </c>
      <c r="E379" s="583" t="str">
        <f>IF(入力様式【No.8】!$J$19="","",入力様式【No.8】!$J$19)</f>
        <v/>
      </c>
      <c r="F379" s="584"/>
      <c r="G379" s="584"/>
      <c r="H379" s="584"/>
      <c r="I379" s="585"/>
      <c r="J379" s="574"/>
      <c r="K379" s="583" t="str">
        <f>IF(入力様式【No.8】!$L$19="","",入力様式【No.8】!$L$19)</f>
        <v/>
      </c>
      <c r="L379" s="584"/>
      <c r="M379" s="584"/>
      <c r="N379" s="584"/>
      <c r="O379" s="585"/>
    </row>
    <row r="380" spans="1:30" s="270" customFormat="1" ht="39.450000000000003" customHeight="1" x14ac:dyDescent="0.25">
      <c r="B380" s="563" t="s">
        <v>80</v>
      </c>
      <c r="C380" s="564"/>
      <c r="D380" s="565"/>
      <c r="E380" s="566" t="str">
        <f>IF(入力様式【No.8】!$J$20="","",入力様式【No.8】!$J$20)</f>
        <v/>
      </c>
      <c r="F380" s="567"/>
      <c r="G380" s="589" t="s">
        <v>75</v>
      </c>
      <c r="H380" s="590"/>
      <c r="I380" s="563" t="s">
        <v>82</v>
      </c>
      <c r="J380" s="564"/>
      <c r="K380" s="564"/>
      <c r="L380" s="565"/>
      <c r="M380" s="568" t="str">
        <f>IF(入力様式【No.8】!$J$21="","",入力様式【No.8】!$J$21)</f>
        <v/>
      </c>
      <c r="N380" s="569"/>
      <c r="O380" s="304" t="s">
        <v>101</v>
      </c>
    </row>
    <row r="381" spans="1:30" ht="23.55" customHeight="1" x14ac:dyDescent="0.25">
      <c r="A381" s="266"/>
      <c r="B381" s="266"/>
      <c r="C381" s="266"/>
      <c r="D381" s="266"/>
      <c r="E381" s="266"/>
      <c r="F381" s="266"/>
      <c r="G381" s="266"/>
      <c r="H381" s="266"/>
      <c r="I381" s="266"/>
      <c r="J381" s="266"/>
      <c r="K381" s="266"/>
      <c r="L381" s="266"/>
      <c r="M381" s="266"/>
      <c r="N381" s="266"/>
      <c r="O381" s="266"/>
    </row>
    <row r="382" spans="1:30" s="267" customFormat="1" ht="27" customHeight="1" x14ac:dyDescent="0.25">
      <c r="B382" s="267" t="s">
        <v>36</v>
      </c>
    </row>
    <row r="383" spans="1:30" s="270" customFormat="1" ht="39.450000000000003" customHeight="1" x14ac:dyDescent="0.25">
      <c r="B383" s="570" t="s">
        <v>295</v>
      </c>
      <c r="C383" s="570"/>
      <c r="D383" s="570"/>
      <c r="E383" s="573" t="str">
        <f>IF(入力様式【No.8】!$E$15="","",入力様式【No.8】!$E$15)</f>
        <v/>
      </c>
      <c r="F383" s="591"/>
      <c r="G383" s="591"/>
      <c r="H383" s="592"/>
      <c r="I383" s="571" t="str">
        <f>IF(入力様式【No.8】!$N$10="","",入力様式【No.8】!$N$10)</f>
        <v/>
      </c>
      <c r="J383" s="571"/>
      <c r="K383" s="571"/>
      <c r="L383" s="571"/>
      <c r="M383" s="531" t="str">
        <f>IF(入力様式【No.8】!$P$10="","",入力様式【No.8】!$P$10)</f>
        <v/>
      </c>
      <c r="N383" s="532"/>
      <c r="O383" s="261" t="str">
        <f>IFERROR(IF($E383="計画生産量に基づいて算出",入力様式【No.8】!$R$10,"日"),"")</f>
        <v>日</v>
      </c>
      <c r="P383" s="299"/>
      <c r="Q383" s="299"/>
      <c r="R383" s="299"/>
      <c r="S383" s="299"/>
      <c r="T383" s="299"/>
      <c r="U383" s="299"/>
      <c r="V383" s="299"/>
      <c r="W383" s="299"/>
      <c r="X383" s="299"/>
      <c r="Y383" s="299"/>
      <c r="Z383" s="299"/>
      <c r="AA383" s="299"/>
      <c r="AB383" s="299"/>
      <c r="AC383" s="299"/>
    </row>
    <row r="384" spans="1:30" s="270" customFormat="1" ht="39.450000000000003" customHeight="1" x14ac:dyDescent="0.25">
      <c r="B384" s="498" t="s">
        <v>41</v>
      </c>
      <c r="C384" s="498"/>
      <c r="D384" s="498"/>
      <c r="E384" s="557" t="str">
        <f>IF(入力様式【No.8】!$P$7="","",入力様式【No.8】!$P$7)</f>
        <v/>
      </c>
      <c r="F384" s="558"/>
      <c r="G384" s="558"/>
      <c r="H384" s="559"/>
      <c r="I384" s="525" t="s">
        <v>59</v>
      </c>
      <c r="J384" s="526"/>
      <c r="K384" s="529" t="str">
        <f>IF(入力様式【No.8】!$O$13="","",入力様式【No.8】!$O$13)</f>
        <v/>
      </c>
      <c r="L384" s="530"/>
      <c r="M384" s="531" t="str">
        <f>IF(入力様式【No.8】!$P$13="","",入力様式【No.8】!$P$13)</f>
        <v/>
      </c>
      <c r="N384" s="532"/>
      <c r="O384" s="261" t="str">
        <f>O383</f>
        <v>日</v>
      </c>
    </row>
    <row r="385" spans="1:30" s="270" customFormat="1" ht="39.450000000000003" customHeight="1" x14ac:dyDescent="0.25">
      <c r="B385" s="498"/>
      <c r="C385" s="498"/>
      <c r="D385" s="498"/>
      <c r="E385" s="560"/>
      <c r="F385" s="561"/>
      <c r="G385" s="561"/>
      <c r="H385" s="562"/>
      <c r="I385" s="527"/>
      <c r="J385" s="528"/>
      <c r="K385" s="529" t="str">
        <f>IF(入力様式【No.8】!$O$14="","",入力様式【No.8】!$O$14)</f>
        <v/>
      </c>
      <c r="L385" s="530"/>
      <c r="M385" s="531">
        <f>IF(入力様式【No.8】!$P$14="","",入力様式【No.8】!$P$14)</f>
        <v>0</v>
      </c>
      <c r="N385" s="532"/>
      <c r="O385" s="261" t="str">
        <f>O384</f>
        <v>日</v>
      </c>
    </row>
    <row r="386" spans="1:30" ht="23.55" customHeight="1" x14ac:dyDescent="0.25">
      <c r="A386" s="266"/>
      <c r="B386" s="266"/>
      <c r="C386" s="266"/>
      <c r="D386" s="266"/>
      <c r="E386" s="266"/>
      <c r="I386" s="266"/>
      <c r="J386" s="266"/>
      <c r="K386" s="266"/>
      <c r="L386" s="266"/>
      <c r="M386" s="266"/>
      <c r="N386" s="266"/>
      <c r="O386" s="266"/>
    </row>
    <row r="387" spans="1:30" s="267" customFormat="1" ht="27" customHeight="1" x14ac:dyDescent="0.25">
      <c r="B387" s="267" t="s">
        <v>135</v>
      </c>
      <c r="E387" s="268"/>
      <c r="F387" s="268"/>
      <c r="G387" s="268"/>
      <c r="H387" s="268"/>
    </row>
    <row r="388" spans="1:30" ht="25.5" customHeight="1" x14ac:dyDescent="0.25">
      <c r="A388" s="266"/>
      <c r="B388" s="541" t="s">
        <v>136</v>
      </c>
      <c r="C388" s="542"/>
      <c r="D388" s="542"/>
      <c r="E388" s="542"/>
      <c r="F388" s="542"/>
      <c r="G388" s="542"/>
      <c r="H388" s="543"/>
      <c r="I388" s="533" t="str">
        <f>IF(入力様式【No.8】!$P$17="","",入力様式【No.8】!$P$17)</f>
        <v/>
      </c>
      <c r="J388" s="534"/>
      <c r="K388" s="534"/>
      <c r="L388" s="534"/>
      <c r="M388" s="537"/>
      <c r="N388" s="539" t="str">
        <f>IF(入力様式【No.8】!$Q$17="","",入力様式【No.8】!$Q$17)</f>
        <v/>
      </c>
      <c r="O388" s="540"/>
    </row>
    <row r="389" spans="1:30" ht="25.5" customHeight="1" x14ac:dyDescent="0.25">
      <c r="A389" s="266"/>
      <c r="B389" s="544"/>
      <c r="C389" s="545"/>
      <c r="D389" s="545"/>
      <c r="E389" s="545"/>
      <c r="F389" s="545"/>
      <c r="G389" s="545"/>
      <c r="H389" s="546"/>
      <c r="I389" s="535"/>
      <c r="J389" s="536"/>
      <c r="K389" s="536"/>
      <c r="L389" s="536"/>
      <c r="M389" s="538"/>
      <c r="N389" s="539"/>
      <c r="O389" s="540"/>
    </row>
    <row r="390" spans="1:30" ht="19.5" customHeight="1" x14ac:dyDescent="0.25">
      <c r="A390" s="266"/>
      <c r="B390" s="266"/>
      <c r="C390" s="266"/>
      <c r="D390" s="266"/>
      <c r="E390" s="266"/>
      <c r="F390" s="266"/>
      <c r="I390" s="266"/>
      <c r="J390" s="266"/>
      <c r="K390" s="266"/>
      <c r="L390" s="266"/>
      <c r="M390" s="266"/>
      <c r="N390" s="305"/>
      <c r="O390" s="305"/>
    </row>
    <row r="391" spans="1:30" s="267" customFormat="1" ht="27" customHeight="1" thickBot="1" x14ac:dyDescent="0.3">
      <c r="B391" s="267" t="s">
        <v>308</v>
      </c>
      <c r="E391" s="268"/>
      <c r="F391" s="268"/>
      <c r="I391" s="306"/>
      <c r="J391" s="306"/>
      <c r="K391" s="306"/>
      <c r="L391" s="306"/>
      <c r="M391" s="306"/>
    </row>
    <row r="392" spans="1:30" ht="25.5" customHeight="1" x14ac:dyDescent="0.25">
      <c r="A392" s="266"/>
      <c r="B392" s="513" t="s">
        <v>79</v>
      </c>
      <c r="C392" s="514"/>
      <c r="D392" s="514"/>
      <c r="E392" s="514"/>
      <c r="F392" s="514"/>
      <c r="G392" s="514"/>
      <c r="H392" s="515"/>
      <c r="I392" s="547" t="str">
        <f>IF(入力様式【No.8】!$P$19="","",入力様式【No.8】!$P$19)</f>
        <v/>
      </c>
      <c r="J392" s="548"/>
      <c r="K392" s="548"/>
      <c r="L392" s="548"/>
      <c r="M392" s="551"/>
      <c r="N392" s="553" t="str">
        <f>IF(入力様式【No.8】!$Q$19="","",入力様式【No.8】!$Q$19)</f>
        <v/>
      </c>
      <c r="O392" s="554"/>
    </row>
    <row r="393" spans="1:30" ht="25.5" customHeight="1" thickBot="1" x14ac:dyDescent="0.3">
      <c r="A393" s="266"/>
      <c r="B393" s="516"/>
      <c r="C393" s="517"/>
      <c r="D393" s="517"/>
      <c r="E393" s="517"/>
      <c r="F393" s="517"/>
      <c r="G393" s="517"/>
      <c r="H393" s="518"/>
      <c r="I393" s="549"/>
      <c r="J393" s="550"/>
      <c r="K393" s="550"/>
      <c r="L393" s="550"/>
      <c r="M393" s="552"/>
      <c r="N393" s="555"/>
      <c r="O393" s="556"/>
    </row>
    <row r="394" spans="1:30" ht="19.5" customHeight="1" thickBot="1" x14ac:dyDescent="0.3">
      <c r="A394" s="266"/>
      <c r="B394" s="266"/>
      <c r="C394" s="266"/>
      <c r="D394" s="266"/>
      <c r="E394" s="307"/>
      <c r="F394" s="307"/>
      <c r="I394" s="266"/>
      <c r="J394" s="266"/>
      <c r="K394" s="266"/>
      <c r="L394" s="266"/>
      <c r="M394" s="308"/>
      <c r="N394" s="266"/>
      <c r="O394" s="266"/>
    </row>
    <row r="395" spans="1:30" ht="25.5" customHeight="1" x14ac:dyDescent="0.25">
      <c r="A395" s="266"/>
      <c r="B395" s="519" t="s">
        <v>238</v>
      </c>
      <c r="C395" s="520"/>
      <c r="D395" s="520"/>
      <c r="E395" s="520"/>
      <c r="F395" s="520"/>
      <c r="G395" s="520"/>
      <c r="H395" s="521"/>
      <c r="I395" s="548" t="b">
        <f>IFERROR(IF($M363="液化石油ガス（LPG）",入力様式【No.8】!$U$14),"")</f>
        <v>0</v>
      </c>
      <c r="J395" s="548"/>
      <c r="K395" s="548"/>
      <c r="L395" s="548"/>
      <c r="M395" s="551"/>
      <c r="N395" s="500" t="str">
        <f>IF(I395="","",IF($M363="液化石油ガス（LPG）",入力様式【No.8】!$V$14,""))</f>
        <v/>
      </c>
      <c r="O395" s="501"/>
      <c r="AD395" s="300" t="s">
        <v>127</v>
      </c>
    </row>
    <row r="396" spans="1:30" ht="25.5" customHeight="1" thickBot="1" x14ac:dyDescent="0.3">
      <c r="A396" s="266"/>
      <c r="B396" s="522"/>
      <c r="C396" s="523"/>
      <c r="D396" s="523"/>
      <c r="E396" s="523"/>
      <c r="F396" s="523"/>
      <c r="G396" s="523"/>
      <c r="H396" s="524"/>
      <c r="I396" s="550"/>
      <c r="J396" s="550"/>
      <c r="K396" s="550"/>
      <c r="L396" s="550"/>
      <c r="M396" s="552"/>
      <c r="N396" s="502"/>
      <c r="O396" s="503"/>
    </row>
    <row r="397" spans="1:30" ht="18.75" customHeight="1" x14ac:dyDescent="0.25">
      <c r="A397" s="266"/>
      <c r="B397" s="300"/>
      <c r="C397" s="266"/>
      <c r="D397" s="266"/>
      <c r="E397" s="266"/>
      <c r="F397" s="266"/>
      <c r="G397" s="266"/>
      <c r="H397" s="266"/>
      <c r="I397" s="266"/>
      <c r="J397" s="266"/>
      <c r="K397" s="266"/>
      <c r="L397" s="266"/>
      <c r="M397" s="266"/>
      <c r="N397" s="266"/>
      <c r="O397" s="266"/>
    </row>
    <row r="398" spans="1:30" s="267" customFormat="1" ht="27" customHeight="1" x14ac:dyDescent="0.25">
      <c r="B398" s="267" t="s">
        <v>73</v>
      </c>
    </row>
    <row r="399" spans="1:30" s="270" customFormat="1" ht="18.75" customHeight="1" x14ac:dyDescent="0.25">
      <c r="B399" s="504" t="str">
        <f>IF(入力様式【No.8】!$S$18="","",入力様式【No.8】!$S$18)</f>
        <v/>
      </c>
      <c r="C399" s="505"/>
      <c r="D399" s="505"/>
      <c r="E399" s="505"/>
      <c r="F399" s="505"/>
      <c r="G399" s="505"/>
      <c r="H399" s="505"/>
      <c r="I399" s="505"/>
      <c r="J399" s="505"/>
      <c r="K399" s="505"/>
      <c r="L399" s="505"/>
      <c r="M399" s="505"/>
      <c r="N399" s="505"/>
      <c r="O399" s="506"/>
    </row>
    <row r="400" spans="1:30" s="270" customFormat="1" ht="18.75" customHeight="1" x14ac:dyDescent="0.25">
      <c r="B400" s="507"/>
      <c r="C400" s="508"/>
      <c r="D400" s="508"/>
      <c r="E400" s="508"/>
      <c r="F400" s="508"/>
      <c r="G400" s="508"/>
      <c r="H400" s="508"/>
      <c r="I400" s="508"/>
      <c r="J400" s="508"/>
      <c r="K400" s="508"/>
      <c r="L400" s="508"/>
      <c r="M400" s="508"/>
      <c r="N400" s="508"/>
      <c r="O400" s="509"/>
    </row>
    <row r="401" spans="1:30" s="270" customFormat="1" ht="18.75" customHeight="1" x14ac:dyDescent="0.25">
      <c r="B401" s="510"/>
      <c r="C401" s="511"/>
      <c r="D401" s="511"/>
      <c r="E401" s="511"/>
      <c r="F401" s="511"/>
      <c r="G401" s="511"/>
      <c r="H401" s="511"/>
      <c r="I401" s="511"/>
      <c r="J401" s="511"/>
      <c r="K401" s="511"/>
      <c r="L401" s="511"/>
      <c r="M401" s="511"/>
      <c r="N401" s="511"/>
      <c r="O401" s="512"/>
    </row>
    <row r="402" spans="1:30" ht="18.75" customHeight="1" x14ac:dyDescent="0.25">
      <c r="A402" s="266"/>
      <c r="B402" s="266"/>
      <c r="C402" s="266"/>
      <c r="D402" s="266"/>
      <c r="E402" s="266"/>
      <c r="F402" s="266"/>
      <c r="G402" s="266"/>
      <c r="H402" s="266"/>
      <c r="I402" s="266"/>
      <c r="J402" s="266"/>
      <c r="K402" s="266"/>
      <c r="L402" s="266"/>
      <c r="M402" s="266"/>
      <c r="N402" s="266"/>
      <c r="O402" s="266"/>
    </row>
    <row r="403" spans="1:30" s="267" customFormat="1" ht="60.45" customHeight="1" x14ac:dyDescent="0.25">
      <c r="B403" s="490" t="s">
        <v>128</v>
      </c>
      <c r="C403" s="490"/>
      <c r="D403" s="490"/>
      <c r="E403" s="490"/>
      <c r="F403" s="490"/>
      <c r="G403" s="490"/>
      <c r="H403" s="490"/>
      <c r="I403" s="490"/>
      <c r="J403" s="490"/>
      <c r="K403" s="490"/>
      <c r="L403" s="490"/>
      <c r="M403" s="490"/>
      <c r="N403" s="490"/>
      <c r="O403" s="490"/>
    </row>
    <row r="404" spans="1:30" ht="19.5" customHeight="1" x14ac:dyDescent="0.25">
      <c r="A404" s="266"/>
    </row>
    <row r="405" spans="1:30" s="270" customFormat="1" ht="39.450000000000003" customHeight="1" x14ac:dyDescent="0.25">
      <c r="B405" s="491" t="s">
        <v>219</v>
      </c>
      <c r="C405" s="491"/>
      <c r="D405" s="491"/>
      <c r="E405" s="492" t="str">
        <f>IF(入力様式【No.9】!$E$2="","",入力様式【No.9】!$E$2)</f>
        <v/>
      </c>
      <c r="F405" s="492"/>
      <c r="I405" s="493"/>
      <c r="J405" s="493"/>
      <c r="K405" s="493"/>
      <c r="L405" s="493"/>
      <c r="M405" s="494"/>
      <c r="N405" s="494"/>
      <c r="O405" s="494"/>
    </row>
    <row r="406" spans="1:30" ht="18.75" customHeight="1" x14ac:dyDescent="0.25">
      <c r="A406" s="266"/>
      <c r="B406" s="297"/>
      <c r="C406" s="297"/>
      <c r="D406" s="297"/>
      <c r="E406" s="297"/>
      <c r="F406" s="297"/>
      <c r="G406" s="298"/>
      <c r="H406" s="298"/>
      <c r="I406" s="266"/>
      <c r="J406" s="266"/>
      <c r="K406" s="266"/>
      <c r="M406" s="266"/>
      <c r="N406" s="266"/>
      <c r="O406" s="266"/>
    </row>
    <row r="407" spans="1:30" s="267" customFormat="1" ht="27" customHeight="1" x14ac:dyDescent="0.25">
      <c r="B407" s="267" t="s">
        <v>34</v>
      </c>
      <c r="E407" s="268"/>
      <c r="F407" s="268"/>
      <c r="I407" s="267" t="s">
        <v>120</v>
      </c>
    </row>
    <row r="408" spans="1:30" s="270" customFormat="1" ht="39.450000000000003" customHeight="1" x14ac:dyDescent="0.25">
      <c r="B408" s="495" t="s">
        <v>38</v>
      </c>
      <c r="C408" s="496"/>
      <c r="D408" s="497"/>
      <c r="E408" s="499" t="str">
        <f>IF(入力様式【No.9】!$F$7="","",入力様式【No.9】!$E$7&amp;入力様式【No.9】!$F$7)</f>
        <v/>
      </c>
      <c r="F408" s="499"/>
      <c r="G408" s="499"/>
      <c r="I408" s="498" t="s">
        <v>55</v>
      </c>
      <c r="J408" s="498"/>
      <c r="K408" s="498"/>
      <c r="L408" s="498"/>
      <c r="M408" s="492" t="str">
        <f>IF(入力様式【No.9】!$E$12="","",入力様式【No.9】!$E$12)</f>
        <v/>
      </c>
      <c r="N408" s="492"/>
      <c r="O408" s="492"/>
    </row>
    <row r="409" spans="1:30" s="270" customFormat="1" ht="39.450000000000003" customHeight="1" x14ac:dyDescent="0.25">
      <c r="B409" s="495" t="s">
        <v>229</v>
      </c>
      <c r="C409" s="496"/>
      <c r="D409" s="497"/>
      <c r="E409" s="608" t="str">
        <f>IF(入力様式【No.9】!$E$8="","",入力様式【No.9】!$E$8)</f>
        <v/>
      </c>
      <c r="F409" s="608"/>
      <c r="G409" s="608"/>
      <c r="I409" s="498" t="s">
        <v>60</v>
      </c>
      <c r="J409" s="498"/>
      <c r="K409" s="498"/>
      <c r="L409" s="498"/>
      <c r="M409" s="492" t="str">
        <f>IF(入力様式【No.9】!$E$13="","",入力様式【No.9】!$E$13)</f>
        <v/>
      </c>
      <c r="N409" s="492"/>
      <c r="O409" s="492"/>
    </row>
    <row r="410" spans="1:30" s="270" customFormat="1" ht="39.450000000000003" customHeight="1" x14ac:dyDescent="0.25">
      <c r="B410" s="495" t="s">
        <v>47</v>
      </c>
      <c r="C410" s="496"/>
      <c r="D410" s="497"/>
      <c r="E410" s="608" t="str">
        <f>IF(入力様式【No.9】!$E$9="","",入力様式【No.9】!$E$9)</f>
        <v/>
      </c>
      <c r="F410" s="608"/>
      <c r="G410" s="608"/>
      <c r="I410" s="563" t="b">
        <f>IFERROR(IF($M409="液化石油ガス（LPG）",入力様式【No.9】!$S$7),"")</f>
        <v>0</v>
      </c>
      <c r="J410" s="564"/>
      <c r="K410" s="564"/>
      <c r="L410" s="565"/>
      <c r="M410" s="566" t="b">
        <f>IFERROR(IF($M409="液化石油ガス（LPG）",入力様式【No.9】!$U$7),"")</f>
        <v>0</v>
      </c>
      <c r="N410" s="566"/>
      <c r="O410" s="566"/>
      <c r="AD410" s="299" t="s">
        <v>127</v>
      </c>
    </row>
    <row r="411" spans="1:30" ht="23.55" customHeight="1" x14ac:dyDescent="0.25">
      <c r="A411" s="266"/>
      <c r="B411" s="266"/>
      <c r="C411" s="266"/>
      <c r="D411" s="266"/>
      <c r="E411" s="298"/>
      <c r="F411" s="298"/>
      <c r="G411" s="298"/>
      <c r="H411" s="298"/>
      <c r="I411" s="300"/>
      <c r="J411" s="300"/>
      <c r="K411" s="266"/>
      <c r="L411" s="266"/>
      <c r="M411" s="266"/>
      <c r="N411" s="266"/>
      <c r="O411" s="266"/>
    </row>
    <row r="412" spans="1:30" s="267" customFormat="1" ht="27" customHeight="1" x14ac:dyDescent="0.25">
      <c r="B412" s="267" t="s">
        <v>35</v>
      </c>
      <c r="D412" s="268"/>
      <c r="E412" s="268"/>
      <c r="F412" s="268"/>
    </row>
    <row r="413" spans="1:30" s="270" customFormat="1" ht="39.450000000000003" customHeight="1" x14ac:dyDescent="0.25">
      <c r="B413" s="602" t="s">
        <v>129</v>
      </c>
      <c r="C413" s="603"/>
      <c r="D413" s="301" t="s">
        <v>130</v>
      </c>
      <c r="E413" s="593" t="str">
        <f>IF(入力様式【No.9】!$J$7="","",入力様式【No.9】!$J$7)</f>
        <v/>
      </c>
      <c r="F413" s="593"/>
      <c r="G413" s="593"/>
      <c r="H413" s="593"/>
      <c r="I413" s="593"/>
      <c r="J413" s="593"/>
      <c r="K413" s="593"/>
      <c r="L413" s="593"/>
      <c r="M413" s="593"/>
      <c r="N413" s="593"/>
      <c r="O413" s="593"/>
    </row>
    <row r="414" spans="1:30" s="270" customFormat="1" ht="39.450000000000003" customHeight="1" x14ac:dyDescent="0.25">
      <c r="B414" s="604"/>
      <c r="C414" s="605"/>
      <c r="D414" s="301" t="s">
        <v>115</v>
      </c>
      <c r="E414" s="593" t="str">
        <f>IF(入力様式【No.9】!$J$8="","",入力様式【No.9】!$J$8)</f>
        <v/>
      </c>
      <c r="F414" s="593"/>
      <c r="G414" s="593"/>
      <c r="H414" s="593"/>
      <c r="I414" s="593"/>
      <c r="J414" s="593"/>
      <c r="K414" s="593"/>
      <c r="L414" s="593"/>
      <c r="M414" s="593"/>
      <c r="N414" s="593"/>
      <c r="O414" s="593"/>
    </row>
    <row r="415" spans="1:30" s="270" customFormat="1" ht="39.450000000000003" customHeight="1" x14ac:dyDescent="0.25">
      <c r="B415" s="606"/>
      <c r="C415" s="607"/>
      <c r="D415" s="301" t="s">
        <v>116</v>
      </c>
      <c r="E415" s="593" t="str">
        <f>IF(入力様式【No.9】!$J$9="","",入力様式【No.9】!$J$9)</f>
        <v/>
      </c>
      <c r="F415" s="593"/>
      <c r="G415" s="593"/>
      <c r="H415" s="593"/>
      <c r="I415" s="593"/>
      <c r="J415" s="593"/>
      <c r="K415" s="593"/>
      <c r="L415" s="593"/>
      <c r="M415" s="593"/>
      <c r="N415" s="593"/>
      <c r="O415" s="593"/>
    </row>
    <row r="416" spans="1:30" s="270" customFormat="1" ht="39.450000000000003" customHeight="1" x14ac:dyDescent="0.25">
      <c r="B416" s="574" t="s">
        <v>3</v>
      </c>
      <c r="C416" s="574"/>
      <c r="D416" s="574"/>
      <c r="E416" s="593" t="str">
        <f>IF(入力様式【No.9】!$J$10="","",入力様式【No.9】!$J$10)</f>
        <v/>
      </c>
      <c r="F416" s="593"/>
      <c r="G416" s="593"/>
      <c r="H416" s="593"/>
      <c r="I416" s="593"/>
      <c r="J416" s="593"/>
      <c r="K416" s="593"/>
      <c r="L416" s="593"/>
      <c r="M416" s="593"/>
      <c r="N416" s="593"/>
      <c r="O416" s="593"/>
      <c r="AD416" s="299"/>
    </row>
    <row r="417" spans="1:30" s="270" customFormat="1" ht="39.450000000000003" customHeight="1" x14ac:dyDescent="0.25">
      <c r="B417" s="594" t="s">
        <v>296</v>
      </c>
      <c r="C417" s="595"/>
      <c r="D417" s="301" t="s">
        <v>131</v>
      </c>
      <c r="E417" s="593" t="str">
        <f>IF(入力様式【No.9】!$J$11="","",入力様式【No.9】!$J$11)</f>
        <v/>
      </c>
      <c r="F417" s="593"/>
      <c r="G417" s="593"/>
      <c r="H417" s="593"/>
      <c r="I417" s="593"/>
      <c r="J417" s="593"/>
      <c r="K417" s="593"/>
      <c r="L417" s="593"/>
      <c r="M417" s="593"/>
      <c r="N417" s="593"/>
      <c r="O417" s="593"/>
      <c r="AD417" s="299" t="s">
        <v>132</v>
      </c>
    </row>
    <row r="418" spans="1:30" s="270" customFormat="1" ht="39.450000000000003" customHeight="1" x14ac:dyDescent="0.25">
      <c r="B418" s="596"/>
      <c r="C418" s="597"/>
      <c r="D418" s="600" t="s">
        <v>133</v>
      </c>
      <c r="E418" s="529" t="s">
        <v>4</v>
      </c>
      <c r="F418" s="572"/>
      <c r="G418" s="572"/>
      <c r="H418" s="530"/>
      <c r="I418" s="529" t="s">
        <v>57</v>
      </c>
      <c r="J418" s="572"/>
      <c r="K418" s="572"/>
      <c r="L418" s="530"/>
      <c r="M418" s="529" t="s">
        <v>58</v>
      </c>
      <c r="N418" s="572"/>
      <c r="O418" s="530"/>
      <c r="AD418" s="299" t="s">
        <v>230</v>
      </c>
    </row>
    <row r="419" spans="1:30" s="270" customFormat="1" ht="39.450000000000003" customHeight="1" x14ac:dyDescent="0.25">
      <c r="B419" s="598"/>
      <c r="C419" s="599"/>
      <c r="D419" s="601"/>
      <c r="E419" s="573" t="str">
        <f>IF(入力様式【No.9】!$J$14="","",入力様式【No.9】!$J$14)</f>
        <v/>
      </c>
      <c r="F419" s="591"/>
      <c r="G419" s="591"/>
      <c r="H419" s="592"/>
      <c r="I419" s="573" t="str">
        <f>IF(入力様式【No.9】!$K$14="","",入力様式【No.9】!$K$14)</f>
        <v/>
      </c>
      <c r="J419" s="591"/>
      <c r="K419" s="591"/>
      <c r="L419" s="592"/>
      <c r="M419" s="573" t="str">
        <f>IF(入力様式【No.9】!$L$14="","",入力様式【No.9】!$L$14)</f>
        <v/>
      </c>
      <c r="N419" s="591"/>
      <c r="O419" s="592"/>
    </row>
    <row r="420" spans="1:30" ht="23.55" customHeight="1" x14ac:dyDescent="0.25">
      <c r="A420" s="266"/>
      <c r="B420" s="266"/>
      <c r="C420" s="266"/>
      <c r="D420" s="266"/>
      <c r="E420" s="266"/>
      <c r="F420" s="266"/>
      <c r="G420" s="266"/>
      <c r="H420" s="266"/>
      <c r="I420" s="266"/>
      <c r="J420" s="266"/>
      <c r="K420" s="266"/>
      <c r="L420" s="266"/>
      <c r="M420" s="266"/>
      <c r="N420" s="266"/>
      <c r="O420" s="266"/>
    </row>
    <row r="421" spans="1:30" s="267" customFormat="1" ht="27" customHeight="1" x14ac:dyDescent="0.25">
      <c r="B421" s="267" t="s">
        <v>134</v>
      </c>
    </row>
    <row r="422" spans="1:30" s="270" customFormat="1" ht="39.450000000000003" customHeight="1" x14ac:dyDescent="0.25">
      <c r="B422" s="563" t="s">
        <v>65</v>
      </c>
      <c r="C422" s="564"/>
      <c r="D422" s="565"/>
      <c r="E422" s="586" t="str">
        <f>IF(入力様式【No.9】!$J$16="","",入力様式【No.9】!$J$16)</f>
        <v/>
      </c>
      <c r="F422" s="587"/>
      <c r="G422" s="587"/>
      <c r="H422" s="588"/>
      <c r="I422" s="529" t="s">
        <v>54</v>
      </c>
      <c r="J422" s="572"/>
      <c r="K422" s="572"/>
      <c r="L422" s="530"/>
      <c r="M422" s="499" t="str">
        <f>IF(入力様式【No.9】!$P$12="","",入力様式【No.9】!$P$12)</f>
        <v/>
      </c>
      <c r="N422" s="573"/>
      <c r="O422" s="302" t="s">
        <v>75</v>
      </c>
    </row>
    <row r="423" spans="1:30" s="270" customFormat="1" ht="39.450000000000003" customHeight="1" x14ac:dyDescent="0.25">
      <c r="B423" s="574" t="s">
        <v>69</v>
      </c>
      <c r="C423" s="574"/>
      <c r="D423" s="303"/>
      <c r="E423" s="575" t="s">
        <v>63</v>
      </c>
      <c r="F423" s="575"/>
      <c r="G423" s="575"/>
      <c r="H423" s="575"/>
      <c r="I423" s="575"/>
      <c r="J423" s="574" t="s">
        <v>70</v>
      </c>
      <c r="K423" s="576" t="s">
        <v>71</v>
      </c>
      <c r="L423" s="577"/>
      <c r="M423" s="577"/>
      <c r="N423" s="577"/>
      <c r="O423" s="578"/>
    </row>
    <row r="424" spans="1:30" s="270" customFormat="1" ht="39.450000000000003" customHeight="1" x14ac:dyDescent="0.25">
      <c r="B424" s="574"/>
      <c r="C424" s="574"/>
      <c r="D424" s="301" t="s">
        <v>76</v>
      </c>
      <c r="E424" s="579" t="str">
        <f>IF(入力様式【No.9】!$J$18="","",入力様式【No.9】!$J$18)</f>
        <v/>
      </c>
      <c r="F424" s="579"/>
      <c r="G424" s="579"/>
      <c r="H424" s="579"/>
      <c r="I424" s="579"/>
      <c r="J424" s="574"/>
      <c r="K424" s="580" t="str">
        <f>IF(入力様式【No.9】!$L$18="","",入力様式【No.9】!$L$18)</f>
        <v/>
      </c>
      <c r="L424" s="581"/>
      <c r="M424" s="581"/>
      <c r="N424" s="581"/>
      <c r="O424" s="582"/>
    </row>
    <row r="425" spans="1:30" s="270" customFormat="1" ht="39.450000000000003" customHeight="1" x14ac:dyDescent="0.25">
      <c r="B425" s="574"/>
      <c r="C425" s="574"/>
      <c r="D425" s="301" t="s">
        <v>78</v>
      </c>
      <c r="E425" s="583" t="str">
        <f>IF(入力様式【No.9】!$J$19="","",入力様式【No.9】!$J$19)</f>
        <v/>
      </c>
      <c r="F425" s="584"/>
      <c r="G425" s="584"/>
      <c r="H425" s="584"/>
      <c r="I425" s="585"/>
      <c r="J425" s="574"/>
      <c r="K425" s="583" t="str">
        <f>IF(入力様式【No.9】!$L$19="","",入力様式【No.9】!$L$19)</f>
        <v/>
      </c>
      <c r="L425" s="584"/>
      <c r="M425" s="584"/>
      <c r="N425" s="584"/>
      <c r="O425" s="585"/>
    </row>
    <row r="426" spans="1:30" s="270" customFormat="1" ht="39.450000000000003" customHeight="1" x14ac:dyDescent="0.25">
      <c r="B426" s="563" t="s">
        <v>80</v>
      </c>
      <c r="C426" s="564"/>
      <c r="D426" s="565"/>
      <c r="E426" s="566" t="str">
        <f>IF(入力様式【No.9】!$J$20="","",入力様式【No.9】!$J$20)</f>
        <v/>
      </c>
      <c r="F426" s="567"/>
      <c r="G426" s="589" t="s">
        <v>75</v>
      </c>
      <c r="H426" s="590"/>
      <c r="I426" s="563" t="s">
        <v>82</v>
      </c>
      <c r="J426" s="564"/>
      <c r="K426" s="564"/>
      <c r="L426" s="565"/>
      <c r="M426" s="568" t="str">
        <f>IF(入力様式【No.9】!$J$21="","",入力様式【No.9】!$J$21)</f>
        <v/>
      </c>
      <c r="N426" s="569"/>
      <c r="O426" s="304" t="s">
        <v>101</v>
      </c>
    </row>
    <row r="427" spans="1:30" ht="23.55" customHeight="1" x14ac:dyDescent="0.25">
      <c r="A427" s="266"/>
      <c r="B427" s="266"/>
      <c r="C427" s="266"/>
      <c r="D427" s="266"/>
      <c r="E427" s="266"/>
      <c r="F427" s="266"/>
      <c r="G427" s="266"/>
      <c r="H427" s="266"/>
      <c r="I427" s="266"/>
      <c r="J427" s="266"/>
      <c r="K427" s="266"/>
      <c r="L427" s="266"/>
      <c r="M427" s="266"/>
      <c r="N427" s="266"/>
      <c r="O427" s="266"/>
    </row>
    <row r="428" spans="1:30" s="267" customFormat="1" ht="27" customHeight="1" x14ac:dyDescent="0.25">
      <c r="B428" s="267" t="s">
        <v>36</v>
      </c>
    </row>
    <row r="429" spans="1:30" s="270" customFormat="1" ht="39.450000000000003" customHeight="1" x14ac:dyDescent="0.25">
      <c r="B429" s="570" t="s">
        <v>295</v>
      </c>
      <c r="C429" s="570"/>
      <c r="D429" s="570"/>
      <c r="E429" s="573" t="str">
        <f>IF(入力様式【No.9】!$E$15="","",入力様式【No.9】!$E$15)</f>
        <v/>
      </c>
      <c r="F429" s="591"/>
      <c r="G429" s="591"/>
      <c r="H429" s="592"/>
      <c r="I429" s="571" t="str">
        <f>IF(入力様式【No.9】!$N$10="","",入力様式【No.9】!$N$10)</f>
        <v/>
      </c>
      <c r="J429" s="571"/>
      <c r="K429" s="571"/>
      <c r="L429" s="571"/>
      <c r="M429" s="531" t="str">
        <f>IF(入力様式【No.9】!$P$10="","",入力様式【No.9】!$P$10)</f>
        <v/>
      </c>
      <c r="N429" s="532"/>
      <c r="O429" s="261" t="str">
        <f>IFERROR(IF($E429="計画生産量に基づいて算出",入力様式【No.9】!$R$10,"日"),"")</f>
        <v>日</v>
      </c>
      <c r="P429" s="299"/>
      <c r="Q429" s="299"/>
      <c r="R429" s="299"/>
      <c r="S429" s="299"/>
      <c r="T429" s="299"/>
      <c r="U429" s="299"/>
      <c r="V429" s="299"/>
      <c r="W429" s="299"/>
      <c r="X429" s="299"/>
      <c r="Y429" s="299"/>
      <c r="Z429" s="299"/>
      <c r="AA429" s="299"/>
      <c r="AB429" s="299"/>
      <c r="AC429" s="299"/>
    </row>
    <row r="430" spans="1:30" s="270" customFormat="1" ht="39.450000000000003" customHeight="1" x14ac:dyDescent="0.25">
      <c r="B430" s="498" t="s">
        <v>41</v>
      </c>
      <c r="C430" s="498"/>
      <c r="D430" s="498"/>
      <c r="E430" s="557" t="str">
        <f>IF(入力様式【No.9】!$P$7="","",入力様式【No.9】!$P$7)</f>
        <v/>
      </c>
      <c r="F430" s="558"/>
      <c r="G430" s="558"/>
      <c r="H430" s="559"/>
      <c r="I430" s="525" t="s">
        <v>59</v>
      </c>
      <c r="J430" s="526"/>
      <c r="K430" s="529" t="str">
        <f>IF(入力様式【No.9】!$O$13="","",入力様式【No.9】!$O$13)</f>
        <v/>
      </c>
      <c r="L430" s="530"/>
      <c r="M430" s="531" t="str">
        <f>IF(入力様式【No.9】!$P$13="","",入力様式【No.9】!$P$13)</f>
        <v/>
      </c>
      <c r="N430" s="532"/>
      <c r="O430" s="261" t="str">
        <f>O429</f>
        <v>日</v>
      </c>
    </row>
    <row r="431" spans="1:30" s="270" customFormat="1" ht="39.450000000000003" customHeight="1" x14ac:dyDescent="0.25">
      <c r="B431" s="498"/>
      <c r="C431" s="498"/>
      <c r="D431" s="498"/>
      <c r="E431" s="560"/>
      <c r="F431" s="561"/>
      <c r="G431" s="561"/>
      <c r="H431" s="562"/>
      <c r="I431" s="527"/>
      <c r="J431" s="528"/>
      <c r="K431" s="529" t="str">
        <f>IF(入力様式【No.9】!$O$14="","",入力様式【No.9】!$O$14)</f>
        <v/>
      </c>
      <c r="L431" s="530"/>
      <c r="M431" s="531">
        <f>IF(入力様式【No.9】!$P$14="","",入力様式【No.9】!$P$14)</f>
        <v>0</v>
      </c>
      <c r="N431" s="532"/>
      <c r="O431" s="261" t="str">
        <f>O430</f>
        <v>日</v>
      </c>
    </row>
    <row r="432" spans="1:30" ht="23.55" customHeight="1" x14ac:dyDescent="0.25">
      <c r="A432" s="266"/>
      <c r="B432" s="266"/>
      <c r="C432" s="266"/>
      <c r="D432" s="266"/>
      <c r="E432" s="266"/>
      <c r="I432" s="266"/>
      <c r="J432" s="266"/>
      <c r="K432" s="266"/>
      <c r="L432" s="266"/>
      <c r="M432" s="266"/>
      <c r="N432" s="266"/>
      <c r="O432" s="266"/>
    </row>
    <row r="433" spans="1:30" s="267" customFormat="1" ht="27" customHeight="1" x14ac:dyDescent="0.25">
      <c r="B433" s="267" t="s">
        <v>135</v>
      </c>
      <c r="E433" s="268"/>
      <c r="F433" s="268"/>
      <c r="G433" s="268"/>
      <c r="H433" s="268"/>
    </row>
    <row r="434" spans="1:30" ht="25.5" customHeight="1" x14ac:dyDescent="0.25">
      <c r="A434" s="266"/>
      <c r="B434" s="541" t="s">
        <v>136</v>
      </c>
      <c r="C434" s="542"/>
      <c r="D434" s="542"/>
      <c r="E434" s="542"/>
      <c r="F434" s="542"/>
      <c r="G434" s="542"/>
      <c r="H434" s="543"/>
      <c r="I434" s="533" t="str">
        <f>IF(入力様式【No.9】!$P$17="","",入力様式【No.9】!$P$17)</f>
        <v/>
      </c>
      <c r="J434" s="534"/>
      <c r="K434" s="534"/>
      <c r="L434" s="534"/>
      <c r="M434" s="537"/>
      <c r="N434" s="539" t="str">
        <f>IF(入力様式【No.9】!$Q$17="","",入力様式【No.9】!$Q$17)</f>
        <v/>
      </c>
      <c r="O434" s="540"/>
    </row>
    <row r="435" spans="1:30" ht="25.5" customHeight="1" x14ac:dyDescent="0.25">
      <c r="A435" s="266"/>
      <c r="B435" s="544"/>
      <c r="C435" s="545"/>
      <c r="D435" s="545"/>
      <c r="E435" s="545"/>
      <c r="F435" s="545"/>
      <c r="G435" s="545"/>
      <c r="H435" s="546"/>
      <c r="I435" s="535"/>
      <c r="J435" s="536"/>
      <c r="K435" s="536"/>
      <c r="L435" s="536"/>
      <c r="M435" s="538"/>
      <c r="N435" s="539"/>
      <c r="O435" s="540"/>
    </row>
    <row r="436" spans="1:30" ht="19.5" customHeight="1" x14ac:dyDescent="0.25">
      <c r="A436" s="266"/>
      <c r="B436" s="266"/>
      <c r="C436" s="266"/>
      <c r="D436" s="266"/>
      <c r="E436" s="266"/>
      <c r="F436" s="266"/>
      <c r="I436" s="266"/>
      <c r="J436" s="266"/>
      <c r="K436" s="266"/>
      <c r="L436" s="266"/>
      <c r="M436" s="266"/>
      <c r="N436" s="305"/>
      <c r="O436" s="305"/>
    </row>
    <row r="437" spans="1:30" s="267" customFormat="1" ht="27" customHeight="1" thickBot="1" x14ac:dyDescent="0.3">
      <c r="B437" s="267" t="s">
        <v>308</v>
      </c>
      <c r="E437" s="268"/>
      <c r="F437" s="268"/>
      <c r="I437" s="306"/>
      <c r="J437" s="306"/>
      <c r="K437" s="306"/>
      <c r="L437" s="306"/>
      <c r="M437" s="306"/>
    </row>
    <row r="438" spans="1:30" ht="25.5" customHeight="1" x14ac:dyDescent="0.25">
      <c r="A438" s="266"/>
      <c r="B438" s="513" t="s">
        <v>79</v>
      </c>
      <c r="C438" s="514"/>
      <c r="D438" s="514"/>
      <c r="E438" s="514"/>
      <c r="F438" s="514"/>
      <c r="G438" s="514"/>
      <c r="H438" s="515"/>
      <c r="I438" s="547" t="str">
        <f>IF(入力様式【No.9】!$P$19="","",入力様式【No.9】!$P$19)</f>
        <v/>
      </c>
      <c r="J438" s="548"/>
      <c r="K438" s="548"/>
      <c r="L438" s="548"/>
      <c r="M438" s="551"/>
      <c r="N438" s="553" t="str">
        <f>IF(入力様式【No.9】!$Q$19="","",入力様式【No.9】!$Q$19)</f>
        <v/>
      </c>
      <c r="O438" s="554"/>
    </row>
    <row r="439" spans="1:30" ht="25.5" customHeight="1" thickBot="1" x14ac:dyDescent="0.3">
      <c r="A439" s="266"/>
      <c r="B439" s="516"/>
      <c r="C439" s="517"/>
      <c r="D439" s="517"/>
      <c r="E439" s="517"/>
      <c r="F439" s="517"/>
      <c r="G439" s="517"/>
      <c r="H439" s="518"/>
      <c r="I439" s="549"/>
      <c r="J439" s="550"/>
      <c r="K439" s="550"/>
      <c r="L439" s="550"/>
      <c r="M439" s="552"/>
      <c r="N439" s="555"/>
      <c r="O439" s="556"/>
    </row>
    <row r="440" spans="1:30" ht="19.5" customHeight="1" thickBot="1" x14ac:dyDescent="0.3">
      <c r="A440" s="266"/>
      <c r="B440" s="266"/>
      <c r="C440" s="266"/>
      <c r="D440" s="266"/>
      <c r="E440" s="307"/>
      <c r="F440" s="307"/>
      <c r="I440" s="266"/>
      <c r="J440" s="266"/>
      <c r="K440" s="266"/>
      <c r="L440" s="266"/>
      <c r="M440" s="308"/>
      <c r="N440" s="266"/>
      <c r="O440" s="266"/>
    </row>
    <row r="441" spans="1:30" ht="25.5" customHeight="1" x14ac:dyDescent="0.25">
      <c r="A441" s="266"/>
      <c r="B441" s="519" t="s">
        <v>238</v>
      </c>
      <c r="C441" s="520"/>
      <c r="D441" s="520"/>
      <c r="E441" s="520"/>
      <c r="F441" s="520"/>
      <c r="G441" s="520"/>
      <c r="H441" s="521"/>
      <c r="I441" s="548" t="b">
        <f>IFERROR(IF($M409="液化石油ガス（LPG）",入力様式【No.9】!$U$14),"")</f>
        <v>0</v>
      </c>
      <c r="J441" s="548"/>
      <c r="K441" s="548"/>
      <c r="L441" s="548"/>
      <c r="M441" s="551"/>
      <c r="N441" s="500" t="str">
        <f>IF(I441="","",IF($M409="液化石油ガス（LPG）",入力様式【No.9】!$V$14,""))</f>
        <v/>
      </c>
      <c r="O441" s="501"/>
      <c r="AD441" s="300" t="s">
        <v>127</v>
      </c>
    </row>
    <row r="442" spans="1:30" ht="25.5" customHeight="1" thickBot="1" x14ac:dyDescent="0.3">
      <c r="A442" s="266"/>
      <c r="B442" s="522"/>
      <c r="C442" s="523"/>
      <c r="D442" s="523"/>
      <c r="E442" s="523"/>
      <c r="F442" s="523"/>
      <c r="G442" s="523"/>
      <c r="H442" s="524"/>
      <c r="I442" s="550"/>
      <c r="J442" s="550"/>
      <c r="K442" s="550"/>
      <c r="L442" s="550"/>
      <c r="M442" s="552"/>
      <c r="N442" s="502"/>
      <c r="O442" s="503"/>
    </row>
    <row r="443" spans="1:30" ht="18.75" customHeight="1" x14ac:dyDescent="0.25">
      <c r="A443" s="266"/>
      <c r="B443" s="300"/>
      <c r="C443" s="266"/>
      <c r="D443" s="266"/>
      <c r="E443" s="266"/>
      <c r="F443" s="266"/>
      <c r="G443" s="266"/>
      <c r="H443" s="266"/>
      <c r="I443" s="266"/>
      <c r="J443" s="266"/>
      <c r="K443" s="266"/>
      <c r="L443" s="266"/>
      <c r="M443" s="266"/>
      <c r="N443" s="266"/>
      <c r="O443" s="266"/>
    </row>
    <row r="444" spans="1:30" s="267" customFormat="1" ht="27" customHeight="1" x14ac:dyDescent="0.25">
      <c r="B444" s="267" t="s">
        <v>73</v>
      </c>
    </row>
    <row r="445" spans="1:30" s="270" customFormat="1" ht="18.75" customHeight="1" x14ac:dyDescent="0.25">
      <c r="B445" s="504" t="str">
        <f>IF(入力様式【No.9】!$S$18="","",入力様式【No.9】!$S$18)</f>
        <v/>
      </c>
      <c r="C445" s="505"/>
      <c r="D445" s="505"/>
      <c r="E445" s="505"/>
      <c r="F445" s="505"/>
      <c r="G445" s="505"/>
      <c r="H445" s="505"/>
      <c r="I445" s="505"/>
      <c r="J445" s="505"/>
      <c r="K445" s="505"/>
      <c r="L445" s="505"/>
      <c r="M445" s="505"/>
      <c r="N445" s="505"/>
      <c r="O445" s="506"/>
    </row>
    <row r="446" spans="1:30" s="270" customFormat="1" ht="18.75" customHeight="1" x14ac:dyDescent="0.25">
      <c r="B446" s="507"/>
      <c r="C446" s="508"/>
      <c r="D446" s="508"/>
      <c r="E446" s="508"/>
      <c r="F446" s="508"/>
      <c r="G446" s="508"/>
      <c r="H446" s="508"/>
      <c r="I446" s="508"/>
      <c r="J446" s="508"/>
      <c r="K446" s="508"/>
      <c r="L446" s="508"/>
      <c r="M446" s="508"/>
      <c r="N446" s="508"/>
      <c r="O446" s="509"/>
    </row>
    <row r="447" spans="1:30" s="270" customFormat="1" ht="18.75" customHeight="1" x14ac:dyDescent="0.25">
      <c r="B447" s="510"/>
      <c r="C447" s="511"/>
      <c r="D447" s="511"/>
      <c r="E447" s="511"/>
      <c r="F447" s="511"/>
      <c r="G447" s="511"/>
      <c r="H447" s="511"/>
      <c r="I447" s="511"/>
      <c r="J447" s="511"/>
      <c r="K447" s="511"/>
      <c r="L447" s="511"/>
      <c r="M447" s="511"/>
      <c r="N447" s="511"/>
      <c r="O447" s="512"/>
    </row>
    <row r="448" spans="1:30" ht="18.75" customHeight="1" x14ac:dyDescent="0.25">
      <c r="A448" s="266"/>
      <c r="B448" s="266"/>
      <c r="C448" s="266"/>
      <c r="D448" s="266"/>
      <c r="E448" s="266"/>
      <c r="F448" s="266"/>
      <c r="G448" s="266"/>
      <c r="H448" s="266"/>
      <c r="I448" s="266"/>
      <c r="J448" s="266"/>
      <c r="K448" s="266"/>
      <c r="L448" s="266"/>
      <c r="M448" s="266"/>
      <c r="N448" s="266"/>
      <c r="O448" s="266"/>
    </row>
    <row r="449" spans="1:30" s="267" customFormat="1" ht="60.45" customHeight="1" x14ac:dyDescent="0.25">
      <c r="B449" s="490" t="s">
        <v>128</v>
      </c>
      <c r="C449" s="490"/>
      <c r="D449" s="490"/>
      <c r="E449" s="490"/>
      <c r="F449" s="490"/>
      <c r="G449" s="490"/>
      <c r="H449" s="490"/>
      <c r="I449" s="490"/>
      <c r="J449" s="490"/>
      <c r="K449" s="490"/>
      <c r="L449" s="490"/>
      <c r="M449" s="490"/>
      <c r="N449" s="490"/>
      <c r="O449" s="490"/>
    </row>
    <row r="450" spans="1:30" ht="19.5" customHeight="1" x14ac:dyDescent="0.25">
      <c r="A450" s="266"/>
    </row>
    <row r="451" spans="1:30" s="270" customFormat="1" ht="39.450000000000003" customHeight="1" x14ac:dyDescent="0.25">
      <c r="B451" s="491" t="s">
        <v>219</v>
      </c>
      <c r="C451" s="491"/>
      <c r="D451" s="491"/>
      <c r="E451" s="492" t="str">
        <f>IF(入力様式【No.10】!$E$2="","",入力様式【No.10】!$E$2)</f>
        <v/>
      </c>
      <c r="F451" s="492"/>
      <c r="I451" s="493"/>
      <c r="J451" s="493"/>
      <c r="K451" s="493"/>
      <c r="L451" s="493"/>
      <c r="M451" s="494"/>
      <c r="N451" s="494"/>
      <c r="O451" s="494"/>
    </row>
    <row r="452" spans="1:30" ht="18.75" customHeight="1" x14ac:dyDescent="0.25">
      <c r="A452" s="266"/>
      <c r="B452" s="297"/>
      <c r="C452" s="297"/>
      <c r="D452" s="297"/>
      <c r="E452" s="297"/>
      <c r="F452" s="297"/>
      <c r="G452" s="298"/>
      <c r="H452" s="298"/>
      <c r="I452" s="266"/>
      <c r="J452" s="266"/>
      <c r="K452" s="266"/>
      <c r="M452" s="266"/>
      <c r="N452" s="266"/>
      <c r="O452" s="266"/>
    </row>
    <row r="453" spans="1:30" s="267" customFormat="1" ht="27" customHeight="1" x14ac:dyDescent="0.25">
      <c r="B453" s="267" t="s">
        <v>34</v>
      </c>
      <c r="E453" s="268"/>
      <c r="F453" s="268"/>
      <c r="I453" s="267" t="s">
        <v>120</v>
      </c>
    </row>
    <row r="454" spans="1:30" s="270" customFormat="1" ht="39.450000000000003" customHeight="1" x14ac:dyDescent="0.25">
      <c r="B454" s="495" t="s">
        <v>38</v>
      </c>
      <c r="C454" s="496"/>
      <c r="D454" s="497"/>
      <c r="E454" s="499" t="str">
        <f>IF(入力様式【No.10】!$F$7="","",入力様式【No.10】!$E$7&amp;入力様式【No.10】!$F$7)</f>
        <v/>
      </c>
      <c r="F454" s="499"/>
      <c r="G454" s="499"/>
      <c r="I454" s="498" t="s">
        <v>55</v>
      </c>
      <c r="J454" s="498"/>
      <c r="K454" s="498"/>
      <c r="L454" s="498"/>
      <c r="M454" s="492" t="str">
        <f>IF(入力様式【No.10】!$E$12="","",入力様式【No.10】!$E$12)</f>
        <v/>
      </c>
      <c r="N454" s="492"/>
      <c r="O454" s="492"/>
    </row>
    <row r="455" spans="1:30" s="270" customFormat="1" ht="39.450000000000003" customHeight="1" x14ac:dyDescent="0.25">
      <c r="B455" s="495" t="s">
        <v>229</v>
      </c>
      <c r="C455" s="496"/>
      <c r="D455" s="497"/>
      <c r="E455" s="608" t="str">
        <f>IF(入力様式【No.10】!$E$8="","",入力様式【No.10】!$E$8)</f>
        <v/>
      </c>
      <c r="F455" s="608"/>
      <c r="G455" s="608"/>
      <c r="I455" s="498" t="s">
        <v>60</v>
      </c>
      <c r="J455" s="498"/>
      <c r="K455" s="498"/>
      <c r="L455" s="498"/>
      <c r="M455" s="492" t="str">
        <f>IF(入力様式【No.10】!$E$13="","",入力様式【No.10】!$E$13)</f>
        <v/>
      </c>
      <c r="N455" s="492"/>
      <c r="O455" s="492"/>
    </row>
    <row r="456" spans="1:30" s="270" customFormat="1" ht="39.450000000000003" customHeight="1" x14ac:dyDescent="0.25">
      <c r="B456" s="495" t="s">
        <v>47</v>
      </c>
      <c r="C456" s="496"/>
      <c r="D456" s="497"/>
      <c r="E456" s="608" t="str">
        <f>IF(入力様式【No.10】!$E$9="","",入力様式【No.10】!$E$9)</f>
        <v/>
      </c>
      <c r="F456" s="608"/>
      <c r="G456" s="608"/>
      <c r="I456" s="563" t="b">
        <f>IFERROR(IF($M455="液化石油ガス（LPG）",入力様式【No.10】!$S$7),"")</f>
        <v>0</v>
      </c>
      <c r="J456" s="564"/>
      <c r="K456" s="564"/>
      <c r="L456" s="565"/>
      <c r="M456" s="566" t="b">
        <f>IFERROR(IF($M455="液化石油ガス（LPG）",入力様式【No.10】!$U$7),"")</f>
        <v>0</v>
      </c>
      <c r="N456" s="566"/>
      <c r="O456" s="566"/>
      <c r="AD456" s="299" t="s">
        <v>127</v>
      </c>
    </row>
    <row r="457" spans="1:30" ht="23.55" customHeight="1" x14ac:dyDescent="0.25">
      <c r="A457" s="266"/>
      <c r="B457" s="266"/>
      <c r="C457" s="266"/>
      <c r="D457" s="266"/>
      <c r="E457" s="298"/>
      <c r="F457" s="298"/>
      <c r="G457" s="298"/>
      <c r="H457" s="298"/>
      <c r="I457" s="300"/>
      <c r="J457" s="300"/>
      <c r="K457" s="266"/>
      <c r="L457" s="266"/>
      <c r="M457" s="266"/>
      <c r="N457" s="266"/>
      <c r="O457" s="266"/>
    </row>
    <row r="458" spans="1:30" s="267" customFormat="1" ht="27" customHeight="1" x14ac:dyDescent="0.25">
      <c r="B458" s="267" t="s">
        <v>35</v>
      </c>
      <c r="D458" s="268"/>
      <c r="E458" s="268"/>
      <c r="F458" s="268"/>
    </row>
    <row r="459" spans="1:30" s="270" customFormat="1" ht="39.450000000000003" customHeight="1" x14ac:dyDescent="0.25">
      <c r="B459" s="602" t="s">
        <v>129</v>
      </c>
      <c r="C459" s="603"/>
      <c r="D459" s="301" t="s">
        <v>130</v>
      </c>
      <c r="E459" s="593" t="str">
        <f>IF(入力様式【No.10】!$J$7="","",入力様式【No.10】!$J$7)</f>
        <v/>
      </c>
      <c r="F459" s="593"/>
      <c r="G459" s="593"/>
      <c r="H459" s="593"/>
      <c r="I459" s="593"/>
      <c r="J459" s="593"/>
      <c r="K459" s="593"/>
      <c r="L459" s="593"/>
      <c r="M459" s="593"/>
      <c r="N459" s="593"/>
      <c r="O459" s="593"/>
    </row>
    <row r="460" spans="1:30" s="270" customFormat="1" ht="39.450000000000003" customHeight="1" x14ac:dyDescent="0.25">
      <c r="B460" s="604"/>
      <c r="C460" s="605"/>
      <c r="D460" s="301" t="s">
        <v>115</v>
      </c>
      <c r="E460" s="593" t="str">
        <f>IF(入力様式【No.10】!$J$8="","",入力様式【No.10】!$J$8)</f>
        <v/>
      </c>
      <c r="F460" s="593"/>
      <c r="G460" s="593"/>
      <c r="H460" s="593"/>
      <c r="I460" s="593"/>
      <c r="J460" s="593"/>
      <c r="K460" s="593"/>
      <c r="L460" s="593"/>
      <c r="M460" s="593"/>
      <c r="N460" s="593"/>
      <c r="O460" s="593"/>
    </row>
    <row r="461" spans="1:30" s="270" customFormat="1" ht="39.450000000000003" customHeight="1" x14ac:dyDescent="0.25">
      <c r="B461" s="606"/>
      <c r="C461" s="607"/>
      <c r="D461" s="301" t="s">
        <v>116</v>
      </c>
      <c r="E461" s="593" t="str">
        <f>IF(入力様式【No.10】!$J$9="","",入力様式【No.10】!$J$9)</f>
        <v/>
      </c>
      <c r="F461" s="593"/>
      <c r="G461" s="593"/>
      <c r="H461" s="593"/>
      <c r="I461" s="593"/>
      <c r="J461" s="593"/>
      <c r="K461" s="593"/>
      <c r="L461" s="593"/>
      <c r="M461" s="593"/>
      <c r="N461" s="593"/>
      <c r="O461" s="593"/>
    </row>
    <row r="462" spans="1:30" s="270" customFormat="1" ht="39.450000000000003" customHeight="1" x14ac:dyDescent="0.25">
      <c r="B462" s="574" t="s">
        <v>3</v>
      </c>
      <c r="C462" s="574"/>
      <c r="D462" s="574"/>
      <c r="E462" s="593" t="str">
        <f>IF(入力様式【No.10】!$J$10="","",入力様式【No.10】!$J$10)</f>
        <v/>
      </c>
      <c r="F462" s="593"/>
      <c r="G462" s="593"/>
      <c r="H462" s="593"/>
      <c r="I462" s="593"/>
      <c r="J462" s="593"/>
      <c r="K462" s="593"/>
      <c r="L462" s="593"/>
      <c r="M462" s="593"/>
      <c r="N462" s="593"/>
      <c r="O462" s="593"/>
      <c r="AD462" s="299"/>
    </row>
    <row r="463" spans="1:30" s="270" customFormat="1" ht="39.450000000000003" customHeight="1" x14ac:dyDescent="0.25">
      <c r="B463" s="594" t="s">
        <v>296</v>
      </c>
      <c r="C463" s="595"/>
      <c r="D463" s="301" t="s">
        <v>131</v>
      </c>
      <c r="E463" s="593" t="str">
        <f>IF(入力様式【No.10】!$J$11="","",入力様式【No.10】!$J$11)</f>
        <v/>
      </c>
      <c r="F463" s="593"/>
      <c r="G463" s="593"/>
      <c r="H463" s="593"/>
      <c r="I463" s="593"/>
      <c r="J463" s="593"/>
      <c r="K463" s="593"/>
      <c r="L463" s="593"/>
      <c r="M463" s="593"/>
      <c r="N463" s="593"/>
      <c r="O463" s="593"/>
      <c r="AD463" s="299" t="s">
        <v>132</v>
      </c>
    </row>
    <row r="464" spans="1:30" s="270" customFormat="1" ht="39.450000000000003" customHeight="1" x14ac:dyDescent="0.25">
      <c r="B464" s="596"/>
      <c r="C464" s="597"/>
      <c r="D464" s="600" t="s">
        <v>133</v>
      </c>
      <c r="E464" s="529" t="s">
        <v>4</v>
      </c>
      <c r="F464" s="572"/>
      <c r="G464" s="572"/>
      <c r="H464" s="530"/>
      <c r="I464" s="529" t="s">
        <v>57</v>
      </c>
      <c r="J464" s="572"/>
      <c r="K464" s="572"/>
      <c r="L464" s="530"/>
      <c r="M464" s="529" t="s">
        <v>58</v>
      </c>
      <c r="N464" s="572"/>
      <c r="O464" s="530"/>
      <c r="AD464" s="299" t="s">
        <v>230</v>
      </c>
    </row>
    <row r="465" spans="1:29" s="270" customFormat="1" ht="39.450000000000003" customHeight="1" x14ac:dyDescent="0.25">
      <c r="B465" s="598"/>
      <c r="C465" s="599"/>
      <c r="D465" s="601"/>
      <c r="E465" s="573" t="str">
        <f>IF(入力様式【No.10】!$J$14="","",入力様式【No.10】!$J$14)</f>
        <v/>
      </c>
      <c r="F465" s="591"/>
      <c r="G465" s="591"/>
      <c r="H465" s="592"/>
      <c r="I465" s="573" t="str">
        <f>IF(入力様式【No.10】!$K$14="","",入力様式【No.10】!$K$14)</f>
        <v/>
      </c>
      <c r="J465" s="591"/>
      <c r="K465" s="591"/>
      <c r="L465" s="592"/>
      <c r="M465" s="573" t="str">
        <f>IF(入力様式【No.10】!$L$14="","",入力様式【No.10】!$L$14)</f>
        <v/>
      </c>
      <c r="N465" s="591"/>
      <c r="O465" s="592"/>
    </row>
    <row r="466" spans="1:29" ht="23.55" customHeight="1" x14ac:dyDescent="0.25">
      <c r="A466" s="266"/>
      <c r="B466" s="266"/>
      <c r="C466" s="266"/>
      <c r="D466" s="266"/>
      <c r="E466" s="266"/>
      <c r="F466" s="266"/>
      <c r="G466" s="266"/>
      <c r="H466" s="266"/>
      <c r="I466" s="266"/>
      <c r="J466" s="266"/>
      <c r="K466" s="266"/>
      <c r="L466" s="266"/>
      <c r="M466" s="266"/>
      <c r="N466" s="266"/>
      <c r="O466" s="266"/>
    </row>
    <row r="467" spans="1:29" s="267" customFormat="1" ht="27" customHeight="1" x14ac:dyDescent="0.25">
      <c r="B467" s="267" t="s">
        <v>134</v>
      </c>
    </row>
    <row r="468" spans="1:29" s="270" customFormat="1" ht="39.450000000000003" customHeight="1" x14ac:dyDescent="0.25">
      <c r="B468" s="563" t="s">
        <v>65</v>
      </c>
      <c r="C468" s="564"/>
      <c r="D468" s="565"/>
      <c r="E468" s="586" t="str">
        <f>IF(入力様式【No.10】!$J$16="","",入力様式【No.10】!$J$16)</f>
        <v/>
      </c>
      <c r="F468" s="587"/>
      <c r="G468" s="587"/>
      <c r="H468" s="588"/>
      <c r="I468" s="529" t="s">
        <v>54</v>
      </c>
      <c r="J468" s="572"/>
      <c r="K468" s="572"/>
      <c r="L468" s="530"/>
      <c r="M468" s="499" t="str">
        <f>IF(入力様式【No.10】!$P$12="","",入力様式【No.10】!$P$12)</f>
        <v/>
      </c>
      <c r="N468" s="573"/>
      <c r="O468" s="302" t="s">
        <v>75</v>
      </c>
    </row>
    <row r="469" spans="1:29" s="270" customFormat="1" ht="39.450000000000003" customHeight="1" x14ac:dyDescent="0.25">
      <c r="B469" s="574" t="s">
        <v>69</v>
      </c>
      <c r="C469" s="574"/>
      <c r="D469" s="303"/>
      <c r="E469" s="575" t="s">
        <v>63</v>
      </c>
      <c r="F469" s="575"/>
      <c r="G469" s="575"/>
      <c r="H469" s="575"/>
      <c r="I469" s="575"/>
      <c r="J469" s="574" t="s">
        <v>70</v>
      </c>
      <c r="K469" s="576" t="s">
        <v>71</v>
      </c>
      <c r="L469" s="577"/>
      <c r="M469" s="577"/>
      <c r="N469" s="577"/>
      <c r="O469" s="578"/>
    </row>
    <row r="470" spans="1:29" s="270" customFormat="1" ht="39.450000000000003" customHeight="1" x14ac:dyDescent="0.25">
      <c r="B470" s="574"/>
      <c r="C470" s="574"/>
      <c r="D470" s="301" t="s">
        <v>76</v>
      </c>
      <c r="E470" s="579" t="str">
        <f>IF(入力様式【No.10】!$J$18="","",入力様式【No.10】!$J$18)</f>
        <v/>
      </c>
      <c r="F470" s="579"/>
      <c r="G470" s="579"/>
      <c r="H470" s="579"/>
      <c r="I470" s="579"/>
      <c r="J470" s="574"/>
      <c r="K470" s="580" t="str">
        <f>IF(入力様式【No.10】!$L$18="","",入力様式【No.10】!$L$18)</f>
        <v/>
      </c>
      <c r="L470" s="581"/>
      <c r="M470" s="581"/>
      <c r="N470" s="581"/>
      <c r="O470" s="582"/>
    </row>
    <row r="471" spans="1:29" s="270" customFormat="1" ht="39.450000000000003" customHeight="1" x14ac:dyDescent="0.25">
      <c r="B471" s="574"/>
      <c r="C471" s="574"/>
      <c r="D471" s="301" t="s">
        <v>78</v>
      </c>
      <c r="E471" s="583" t="str">
        <f>IF(入力様式【No.10】!$J$19="","",入力様式【No.10】!$J$19)</f>
        <v/>
      </c>
      <c r="F471" s="584"/>
      <c r="G471" s="584"/>
      <c r="H471" s="584"/>
      <c r="I471" s="585"/>
      <c r="J471" s="574"/>
      <c r="K471" s="583" t="str">
        <f>IF(入力様式【No.10】!$L$19="","",入力様式【No.10】!$L$19)</f>
        <v/>
      </c>
      <c r="L471" s="584"/>
      <c r="M471" s="584"/>
      <c r="N471" s="584"/>
      <c r="O471" s="585"/>
    </row>
    <row r="472" spans="1:29" s="270" customFormat="1" ht="39.450000000000003" customHeight="1" x14ac:dyDescent="0.25">
      <c r="B472" s="563" t="s">
        <v>80</v>
      </c>
      <c r="C472" s="564"/>
      <c r="D472" s="565"/>
      <c r="E472" s="566" t="str">
        <f>IF(入力様式【No.10】!$J$20="","",入力様式【No.10】!$J$20)</f>
        <v/>
      </c>
      <c r="F472" s="567"/>
      <c r="G472" s="589" t="s">
        <v>75</v>
      </c>
      <c r="H472" s="590"/>
      <c r="I472" s="563" t="s">
        <v>82</v>
      </c>
      <c r="J472" s="564"/>
      <c r="K472" s="564"/>
      <c r="L472" s="565"/>
      <c r="M472" s="568" t="str">
        <f>IF(入力様式【No.10】!$J$21="","",入力様式【No.10】!$J$21)</f>
        <v/>
      </c>
      <c r="N472" s="569"/>
      <c r="O472" s="304" t="s">
        <v>101</v>
      </c>
    </row>
    <row r="473" spans="1:29" ht="23.55" customHeight="1" x14ac:dyDescent="0.25">
      <c r="A473" s="266"/>
      <c r="B473" s="266"/>
      <c r="C473" s="266"/>
      <c r="D473" s="266"/>
      <c r="E473" s="266"/>
      <c r="F473" s="266"/>
      <c r="G473" s="266"/>
      <c r="H473" s="266"/>
      <c r="I473" s="266"/>
      <c r="J473" s="266"/>
      <c r="K473" s="266"/>
      <c r="L473" s="266"/>
      <c r="M473" s="266"/>
      <c r="N473" s="266"/>
      <c r="O473" s="266"/>
    </row>
    <row r="474" spans="1:29" s="267" customFormat="1" ht="27" customHeight="1" x14ac:dyDescent="0.25">
      <c r="B474" s="267" t="s">
        <v>36</v>
      </c>
    </row>
    <row r="475" spans="1:29" s="270" customFormat="1" ht="39.450000000000003" customHeight="1" x14ac:dyDescent="0.25">
      <c r="B475" s="570" t="s">
        <v>295</v>
      </c>
      <c r="C475" s="570"/>
      <c r="D475" s="570"/>
      <c r="E475" s="573" t="str">
        <f>IF(入力様式【No.10】!$E$15="","",入力様式【No.10】!$E$15)</f>
        <v/>
      </c>
      <c r="F475" s="591"/>
      <c r="G475" s="591"/>
      <c r="H475" s="592"/>
      <c r="I475" s="571" t="str">
        <f>IF(入力様式【No.10】!$N$10="","",入力様式【No.10】!$N$10)</f>
        <v/>
      </c>
      <c r="J475" s="571"/>
      <c r="K475" s="571"/>
      <c r="L475" s="571"/>
      <c r="M475" s="531" t="str">
        <f>IF(入力様式【No.10】!$P$10="","",入力様式【No.10】!$P$10)</f>
        <v/>
      </c>
      <c r="N475" s="532"/>
      <c r="O475" s="261" t="str">
        <f>IFERROR(IF($E475="計画生産量に基づいて算出",入力様式【No.10】!$R$10,"日"),"")</f>
        <v>日</v>
      </c>
      <c r="P475" s="299"/>
      <c r="Q475" s="299"/>
      <c r="R475" s="299"/>
      <c r="S475" s="299"/>
      <c r="T475" s="299"/>
      <c r="U475" s="299"/>
      <c r="V475" s="299"/>
      <c r="W475" s="299"/>
      <c r="X475" s="299"/>
      <c r="Y475" s="299"/>
      <c r="Z475" s="299"/>
      <c r="AA475" s="299"/>
      <c r="AB475" s="299"/>
      <c r="AC475" s="299"/>
    </row>
    <row r="476" spans="1:29" s="270" customFormat="1" ht="39.450000000000003" customHeight="1" x14ac:dyDescent="0.25">
      <c r="B476" s="498" t="s">
        <v>41</v>
      </c>
      <c r="C476" s="498"/>
      <c r="D476" s="498"/>
      <c r="E476" s="557" t="str">
        <f>IF(入力様式【No.10】!$P$7="","",入力様式【No.10】!$P$7)</f>
        <v/>
      </c>
      <c r="F476" s="558"/>
      <c r="G476" s="558"/>
      <c r="H476" s="559"/>
      <c r="I476" s="525" t="s">
        <v>59</v>
      </c>
      <c r="J476" s="526"/>
      <c r="K476" s="529" t="str">
        <f>IF(入力様式【No.10】!$O$13="","",入力様式【No.10】!$O$13)</f>
        <v/>
      </c>
      <c r="L476" s="530"/>
      <c r="M476" s="531" t="str">
        <f>IF(入力様式【No.10】!$P$13="","",入力様式【No.10】!$P$13)</f>
        <v/>
      </c>
      <c r="N476" s="532"/>
      <c r="O476" s="261" t="str">
        <f>O475</f>
        <v>日</v>
      </c>
    </row>
    <row r="477" spans="1:29" s="270" customFormat="1" ht="39.450000000000003" customHeight="1" x14ac:dyDescent="0.25">
      <c r="B477" s="498"/>
      <c r="C477" s="498"/>
      <c r="D477" s="498"/>
      <c r="E477" s="560"/>
      <c r="F477" s="561"/>
      <c r="G477" s="561"/>
      <c r="H477" s="562"/>
      <c r="I477" s="527"/>
      <c r="J477" s="528"/>
      <c r="K477" s="529" t="str">
        <f>IF(入力様式【No.10】!$O$14="","",入力様式【No.10】!$O$14)</f>
        <v/>
      </c>
      <c r="L477" s="530"/>
      <c r="M477" s="531">
        <f>IF(入力様式【No.10】!$P$14="","",入力様式【No.10】!$P$14)</f>
        <v>0</v>
      </c>
      <c r="N477" s="532"/>
      <c r="O477" s="261" t="str">
        <f>O476</f>
        <v>日</v>
      </c>
    </row>
    <row r="478" spans="1:29" ht="23.55" customHeight="1" x14ac:dyDescent="0.25">
      <c r="A478" s="266"/>
      <c r="B478" s="266"/>
      <c r="C478" s="266"/>
      <c r="D478" s="266"/>
      <c r="E478" s="266"/>
      <c r="I478" s="266"/>
      <c r="J478" s="266"/>
      <c r="K478" s="266"/>
      <c r="L478" s="266"/>
      <c r="M478" s="266"/>
      <c r="N478" s="266"/>
      <c r="O478" s="266"/>
    </row>
    <row r="479" spans="1:29" s="267" customFormat="1" ht="27" customHeight="1" x14ac:dyDescent="0.25">
      <c r="B479" s="267" t="s">
        <v>135</v>
      </c>
      <c r="E479" s="268"/>
      <c r="F479" s="268"/>
      <c r="G479" s="268"/>
      <c r="H479" s="268"/>
    </row>
    <row r="480" spans="1:29" ht="25.5" customHeight="1" x14ac:dyDescent="0.25">
      <c r="A480" s="266"/>
      <c r="B480" s="541" t="s">
        <v>136</v>
      </c>
      <c r="C480" s="542"/>
      <c r="D480" s="542"/>
      <c r="E480" s="542"/>
      <c r="F480" s="542"/>
      <c r="G480" s="542"/>
      <c r="H480" s="543"/>
      <c r="I480" s="533" t="str">
        <f>IF(入力様式【No.10】!$P$17="","",入力様式【No.10】!$P$17)</f>
        <v/>
      </c>
      <c r="J480" s="534"/>
      <c r="K480" s="534"/>
      <c r="L480" s="534"/>
      <c r="M480" s="537"/>
      <c r="N480" s="539" t="str">
        <f>IF(入力様式【No.10】!$Q$17="","",入力様式【No.10】!$Q$17)</f>
        <v/>
      </c>
      <c r="O480" s="540"/>
    </row>
    <row r="481" spans="1:30" ht="25.5" customHeight="1" x14ac:dyDescent="0.25">
      <c r="A481" s="266"/>
      <c r="B481" s="544"/>
      <c r="C481" s="545"/>
      <c r="D481" s="545"/>
      <c r="E481" s="545"/>
      <c r="F481" s="545"/>
      <c r="G481" s="545"/>
      <c r="H481" s="546"/>
      <c r="I481" s="535"/>
      <c r="J481" s="536"/>
      <c r="K481" s="536"/>
      <c r="L481" s="536"/>
      <c r="M481" s="538"/>
      <c r="N481" s="539"/>
      <c r="O481" s="540"/>
    </row>
    <row r="482" spans="1:30" ht="19.5" customHeight="1" x14ac:dyDescent="0.25">
      <c r="A482" s="266"/>
      <c r="B482" s="266"/>
      <c r="C482" s="266"/>
      <c r="D482" s="266"/>
      <c r="E482" s="266"/>
      <c r="F482" s="266"/>
      <c r="I482" s="266"/>
      <c r="J482" s="266"/>
      <c r="K482" s="266"/>
      <c r="L482" s="266"/>
      <c r="M482" s="266"/>
      <c r="N482" s="305"/>
      <c r="O482" s="305"/>
    </row>
    <row r="483" spans="1:30" s="267" customFormat="1" ht="27" customHeight="1" thickBot="1" x14ac:dyDescent="0.3">
      <c r="B483" s="267" t="s">
        <v>308</v>
      </c>
      <c r="E483" s="268"/>
      <c r="F483" s="268"/>
      <c r="I483" s="306"/>
      <c r="J483" s="306"/>
      <c r="K483" s="306"/>
      <c r="L483" s="306"/>
      <c r="M483" s="306"/>
    </row>
    <row r="484" spans="1:30" ht="25.5" customHeight="1" x14ac:dyDescent="0.25">
      <c r="A484" s="266"/>
      <c r="B484" s="513" t="s">
        <v>79</v>
      </c>
      <c r="C484" s="514"/>
      <c r="D484" s="514"/>
      <c r="E484" s="514"/>
      <c r="F484" s="514"/>
      <c r="G484" s="514"/>
      <c r="H484" s="515"/>
      <c r="I484" s="547" t="str">
        <f>IF(入力様式【No.10】!$P$19="","",入力様式【No.10】!$P$19)</f>
        <v/>
      </c>
      <c r="J484" s="548"/>
      <c r="K484" s="548"/>
      <c r="L484" s="548"/>
      <c r="M484" s="551"/>
      <c r="N484" s="553" t="str">
        <f>IF(入力様式【No.10】!$Q$19="","",入力様式【No.10】!$Q$19)</f>
        <v/>
      </c>
      <c r="O484" s="554"/>
    </row>
    <row r="485" spans="1:30" ht="25.5" customHeight="1" thickBot="1" x14ac:dyDescent="0.3">
      <c r="A485" s="266"/>
      <c r="B485" s="516"/>
      <c r="C485" s="517"/>
      <c r="D485" s="517"/>
      <c r="E485" s="517"/>
      <c r="F485" s="517"/>
      <c r="G485" s="517"/>
      <c r="H485" s="518"/>
      <c r="I485" s="549"/>
      <c r="J485" s="550"/>
      <c r="K485" s="550"/>
      <c r="L485" s="550"/>
      <c r="M485" s="552"/>
      <c r="N485" s="555"/>
      <c r="O485" s="556"/>
    </row>
    <row r="486" spans="1:30" ht="19.5" customHeight="1" thickBot="1" x14ac:dyDescent="0.3">
      <c r="A486" s="266"/>
      <c r="B486" s="266"/>
      <c r="C486" s="266"/>
      <c r="D486" s="266"/>
      <c r="E486" s="307"/>
      <c r="F486" s="307"/>
      <c r="I486" s="266"/>
      <c r="J486" s="266"/>
      <c r="K486" s="266"/>
      <c r="L486" s="266"/>
      <c r="M486" s="308"/>
      <c r="N486" s="266"/>
      <c r="O486" s="266"/>
    </row>
    <row r="487" spans="1:30" ht="25.5" customHeight="1" x14ac:dyDescent="0.25">
      <c r="A487" s="266"/>
      <c r="B487" s="519" t="s">
        <v>238</v>
      </c>
      <c r="C487" s="520"/>
      <c r="D487" s="520"/>
      <c r="E487" s="520"/>
      <c r="F487" s="520"/>
      <c r="G487" s="520"/>
      <c r="H487" s="521"/>
      <c r="I487" s="548" t="b">
        <f>IFERROR(IF($M455="液化石油ガス（LPG）",入力様式【No.10】!$U$14),"")</f>
        <v>0</v>
      </c>
      <c r="J487" s="548"/>
      <c r="K487" s="548"/>
      <c r="L487" s="548"/>
      <c r="M487" s="551"/>
      <c r="N487" s="500" t="str">
        <f>IF(I487="","",IF($M455="液化石油ガス（LPG）",入力様式【No.10】!$V$14,""))</f>
        <v/>
      </c>
      <c r="O487" s="501"/>
      <c r="AD487" s="300" t="s">
        <v>127</v>
      </c>
    </row>
    <row r="488" spans="1:30" ht="25.5" customHeight="1" thickBot="1" x14ac:dyDescent="0.3">
      <c r="A488" s="266"/>
      <c r="B488" s="522"/>
      <c r="C488" s="523"/>
      <c r="D488" s="523"/>
      <c r="E488" s="523"/>
      <c r="F488" s="523"/>
      <c r="G488" s="523"/>
      <c r="H488" s="524"/>
      <c r="I488" s="550"/>
      <c r="J488" s="550"/>
      <c r="K488" s="550"/>
      <c r="L488" s="550"/>
      <c r="M488" s="552"/>
      <c r="N488" s="502"/>
      <c r="O488" s="503"/>
    </row>
    <row r="489" spans="1:30" ht="18.45" customHeight="1" x14ac:dyDescent="0.25">
      <c r="A489" s="266"/>
      <c r="B489" s="300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6"/>
      <c r="N489" s="266"/>
      <c r="O489" s="266"/>
    </row>
    <row r="490" spans="1:30" s="267" customFormat="1" ht="27" customHeight="1" x14ac:dyDescent="0.25">
      <c r="B490" s="267" t="s">
        <v>73</v>
      </c>
    </row>
    <row r="491" spans="1:30" s="270" customFormat="1" ht="18.75" customHeight="1" x14ac:dyDescent="0.25">
      <c r="B491" s="504" t="str">
        <f>IF(入力様式【No.10】!$S$18="","",入力様式【No.10】!$S$18)</f>
        <v/>
      </c>
      <c r="C491" s="505"/>
      <c r="D491" s="505"/>
      <c r="E491" s="505"/>
      <c r="F491" s="505"/>
      <c r="G491" s="505"/>
      <c r="H491" s="505"/>
      <c r="I491" s="505"/>
      <c r="J491" s="505"/>
      <c r="K491" s="505"/>
      <c r="L491" s="505"/>
      <c r="M491" s="505"/>
      <c r="N491" s="505"/>
      <c r="O491" s="506"/>
    </row>
    <row r="492" spans="1:30" s="270" customFormat="1" ht="18.75" customHeight="1" x14ac:dyDescent="0.25">
      <c r="B492" s="507"/>
      <c r="C492" s="508"/>
      <c r="D492" s="508"/>
      <c r="E492" s="508"/>
      <c r="F492" s="508"/>
      <c r="G492" s="508"/>
      <c r="H492" s="508"/>
      <c r="I492" s="508"/>
      <c r="J492" s="508"/>
      <c r="K492" s="508"/>
      <c r="L492" s="508"/>
      <c r="M492" s="508"/>
      <c r="N492" s="508"/>
      <c r="O492" s="509"/>
    </row>
    <row r="493" spans="1:30" s="270" customFormat="1" ht="18.75" customHeight="1" x14ac:dyDescent="0.25">
      <c r="B493" s="510"/>
      <c r="C493" s="511"/>
      <c r="D493" s="511"/>
      <c r="E493" s="511"/>
      <c r="F493" s="511"/>
      <c r="G493" s="511"/>
      <c r="H493" s="511"/>
      <c r="I493" s="511"/>
      <c r="J493" s="511"/>
      <c r="K493" s="511"/>
      <c r="L493" s="511"/>
      <c r="M493" s="511"/>
      <c r="N493" s="511"/>
      <c r="O493" s="512"/>
    </row>
    <row r="494" spans="1:30" ht="18.75" customHeight="1" x14ac:dyDescent="0.25">
      <c r="A494" s="266"/>
      <c r="B494" s="266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6"/>
      <c r="N494" s="266"/>
      <c r="O494" s="266"/>
    </row>
    <row r="495" spans="1:30" s="267" customFormat="1" ht="60.45" customHeight="1" x14ac:dyDescent="0.25">
      <c r="B495" s="490" t="s">
        <v>128</v>
      </c>
      <c r="C495" s="490"/>
      <c r="D495" s="490"/>
      <c r="E495" s="490"/>
      <c r="F495" s="490"/>
      <c r="G495" s="490"/>
      <c r="H495" s="490"/>
      <c r="I495" s="490"/>
      <c r="J495" s="490"/>
      <c r="K495" s="490"/>
      <c r="L495" s="490"/>
      <c r="M495" s="490"/>
      <c r="N495" s="490"/>
      <c r="O495" s="490"/>
    </row>
    <row r="496" spans="1:30" ht="19.5" customHeight="1" x14ac:dyDescent="0.25">
      <c r="A496" s="266"/>
    </row>
    <row r="497" spans="1:30" s="270" customFormat="1" ht="39.450000000000003" customHeight="1" x14ac:dyDescent="0.25">
      <c r="B497" s="491" t="s">
        <v>219</v>
      </c>
      <c r="C497" s="491"/>
      <c r="D497" s="491"/>
      <c r="E497" s="492" t="str">
        <f>IF(入力様式【No.11】!$E$2="","",入力様式【No.11】!$E$2)</f>
        <v/>
      </c>
      <c r="F497" s="492"/>
      <c r="I497" s="493"/>
      <c r="J497" s="493"/>
      <c r="K497" s="493"/>
      <c r="L497" s="493"/>
      <c r="M497" s="494"/>
      <c r="N497" s="494"/>
      <c r="O497" s="494"/>
    </row>
    <row r="498" spans="1:30" ht="18.75" customHeight="1" x14ac:dyDescent="0.25">
      <c r="A498" s="266"/>
      <c r="B498" s="297"/>
      <c r="C498" s="297"/>
      <c r="D498" s="297"/>
      <c r="E498" s="297"/>
      <c r="F498" s="297"/>
      <c r="G498" s="298"/>
      <c r="H498" s="298"/>
      <c r="I498" s="266"/>
      <c r="J498" s="266"/>
      <c r="K498" s="266"/>
      <c r="M498" s="266"/>
      <c r="N498" s="266"/>
      <c r="O498" s="266"/>
    </row>
    <row r="499" spans="1:30" s="267" customFormat="1" ht="27" customHeight="1" x14ac:dyDescent="0.25">
      <c r="B499" s="267" t="s">
        <v>34</v>
      </c>
      <c r="E499" s="268"/>
      <c r="F499" s="268"/>
      <c r="I499" s="267" t="s">
        <v>120</v>
      </c>
    </row>
    <row r="500" spans="1:30" s="270" customFormat="1" ht="39.450000000000003" customHeight="1" x14ac:dyDescent="0.25">
      <c r="B500" s="495" t="s">
        <v>38</v>
      </c>
      <c r="C500" s="496"/>
      <c r="D500" s="497"/>
      <c r="E500" s="499" t="str">
        <f>IF(入力様式【No.11】!$F$7="","",入力様式【No.11】!$E$7&amp;入力様式【No.11】!$F$7)</f>
        <v/>
      </c>
      <c r="F500" s="499"/>
      <c r="G500" s="499"/>
      <c r="I500" s="498" t="s">
        <v>55</v>
      </c>
      <c r="J500" s="498"/>
      <c r="K500" s="498"/>
      <c r="L500" s="498"/>
      <c r="M500" s="492" t="str">
        <f>IF(入力様式【No.11】!$E$12="","",入力様式【No.11】!$E$12)</f>
        <v/>
      </c>
      <c r="N500" s="492"/>
      <c r="O500" s="492"/>
    </row>
    <row r="501" spans="1:30" s="270" customFormat="1" ht="39.450000000000003" customHeight="1" x14ac:dyDescent="0.25">
      <c r="B501" s="495" t="s">
        <v>229</v>
      </c>
      <c r="C501" s="496"/>
      <c r="D501" s="497"/>
      <c r="E501" s="608" t="str">
        <f>IF(入力様式【No.11】!$E$8="","",入力様式【No.11】!$E$8)</f>
        <v/>
      </c>
      <c r="F501" s="608"/>
      <c r="G501" s="608"/>
      <c r="I501" s="498" t="s">
        <v>60</v>
      </c>
      <c r="J501" s="498"/>
      <c r="K501" s="498"/>
      <c r="L501" s="498"/>
      <c r="M501" s="492" t="str">
        <f>IF(入力様式【No.11】!$E$13="","",入力様式【No.11】!$E$13)</f>
        <v/>
      </c>
      <c r="N501" s="492"/>
      <c r="O501" s="492"/>
    </row>
    <row r="502" spans="1:30" s="270" customFormat="1" ht="39.450000000000003" customHeight="1" x14ac:dyDescent="0.25">
      <c r="B502" s="495" t="s">
        <v>47</v>
      </c>
      <c r="C502" s="496"/>
      <c r="D502" s="497"/>
      <c r="E502" s="608" t="str">
        <f>IF(入力様式【No.11】!$E$9="","",入力様式【No.11】!$E$9)</f>
        <v/>
      </c>
      <c r="F502" s="608"/>
      <c r="G502" s="608"/>
      <c r="I502" s="563" t="b">
        <f>IFERROR(IF($M501="液化石油ガス（LPG）",入力様式【No.11】!$S$7),"")</f>
        <v>0</v>
      </c>
      <c r="J502" s="564"/>
      <c r="K502" s="564"/>
      <c r="L502" s="565"/>
      <c r="M502" s="566" t="b">
        <f>IFERROR(IF($M501="液化石油ガス（LPG）",入力様式【No.11】!$U$7),"")</f>
        <v>0</v>
      </c>
      <c r="N502" s="566"/>
      <c r="O502" s="566"/>
      <c r="AD502" s="299" t="s">
        <v>127</v>
      </c>
    </row>
    <row r="503" spans="1:30" ht="23.55" customHeight="1" x14ac:dyDescent="0.25">
      <c r="A503" s="266"/>
      <c r="B503" s="266"/>
      <c r="C503" s="266"/>
      <c r="D503" s="266"/>
      <c r="E503" s="298"/>
      <c r="F503" s="298"/>
      <c r="G503" s="298"/>
      <c r="H503" s="298"/>
      <c r="I503" s="300"/>
      <c r="J503" s="300"/>
      <c r="K503" s="266"/>
      <c r="L503" s="266"/>
      <c r="M503" s="266"/>
      <c r="N503" s="266"/>
      <c r="O503" s="266"/>
    </row>
    <row r="504" spans="1:30" s="267" customFormat="1" ht="27" customHeight="1" x14ac:dyDescent="0.25">
      <c r="B504" s="267" t="s">
        <v>35</v>
      </c>
      <c r="D504" s="268"/>
      <c r="E504" s="268"/>
      <c r="F504" s="268"/>
    </row>
    <row r="505" spans="1:30" s="270" customFormat="1" ht="39.450000000000003" customHeight="1" x14ac:dyDescent="0.25">
      <c r="B505" s="602" t="s">
        <v>129</v>
      </c>
      <c r="C505" s="603"/>
      <c r="D505" s="301" t="s">
        <v>130</v>
      </c>
      <c r="E505" s="593" t="str">
        <f>IF(入力様式【No.11】!$J$7="","",入力様式【No.11】!$J$7)</f>
        <v/>
      </c>
      <c r="F505" s="593"/>
      <c r="G505" s="593"/>
      <c r="H505" s="593"/>
      <c r="I505" s="593"/>
      <c r="J505" s="593"/>
      <c r="K505" s="593"/>
      <c r="L505" s="593"/>
      <c r="M505" s="593"/>
      <c r="N505" s="593"/>
      <c r="O505" s="593"/>
    </row>
    <row r="506" spans="1:30" s="270" customFormat="1" ht="39.450000000000003" customHeight="1" x14ac:dyDescent="0.25">
      <c r="B506" s="604"/>
      <c r="C506" s="605"/>
      <c r="D506" s="301" t="s">
        <v>115</v>
      </c>
      <c r="E506" s="593" t="str">
        <f>IF(入力様式【No.11】!$J$8="","",入力様式【No.11】!$J$8)</f>
        <v/>
      </c>
      <c r="F506" s="593"/>
      <c r="G506" s="593"/>
      <c r="H506" s="593"/>
      <c r="I506" s="593"/>
      <c r="J506" s="593"/>
      <c r="K506" s="593"/>
      <c r="L506" s="593"/>
      <c r="M506" s="593"/>
      <c r="N506" s="593"/>
      <c r="O506" s="593"/>
    </row>
    <row r="507" spans="1:30" s="270" customFormat="1" ht="39.450000000000003" customHeight="1" x14ac:dyDescent="0.25">
      <c r="B507" s="606"/>
      <c r="C507" s="607"/>
      <c r="D507" s="301" t="s">
        <v>116</v>
      </c>
      <c r="E507" s="593" t="str">
        <f>IF(入力様式【No.11】!$J$9="","",入力様式【No.11】!$J$9)</f>
        <v/>
      </c>
      <c r="F507" s="593"/>
      <c r="G507" s="593"/>
      <c r="H507" s="593"/>
      <c r="I507" s="593"/>
      <c r="J507" s="593"/>
      <c r="K507" s="593"/>
      <c r="L507" s="593"/>
      <c r="M507" s="593"/>
      <c r="N507" s="593"/>
      <c r="O507" s="593"/>
    </row>
    <row r="508" spans="1:30" s="270" customFormat="1" ht="39.450000000000003" customHeight="1" x14ac:dyDescent="0.25">
      <c r="B508" s="574" t="s">
        <v>3</v>
      </c>
      <c r="C508" s="574"/>
      <c r="D508" s="574"/>
      <c r="E508" s="593" t="str">
        <f>IF(入力様式【No.11】!$J$10="","",入力様式【No.11】!$J$10)</f>
        <v/>
      </c>
      <c r="F508" s="593"/>
      <c r="G508" s="593"/>
      <c r="H508" s="593"/>
      <c r="I508" s="593"/>
      <c r="J508" s="593"/>
      <c r="K508" s="593"/>
      <c r="L508" s="593"/>
      <c r="M508" s="593"/>
      <c r="N508" s="593"/>
      <c r="O508" s="593"/>
      <c r="AD508" s="299"/>
    </row>
    <row r="509" spans="1:30" s="270" customFormat="1" ht="39.450000000000003" customHeight="1" x14ac:dyDescent="0.25">
      <c r="B509" s="594" t="s">
        <v>296</v>
      </c>
      <c r="C509" s="595"/>
      <c r="D509" s="301" t="s">
        <v>131</v>
      </c>
      <c r="E509" s="593" t="str">
        <f>IF(入力様式【No.11】!$J$11="","",入力様式【No.11】!$J$11)</f>
        <v/>
      </c>
      <c r="F509" s="593"/>
      <c r="G509" s="593"/>
      <c r="H509" s="593"/>
      <c r="I509" s="593"/>
      <c r="J509" s="593"/>
      <c r="K509" s="593"/>
      <c r="L509" s="593"/>
      <c r="M509" s="593"/>
      <c r="N509" s="593"/>
      <c r="O509" s="593"/>
      <c r="AD509" s="299" t="s">
        <v>132</v>
      </c>
    </row>
    <row r="510" spans="1:30" s="270" customFormat="1" ht="39.450000000000003" customHeight="1" x14ac:dyDescent="0.25">
      <c r="B510" s="596"/>
      <c r="C510" s="597"/>
      <c r="D510" s="600" t="s">
        <v>133</v>
      </c>
      <c r="E510" s="529" t="s">
        <v>4</v>
      </c>
      <c r="F510" s="572"/>
      <c r="G510" s="572"/>
      <c r="H510" s="530"/>
      <c r="I510" s="529" t="s">
        <v>57</v>
      </c>
      <c r="J510" s="572"/>
      <c r="K510" s="572"/>
      <c r="L510" s="530"/>
      <c r="M510" s="529" t="s">
        <v>58</v>
      </c>
      <c r="N510" s="572"/>
      <c r="O510" s="530"/>
      <c r="AD510" s="299" t="s">
        <v>230</v>
      </c>
    </row>
    <row r="511" spans="1:30" s="270" customFormat="1" ht="39.450000000000003" customHeight="1" x14ac:dyDescent="0.25">
      <c r="B511" s="598"/>
      <c r="C511" s="599"/>
      <c r="D511" s="601"/>
      <c r="E511" s="573" t="str">
        <f>IF(入力様式【No.11】!$J$14="","",入力様式【No.11】!$J$14)</f>
        <v/>
      </c>
      <c r="F511" s="591"/>
      <c r="G511" s="591"/>
      <c r="H511" s="592"/>
      <c r="I511" s="573" t="str">
        <f>IF(入力様式【No.11】!$K$14="","",入力様式【No.11】!$K$14)</f>
        <v/>
      </c>
      <c r="J511" s="591"/>
      <c r="K511" s="591"/>
      <c r="L511" s="592"/>
      <c r="M511" s="573" t="str">
        <f>IF(入力様式【No.11】!$L$14="","",入力様式【No.11】!$L$14)</f>
        <v/>
      </c>
      <c r="N511" s="591"/>
      <c r="O511" s="592"/>
    </row>
    <row r="512" spans="1:30" ht="23.55" customHeight="1" x14ac:dyDescent="0.25">
      <c r="A512" s="266"/>
      <c r="B512" s="266"/>
      <c r="C512" s="266"/>
      <c r="D512" s="266"/>
      <c r="E512" s="266"/>
      <c r="F512" s="266"/>
      <c r="G512" s="266"/>
      <c r="H512" s="266"/>
      <c r="I512" s="266"/>
      <c r="J512" s="266"/>
      <c r="K512" s="266"/>
      <c r="L512" s="266"/>
      <c r="M512" s="266"/>
      <c r="N512" s="266"/>
      <c r="O512" s="266"/>
    </row>
    <row r="513" spans="1:29" s="267" customFormat="1" ht="27" customHeight="1" x14ac:dyDescent="0.25">
      <c r="B513" s="267" t="s">
        <v>134</v>
      </c>
    </row>
    <row r="514" spans="1:29" s="270" customFormat="1" ht="39.450000000000003" customHeight="1" x14ac:dyDescent="0.25">
      <c r="B514" s="563" t="s">
        <v>65</v>
      </c>
      <c r="C514" s="564"/>
      <c r="D514" s="565"/>
      <c r="E514" s="586" t="str">
        <f>IF(入力様式【No.11】!$J$16="","",入力様式【No.11】!$J$16)</f>
        <v/>
      </c>
      <c r="F514" s="587"/>
      <c r="G514" s="587"/>
      <c r="H514" s="588"/>
      <c r="I514" s="529" t="s">
        <v>54</v>
      </c>
      <c r="J514" s="572"/>
      <c r="K514" s="572"/>
      <c r="L514" s="530"/>
      <c r="M514" s="499" t="str">
        <f>IF(入力様式【No.11】!$P$12="","",入力様式【No.11】!$P$12)</f>
        <v/>
      </c>
      <c r="N514" s="573"/>
      <c r="O514" s="302" t="s">
        <v>75</v>
      </c>
    </row>
    <row r="515" spans="1:29" s="270" customFormat="1" ht="39.450000000000003" customHeight="1" x14ac:dyDescent="0.25">
      <c r="B515" s="574" t="s">
        <v>69</v>
      </c>
      <c r="C515" s="574"/>
      <c r="D515" s="303"/>
      <c r="E515" s="575" t="s">
        <v>63</v>
      </c>
      <c r="F515" s="575"/>
      <c r="G515" s="575"/>
      <c r="H515" s="575"/>
      <c r="I515" s="575"/>
      <c r="J515" s="574" t="s">
        <v>70</v>
      </c>
      <c r="K515" s="576" t="s">
        <v>71</v>
      </c>
      <c r="L515" s="577"/>
      <c r="M515" s="577"/>
      <c r="N515" s="577"/>
      <c r="O515" s="578"/>
    </row>
    <row r="516" spans="1:29" s="270" customFormat="1" ht="39.450000000000003" customHeight="1" x14ac:dyDescent="0.25">
      <c r="B516" s="574"/>
      <c r="C516" s="574"/>
      <c r="D516" s="301" t="s">
        <v>76</v>
      </c>
      <c r="E516" s="579" t="str">
        <f>IF(入力様式【No.11】!$J$18="","",入力様式【No.11】!$J$18)</f>
        <v/>
      </c>
      <c r="F516" s="579"/>
      <c r="G516" s="579"/>
      <c r="H516" s="579"/>
      <c r="I516" s="579"/>
      <c r="J516" s="574"/>
      <c r="K516" s="580" t="str">
        <f>IF(入力様式【No.11】!$L$18="","",入力様式【No.11】!$L$18)</f>
        <v/>
      </c>
      <c r="L516" s="581"/>
      <c r="M516" s="581"/>
      <c r="N516" s="581"/>
      <c r="O516" s="582"/>
    </row>
    <row r="517" spans="1:29" s="270" customFormat="1" ht="39.450000000000003" customHeight="1" x14ac:dyDescent="0.25">
      <c r="B517" s="574"/>
      <c r="C517" s="574"/>
      <c r="D517" s="301" t="s">
        <v>78</v>
      </c>
      <c r="E517" s="583" t="str">
        <f>IF(入力様式【No.11】!$J$19="","",入力様式【No.11】!$J$19)</f>
        <v/>
      </c>
      <c r="F517" s="584"/>
      <c r="G517" s="584"/>
      <c r="H517" s="584"/>
      <c r="I517" s="585"/>
      <c r="J517" s="574"/>
      <c r="K517" s="583" t="str">
        <f>IF(入力様式【No.11】!$L$19="","",入力様式【No.11】!$L$19)</f>
        <v/>
      </c>
      <c r="L517" s="584"/>
      <c r="M517" s="584"/>
      <c r="N517" s="584"/>
      <c r="O517" s="585"/>
    </row>
    <row r="518" spans="1:29" s="270" customFormat="1" ht="39.450000000000003" customHeight="1" x14ac:dyDescent="0.25">
      <c r="B518" s="563" t="s">
        <v>80</v>
      </c>
      <c r="C518" s="564"/>
      <c r="D518" s="565"/>
      <c r="E518" s="566" t="str">
        <f>IF(入力様式【No.11】!$J$20="","",入力様式【No.11】!$J$20)</f>
        <v/>
      </c>
      <c r="F518" s="567"/>
      <c r="G518" s="589" t="s">
        <v>75</v>
      </c>
      <c r="H518" s="590"/>
      <c r="I518" s="563" t="s">
        <v>82</v>
      </c>
      <c r="J518" s="564"/>
      <c r="K518" s="564"/>
      <c r="L518" s="565"/>
      <c r="M518" s="568" t="str">
        <f>IF(入力様式【No.11】!$J$21="","",入力様式【No.11】!$J$21)</f>
        <v/>
      </c>
      <c r="N518" s="569"/>
      <c r="O518" s="304" t="s">
        <v>101</v>
      </c>
    </row>
    <row r="519" spans="1:29" ht="23.55" customHeight="1" x14ac:dyDescent="0.25">
      <c r="A519" s="266"/>
      <c r="B519" s="266"/>
      <c r="C519" s="266"/>
      <c r="D519" s="266"/>
      <c r="E519" s="266"/>
      <c r="F519" s="266"/>
      <c r="G519" s="266"/>
      <c r="H519" s="266"/>
      <c r="I519" s="266"/>
      <c r="J519" s="266"/>
      <c r="K519" s="266"/>
      <c r="L519" s="266"/>
      <c r="M519" s="266"/>
      <c r="N519" s="266"/>
      <c r="O519" s="266"/>
    </row>
    <row r="520" spans="1:29" s="267" customFormat="1" ht="27" customHeight="1" x14ac:dyDescent="0.25">
      <c r="B520" s="267" t="s">
        <v>36</v>
      </c>
    </row>
    <row r="521" spans="1:29" s="270" customFormat="1" ht="39.450000000000003" customHeight="1" x14ac:dyDescent="0.25">
      <c r="B521" s="570" t="s">
        <v>295</v>
      </c>
      <c r="C521" s="570"/>
      <c r="D521" s="570"/>
      <c r="E521" s="573" t="str">
        <f>IF(入力様式【No.11】!$E$15="","",入力様式【No.11】!$E$15)</f>
        <v/>
      </c>
      <c r="F521" s="591"/>
      <c r="G521" s="591"/>
      <c r="H521" s="592"/>
      <c r="I521" s="571" t="str">
        <f>IF(入力様式【No.11】!$N$10="","",入力様式【No.11】!$N$10)</f>
        <v/>
      </c>
      <c r="J521" s="571"/>
      <c r="K521" s="571"/>
      <c r="L521" s="571"/>
      <c r="M521" s="531" t="str">
        <f>IF(入力様式【No.11】!$P$10="","",入力様式【No.11】!$P$10)</f>
        <v/>
      </c>
      <c r="N521" s="532"/>
      <c r="O521" s="261" t="str">
        <f>IFERROR(IF($E521="計画生産量に基づいて算出",入力様式【No.11】!$R$10,"日"),"")</f>
        <v>日</v>
      </c>
      <c r="P521" s="299"/>
      <c r="Q521" s="299"/>
      <c r="R521" s="299"/>
      <c r="S521" s="299"/>
      <c r="T521" s="299"/>
      <c r="U521" s="299"/>
      <c r="V521" s="299"/>
      <c r="W521" s="299"/>
      <c r="X521" s="299"/>
      <c r="Y521" s="299"/>
      <c r="Z521" s="299"/>
      <c r="AA521" s="299"/>
      <c r="AB521" s="299"/>
      <c r="AC521" s="299"/>
    </row>
    <row r="522" spans="1:29" s="270" customFormat="1" ht="39.450000000000003" customHeight="1" x14ac:dyDescent="0.25">
      <c r="B522" s="498" t="s">
        <v>41</v>
      </c>
      <c r="C522" s="498"/>
      <c r="D522" s="498"/>
      <c r="E522" s="557" t="str">
        <f>IF(入力様式【No.11】!$P$7="","",入力様式【No.11】!$P$7)</f>
        <v/>
      </c>
      <c r="F522" s="558"/>
      <c r="G522" s="558"/>
      <c r="H522" s="559"/>
      <c r="I522" s="525" t="s">
        <v>59</v>
      </c>
      <c r="J522" s="526"/>
      <c r="K522" s="529" t="str">
        <f>IF(入力様式【No.11】!$O$13="","",入力様式【No.11】!$O$13)</f>
        <v/>
      </c>
      <c r="L522" s="530"/>
      <c r="M522" s="531" t="str">
        <f>IF(入力様式【No.11】!$P$13="","",入力様式【No.11】!$P$13)</f>
        <v/>
      </c>
      <c r="N522" s="532"/>
      <c r="O522" s="261" t="str">
        <f>O521</f>
        <v>日</v>
      </c>
    </row>
    <row r="523" spans="1:29" s="270" customFormat="1" ht="39.450000000000003" customHeight="1" x14ac:dyDescent="0.25">
      <c r="B523" s="498"/>
      <c r="C523" s="498"/>
      <c r="D523" s="498"/>
      <c r="E523" s="560"/>
      <c r="F523" s="561"/>
      <c r="G523" s="561"/>
      <c r="H523" s="562"/>
      <c r="I523" s="527"/>
      <c r="J523" s="528"/>
      <c r="K523" s="529" t="str">
        <f>IF(入力様式【No.11】!$O$14="","",入力様式【No.11】!$O$14)</f>
        <v/>
      </c>
      <c r="L523" s="530"/>
      <c r="M523" s="531">
        <f>IF(入力様式【No.11】!$P$14="","",入力様式【No.11】!$P$14)</f>
        <v>0</v>
      </c>
      <c r="N523" s="532"/>
      <c r="O523" s="261" t="str">
        <f>O522</f>
        <v>日</v>
      </c>
    </row>
    <row r="524" spans="1:29" ht="23.55" customHeight="1" x14ac:dyDescent="0.25">
      <c r="A524" s="266"/>
      <c r="B524" s="266"/>
      <c r="C524" s="266"/>
      <c r="D524" s="266"/>
      <c r="E524" s="266"/>
      <c r="I524" s="266"/>
      <c r="J524" s="266"/>
      <c r="K524" s="266"/>
      <c r="L524" s="266"/>
      <c r="M524" s="266"/>
      <c r="N524" s="266"/>
      <c r="O524" s="266"/>
    </row>
    <row r="525" spans="1:29" s="267" customFormat="1" ht="27" customHeight="1" x14ac:dyDescent="0.25">
      <c r="B525" s="267" t="s">
        <v>135</v>
      </c>
      <c r="E525" s="268"/>
      <c r="F525" s="268"/>
      <c r="G525" s="268"/>
      <c r="H525" s="268"/>
    </row>
    <row r="526" spans="1:29" ht="25.5" customHeight="1" x14ac:dyDescent="0.25">
      <c r="A526" s="266"/>
      <c r="B526" s="541" t="s">
        <v>136</v>
      </c>
      <c r="C526" s="542"/>
      <c r="D526" s="542"/>
      <c r="E526" s="542"/>
      <c r="F526" s="542"/>
      <c r="G526" s="542"/>
      <c r="H526" s="543"/>
      <c r="I526" s="533" t="str">
        <f>IF(入力様式【No.11】!$P$17="","",入力様式【No.11】!$P$17)</f>
        <v/>
      </c>
      <c r="J526" s="534"/>
      <c r="K526" s="534"/>
      <c r="L526" s="534"/>
      <c r="M526" s="537"/>
      <c r="N526" s="539" t="str">
        <f>IF(入力様式【No.11】!$Q$17="","",入力様式【No.11】!$Q$17)</f>
        <v/>
      </c>
      <c r="O526" s="540"/>
    </row>
    <row r="527" spans="1:29" ht="25.5" customHeight="1" x14ac:dyDescent="0.25">
      <c r="A527" s="266"/>
      <c r="B527" s="544"/>
      <c r="C527" s="545"/>
      <c r="D527" s="545"/>
      <c r="E527" s="545"/>
      <c r="F527" s="545"/>
      <c r="G527" s="545"/>
      <c r="H527" s="546"/>
      <c r="I527" s="535"/>
      <c r="J527" s="536"/>
      <c r="K527" s="536"/>
      <c r="L527" s="536"/>
      <c r="M527" s="538"/>
      <c r="N527" s="539"/>
      <c r="O527" s="540"/>
    </row>
    <row r="528" spans="1:29" ht="19.5" customHeight="1" x14ac:dyDescent="0.25">
      <c r="A528" s="266"/>
      <c r="B528" s="266"/>
      <c r="C528" s="266"/>
      <c r="D528" s="266"/>
      <c r="E528" s="266"/>
      <c r="F528" s="266"/>
      <c r="I528" s="266"/>
      <c r="J528" s="266"/>
      <c r="K528" s="266"/>
      <c r="L528" s="266"/>
      <c r="M528" s="266"/>
      <c r="N528" s="305"/>
      <c r="O528" s="305"/>
    </row>
    <row r="529" spans="1:30" s="267" customFormat="1" ht="27" customHeight="1" thickBot="1" x14ac:dyDescent="0.3">
      <c r="B529" s="267" t="s">
        <v>308</v>
      </c>
      <c r="E529" s="268"/>
      <c r="F529" s="268"/>
      <c r="I529" s="306"/>
      <c r="J529" s="306"/>
      <c r="K529" s="306"/>
      <c r="L529" s="306"/>
      <c r="M529" s="306"/>
    </row>
    <row r="530" spans="1:30" ht="25.5" customHeight="1" x14ac:dyDescent="0.25">
      <c r="A530" s="266"/>
      <c r="B530" s="513" t="s">
        <v>79</v>
      </c>
      <c r="C530" s="514"/>
      <c r="D530" s="514"/>
      <c r="E530" s="514"/>
      <c r="F530" s="514"/>
      <c r="G530" s="514"/>
      <c r="H530" s="515"/>
      <c r="I530" s="547" t="str">
        <f>IF(入力様式【No.11】!$P$19="","",入力様式【No.11】!$P$19)</f>
        <v/>
      </c>
      <c r="J530" s="548"/>
      <c r="K530" s="548"/>
      <c r="L530" s="548"/>
      <c r="M530" s="551"/>
      <c r="N530" s="553" t="str">
        <f>IF(入力様式【No.11】!$Q$19="","",入力様式【No.11】!$Q$19)</f>
        <v/>
      </c>
      <c r="O530" s="554"/>
    </row>
    <row r="531" spans="1:30" ht="25.5" customHeight="1" thickBot="1" x14ac:dyDescent="0.3">
      <c r="A531" s="266"/>
      <c r="B531" s="516"/>
      <c r="C531" s="517"/>
      <c r="D531" s="517"/>
      <c r="E531" s="517"/>
      <c r="F531" s="517"/>
      <c r="G531" s="517"/>
      <c r="H531" s="518"/>
      <c r="I531" s="549"/>
      <c r="J531" s="550"/>
      <c r="K531" s="550"/>
      <c r="L531" s="550"/>
      <c r="M531" s="552"/>
      <c r="N531" s="555"/>
      <c r="O531" s="556"/>
    </row>
    <row r="532" spans="1:30" ht="19.5" customHeight="1" thickBot="1" x14ac:dyDescent="0.3">
      <c r="A532" s="266"/>
      <c r="B532" s="266"/>
      <c r="C532" s="266"/>
      <c r="D532" s="266"/>
      <c r="E532" s="307"/>
      <c r="F532" s="307"/>
      <c r="I532" s="266"/>
      <c r="J532" s="266"/>
      <c r="K532" s="266"/>
      <c r="L532" s="266"/>
      <c r="M532" s="308"/>
      <c r="N532" s="266"/>
      <c r="O532" s="266"/>
    </row>
    <row r="533" spans="1:30" ht="25.5" customHeight="1" x14ac:dyDescent="0.25">
      <c r="A533" s="266"/>
      <c r="B533" s="519" t="s">
        <v>238</v>
      </c>
      <c r="C533" s="520"/>
      <c r="D533" s="520"/>
      <c r="E533" s="520"/>
      <c r="F533" s="520"/>
      <c r="G533" s="520"/>
      <c r="H533" s="521"/>
      <c r="I533" s="548" t="b">
        <f>IFERROR(IF($M501="液化石油ガス（LPG）",入力様式【No.11】!$U$14),"")</f>
        <v>0</v>
      </c>
      <c r="J533" s="548"/>
      <c r="K533" s="548"/>
      <c r="L533" s="548"/>
      <c r="M533" s="551"/>
      <c r="N533" s="500" t="str">
        <f>IF(I533="","",IF($M501="液化石油ガス（LPG）",入力様式【No.11】!$V$14,""))</f>
        <v/>
      </c>
      <c r="O533" s="501"/>
      <c r="AD533" s="300" t="s">
        <v>127</v>
      </c>
    </row>
    <row r="534" spans="1:30" ht="25.5" customHeight="1" thickBot="1" x14ac:dyDescent="0.3">
      <c r="A534" s="266"/>
      <c r="B534" s="522"/>
      <c r="C534" s="523"/>
      <c r="D534" s="523"/>
      <c r="E534" s="523"/>
      <c r="F534" s="523"/>
      <c r="G534" s="523"/>
      <c r="H534" s="524"/>
      <c r="I534" s="550"/>
      <c r="J534" s="550"/>
      <c r="K534" s="550"/>
      <c r="L534" s="550"/>
      <c r="M534" s="552"/>
      <c r="N534" s="502"/>
      <c r="O534" s="503"/>
    </row>
    <row r="535" spans="1:30" ht="18.45" customHeight="1" x14ac:dyDescent="0.25">
      <c r="A535" s="266"/>
      <c r="B535" s="300"/>
      <c r="C535" s="266"/>
      <c r="D535" s="266"/>
      <c r="E535" s="266"/>
      <c r="F535" s="266"/>
      <c r="G535" s="266"/>
      <c r="H535" s="266"/>
      <c r="I535" s="266"/>
      <c r="J535" s="266"/>
      <c r="K535" s="266"/>
      <c r="L535" s="266"/>
      <c r="M535" s="266"/>
      <c r="N535" s="266"/>
      <c r="O535" s="266"/>
    </row>
    <row r="536" spans="1:30" s="267" customFormat="1" ht="27" customHeight="1" x14ac:dyDescent="0.25">
      <c r="B536" s="267" t="s">
        <v>73</v>
      </c>
    </row>
    <row r="537" spans="1:30" s="270" customFormat="1" ht="18.75" customHeight="1" x14ac:dyDescent="0.25">
      <c r="B537" s="504" t="str">
        <f>IF(入力様式【No.11】!$S$18="","",入力様式【No.11】!$S$18)</f>
        <v/>
      </c>
      <c r="C537" s="505"/>
      <c r="D537" s="505"/>
      <c r="E537" s="505"/>
      <c r="F537" s="505"/>
      <c r="G537" s="505"/>
      <c r="H537" s="505"/>
      <c r="I537" s="505"/>
      <c r="J537" s="505"/>
      <c r="K537" s="505"/>
      <c r="L537" s="505"/>
      <c r="M537" s="505"/>
      <c r="N537" s="505"/>
      <c r="O537" s="506"/>
    </row>
    <row r="538" spans="1:30" s="270" customFormat="1" ht="18.75" customHeight="1" x14ac:dyDescent="0.25">
      <c r="B538" s="507"/>
      <c r="C538" s="508"/>
      <c r="D538" s="508"/>
      <c r="E538" s="508"/>
      <c r="F538" s="508"/>
      <c r="G538" s="508"/>
      <c r="H538" s="508"/>
      <c r="I538" s="508"/>
      <c r="J538" s="508"/>
      <c r="K538" s="508"/>
      <c r="L538" s="508"/>
      <c r="M538" s="508"/>
      <c r="N538" s="508"/>
      <c r="O538" s="509"/>
    </row>
    <row r="539" spans="1:30" s="270" customFormat="1" ht="18.75" customHeight="1" x14ac:dyDescent="0.25">
      <c r="B539" s="510"/>
      <c r="C539" s="511"/>
      <c r="D539" s="511"/>
      <c r="E539" s="511"/>
      <c r="F539" s="511"/>
      <c r="G539" s="511"/>
      <c r="H539" s="511"/>
      <c r="I539" s="511"/>
      <c r="J539" s="511"/>
      <c r="K539" s="511"/>
      <c r="L539" s="511"/>
      <c r="M539" s="511"/>
      <c r="N539" s="511"/>
      <c r="O539" s="512"/>
    </row>
    <row r="540" spans="1:30" ht="18.75" customHeight="1" x14ac:dyDescent="0.25">
      <c r="A540" s="266"/>
      <c r="B540" s="266"/>
      <c r="C540" s="266"/>
      <c r="D540" s="266"/>
      <c r="E540" s="266"/>
      <c r="F540" s="266"/>
      <c r="G540" s="266"/>
      <c r="H540" s="266"/>
      <c r="I540" s="266"/>
      <c r="J540" s="266"/>
      <c r="K540" s="266"/>
      <c r="L540" s="266"/>
      <c r="M540" s="266"/>
      <c r="N540" s="266"/>
      <c r="O540" s="266"/>
    </row>
    <row r="541" spans="1:30" s="267" customFormat="1" ht="60.45" customHeight="1" x14ac:dyDescent="0.25">
      <c r="B541" s="490" t="s">
        <v>128</v>
      </c>
      <c r="C541" s="490"/>
      <c r="D541" s="490"/>
      <c r="E541" s="490"/>
      <c r="F541" s="490"/>
      <c r="G541" s="490"/>
      <c r="H541" s="490"/>
      <c r="I541" s="490"/>
      <c r="J541" s="490"/>
      <c r="K541" s="490"/>
      <c r="L541" s="490"/>
      <c r="M541" s="490"/>
      <c r="N541" s="490"/>
      <c r="O541" s="490"/>
    </row>
    <row r="542" spans="1:30" ht="19.5" customHeight="1" x14ac:dyDescent="0.25">
      <c r="A542" s="266"/>
    </row>
    <row r="543" spans="1:30" s="270" customFormat="1" ht="39.450000000000003" customHeight="1" x14ac:dyDescent="0.25">
      <c r="B543" s="491" t="s">
        <v>219</v>
      </c>
      <c r="C543" s="491"/>
      <c r="D543" s="491"/>
      <c r="E543" s="492" t="str">
        <f>IF(入力様式【No.12】!$E$2="","",入力様式【No.12】!$E$2)</f>
        <v/>
      </c>
      <c r="F543" s="492"/>
      <c r="I543" s="493"/>
      <c r="J543" s="493"/>
      <c r="K543" s="493"/>
      <c r="L543" s="493"/>
      <c r="M543" s="494"/>
      <c r="N543" s="494"/>
      <c r="O543" s="494"/>
    </row>
    <row r="544" spans="1:30" ht="18.75" customHeight="1" x14ac:dyDescent="0.25">
      <c r="A544" s="266"/>
      <c r="B544" s="297"/>
      <c r="C544" s="297"/>
      <c r="D544" s="297"/>
      <c r="E544" s="297"/>
      <c r="F544" s="297"/>
      <c r="G544" s="298"/>
      <c r="H544" s="298"/>
      <c r="I544" s="266"/>
      <c r="J544" s="266"/>
      <c r="K544" s="266"/>
      <c r="M544" s="266"/>
      <c r="N544" s="266"/>
      <c r="O544" s="266"/>
    </row>
    <row r="545" spans="1:30" s="267" customFormat="1" ht="27" customHeight="1" x14ac:dyDescent="0.25">
      <c r="B545" s="267" t="s">
        <v>34</v>
      </c>
      <c r="E545" s="268"/>
      <c r="F545" s="268"/>
      <c r="I545" s="267" t="s">
        <v>120</v>
      </c>
    </row>
    <row r="546" spans="1:30" s="270" customFormat="1" ht="39.450000000000003" customHeight="1" x14ac:dyDescent="0.25">
      <c r="B546" s="495" t="s">
        <v>38</v>
      </c>
      <c r="C546" s="496"/>
      <c r="D546" s="497"/>
      <c r="E546" s="499" t="str">
        <f>IF(入力様式【No.12】!$F$7="","",入力様式【No.12】!$E$7&amp;入力様式【No.12】!$F$7)</f>
        <v/>
      </c>
      <c r="F546" s="499"/>
      <c r="G546" s="499"/>
      <c r="I546" s="498" t="s">
        <v>55</v>
      </c>
      <c r="J546" s="498"/>
      <c r="K546" s="498"/>
      <c r="L546" s="498"/>
      <c r="M546" s="492" t="str">
        <f>IF(入力様式【No.12】!$E$12="","",入力様式【No.12】!$E$12)</f>
        <v/>
      </c>
      <c r="N546" s="492"/>
      <c r="O546" s="492"/>
    </row>
    <row r="547" spans="1:30" s="270" customFormat="1" ht="39.450000000000003" customHeight="1" x14ac:dyDescent="0.25">
      <c r="B547" s="495" t="s">
        <v>229</v>
      </c>
      <c r="C547" s="496"/>
      <c r="D547" s="497"/>
      <c r="E547" s="608" t="str">
        <f>IF(入力様式【No.12】!$E$8="","",入力様式【No.12】!$E$8)</f>
        <v/>
      </c>
      <c r="F547" s="608"/>
      <c r="G547" s="608"/>
      <c r="I547" s="498" t="s">
        <v>60</v>
      </c>
      <c r="J547" s="498"/>
      <c r="K547" s="498"/>
      <c r="L547" s="498"/>
      <c r="M547" s="492" t="str">
        <f>IF(入力様式【No.12】!$E$13="","",入力様式【No.12】!$E$13)</f>
        <v/>
      </c>
      <c r="N547" s="492"/>
      <c r="O547" s="492"/>
    </row>
    <row r="548" spans="1:30" s="270" customFormat="1" ht="39.450000000000003" customHeight="1" x14ac:dyDescent="0.25">
      <c r="B548" s="495" t="s">
        <v>47</v>
      </c>
      <c r="C548" s="496"/>
      <c r="D548" s="497"/>
      <c r="E548" s="608" t="str">
        <f>IF(入力様式【No.12】!$E$9="","",入力様式【No.12】!$E$9)</f>
        <v/>
      </c>
      <c r="F548" s="608"/>
      <c r="G548" s="608"/>
      <c r="I548" s="563" t="b">
        <f>IFERROR(IF($M547="液化石油ガス（LPG）",入力様式【No.12】!$S$7),"")</f>
        <v>0</v>
      </c>
      <c r="J548" s="564"/>
      <c r="K548" s="564"/>
      <c r="L548" s="565"/>
      <c r="M548" s="566" t="str">
        <f>IF($M547="液化石油ガス（LPG）",入力様式【No.12】!$U$7,"")</f>
        <v/>
      </c>
      <c r="N548" s="566"/>
      <c r="O548" s="566"/>
      <c r="AD548" s="299" t="s">
        <v>127</v>
      </c>
    </row>
    <row r="549" spans="1:30" ht="23.55" customHeight="1" x14ac:dyDescent="0.25">
      <c r="A549" s="266"/>
      <c r="B549" s="266"/>
      <c r="C549" s="266"/>
      <c r="D549" s="266"/>
      <c r="E549" s="298"/>
      <c r="F549" s="298"/>
      <c r="G549" s="298"/>
      <c r="H549" s="298"/>
      <c r="I549" s="300"/>
      <c r="J549" s="300"/>
      <c r="K549" s="266"/>
      <c r="L549" s="266"/>
      <c r="M549" s="266"/>
      <c r="N549" s="266"/>
      <c r="O549" s="266"/>
    </row>
    <row r="550" spans="1:30" s="267" customFormat="1" ht="27" customHeight="1" x14ac:dyDescent="0.25">
      <c r="B550" s="267" t="s">
        <v>35</v>
      </c>
      <c r="D550" s="268"/>
      <c r="E550" s="268"/>
      <c r="F550" s="268"/>
    </row>
    <row r="551" spans="1:30" s="270" customFormat="1" ht="39.450000000000003" customHeight="1" x14ac:dyDescent="0.25">
      <c r="B551" s="602" t="s">
        <v>129</v>
      </c>
      <c r="C551" s="603"/>
      <c r="D551" s="301" t="s">
        <v>130</v>
      </c>
      <c r="E551" s="593" t="str">
        <f>IF(入力様式【No.12】!$J$7="","",入力様式【No.12】!$J$7)</f>
        <v/>
      </c>
      <c r="F551" s="593"/>
      <c r="G551" s="593"/>
      <c r="H551" s="593"/>
      <c r="I551" s="593"/>
      <c r="J551" s="593"/>
      <c r="K551" s="593"/>
      <c r="L551" s="593"/>
      <c r="M551" s="593"/>
      <c r="N551" s="593"/>
      <c r="O551" s="593"/>
    </row>
    <row r="552" spans="1:30" s="270" customFormat="1" ht="39.450000000000003" customHeight="1" x14ac:dyDescent="0.25">
      <c r="B552" s="604"/>
      <c r="C552" s="605"/>
      <c r="D552" s="301" t="s">
        <v>115</v>
      </c>
      <c r="E552" s="593" t="str">
        <f>IF(入力様式【No.12】!$J$8="","",入力様式【No.12】!$J$8)</f>
        <v/>
      </c>
      <c r="F552" s="593"/>
      <c r="G552" s="593"/>
      <c r="H552" s="593"/>
      <c r="I552" s="593"/>
      <c r="J552" s="593"/>
      <c r="K552" s="593"/>
      <c r="L552" s="593"/>
      <c r="M552" s="593"/>
      <c r="N552" s="593"/>
      <c r="O552" s="593"/>
    </row>
    <row r="553" spans="1:30" s="270" customFormat="1" ht="39.450000000000003" customHeight="1" x14ac:dyDescent="0.25">
      <c r="B553" s="606"/>
      <c r="C553" s="607"/>
      <c r="D553" s="301" t="s">
        <v>116</v>
      </c>
      <c r="E553" s="593" t="str">
        <f>IF(入力様式【No.12】!$J$9="","",入力様式【No.12】!$J$9)</f>
        <v/>
      </c>
      <c r="F553" s="593"/>
      <c r="G553" s="593"/>
      <c r="H553" s="593"/>
      <c r="I553" s="593"/>
      <c r="J553" s="593"/>
      <c r="K553" s="593"/>
      <c r="L553" s="593"/>
      <c r="M553" s="593"/>
      <c r="N553" s="593"/>
      <c r="O553" s="593"/>
    </row>
    <row r="554" spans="1:30" s="270" customFormat="1" ht="39.450000000000003" customHeight="1" x14ac:dyDescent="0.25">
      <c r="B554" s="574" t="s">
        <v>3</v>
      </c>
      <c r="C554" s="574"/>
      <c r="D554" s="574"/>
      <c r="E554" s="593" t="str">
        <f>IF(入力様式【No.12】!$J$10="","",入力様式【No.12】!$J$10)</f>
        <v/>
      </c>
      <c r="F554" s="593"/>
      <c r="G554" s="593"/>
      <c r="H554" s="593"/>
      <c r="I554" s="593"/>
      <c r="J554" s="593"/>
      <c r="K554" s="593"/>
      <c r="L554" s="593"/>
      <c r="M554" s="593"/>
      <c r="N554" s="593"/>
      <c r="O554" s="593"/>
      <c r="AD554" s="299"/>
    </row>
    <row r="555" spans="1:30" s="270" customFormat="1" ht="39.450000000000003" customHeight="1" x14ac:dyDescent="0.25">
      <c r="B555" s="594" t="s">
        <v>296</v>
      </c>
      <c r="C555" s="595"/>
      <c r="D555" s="301" t="s">
        <v>131</v>
      </c>
      <c r="E555" s="593" t="str">
        <f>IF(入力様式【No.12】!$J$11="","",入力様式【No.12】!$J$11)</f>
        <v/>
      </c>
      <c r="F555" s="593"/>
      <c r="G555" s="593"/>
      <c r="H555" s="593"/>
      <c r="I555" s="593"/>
      <c r="J555" s="593"/>
      <c r="K555" s="593"/>
      <c r="L555" s="593"/>
      <c r="M555" s="593"/>
      <c r="N555" s="593"/>
      <c r="O555" s="593"/>
      <c r="AD555" s="299" t="s">
        <v>132</v>
      </c>
    </row>
    <row r="556" spans="1:30" s="270" customFormat="1" ht="39.450000000000003" customHeight="1" x14ac:dyDescent="0.25">
      <c r="B556" s="596"/>
      <c r="C556" s="597"/>
      <c r="D556" s="600" t="s">
        <v>133</v>
      </c>
      <c r="E556" s="529" t="s">
        <v>4</v>
      </c>
      <c r="F556" s="572"/>
      <c r="G556" s="572"/>
      <c r="H556" s="530"/>
      <c r="I556" s="529" t="s">
        <v>57</v>
      </c>
      <c r="J556" s="572"/>
      <c r="K556" s="572"/>
      <c r="L556" s="530"/>
      <c r="M556" s="529" t="s">
        <v>58</v>
      </c>
      <c r="N556" s="572"/>
      <c r="O556" s="530"/>
      <c r="AD556" s="299" t="s">
        <v>230</v>
      </c>
    </row>
    <row r="557" spans="1:30" s="270" customFormat="1" ht="39.450000000000003" customHeight="1" x14ac:dyDescent="0.25">
      <c r="B557" s="598"/>
      <c r="C557" s="599"/>
      <c r="D557" s="601"/>
      <c r="E557" s="573" t="str">
        <f>IF(入力様式【No.12】!$J$14="","",入力様式【No.12】!$J$14)</f>
        <v/>
      </c>
      <c r="F557" s="591"/>
      <c r="G557" s="591"/>
      <c r="H557" s="592"/>
      <c r="I557" s="573" t="str">
        <f>IF(入力様式【No.12】!$K$14="","",入力様式【No.12】!$K$14)</f>
        <v/>
      </c>
      <c r="J557" s="591"/>
      <c r="K557" s="591"/>
      <c r="L557" s="592"/>
      <c r="M557" s="573" t="str">
        <f>IF(入力様式【No.12】!$L$14="","",入力様式【No.12】!$L$14)</f>
        <v/>
      </c>
      <c r="N557" s="591"/>
      <c r="O557" s="592"/>
    </row>
    <row r="558" spans="1:30" ht="23.55" customHeight="1" x14ac:dyDescent="0.25">
      <c r="A558" s="266"/>
      <c r="B558" s="266"/>
      <c r="C558" s="266"/>
      <c r="D558" s="266"/>
      <c r="E558" s="266"/>
      <c r="F558" s="266"/>
      <c r="G558" s="266"/>
      <c r="H558" s="266"/>
      <c r="I558" s="266"/>
      <c r="J558" s="266"/>
      <c r="K558" s="266"/>
      <c r="L558" s="266"/>
      <c r="M558" s="266"/>
      <c r="N558" s="266"/>
      <c r="O558" s="266"/>
    </row>
    <row r="559" spans="1:30" s="267" customFormat="1" ht="27" customHeight="1" x14ac:dyDescent="0.25">
      <c r="B559" s="267" t="s">
        <v>134</v>
      </c>
    </row>
    <row r="560" spans="1:30" s="270" customFormat="1" ht="39.450000000000003" customHeight="1" x14ac:dyDescent="0.25">
      <c r="B560" s="563" t="s">
        <v>65</v>
      </c>
      <c r="C560" s="564"/>
      <c r="D560" s="565"/>
      <c r="E560" s="586" t="str">
        <f>IF(入力様式【No.12】!$J$16="","",入力様式【No.12】!$J$16)</f>
        <v/>
      </c>
      <c r="F560" s="587"/>
      <c r="G560" s="587"/>
      <c r="H560" s="588"/>
      <c r="I560" s="529" t="s">
        <v>54</v>
      </c>
      <c r="J560" s="572"/>
      <c r="K560" s="572"/>
      <c r="L560" s="530"/>
      <c r="M560" s="499" t="str">
        <f>IF(入力様式【No.12】!$P$12="","",入力様式【No.12】!$P$12)</f>
        <v/>
      </c>
      <c r="N560" s="573"/>
      <c r="O560" s="302" t="s">
        <v>75</v>
      </c>
    </row>
    <row r="561" spans="1:29" s="270" customFormat="1" ht="39.450000000000003" customHeight="1" x14ac:dyDescent="0.25">
      <c r="B561" s="574" t="s">
        <v>69</v>
      </c>
      <c r="C561" s="574"/>
      <c r="D561" s="303"/>
      <c r="E561" s="575" t="s">
        <v>63</v>
      </c>
      <c r="F561" s="575"/>
      <c r="G561" s="575"/>
      <c r="H561" s="575"/>
      <c r="I561" s="575"/>
      <c r="J561" s="574" t="s">
        <v>70</v>
      </c>
      <c r="K561" s="576" t="s">
        <v>71</v>
      </c>
      <c r="L561" s="577"/>
      <c r="M561" s="577"/>
      <c r="N561" s="577"/>
      <c r="O561" s="578"/>
    </row>
    <row r="562" spans="1:29" s="270" customFormat="1" ht="39.450000000000003" customHeight="1" x14ac:dyDescent="0.25">
      <c r="B562" s="574"/>
      <c r="C562" s="574"/>
      <c r="D562" s="301" t="s">
        <v>76</v>
      </c>
      <c r="E562" s="579" t="str">
        <f>IF(入力様式【No.12】!$J$18="","",入力様式【No.12】!$J$18)</f>
        <v/>
      </c>
      <c r="F562" s="579"/>
      <c r="G562" s="579"/>
      <c r="H562" s="579"/>
      <c r="I562" s="579"/>
      <c r="J562" s="574"/>
      <c r="K562" s="580" t="str">
        <f>IF(入力様式【No.12】!$L$18="","",入力様式【No.12】!$L$18)</f>
        <v/>
      </c>
      <c r="L562" s="581"/>
      <c r="M562" s="581"/>
      <c r="N562" s="581"/>
      <c r="O562" s="582"/>
    </row>
    <row r="563" spans="1:29" s="270" customFormat="1" ht="39.450000000000003" customHeight="1" x14ac:dyDescent="0.25">
      <c r="B563" s="574"/>
      <c r="C563" s="574"/>
      <c r="D563" s="301" t="s">
        <v>78</v>
      </c>
      <c r="E563" s="583" t="str">
        <f>IF(入力様式【No.12】!$J$19="","",入力様式【No.12】!$J$19)</f>
        <v/>
      </c>
      <c r="F563" s="584"/>
      <c r="G563" s="584"/>
      <c r="H563" s="584"/>
      <c r="I563" s="585"/>
      <c r="J563" s="574"/>
      <c r="K563" s="583" t="str">
        <f>IF(入力様式【No.12】!$L$19="","",入力様式【No.12】!$L$19)</f>
        <v/>
      </c>
      <c r="L563" s="584"/>
      <c r="M563" s="584"/>
      <c r="N563" s="584"/>
      <c r="O563" s="585"/>
    </row>
    <row r="564" spans="1:29" s="270" customFormat="1" ht="39.450000000000003" customHeight="1" x14ac:dyDescent="0.25">
      <c r="B564" s="563" t="s">
        <v>80</v>
      </c>
      <c r="C564" s="564"/>
      <c r="D564" s="565"/>
      <c r="E564" s="566" t="str">
        <f>IF(入力様式【No.12】!$J$20="","",入力様式【No.12】!$J$20)</f>
        <v/>
      </c>
      <c r="F564" s="567"/>
      <c r="G564" s="589" t="s">
        <v>75</v>
      </c>
      <c r="H564" s="590"/>
      <c r="I564" s="563" t="s">
        <v>82</v>
      </c>
      <c r="J564" s="564"/>
      <c r="K564" s="564"/>
      <c r="L564" s="565"/>
      <c r="M564" s="568" t="str">
        <f>IF(入力様式【No.12】!$J$21="","",入力様式【No.12】!$J$21)</f>
        <v/>
      </c>
      <c r="N564" s="569"/>
      <c r="O564" s="304" t="s">
        <v>101</v>
      </c>
    </row>
    <row r="565" spans="1:29" ht="23.55" customHeight="1" x14ac:dyDescent="0.25">
      <c r="A565" s="266"/>
      <c r="B565" s="266"/>
      <c r="C565" s="266"/>
      <c r="D565" s="266"/>
      <c r="E565" s="266"/>
      <c r="F565" s="266"/>
      <c r="G565" s="266"/>
      <c r="H565" s="266"/>
      <c r="I565" s="266"/>
      <c r="J565" s="266"/>
      <c r="K565" s="266"/>
      <c r="L565" s="266"/>
      <c r="M565" s="266"/>
      <c r="N565" s="266"/>
      <c r="O565" s="266"/>
    </row>
    <row r="566" spans="1:29" s="267" customFormat="1" ht="27" customHeight="1" x14ac:dyDescent="0.25">
      <c r="B566" s="267" t="s">
        <v>36</v>
      </c>
    </row>
    <row r="567" spans="1:29" s="270" customFormat="1" ht="39.450000000000003" customHeight="1" x14ac:dyDescent="0.25">
      <c r="B567" s="570" t="s">
        <v>295</v>
      </c>
      <c r="C567" s="570"/>
      <c r="D567" s="570"/>
      <c r="E567" s="573" t="str">
        <f>IF(入力様式【No.12】!$E$15="","",入力様式【No.12】!$E$15)</f>
        <v/>
      </c>
      <c r="F567" s="591"/>
      <c r="G567" s="591"/>
      <c r="H567" s="592"/>
      <c r="I567" s="571" t="str">
        <f>IF(入力様式【No.12】!$N$10="","",入力様式【No.12】!$N$10)</f>
        <v/>
      </c>
      <c r="J567" s="571"/>
      <c r="K567" s="571"/>
      <c r="L567" s="571"/>
      <c r="M567" s="531" t="str">
        <f>IF(入力様式【No.12】!$P$10="","",入力様式【No.12】!$P$10)</f>
        <v/>
      </c>
      <c r="N567" s="532"/>
      <c r="O567" s="261" t="str">
        <f>IFERROR(IF($E567="計画生産量に基づいて算出",入力様式【No.12】!$R$10,"日"),"")</f>
        <v>日</v>
      </c>
      <c r="P567" s="299"/>
      <c r="Q567" s="299"/>
      <c r="R567" s="299"/>
      <c r="S567" s="299"/>
      <c r="T567" s="299"/>
      <c r="U567" s="299"/>
      <c r="V567" s="299"/>
      <c r="W567" s="299"/>
      <c r="X567" s="299"/>
      <c r="Y567" s="299"/>
      <c r="Z567" s="299"/>
      <c r="AA567" s="299"/>
      <c r="AB567" s="299"/>
      <c r="AC567" s="299"/>
    </row>
    <row r="568" spans="1:29" s="270" customFormat="1" ht="39.450000000000003" customHeight="1" x14ac:dyDescent="0.25">
      <c r="B568" s="498" t="s">
        <v>41</v>
      </c>
      <c r="C568" s="498"/>
      <c r="D568" s="498"/>
      <c r="E568" s="557" t="str">
        <f>IF(入力様式【No.12】!$P$7="","",入力様式【No.12】!$P$7)</f>
        <v/>
      </c>
      <c r="F568" s="558"/>
      <c r="G568" s="558"/>
      <c r="H568" s="559"/>
      <c r="I568" s="525" t="s">
        <v>59</v>
      </c>
      <c r="J568" s="526"/>
      <c r="K568" s="529" t="str">
        <f>IF(入力様式【No.12】!$O$13="","",入力様式【No.12】!$O$13)</f>
        <v/>
      </c>
      <c r="L568" s="530"/>
      <c r="M568" s="531" t="str">
        <f>IF(入力様式【No.12】!$P$13="","",入力様式【No.12】!$P$13)</f>
        <v/>
      </c>
      <c r="N568" s="532"/>
      <c r="O568" s="261" t="str">
        <f>O567</f>
        <v>日</v>
      </c>
    </row>
    <row r="569" spans="1:29" s="270" customFormat="1" ht="39.450000000000003" customHeight="1" x14ac:dyDescent="0.25">
      <c r="B569" s="498"/>
      <c r="C569" s="498"/>
      <c r="D569" s="498"/>
      <c r="E569" s="560"/>
      <c r="F569" s="561"/>
      <c r="G569" s="561"/>
      <c r="H569" s="562"/>
      <c r="I569" s="527"/>
      <c r="J569" s="528"/>
      <c r="K569" s="529" t="str">
        <f>IF(入力様式【No.12】!$O$14="","",入力様式【No.12】!$O$14)</f>
        <v/>
      </c>
      <c r="L569" s="530"/>
      <c r="M569" s="531">
        <f>IF(入力様式【No.12】!$P$14="","",入力様式【No.12】!$P$14)</f>
        <v>0</v>
      </c>
      <c r="N569" s="532"/>
      <c r="O569" s="261" t="str">
        <f>O568</f>
        <v>日</v>
      </c>
    </row>
    <row r="570" spans="1:29" ht="23.55" customHeight="1" x14ac:dyDescent="0.25">
      <c r="A570" s="266"/>
      <c r="B570" s="266"/>
      <c r="C570" s="266"/>
      <c r="D570" s="266"/>
      <c r="E570" s="266"/>
      <c r="I570" s="266"/>
      <c r="J570" s="266"/>
      <c r="K570" s="266"/>
      <c r="L570" s="266"/>
      <c r="M570" s="266"/>
      <c r="N570" s="266"/>
      <c r="O570" s="266"/>
    </row>
    <row r="571" spans="1:29" s="267" customFormat="1" ht="27" customHeight="1" x14ac:dyDescent="0.25">
      <c r="B571" s="267" t="s">
        <v>135</v>
      </c>
      <c r="E571" s="268"/>
      <c r="F571" s="268"/>
      <c r="G571" s="268"/>
      <c r="H571" s="268"/>
    </row>
    <row r="572" spans="1:29" ht="25.5" customHeight="1" x14ac:dyDescent="0.25">
      <c r="A572" s="266"/>
      <c r="B572" s="541" t="s">
        <v>136</v>
      </c>
      <c r="C572" s="542"/>
      <c r="D572" s="542"/>
      <c r="E572" s="542"/>
      <c r="F572" s="542"/>
      <c r="G572" s="542"/>
      <c r="H572" s="543"/>
      <c r="I572" s="533" t="str">
        <f>IF(入力様式【No.12】!$P$17="","",入力様式【No.12】!$P$17)</f>
        <v/>
      </c>
      <c r="J572" s="534"/>
      <c r="K572" s="534"/>
      <c r="L572" s="534"/>
      <c r="M572" s="537"/>
      <c r="N572" s="539" t="str">
        <f>IF(入力様式【No.12】!$Q$17="","",入力様式【No.12】!$Q$17)</f>
        <v/>
      </c>
      <c r="O572" s="540"/>
    </row>
    <row r="573" spans="1:29" ht="25.5" customHeight="1" x14ac:dyDescent="0.25">
      <c r="A573" s="266"/>
      <c r="B573" s="544"/>
      <c r="C573" s="545"/>
      <c r="D573" s="545"/>
      <c r="E573" s="545"/>
      <c r="F573" s="545"/>
      <c r="G573" s="545"/>
      <c r="H573" s="546"/>
      <c r="I573" s="535"/>
      <c r="J573" s="536"/>
      <c r="K573" s="536"/>
      <c r="L573" s="536"/>
      <c r="M573" s="538"/>
      <c r="N573" s="539"/>
      <c r="O573" s="540"/>
    </row>
    <row r="574" spans="1:29" ht="19.5" customHeight="1" x14ac:dyDescent="0.25">
      <c r="A574" s="266"/>
      <c r="B574" s="266"/>
      <c r="C574" s="266"/>
      <c r="D574" s="266"/>
      <c r="E574" s="266"/>
      <c r="F574" s="266"/>
      <c r="I574" s="266"/>
      <c r="J574" s="266"/>
      <c r="K574" s="266"/>
      <c r="L574" s="266"/>
      <c r="M574" s="266"/>
      <c r="N574" s="305"/>
      <c r="O574" s="305"/>
    </row>
    <row r="575" spans="1:29" s="267" customFormat="1" ht="27" customHeight="1" thickBot="1" x14ac:dyDescent="0.3">
      <c r="B575" s="267" t="s">
        <v>308</v>
      </c>
      <c r="E575" s="268"/>
      <c r="F575" s="268"/>
      <c r="I575" s="306"/>
      <c r="J575" s="306"/>
      <c r="K575" s="306"/>
      <c r="L575" s="306"/>
      <c r="M575" s="306"/>
    </row>
    <row r="576" spans="1:29" ht="25.5" customHeight="1" x14ac:dyDescent="0.25">
      <c r="A576" s="266"/>
      <c r="B576" s="513" t="s">
        <v>79</v>
      </c>
      <c r="C576" s="514"/>
      <c r="D576" s="514"/>
      <c r="E576" s="514"/>
      <c r="F576" s="514"/>
      <c r="G576" s="514"/>
      <c r="H576" s="515"/>
      <c r="I576" s="547" t="str">
        <f>IF(入力様式【No.12】!$P$19="","",入力様式【No.12】!$P$19)</f>
        <v/>
      </c>
      <c r="J576" s="548"/>
      <c r="K576" s="548"/>
      <c r="L576" s="548"/>
      <c r="M576" s="551"/>
      <c r="N576" s="553" t="str">
        <f>IF(入力様式【No.12】!$Q$19="","",入力様式【No.12】!$Q$19)</f>
        <v/>
      </c>
      <c r="O576" s="554"/>
    </row>
    <row r="577" spans="1:30" ht="25.5" customHeight="1" thickBot="1" x14ac:dyDescent="0.3">
      <c r="A577" s="266"/>
      <c r="B577" s="516"/>
      <c r="C577" s="517"/>
      <c r="D577" s="517"/>
      <c r="E577" s="517"/>
      <c r="F577" s="517"/>
      <c r="G577" s="517"/>
      <c r="H577" s="518"/>
      <c r="I577" s="549"/>
      <c r="J577" s="550"/>
      <c r="K577" s="550"/>
      <c r="L577" s="550"/>
      <c r="M577" s="552"/>
      <c r="N577" s="555"/>
      <c r="O577" s="556"/>
    </row>
    <row r="578" spans="1:30" ht="19.5" customHeight="1" thickBot="1" x14ac:dyDescent="0.3">
      <c r="A578" s="266"/>
      <c r="B578" s="266"/>
      <c r="C578" s="266"/>
      <c r="D578" s="266"/>
      <c r="E578" s="307"/>
      <c r="F578" s="307"/>
      <c r="I578" s="266"/>
      <c r="J578" s="266"/>
      <c r="K578" s="266"/>
      <c r="L578" s="266"/>
      <c r="M578" s="308"/>
      <c r="N578" s="266"/>
      <c r="O578" s="266"/>
    </row>
    <row r="579" spans="1:30" ht="25.5" customHeight="1" x14ac:dyDescent="0.25">
      <c r="A579" s="266"/>
      <c r="B579" s="519" t="s">
        <v>238</v>
      </c>
      <c r="C579" s="520"/>
      <c r="D579" s="520"/>
      <c r="E579" s="520"/>
      <c r="F579" s="520"/>
      <c r="G579" s="520"/>
      <c r="H579" s="521"/>
      <c r="I579" s="548" t="b">
        <f>IFERROR(IF($M547="液化石油ガス（LPG）",入力様式【No.12】!$U$14),"")</f>
        <v>0</v>
      </c>
      <c r="J579" s="548"/>
      <c r="K579" s="548"/>
      <c r="L579" s="548"/>
      <c r="M579" s="551"/>
      <c r="N579" s="500" t="str">
        <f>IF(I579="","",IF($M547="液化石油ガス（LPG）",入力様式【No.12】!$V$14,""))</f>
        <v/>
      </c>
      <c r="O579" s="501"/>
      <c r="AD579" s="300" t="s">
        <v>127</v>
      </c>
    </row>
    <row r="580" spans="1:30" ht="25.5" customHeight="1" thickBot="1" x14ac:dyDescent="0.3">
      <c r="A580" s="266"/>
      <c r="B580" s="522"/>
      <c r="C580" s="523"/>
      <c r="D580" s="523"/>
      <c r="E580" s="523"/>
      <c r="F580" s="523"/>
      <c r="G580" s="523"/>
      <c r="H580" s="524"/>
      <c r="I580" s="550"/>
      <c r="J580" s="550"/>
      <c r="K580" s="550"/>
      <c r="L580" s="550"/>
      <c r="M580" s="552"/>
      <c r="N580" s="502"/>
      <c r="O580" s="503"/>
    </row>
    <row r="581" spans="1:30" ht="18.45" customHeight="1" x14ac:dyDescent="0.25">
      <c r="A581" s="266"/>
      <c r="B581" s="300"/>
      <c r="C581" s="266"/>
      <c r="D581" s="266"/>
      <c r="E581" s="266"/>
      <c r="F581" s="266"/>
      <c r="G581" s="266"/>
      <c r="H581" s="266"/>
      <c r="I581" s="266"/>
      <c r="J581" s="266"/>
      <c r="K581" s="266"/>
      <c r="L581" s="266"/>
      <c r="M581" s="266"/>
      <c r="N581" s="266"/>
      <c r="O581" s="266"/>
    </row>
    <row r="582" spans="1:30" s="267" customFormat="1" ht="27" customHeight="1" x14ac:dyDescent="0.25">
      <c r="B582" s="267" t="s">
        <v>73</v>
      </c>
    </row>
    <row r="583" spans="1:30" s="270" customFormat="1" ht="18.75" customHeight="1" x14ac:dyDescent="0.25">
      <c r="B583" s="504" t="str">
        <f>IF(入力様式【No.12】!$S$18="","",入力様式【No.12】!$S$18)</f>
        <v/>
      </c>
      <c r="C583" s="505"/>
      <c r="D583" s="505"/>
      <c r="E583" s="505"/>
      <c r="F583" s="505"/>
      <c r="G583" s="505"/>
      <c r="H583" s="505"/>
      <c r="I583" s="505"/>
      <c r="J583" s="505"/>
      <c r="K583" s="505"/>
      <c r="L583" s="505"/>
      <c r="M583" s="505"/>
      <c r="N583" s="505"/>
      <c r="O583" s="506"/>
    </row>
    <row r="584" spans="1:30" s="270" customFormat="1" ht="18.75" customHeight="1" x14ac:dyDescent="0.25">
      <c r="B584" s="507"/>
      <c r="C584" s="508"/>
      <c r="D584" s="508"/>
      <c r="E584" s="508"/>
      <c r="F584" s="508"/>
      <c r="G584" s="508"/>
      <c r="H584" s="508"/>
      <c r="I584" s="508"/>
      <c r="J584" s="508"/>
      <c r="K584" s="508"/>
      <c r="L584" s="508"/>
      <c r="M584" s="508"/>
      <c r="N584" s="508"/>
      <c r="O584" s="509"/>
    </row>
    <row r="585" spans="1:30" s="270" customFormat="1" ht="18.75" customHeight="1" x14ac:dyDescent="0.25">
      <c r="B585" s="510"/>
      <c r="C585" s="511"/>
      <c r="D585" s="511"/>
      <c r="E585" s="511"/>
      <c r="F585" s="511"/>
      <c r="G585" s="511"/>
      <c r="H585" s="511"/>
      <c r="I585" s="511"/>
      <c r="J585" s="511"/>
      <c r="K585" s="511"/>
      <c r="L585" s="511"/>
      <c r="M585" s="511"/>
      <c r="N585" s="511"/>
      <c r="O585" s="512"/>
    </row>
    <row r="586" spans="1:30" ht="18.75" customHeight="1" x14ac:dyDescent="0.25">
      <c r="A586" s="266"/>
      <c r="B586" s="266"/>
      <c r="C586" s="266"/>
      <c r="D586" s="266"/>
      <c r="E586" s="266"/>
      <c r="F586" s="266"/>
      <c r="G586" s="266"/>
      <c r="H586" s="266"/>
      <c r="I586" s="266"/>
      <c r="J586" s="266"/>
      <c r="K586" s="266"/>
      <c r="L586" s="266"/>
      <c r="M586" s="266"/>
      <c r="N586" s="266"/>
      <c r="O586" s="266"/>
    </row>
    <row r="587" spans="1:30" ht="18.75" customHeight="1" x14ac:dyDescent="0.25">
      <c r="A587" s="266"/>
      <c r="B587" s="266"/>
      <c r="C587" s="266"/>
      <c r="D587" s="266"/>
      <c r="E587" s="266"/>
      <c r="F587" s="298"/>
      <c r="G587" s="298"/>
      <c r="H587" s="298"/>
      <c r="I587" s="266"/>
      <c r="J587" s="266"/>
      <c r="K587" s="266"/>
      <c r="L587" s="266"/>
      <c r="M587" s="266"/>
      <c r="N587" s="266"/>
      <c r="O587" s="266"/>
    </row>
    <row r="588" spans="1:30" ht="18.75" customHeight="1" x14ac:dyDescent="0.25">
      <c r="A588" s="266"/>
      <c r="B588" s="266"/>
      <c r="C588" s="266"/>
      <c r="D588" s="266"/>
      <c r="E588" s="266"/>
      <c r="F588" s="298"/>
      <c r="G588" s="298"/>
      <c r="H588" s="298"/>
      <c r="I588" s="266"/>
      <c r="J588" s="266"/>
      <c r="K588" s="266"/>
      <c r="L588" s="266"/>
      <c r="M588" s="266"/>
      <c r="N588" s="266"/>
      <c r="O588" s="266"/>
    </row>
    <row r="589" spans="1:30" ht="18.75" customHeight="1" x14ac:dyDescent="0.25">
      <c r="A589" s="266"/>
      <c r="B589" s="266"/>
      <c r="C589" s="266"/>
      <c r="D589" s="266"/>
      <c r="E589" s="266"/>
      <c r="F589" s="298"/>
      <c r="G589" s="298"/>
      <c r="H589" s="298"/>
      <c r="I589" s="266"/>
      <c r="J589" s="266"/>
      <c r="K589" s="266"/>
      <c r="L589" s="266"/>
      <c r="M589" s="266"/>
      <c r="N589" s="266"/>
      <c r="O589" s="266"/>
    </row>
    <row r="590" spans="1:30" ht="18.75" customHeight="1" x14ac:dyDescent="0.25">
      <c r="A590" s="266"/>
      <c r="B590" s="266"/>
      <c r="C590" s="266"/>
      <c r="D590" s="266"/>
      <c r="E590" s="266"/>
      <c r="F590" s="298"/>
      <c r="G590" s="298"/>
      <c r="H590" s="298"/>
      <c r="I590" s="266"/>
      <c r="J590" s="266"/>
      <c r="K590" s="266"/>
      <c r="L590" s="266"/>
      <c r="M590" s="266"/>
      <c r="N590" s="266"/>
      <c r="O590" s="266"/>
    </row>
    <row r="591" spans="1:30" ht="18.75" customHeight="1" x14ac:dyDescent="0.25">
      <c r="A591" s="266"/>
      <c r="B591" s="266"/>
      <c r="C591" s="266"/>
      <c r="D591" s="266"/>
      <c r="E591" s="266"/>
      <c r="F591" s="298"/>
      <c r="G591" s="298"/>
      <c r="H591" s="298"/>
      <c r="I591" s="266"/>
      <c r="J591" s="266"/>
      <c r="K591" s="266"/>
      <c r="L591" s="266"/>
      <c r="M591" s="266"/>
      <c r="N591" s="266"/>
      <c r="O591" s="266"/>
    </row>
    <row r="592" spans="1:30" ht="18.75" customHeight="1" x14ac:dyDescent="0.25">
      <c r="A592" s="266"/>
      <c r="B592" s="266"/>
      <c r="C592" s="266"/>
      <c r="D592" s="266"/>
      <c r="E592" s="266"/>
      <c r="F592" s="298"/>
      <c r="G592" s="298"/>
      <c r="H592" s="298"/>
      <c r="I592" s="266"/>
      <c r="J592" s="266"/>
      <c r="K592" s="266"/>
      <c r="L592" s="266"/>
      <c r="M592" s="266"/>
      <c r="N592" s="266"/>
      <c r="O592" s="266"/>
    </row>
    <row r="593" spans="1:15" ht="18.75" customHeight="1" x14ac:dyDescent="0.25">
      <c r="A593" s="266"/>
      <c r="B593" s="266"/>
      <c r="C593" s="266"/>
      <c r="D593" s="266"/>
      <c r="E593" s="266"/>
      <c r="F593" s="298"/>
      <c r="G593" s="298"/>
      <c r="H593" s="298"/>
      <c r="I593" s="266"/>
      <c r="J593" s="266"/>
      <c r="K593" s="266"/>
      <c r="L593" s="266"/>
      <c r="M593" s="266"/>
      <c r="N593" s="266"/>
      <c r="O593" s="266"/>
    </row>
    <row r="594" spans="1:15" ht="18.75" customHeight="1" x14ac:dyDescent="0.25">
      <c r="A594" s="266"/>
      <c r="B594" s="266"/>
      <c r="C594" s="266"/>
      <c r="D594" s="266"/>
      <c r="E594" s="266"/>
      <c r="F594" s="298"/>
      <c r="G594" s="298"/>
      <c r="H594" s="298"/>
      <c r="I594" s="266"/>
      <c r="J594" s="266"/>
      <c r="K594" s="266"/>
      <c r="L594" s="266"/>
      <c r="M594" s="266"/>
      <c r="N594" s="266"/>
      <c r="O594" s="266"/>
    </row>
    <row r="595" spans="1:15" ht="18.75" customHeight="1" x14ac:dyDescent="0.25">
      <c r="A595" s="266"/>
      <c r="B595" s="266"/>
      <c r="C595" s="266"/>
      <c r="D595" s="266"/>
      <c r="E595" s="266"/>
      <c r="F595" s="298"/>
      <c r="G595" s="298"/>
      <c r="H595" s="298"/>
      <c r="I595" s="266"/>
      <c r="J595" s="266"/>
      <c r="K595" s="266"/>
      <c r="L595" s="266"/>
      <c r="M595" s="266"/>
      <c r="N595" s="266"/>
      <c r="O595" s="266"/>
    </row>
    <row r="596" spans="1:15" ht="18.75" customHeight="1" x14ac:dyDescent="0.25">
      <c r="A596" s="266"/>
      <c r="B596" s="266"/>
      <c r="C596" s="266"/>
      <c r="D596" s="266"/>
      <c r="E596" s="266"/>
      <c r="F596" s="298"/>
      <c r="G596" s="298"/>
      <c r="H596" s="298"/>
      <c r="I596" s="266"/>
      <c r="J596" s="266"/>
      <c r="K596" s="266"/>
      <c r="L596" s="266"/>
      <c r="M596" s="266"/>
      <c r="N596" s="266"/>
      <c r="O596" s="266"/>
    </row>
    <row r="597" spans="1:15" ht="18.75" customHeight="1" x14ac:dyDescent="0.25">
      <c r="A597" s="266"/>
      <c r="B597" s="266"/>
      <c r="C597" s="266"/>
      <c r="D597" s="266"/>
      <c r="E597" s="266"/>
      <c r="F597" s="298"/>
      <c r="G597" s="298"/>
      <c r="H597" s="298"/>
      <c r="I597" s="266"/>
      <c r="J597" s="266"/>
      <c r="K597" s="266"/>
      <c r="L597" s="266"/>
      <c r="M597" s="266"/>
      <c r="N597" s="266"/>
      <c r="O597" s="266"/>
    </row>
    <row r="598" spans="1:15" ht="18.75" customHeight="1" x14ac:dyDescent="0.25">
      <c r="A598" s="266"/>
      <c r="B598" s="266"/>
      <c r="C598" s="266"/>
      <c r="D598" s="266"/>
      <c r="E598" s="266"/>
      <c r="F598" s="298"/>
      <c r="G598" s="298"/>
      <c r="H598" s="298"/>
      <c r="I598" s="266"/>
      <c r="J598" s="266"/>
      <c r="K598" s="266"/>
      <c r="L598" s="266"/>
      <c r="M598" s="266"/>
      <c r="N598" s="266"/>
      <c r="O598" s="266"/>
    </row>
    <row r="599" spans="1:15" ht="18.75" customHeight="1" x14ac:dyDescent="0.25">
      <c r="A599" s="266"/>
      <c r="B599" s="266"/>
      <c r="C599" s="266"/>
      <c r="D599" s="266"/>
      <c r="E599" s="266"/>
      <c r="F599" s="298"/>
      <c r="G599" s="298"/>
      <c r="H599" s="298"/>
      <c r="I599" s="266"/>
      <c r="J599" s="266"/>
      <c r="K599" s="266"/>
      <c r="L599" s="266"/>
      <c r="M599" s="266"/>
      <c r="N599" s="266"/>
      <c r="O599" s="266"/>
    </row>
    <row r="600" spans="1:15" ht="18.75" customHeight="1" x14ac:dyDescent="0.25">
      <c r="A600" s="266"/>
      <c r="B600" s="266"/>
      <c r="C600" s="266"/>
      <c r="D600" s="266"/>
      <c r="E600" s="266"/>
      <c r="F600" s="298"/>
      <c r="G600" s="298"/>
      <c r="H600" s="298"/>
      <c r="I600" s="266"/>
      <c r="J600" s="266"/>
      <c r="K600" s="266"/>
      <c r="L600" s="266"/>
      <c r="M600" s="266"/>
      <c r="N600" s="266"/>
      <c r="O600" s="266"/>
    </row>
    <row r="601" spans="1:15" ht="18.75" customHeight="1" x14ac:dyDescent="0.25">
      <c r="A601" s="266"/>
      <c r="B601" s="266"/>
      <c r="C601" s="266"/>
      <c r="D601" s="266"/>
      <c r="E601" s="266"/>
      <c r="F601" s="298"/>
      <c r="G601" s="298"/>
      <c r="H601" s="298"/>
      <c r="I601" s="266"/>
      <c r="J601" s="266"/>
      <c r="K601" s="266"/>
      <c r="L601" s="266"/>
      <c r="M601" s="266"/>
      <c r="N601" s="266"/>
      <c r="O601" s="266"/>
    </row>
    <row r="602" spans="1:15" ht="18.75" customHeight="1" x14ac:dyDescent="0.25">
      <c r="A602" s="266"/>
      <c r="B602" s="266"/>
      <c r="C602" s="266"/>
      <c r="D602" s="266"/>
      <c r="E602" s="266"/>
      <c r="F602" s="298"/>
      <c r="G602" s="298"/>
      <c r="H602" s="298"/>
      <c r="I602" s="266"/>
      <c r="J602" s="266"/>
      <c r="K602" s="266"/>
      <c r="L602" s="266"/>
      <c r="M602" s="266"/>
      <c r="N602" s="266"/>
      <c r="O602" s="266"/>
    </row>
    <row r="603" spans="1:15" ht="18.75" customHeight="1" x14ac:dyDescent="0.25">
      <c r="A603" s="266"/>
      <c r="B603" s="266"/>
      <c r="C603" s="266"/>
      <c r="D603" s="266"/>
      <c r="E603" s="266"/>
      <c r="F603" s="298"/>
      <c r="G603" s="298"/>
      <c r="H603" s="298"/>
      <c r="I603" s="266"/>
      <c r="J603" s="266"/>
      <c r="K603" s="266"/>
      <c r="L603" s="266"/>
      <c r="M603" s="266"/>
      <c r="N603" s="266"/>
      <c r="O603" s="266"/>
    </row>
    <row r="604" spans="1:15" ht="18.75" customHeight="1" x14ac:dyDescent="0.25">
      <c r="A604" s="266"/>
      <c r="B604" s="266"/>
      <c r="C604" s="266"/>
      <c r="D604" s="266"/>
      <c r="E604" s="266"/>
      <c r="F604" s="298"/>
      <c r="G604" s="298"/>
      <c r="H604" s="298"/>
      <c r="I604" s="266"/>
      <c r="J604" s="266"/>
      <c r="K604" s="266"/>
      <c r="L604" s="266"/>
      <c r="M604" s="266"/>
      <c r="N604" s="266"/>
      <c r="O604" s="266"/>
    </row>
    <row r="605" spans="1:15" ht="18.75" customHeight="1" x14ac:dyDescent="0.25">
      <c r="A605" s="266"/>
      <c r="B605" s="266"/>
      <c r="C605" s="266"/>
      <c r="D605" s="266"/>
      <c r="E605" s="266"/>
      <c r="F605" s="298"/>
      <c r="G605" s="298"/>
      <c r="H605" s="298"/>
      <c r="I605" s="266"/>
      <c r="J605" s="266"/>
      <c r="K605" s="266"/>
      <c r="L605" s="266"/>
      <c r="M605" s="266"/>
      <c r="N605" s="266"/>
      <c r="O605" s="266"/>
    </row>
    <row r="606" spans="1:15" ht="18.75" customHeight="1" x14ac:dyDescent="0.25">
      <c r="A606" s="266"/>
      <c r="B606" s="266"/>
      <c r="C606" s="266"/>
      <c r="D606" s="266"/>
      <c r="E606" s="266"/>
      <c r="F606" s="298"/>
      <c r="G606" s="298"/>
      <c r="H606" s="298"/>
      <c r="I606" s="266"/>
      <c r="J606" s="266"/>
      <c r="K606" s="266"/>
      <c r="L606" s="266"/>
      <c r="M606" s="266"/>
      <c r="N606" s="266"/>
      <c r="O606" s="266"/>
    </row>
    <row r="607" spans="1:15" ht="18.75" customHeight="1" x14ac:dyDescent="0.25">
      <c r="A607" s="266"/>
      <c r="B607" s="266"/>
      <c r="C607" s="266"/>
      <c r="D607" s="266"/>
      <c r="E607" s="266"/>
      <c r="F607" s="298"/>
      <c r="G607" s="298"/>
      <c r="H607" s="298"/>
      <c r="I607" s="266"/>
      <c r="J607" s="266"/>
      <c r="K607" s="266"/>
      <c r="L607" s="266"/>
      <c r="M607" s="266"/>
      <c r="N607" s="266"/>
      <c r="O607" s="266"/>
    </row>
    <row r="608" spans="1:15" ht="18.75" customHeight="1" x14ac:dyDescent="0.25">
      <c r="A608" s="266"/>
      <c r="B608" s="266"/>
      <c r="C608" s="266"/>
      <c r="D608" s="266"/>
      <c r="E608" s="266"/>
      <c r="F608" s="298"/>
      <c r="G608" s="298"/>
      <c r="H608" s="298"/>
      <c r="I608" s="266"/>
      <c r="J608" s="266"/>
      <c r="K608" s="266"/>
      <c r="L608" s="266"/>
      <c r="M608" s="266"/>
      <c r="N608" s="266"/>
      <c r="O608" s="266"/>
    </row>
    <row r="609" spans="1:15" ht="18.75" customHeight="1" x14ac:dyDescent="0.25">
      <c r="A609" s="266"/>
      <c r="B609" s="266"/>
      <c r="C609" s="266"/>
      <c r="D609" s="266"/>
      <c r="E609" s="266"/>
      <c r="F609" s="298"/>
      <c r="G609" s="298"/>
      <c r="H609" s="298"/>
      <c r="I609" s="266"/>
      <c r="J609" s="266"/>
      <c r="K609" s="266"/>
      <c r="L609" s="266"/>
      <c r="M609" s="266"/>
      <c r="N609" s="266"/>
      <c r="O609" s="266"/>
    </row>
    <row r="610" spans="1:15" ht="18.75" customHeight="1" x14ac:dyDescent="0.25">
      <c r="A610" s="266"/>
      <c r="B610" s="266"/>
      <c r="C610" s="266"/>
      <c r="D610" s="266"/>
      <c r="E610" s="266"/>
      <c r="F610" s="298"/>
      <c r="G610" s="298"/>
      <c r="H610" s="298"/>
      <c r="I610" s="266"/>
      <c r="J610" s="266"/>
      <c r="K610" s="266"/>
      <c r="L610" s="266"/>
      <c r="M610" s="266"/>
      <c r="N610" s="266"/>
      <c r="O610" s="266"/>
    </row>
    <row r="611" spans="1:15" ht="18.75" customHeight="1" x14ac:dyDescent="0.25">
      <c r="A611" s="266"/>
      <c r="B611" s="266"/>
      <c r="C611" s="266"/>
      <c r="D611" s="266"/>
      <c r="E611" s="266"/>
      <c r="F611" s="298"/>
      <c r="G611" s="298"/>
      <c r="H611" s="298"/>
      <c r="I611" s="266"/>
      <c r="J611" s="266"/>
      <c r="K611" s="266"/>
      <c r="L611" s="266"/>
      <c r="M611" s="266"/>
      <c r="N611" s="266"/>
      <c r="O611" s="266"/>
    </row>
    <row r="612" spans="1:15" ht="18.75" customHeight="1" x14ac:dyDescent="0.25">
      <c r="A612" s="266"/>
      <c r="B612" s="266"/>
      <c r="C612" s="266"/>
      <c r="D612" s="266"/>
      <c r="E612" s="266"/>
      <c r="F612" s="298"/>
      <c r="G612" s="298"/>
      <c r="H612" s="298"/>
      <c r="I612" s="266"/>
      <c r="J612" s="266"/>
      <c r="K612" s="266"/>
      <c r="L612" s="266"/>
      <c r="M612" s="266"/>
      <c r="N612" s="266"/>
      <c r="O612" s="266"/>
    </row>
    <row r="613" spans="1:15" ht="18.75" customHeight="1" x14ac:dyDescent="0.25">
      <c r="A613" s="266"/>
      <c r="B613" s="266"/>
      <c r="C613" s="266"/>
      <c r="D613" s="266"/>
      <c r="E613" s="266"/>
      <c r="F613" s="298"/>
      <c r="G613" s="298"/>
      <c r="H613" s="298"/>
      <c r="I613" s="266"/>
      <c r="J613" s="266"/>
      <c r="K613" s="266"/>
      <c r="L613" s="266"/>
      <c r="M613" s="266"/>
      <c r="N613" s="266"/>
      <c r="O613" s="266"/>
    </row>
    <row r="614" spans="1:15" ht="18.75" customHeight="1" x14ac:dyDescent="0.25">
      <c r="A614" s="266"/>
      <c r="B614" s="266"/>
      <c r="C614" s="266"/>
      <c r="D614" s="266"/>
      <c r="E614" s="266"/>
      <c r="F614" s="298"/>
      <c r="G614" s="298"/>
      <c r="H614" s="298"/>
      <c r="I614" s="266"/>
      <c r="J614" s="266"/>
      <c r="K614" s="266"/>
      <c r="L614" s="266"/>
      <c r="M614" s="266"/>
      <c r="N614" s="266"/>
      <c r="O614" s="266"/>
    </row>
    <row r="615" spans="1:15" ht="18.75" customHeight="1" x14ac:dyDescent="0.25">
      <c r="A615" s="266"/>
      <c r="B615" s="266"/>
      <c r="C615" s="266"/>
      <c r="D615" s="266"/>
      <c r="E615" s="266"/>
      <c r="F615" s="298"/>
      <c r="G615" s="298"/>
      <c r="H615" s="298"/>
      <c r="I615" s="266"/>
      <c r="J615" s="266"/>
      <c r="K615" s="266"/>
      <c r="L615" s="266"/>
      <c r="M615" s="266"/>
      <c r="N615" s="266"/>
      <c r="O615" s="266"/>
    </row>
    <row r="616" spans="1:15" ht="18.75" customHeight="1" x14ac:dyDescent="0.25">
      <c r="A616" s="266"/>
      <c r="B616" s="266"/>
      <c r="C616" s="266"/>
      <c r="D616" s="266"/>
      <c r="E616" s="266"/>
      <c r="F616" s="298"/>
      <c r="G616" s="298"/>
      <c r="H616" s="298"/>
      <c r="I616" s="266"/>
      <c r="J616" s="266"/>
      <c r="K616" s="266"/>
      <c r="L616" s="266"/>
      <c r="M616" s="266"/>
      <c r="N616" s="266"/>
      <c r="O616" s="266"/>
    </row>
    <row r="617" spans="1:15" ht="18.75" customHeight="1" x14ac:dyDescent="0.25">
      <c r="A617" s="266"/>
      <c r="B617" s="266"/>
      <c r="C617" s="266"/>
      <c r="D617" s="266"/>
      <c r="E617" s="266"/>
      <c r="F617" s="298"/>
      <c r="G617" s="298"/>
      <c r="H617" s="298"/>
      <c r="I617" s="266"/>
      <c r="J617" s="266"/>
      <c r="K617" s="266"/>
      <c r="L617" s="266"/>
      <c r="M617" s="266"/>
      <c r="N617" s="266"/>
      <c r="O617" s="266"/>
    </row>
    <row r="618" spans="1:15" ht="18.75" customHeight="1" x14ac:dyDescent="0.25">
      <c r="A618" s="266"/>
      <c r="B618" s="266"/>
      <c r="C618" s="266"/>
      <c r="D618" s="266"/>
      <c r="E618" s="266"/>
      <c r="F618" s="298"/>
      <c r="G618" s="298"/>
      <c r="H618" s="298"/>
      <c r="I618" s="266"/>
      <c r="J618" s="266"/>
      <c r="K618" s="266"/>
      <c r="L618" s="266"/>
      <c r="M618" s="266"/>
      <c r="N618" s="266"/>
      <c r="O618" s="266"/>
    </row>
    <row r="619" spans="1:15" ht="18.75" customHeight="1" x14ac:dyDescent="0.25">
      <c r="A619" s="266"/>
      <c r="B619" s="266"/>
      <c r="C619" s="266"/>
      <c r="D619" s="266"/>
      <c r="E619" s="266"/>
      <c r="F619" s="298"/>
      <c r="G619" s="298"/>
      <c r="H619" s="298"/>
      <c r="I619" s="266"/>
      <c r="J619" s="266"/>
      <c r="K619" s="266"/>
      <c r="L619" s="266"/>
      <c r="M619" s="266"/>
      <c r="N619" s="266"/>
      <c r="O619" s="266"/>
    </row>
    <row r="620" spans="1:15" ht="18.75" customHeight="1" x14ac:dyDescent="0.25">
      <c r="A620" s="266"/>
      <c r="B620" s="266"/>
      <c r="C620" s="266"/>
      <c r="D620" s="266"/>
      <c r="E620" s="266"/>
      <c r="F620" s="298"/>
      <c r="G620" s="298"/>
      <c r="H620" s="298"/>
      <c r="I620" s="266"/>
      <c r="J620" s="266"/>
      <c r="K620" s="266"/>
      <c r="L620" s="266"/>
      <c r="M620" s="266"/>
      <c r="N620" s="266"/>
      <c r="O620" s="266"/>
    </row>
    <row r="621" spans="1:15" ht="18.75" customHeight="1" x14ac:dyDescent="0.25">
      <c r="A621" s="266"/>
      <c r="B621" s="266"/>
      <c r="C621" s="266"/>
      <c r="D621" s="266"/>
      <c r="E621" s="266"/>
      <c r="F621" s="298"/>
      <c r="G621" s="298"/>
      <c r="H621" s="298"/>
      <c r="I621" s="266"/>
      <c r="J621" s="266"/>
      <c r="K621" s="266"/>
      <c r="L621" s="266"/>
      <c r="M621" s="266"/>
      <c r="N621" s="266"/>
      <c r="O621" s="266"/>
    </row>
    <row r="622" spans="1:15" ht="18.75" customHeight="1" x14ac:dyDescent="0.25">
      <c r="A622" s="266"/>
      <c r="B622" s="266"/>
      <c r="C622" s="266"/>
      <c r="D622" s="266"/>
      <c r="E622" s="266"/>
      <c r="F622" s="298"/>
      <c r="G622" s="298"/>
      <c r="H622" s="298"/>
      <c r="I622" s="266"/>
      <c r="J622" s="266"/>
      <c r="K622" s="266"/>
      <c r="L622" s="266"/>
      <c r="M622" s="266"/>
      <c r="N622" s="266"/>
      <c r="O622" s="266"/>
    </row>
    <row r="623" spans="1:15" ht="18.75" customHeight="1" x14ac:dyDescent="0.25">
      <c r="A623" s="266"/>
      <c r="B623" s="266"/>
      <c r="C623" s="266"/>
      <c r="D623" s="266"/>
      <c r="E623" s="266"/>
      <c r="F623" s="298"/>
      <c r="G623" s="298"/>
      <c r="H623" s="298"/>
      <c r="I623" s="266"/>
      <c r="J623" s="266"/>
      <c r="K623" s="266"/>
      <c r="L623" s="266"/>
      <c r="M623" s="266"/>
      <c r="N623" s="266"/>
      <c r="O623" s="266"/>
    </row>
    <row r="624" spans="1:15" ht="18.75" customHeight="1" x14ac:dyDescent="0.25">
      <c r="A624" s="266"/>
      <c r="B624" s="266"/>
      <c r="C624" s="266"/>
      <c r="D624" s="266"/>
      <c r="E624" s="266"/>
      <c r="F624" s="298"/>
      <c r="G624" s="298"/>
      <c r="H624" s="298"/>
      <c r="I624" s="266"/>
      <c r="J624" s="266"/>
      <c r="K624" s="266"/>
      <c r="L624" s="266"/>
      <c r="M624" s="266"/>
      <c r="N624" s="266"/>
      <c r="O624" s="266"/>
    </row>
    <row r="625" spans="1:15" ht="18.75" customHeight="1" x14ac:dyDescent="0.25">
      <c r="A625" s="266"/>
      <c r="B625" s="266"/>
      <c r="C625" s="266"/>
      <c r="D625" s="266"/>
      <c r="E625" s="266"/>
      <c r="F625" s="298"/>
      <c r="G625" s="298"/>
      <c r="H625" s="298"/>
      <c r="I625" s="266"/>
      <c r="J625" s="266"/>
      <c r="K625" s="266"/>
      <c r="L625" s="266"/>
      <c r="M625" s="266"/>
      <c r="N625" s="266"/>
      <c r="O625" s="266"/>
    </row>
    <row r="626" spans="1:15" ht="18.75" customHeight="1" x14ac:dyDescent="0.25">
      <c r="A626" s="266"/>
      <c r="B626" s="266"/>
      <c r="C626" s="266"/>
      <c r="D626" s="266"/>
      <c r="E626" s="266"/>
      <c r="F626" s="298"/>
      <c r="G626" s="298"/>
      <c r="H626" s="298"/>
      <c r="I626" s="266"/>
      <c r="J626" s="266"/>
      <c r="K626" s="266"/>
      <c r="L626" s="266"/>
      <c r="M626" s="266"/>
      <c r="N626" s="266"/>
      <c r="O626" s="266"/>
    </row>
    <row r="627" spans="1:15" ht="18.75" customHeight="1" x14ac:dyDescent="0.25">
      <c r="A627" s="266"/>
      <c r="B627" s="266"/>
      <c r="C627" s="266"/>
      <c r="D627" s="266"/>
      <c r="E627" s="266"/>
      <c r="F627" s="298"/>
      <c r="G627" s="298"/>
      <c r="H627" s="298"/>
      <c r="I627" s="266"/>
      <c r="J627" s="266"/>
      <c r="K627" s="266"/>
      <c r="L627" s="266"/>
      <c r="M627" s="266"/>
      <c r="N627" s="266"/>
      <c r="O627" s="266"/>
    </row>
    <row r="628" spans="1:15" ht="18.75" customHeight="1" x14ac:dyDescent="0.25">
      <c r="A628" s="266"/>
      <c r="B628" s="266"/>
      <c r="C628" s="266"/>
      <c r="D628" s="266"/>
      <c r="E628" s="266"/>
      <c r="F628" s="298"/>
      <c r="G628" s="298"/>
      <c r="H628" s="298"/>
      <c r="I628" s="266"/>
      <c r="J628" s="266"/>
      <c r="K628" s="266"/>
      <c r="L628" s="266"/>
      <c r="M628" s="266"/>
      <c r="N628" s="266"/>
      <c r="O628" s="266"/>
    </row>
    <row r="629" spans="1:15" ht="18.75" customHeight="1" x14ac:dyDescent="0.25">
      <c r="A629" s="266"/>
      <c r="B629" s="266"/>
      <c r="C629" s="266"/>
      <c r="D629" s="266"/>
      <c r="E629" s="266"/>
      <c r="F629" s="298"/>
      <c r="G629" s="298"/>
      <c r="H629" s="298"/>
      <c r="I629" s="266"/>
      <c r="J629" s="266"/>
      <c r="K629" s="266"/>
      <c r="L629" s="266"/>
      <c r="M629" s="266"/>
      <c r="N629" s="266"/>
      <c r="O629" s="266"/>
    </row>
    <row r="630" spans="1:15" ht="18.75" customHeight="1" x14ac:dyDescent="0.25">
      <c r="A630" s="266"/>
      <c r="B630" s="266"/>
      <c r="C630" s="266"/>
      <c r="D630" s="266"/>
      <c r="E630" s="266"/>
      <c r="F630" s="298"/>
      <c r="G630" s="298"/>
      <c r="H630" s="298"/>
      <c r="I630" s="266"/>
      <c r="J630" s="266"/>
      <c r="K630" s="266"/>
      <c r="L630" s="266"/>
      <c r="M630" s="266"/>
      <c r="N630" s="266"/>
      <c r="O630" s="266"/>
    </row>
    <row r="631" spans="1:15" ht="18.75" customHeight="1" x14ac:dyDescent="0.25">
      <c r="A631" s="266"/>
      <c r="B631" s="266"/>
      <c r="C631" s="266"/>
      <c r="D631" s="266"/>
      <c r="E631" s="266"/>
      <c r="F631" s="298"/>
      <c r="G631" s="298"/>
      <c r="H631" s="298"/>
      <c r="I631" s="266"/>
      <c r="J631" s="266"/>
      <c r="K631" s="266"/>
      <c r="L631" s="266"/>
      <c r="M631" s="266"/>
      <c r="N631" s="266"/>
      <c r="O631" s="266"/>
    </row>
    <row r="632" spans="1:15" ht="18.75" customHeight="1" x14ac:dyDescent="0.25">
      <c r="A632" s="266"/>
      <c r="B632" s="266"/>
      <c r="C632" s="266"/>
      <c r="D632" s="266"/>
      <c r="E632" s="266"/>
      <c r="F632" s="298"/>
      <c r="G632" s="298"/>
      <c r="H632" s="298"/>
      <c r="I632" s="266"/>
      <c r="J632" s="266"/>
      <c r="K632" s="266"/>
      <c r="L632" s="266"/>
      <c r="M632" s="266"/>
      <c r="N632" s="266"/>
      <c r="O632" s="266"/>
    </row>
    <row r="633" spans="1:15" ht="18.75" customHeight="1" x14ac:dyDescent="0.25">
      <c r="A633" s="266"/>
      <c r="B633" s="266"/>
      <c r="C633" s="266"/>
      <c r="D633" s="266"/>
      <c r="E633" s="266"/>
      <c r="F633" s="298"/>
      <c r="G633" s="298"/>
      <c r="H633" s="298"/>
      <c r="I633" s="266"/>
      <c r="J633" s="266"/>
      <c r="K633" s="266"/>
      <c r="L633" s="266"/>
      <c r="M633" s="266"/>
      <c r="N633" s="266"/>
      <c r="O633" s="266"/>
    </row>
    <row r="634" spans="1:15" ht="18.75" customHeight="1" x14ac:dyDescent="0.25">
      <c r="A634" s="266"/>
      <c r="B634" s="266"/>
      <c r="C634" s="266"/>
      <c r="D634" s="266"/>
      <c r="E634" s="266"/>
      <c r="F634" s="298"/>
      <c r="G634" s="298"/>
      <c r="H634" s="298"/>
      <c r="I634" s="266"/>
      <c r="J634" s="266"/>
      <c r="K634" s="266"/>
      <c r="L634" s="266"/>
      <c r="M634" s="266"/>
      <c r="N634" s="266"/>
      <c r="O634" s="266"/>
    </row>
    <row r="635" spans="1:15" ht="18.75" customHeight="1" x14ac:dyDescent="0.25">
      <c r="A635" s="266"/>
      <c r="B635" s="266"/>
      <c r="C635" s="266"/>
      <c r="D635" s="266"/>
      <c r="E635" s="266"/>
      <c r="F635" s="298"/>
      <c r="G635" s="298"/>
      <c r="H635" s="298"/>
      <c r="I635" s="266"/>
      <c r="J635" s="266"/>
      <c r="K635" s="266"/>
      <c r="L635" s="266"/>
      <c r="M635" s="266"/>
      <c r="N635" s="266"/>
      <c r="O635" s="266"/>
    </row>
    <row r="636" spans="1:15" ht="18.75" customHeight="1" x14ac:dyDescent="0.25">
      <c r="A636" s="266"/>
      <c r="B636" s="266"/>
      <c r="C636" s="266"/>
      <c r="D636" s="266"/>
      <c r="E636" s="266"/>
      <c r="F636" s="298"/>
      <c r="G636" s="298"/>
      <c r="H636" s="298"/>
      <c r="I636" s="266"/>
      <c r="J636" s="266"/>
      <c r="K636" s="266"/>
      <c r="L636" s="266"/>
      <c r="M636" s="266"/>
      <c r="N636" s="266"/>
      <c r="O636" s="266"/>
    </row>
    <row r="637" spans="1:15" ht="18.75" customHeight="1" x14ac:dyDescent="0.25">
      <c r="A637" s="266"/>
      <c r="B637" s="266"/>
      <c r="C637" s="266"/>
      <c r="D637" s="266"/>
      <c r="E637" s="266"/>
      <c r="F637" s="298"/>
      <c r="G637" s="298"/>
      <c r="H637" s="298"/>
      <c r="I637" s="266"/>
      <c r="J637" s="266"/>
      <c r="K637" s="266"/>
      <c r="L637" s="266"/>
      <c r="M637" s="266"/>
      <c r="N637" s="266"/>
      <c r="O637" s="266"/>
    </row>
    <row r="638" spans="1:15" ht="18.75" customHeight="1" x14ac:dyDescent="0.25">
      <c r="A638" s="266"/>
      <c r="B638" s="266"/>
      <c r="C638" s="266"/>
      <c r="D638" s="266"/>
      <c r="E638" s="266"/>
      <c r="F638" s="298"/>
      <c r="G638" s="298"/>
      <c r="H638" s="298"/>
      <c r="I638" s="266"/>
      <c r="J638" s="266"/>
      <c r="K638" s="266"/>
      <c r="L638" s="266"/>
      <c r="M638" s="266"/>
      <c r="N638" s="266"/>
      <c r="O638" s="266"/>
    </row>
    <row r="639" spans="1:15" ht="18.75" customHeight="1" x14ac:dyDescent="0.25">
      <c r="A639" s="266"/>
      <c r="B639" s="266"/>
      <c r="C639" s="266"/>
      <c r="D639" s="266"/>
      <c r="E639" s="266"/>
      <c r="F639" s="298"/>
      <c r="G639" s="298"/>
      <c r="H639" s="298"/>
      <c r="I639" s="266"/>
      <c r="J639" s="266"/>
      <c r="K639" s="266"/>
      <c r="L639" s="266"/>
      <c r="M639" s="266"/>
      <c r="N639" s="266"/>
      <c r="O639" s="266"/>
    </row>
    <row r="640" spans="1:15" ht="18.75" customHeight="1" x14ac:dyDescent="0.25">
      <c r="A640" s="266"/>
      <c r="B640" s="266"/>
      <c r="C640" s="266"/>
      <c r="D640" s="266"/>
      <c r="E640" s="266"/>
      <c r="F640" s="298"/>
      <c r="G640" s="298"/>
      <c r="H640" s="298"/>
      <c r="I640" s="266"/>
      <c r="J640" s="266"/>
      <c r="K640" s="266"/>
      <c r="L640" s="266"/>
      <c r="M640" s="266"/>
      <c r="N640" s="266"/>
      <c r="O640" s="266"/>
    </row>
    <row r="641" spans="1:15" ht="18.75" customHeight="1" x14ac:dyDescent="0.25">
      <c r="A641" s="266"/>
      <c r="B641" s="266"/>
      <c r="C641" s="266"/>
      <c r="D641" s="266"/>
      <c r="E641" s="266"/>
      <c r="F641" s="298"/>
      <c r="G641" s="298"/>
      <c r="H641" s="298"/>
      <c r="I641" s="266"/>
      <c r="J641" s="266"/>
      <c r="K641" s="266"/>
      <c r="L641" s="266"/>
      <c r="M641" s="266"/>
      <c r="N641" s="266"/>
      <c r="O641" s="266"/>
    </row>
    <row r="642" spans="1:15" ht="18.75" customHeight="1" x14ac:dyDescent="0.25">
      <c r="A642" s="266"/>
      <c r="B642" s="266"/>
      <c r="C642" s="266"/>
      <c r="D642" s="266"/>
      <c r="E642" s="266"/>
      <c r="F642" s="298"/>
      <c r="G642" s="298"/>
      <c r="H642" s="298"/>
      <c r="I642" s="266"/>
      <c r="J642" s="266"/>
      <c r="K642" s="266"/>
      <c r="L642" s="266"/>
      <c r="M642" s="266"/>
      <c r="N642" s="266"/>
      <c r="O642" s="266"/>
    </row>
    <row r="643" spans="1:15" ht="18.75" customHeight="1" x14ac:dyDescent="0.25">
      <c r="A643" s="266"/>
      <c r="B643" s="266"/>
      <c r="C643" s="266"/>
      <c r="D643" s="266"/>
      <c r="E643" s="266"/>
      <c r="F643" s="298"/>
      <c r="G643" s="298"/>
      <c r="H643" s="298"/>
      <c r="I643" s="266"/>
      <c r="J643" s="266"/>
      <c r="K643" s="266"/>
      <c r="L643" s="266"/>
      <c r="M643" s="266"/>
      <c r="N643" s="266"/>
      <c r="O643" s="266"/>
    </row>
    <row r="644" spans="1:15" ht="18.75" customHeight="1" x14ac:dyDescent="0.25">
      <c r="A644" s="266"/>
      <c r="B644" s="266"/>
      <c r="C644" s="266"/>
      <c r="D644" s="266"/>
      <c r="E644" s="266"/>
      <c r="F644" s="298"/>
      <c r="G644" s="298"/>
      <c r="H644" s="298"/>
      <c r="I644" s="266"/>
      <c r="J644" s="266"/>
      <c r="K644" s="266"/>
      <c r="L644" s="266"/>
      <c r="M644" s="266"/>
      <c r="N644" s="266"/>
      <c r="O644" s="266"/>
    </row>
    <row r="645" spans="1:15" ht="18.75" customHeight="1" x14ac:dyDescent="0.25">
      <c r="A645" s="266"/>
      <c r="B645" s="266"/>
      <c r="C645" s="266"/>
      <c r="D645" s="266"/>
      <c r="E645" s="266"/>
      <c r="F645" s="298"/>
      <c r="G645" s="298"/>
      <c r="H645" s="298"/>
      <c r="I645" s="266"/>
      <c r="J645" s="266"/>
      <c r="K645" s="266"/>
      <c r="L645" s="266"/>
      <c r="M645" s="266"/>
      <c r="N645" s="266"/>
      <c r="O645" s="266"/>
    </row>
    <row r="646" spans="1:15" ht="18.75" customHeight="1" x14ac:dyDescent="0.25">
      <c r="A646" s="266"/>
      <c r="B646" s="266"/>
      <c r="C646" s="266"/>
      <c r="D646" s="266"/>
      <c r="E646" s="266"/>
      <c r="F646" s="298"/>
      <c r="G646" s="298"/>
      <c r="H646" s="298"/>
      <c r="I646" s="266"/>
      <c r="J646" s="266"/>
      <c r="K646" s="266"/>
      <c r="L646" s="266"/>
      <c r="M646" s="266"/>
      <c r="N646" s="266"/>
      <c r="O646" s="266"/>
    </row>
    <row r="647" spans="1:15" ht="18.75" customHeight="1" x14ac:dyDescent="0.25">
      <c r="A647" s="266"/>
      <c r="B647" s="266"/>
      <c r="C647" s="266"/>
      <c r="D647" s="266"/>
      <c r="E647" s="266"/>
      <c r="F647" s="298"/>
      <c r="G647" s="298"/>
      <c r="H647" s="298"/>
      <c r="I647" s="266"/>
      <c r="J647" s="266"/>
      <c r="K647" s="266"/>
      <c r="L647" s="266"/>
      <c r="M647" s="266"/>
      <c r="N647" s="266"/>
      <c r="O647" s="266"/>
    </row>
    <row r="648" spans="1:15" ht="18.75" customHeight="1" x14ac:dyDescent="0.25">
      <c r="A648" s="266"/>
      <c r="B648" s="266"/>
      <c r="C648" s="266"/>
      <c r="D648" s="266"/>
      <c r="E648" s="266"/>
      <c r="F648" s="298"/>
      <c r="G648" s="298"/>
      <c r="H648" s="298"/>
      <c r="I648" s="266"/>
      <c r="J648" s="266"/>
      <c r="K648" s="266"/>
      <c r="L648" s="266"/>
      <c r="M648" s="266"/>
      <c r="N648" s="266"/>
      <c r="O648" s="266"/>
    </row>
    <row r="649" spans="1:15" ht="18.75" customHeight="1" x14ac:dyDescent="0.25">
      <c r="A649" s="266"/>
      <c r="B649" s="266"/>
      <c r="C649" s="266"/>
      <c r="D649" s="266"/>
      <c r="E649" s="266"/>
      <c r="F649" s="298"/>
      <c r="G649" s="298"/>
      <c r="H649" s="298"/>
      <c r="I649" s="266"/>
      <c r="J649" s="266"/>
      <c r="K649" s="266"/>
      <c r="L649" s="266"/>
      <c r="M649" s="266"/>
      <c r="N649" s="266"/>
      <c r="O649" s="266"/>
    </row>
    <row r="650" spans="1:15" ht="18.75" customHeight="1" x14ac:dyDescent="0.25">
      <c r="A650" s="266"/>
      <c r="B650" s="266"/>
      <c r="C650" s="266"/>
      <c r="D650" s="266"/>
      <c r="E650" s="266"/>
      <c r="F650" s="298"/>
      <c r="G650" s="298"/>
      <c r="H650" s="298"/>
      <c r="I650" s="266"/>
      <c r="J650" s="266"/>
      <c r="K650" s="266"/>
      <c r="L650" s="266"/>
      <c r="M650" s="266"/>
      <c r="N650" s="266"/>
      <c r="O650" s="266"/>
    </row>
    <row r="651" spans="1:15" ht="18.75" customHeight="1" x14ac:dyDescent="0.25">
      <c r="A651" s="266"/>
      <c r="B651" s="266"/>
      <c r="C651" s="266"/>
      <c r="D651" s="266"/>
      <c r="E651" s="266"/>
      <c r="F651" s="298"/>
      <c r="G651" s="298"/>
      <c r="H651" s="298"/>
      <c r="I651" s="266"/>
      <c r="J651" s="266"/>
      <c r="K651" s="266"/>
      <c r="L651" s="266"/>
      <c r="M651" s="266"/>
      <c r="N651" s="266"/>
      <c r="O651" s="266"/>
    </row>
    <row r="652" spans="1:15" ht="18.75" customHeight="1" x14ac:dyDescent="0.25">
      <c r="A652" s="266"/>
      <c r="B652" s="266"/>
      <c r="C652" s="266"/>
      <c r="D652" s="266"/>
      <c r="E652" s="266"/>
      <c r="F652" s="298"/>
      <c r="G652" s="298"/>
      <c r="H652" s="298"/>
      <c r="I652" s="266"/>
      <c r="J652" s="266"/>
      <c r="K652" s="266"/>
      <c r="L652" s="266"/>
      <c r="M652" s="266"/>
      <c r="N652" s="266"/>
      <c r="O652" s="266"/>
    </row>
    <row r="653" spans="1:15" ht="18.75" customHeight="1" x14ac:dyDescent="0.25">
      <c r="A653" s="266"/>
      <c r="B653" s="266"/>
      <c r="C653" s="266"/>
      <c r="D653" s="266"/>
      <c r="E653" s="266"/>
      <c r="F653" s="298"/>
      <c r="G653" s="298"/>
      <c r="H653" s="298"/>
      <c r="I653" s="266"/>
      <c r="J653" s="266"/>
      <c r="K653" s="266"/>
      <c r="L653" s="266"/>
      <c r="M653" s="266"/>
      <c r="N653" s="266"/>
      <c r="O653" s="266"/>
    </row>
    <row r="654" spans="1:15" ht="18.75" customHeight="1" x14ac:dyDescent="0.25">
      <c r="A654" s="266"/>
      <c r="B654" s="266"/>
      <c r="C654" s="266"/>
      <c r="D654" s="266"/>
      <c r="E654" s="266"/>
      <c r="F654" s="298"/>
      <c r="G654" s="298"/>
      <c r="H654" s="298"/>
      <c r="I654" s="266"/>
      <c r="J654" s="266"/>
      <c r="K654" s="266"/>
      <c r="L654" s="266"/>
      <c r="M654" s="266"/>
      <c r="N654" s="266"/>
      <c r="O654" s="266"/>
    </row>
    <row r="655" spans="1:15" ht="18.75" customHeight="1" x14ac:dyDescent="0.25">
      <c r="A655" s="266"/>
      <c r="B655" s="266"/>
      <c r="C655" s="266"/>
      <c r="D655" s="266"/>
      <c r="E655" s="266"/>
      <c r="F655" s="298"/>
      <c r="G655" s="298"/>
      <c r="H655" s="298"/>
      <c r="I655" s="266"/>
      <c r="J655" s="266"/>
      <c r="K655" s="266"/>
      <c r="L655" s="266"/>
      <c r="M655" s="266"/>
      <c r="N655" s="266"/>
      <c r="O655" s="266"/>
    </row>
    <row r="656" spans="1:15" ht="18.75" customHeight="1" x14ac:dyDescent="0.25">
      <c r="A656" s="266"/>
      <c r="B656" s="266"/>
      <c r="C656" s="266"/>
      <c r="D656" s="266"/>
      <c r="E656" s="266"/>
      <c r="F656" s="298"/>
      <c r="G656" s="298"/>
      <c r="H656" s="298"/>
      <c r="I656" s="266"/>
      <c r="J656" s="266"/>
      <c r="K656" s="266"/>
      <c r="L656" s="266"/>
      <c r="M656" s="266"/>
      <c r="N656" s="266"/>
      <c r="O656" s="266"/>
    </row>
    <row r="657" spans="1:15" ht="18.75" customHeight="1" x14ac:dyDescent="0.25">
      <c r="A657" s="266"/>
      <c r="B657" s="266"/>
      <c r="C657" s="266"/>
      <c r="D657" s="266"/>
      <c r="E657" s="266"/>
      <c r="F657" s="298"/>
      <c r="G657" s="298"/>
      <c r="H657" s="298"/>
      <c r="I657" s="266"/>
      <c r="J657" s="266"/>
      <c r="K657" s="266"/>
      <c r="L657" s="266"/>
      <c r="M657" s="266"/>
      <c r="N657" s="266"/>
      <c r="O657" s="266"/>
    </row>
    <row r="658" spans="1:15" ht="18.75" customHeight="1" x14ac:dyDescent="0.25">
      <c r="A658" s="266"/>
      <c r="B658" s="266"/>
      <c r="C658" s="266"/>
      <c r="D658" s="266"/>
      <c r="E658" s="266"/>
      <c r="F658" s="298"/>
      <c r="G658" s="298"/>
      <c r="H658" s="298"/>
      <c r="I658" s="266"/>
      <c r="J658" s="266"/>
      <c r="K658" s="266"/>
      <c r="L658" s="266"/>
      <c r="M658" s="266"/>
      <c r="N658" s="266"/>
      <c r="O658" s="266"/>
    </row>
    <row r="659" spans="1:15" ht="18.75" customHeight="1" x14ac:dyDescent="0.25">
      <c r="A659" s="266"/>
      <c r="B659" s="266"/>
      <c r="C659" s="266"/>
      <c r="D659" s="266"/>
      <c r="E659" s="266"/>
      <c r="F659" s="298"/>
      <c r="G659" s="298"/>
      <c r="H659" s="298"/>
      <c r="I659" s="266"/>
      <c r="J659" s="266"/>
      <c r="K659" s="266"/>
      <c r="L659" s="266"/>
      <c r="M659" s="266"/>
      <c r="N659" s="266"/>
      <c r="O659" s="266"/>
    </row>
    <row r="660" spans="1:15" ht="18.75" customHeight="1" x14ac:dyDescent="0.25">
      <c r="A660" s="266"/>
      <c r="B660" s="266"/>
      <c r="C660" s="266"/>
      <c r="D660" s="266"/>
      <c r="E660" s="266"/>
      <c r="F660" s="298"/>
      <c r="G660" s="298"/>
      <c r="H660" s="298"/>
      <c r="I660" s="266"/>
      <c r="J660" s="266"/>
      <c r="K660" s="266"/>
      <c r="L660" s="266"/>
      <c r="M660" s="266"/>
      <c r="N660" s="266"/>
      <c r="O660" s="266"/>
    </row>
    <row r="661" spans="1:15" ht="18.75" customHeight="1" x14ac:dyDescent="0.25">
      <c r="A661" s="266"/>
      <c r="B661" s="266"/>
      <c r="C661" s="266"/>
      <c r="D661" s="266"/>
      <c r="E661" s="266"/>
      <c r="F661" s="298"/>
      <c r="G661" s="298"/>
      <c r="H661" s="298"/>
      <c r="I661" s="266"/>
      <c r="J661" s="266"/>
      <c r="K661" s="266"/>
      <c r="L661" s="266"/>
      <c r="M661" s="266"/>
      <c r="N661" s="266"/>
      <c r="O661" s="266"/>
    </row>
    <row r="662" spans="1:15" ht="18.75" customHeight="1" x14ac:dyDescent="0.25">
      <c r="A662" s="266"/>
      <c r="B662" s="266"/>
      <c r="C662" s="266"/>
      <c r="D662" s="266"/>
      <c r="E662" s="266"/>
      <c r="F662" s="298"/>
      <c r="G662" s="298"/>
      <c r="H662" s="298"/>
      <c r="I662" s="266"/>
      <c r="J662" s="266"/>
      <c r="K662" s="266"/>
      <c r="L662" s="266"/>
      <c r="M662" s="266"/>
      <c r="N662" s="266"/>
      <c r="O662" s="266"/>
    </row>
    <row r="663" spans="1:15" ht="18.75" customHeight="1" x14ac:dyDescent="0.25">
      <c r="A663" s="266"/>
      <c r="B663" s="266"/>
      <c r="C663" s="266"/>
      <c r="D663" s="266"/>
      <c r="E663" s="266"/>
      <c r="F663" s="298"/>
      <c r="G663" s="298"/>
      <c r="H663" s="298"/>
      <c r="I663" s="266"/>
      <c r="J663" s="266"/>
      <c r="K663" s="266"/>
      <c r="L663" s="266"/>
      <c r="M663" s="266"/>
      <c r="N663" s="266"/>
      <c r="O663" s="266"/>
    </row>
    <row r="664" spans="1:15" ht="18.75" customHeight="1" x14ac:dyDescent="0.25">
      <c r="A664" s="266"/>
      <c r="B664" s="266"/>
      <c r="C664" s="266"/>
      <c r="D664" s="266"/>
      <c r="E664" s="266"/>
      <c r="F664" s="298"/>
      <c r="G664" s="298"/>
      <c r="H664" s="298"/>
      <c r="I664" s="266"/>
      <c r="J664" s="266"/>
      <c r="K664" s="266"/>
      <c r="L664" s="266"/>
      <c r="M664" s="266"/>
      <c r="N664" s="266"/>
      <c r="O664" s="266"/>
    </row>
    <row r="665" spans="1:15" ht="18.75" customHeight="1" x14ac:dyDescent="0.25">
      <c r="A665" s="266"/>
      <c r="B665" s="266"/>
      <c r="C665" s="266"/>
      <c r="D665" s="266"/>
      <c r="E665" s="266"/>
      <c r="F665" s="298"/>
      <c r="G665" s="298"/>
      <c r="H665" s="298"/>
      <c r="I665" s="266"/>
      <c r="J665" s="266"/>
      <c r="K665" s="266"/>
      <c r="L665" s="266"/>
      <c r="M665" s="266"/>
      <c r="N665" s="266"/>
      <c r="O665" s="266"/>
    </row>
    <row r="666" spans="1:15" ht="18.75" customHeight="1" x14ac:dyDescent="0.25">
      <c r="A666" s="266"/>
      <c r="B666" s="266"/>
      <c r="C666" s="266"/>
      <c r="D666" s="266"/>
      <c r="E666" s="266"/>
      <c r="F666" s="298"/>
      <c r="G666" s="298"/>
      <c r="H666" s="298"/>
      <c r="I666" s="266"/>
      <c r="J666" s="266"/>
      <c r="K666" s="266"/>
      <c r="L666" s="266"/>
      <c r="M666" s="266"/>
      <c r="N666" s="266"/>
      <c r="O666" s="266"/>
    </row>
    <row r="667" spans="1:15" ht="18.75" customHeight="1" x14ac:dyDescent="0.25">
      <c r="A667" s="266"/>
      <c r="B667" s="266"/>
      <c r="C667" s="266"/>
      <c r="D667" s="266"/>
      <c r="E667" s="266"/>
      <c r="F667" s="298"/>
      <c r="G667" s="298"/>
      <c r="H667" s="298"/>
      <c r="I667" s="266"/>
      <c r="J667" s="266"/>
      <c r="K667" s="266"/>
      <c r="L667" s="266"/>
      <c r="M667" s="266"/>
      <c r="N667" s="266"/>
      <c r="O667" s="266"/>
    </row>
    <row r="668" spans="1:15" ht="18.75" customHeight="1" x14ac:dyDescent="0.25">
      <c r="A668" s="266"/>
      <c r="B668" s="266"/>
      <c r="C668" s="266"/>
      <c r="D668" s="266"/>
      <c r="E668" s="266"/>
      <c r="F668" s="298"/>
      <c r="G668" s="298"/>
      <c r="H668" s="298"/>
      <c r="I668" s="266"/>
      <c r="J668" s="266"/>
      <c r="K668" s="266"/>
      <c r="L668" s="266"/>
      <c r="M668" s="266"/>
      <c r="N668" s="266"/>
      <c r="O668" s="266"/>
    </row>
    <row r="669" spans="1:15" ht="18.75" customHeight="1" x14ac:dyDescent="0.25">
      <c r="A669" s="266"/>
      <c r="B669" s="266"/>
      <c r="C669" s="266"/>
      <c r="D669" s="266"/>
      <c r="E669" s="266"/>
      <c r="F669" s="298"/>
      <c r="G669" s="298"/>
      <c r="H669" s="298"/>
      <c r="I669" s="266"/>
      <c r="J669" s="266"/>
      <c r="K669" s="266"/>
      <c r="L669" s="266"/>
      <c r="M669" s="266"/>
      <c r="N669" s="266"/>
      <c r="O669" s="266"/>
    </row>
    <row r="670" spans="1:15" ht="18.75" customHeight="1" x14ac:dyDescent="0.25">
      <c r="A670" s="266"/>
      <c r="B670" s="266"/>
      <c r="C670" s="266"/>
      <c r="D670" s="266"/>
      <c r="E670" s="266"/>
      <c r="F670" s="298"/>
      <c r="G670" s="298"/>
      <c r="H670" s="298"/>
      <c r="I670" s="266"/>
      <c r="J670" s="266"/>
      <c r="K670" s="266"/>
      <c r="L670" s="266"/>
      <c r="M670" s="266"/>
      <c r="N670" s="266"/>
      <c r="O670" s="266"/>
    </row>
    <row r="671" spans="1:15" ht="18.75" customHeight="1" x14ac:dyDescent="0.25">
      <c r="A671" s="266"/>
      <c r="B671" s="266"/>
      <c r="C671" s="266"/>
      <c r="D671" s="266"/>
      <c r="E671" s="266"/>
      <c r="F671" s="298"/>
      <c r="G671" s="298"/>
      <c r="H671" s="298"/>
      <c r="I671" s="266"/>
      <c r="J671" s="266"/>
      <c r="K671" s="266"/>
      <c r="L671" s="266"/>
      <c r="M671" s="266"/>
      <c r="N671" s="266"/>
      <c r="O671" s="266"/>
    </row>
    <row r="672" spans="1:15" ht="18.75" customHeight="1" x14ac:dyDescent="0.25">
      <c r="A672" s="266"/>
      <c r="B672" s="266"/>
      <c r="C672" s="266"/>
      <c r="D672" s="266"/>
      <c r="E672" s="266"/>
      <c r="F672" s="298"/>
      <c r="G672" s="298"/>
      <c r="H672" s="298"/>
      <c r="I672" s="266"/>
      <c r="J672" s="266"/>
      <c r="K672" s="266"/>
      <c r="L672" s="266"/>
      <c r="M672" s="266"/>
      <c r="N672" s="266"/>
      <c r="O672" s="266"/>
    </row>
    <row r="673" spans="1:15" ht="18.75" customHeight="1" x14ac:dyDescent="0.25">
      <c r="A673" s="266"/>
      <c r="B673" s="266"/>
      <c r="C673" s="266"/>
      <c r="D673" s="266"/>
      <c r="E673" s="266"/>
      <c r="F673" s="298"/>
      <c r="G673" s="298"/>
      <c r="H673" s="298"/>
      <c r="I673" s="266"/>
      <c r="J673" s="266"/>
      <c r="K673" s="266"/>
      <c r="L673" s="266"/>
      <c r="M673" s="266"/>
      <c r="N673" s="266"/>
      <c r="O673" s="266"/>
    </row>
    <row r="674" spans="1:15" ht="18.75" customHeight="1" x14ac:dyDescent="0.25">
      <c r="A674" s="266"/>
      <c r="B674" s="266"/>
      <c r="C674" s="266"/>
      <c r="D674" s="266"/>
      <c r="E674" s="266"/>
      <c r="F674" s="298"/>
      <c r="G674" s="298"/>
      <c r="H674" s="298"/>
      <c r="I674" s="266"/>
      <c r="J674" s="266"/>
      <c r="K674" s="266"/>
      <c r="L674" s="266"/>
      <c r="M674" s="266"/>
      <c r="N674" s="266"/>
      <c r="O674" s="266"/>
    </row>
    <row r="675" spans="1:15" ht="18.75" customHeight="1" x14ac:dyDescent="0.25">
      <c r="A675" s="266"/>
      <c r="B675" s="266"/>
      <c r="C675" s="266"/>
      <c r="D675" s="266"/>
      <c r="E675" s="266"/>
      <c r="F675" s="298"/>
      <c r="G675" s="298"/>
      <c r="H675" s="298"/>
      <c r="I675" s="266"/>
      <c r="J675" s="266"/>
      <c r="K675" s="266"/>
      <c r="L675" s="266"/>
      <c r="M675" s="266"/>
      <c r="N675" s="266"/>
      <c r="O675" s="266"/>
    </row>
    <row r="676" spans="1:15" ht="18.75" customHeight="1" x14ac:dyDescent="0.25">
      <c r="A676" s="266"/>
      <c r="B676" s="266"/>
      <c r="C676" s="266"/>
      <c r="D676" s="266"/>
      <c r="E676" s="266"/>
      <c r="F676" s="298"/>
      <c r="G676" s="298"/>
      <c r="H676" s="298"/>
      <c r="I676" s="266"/>
      <c r="J676" s="266"/>
      <c r="K676" s="266"/>
      <c r="L676" s="266"/>
      <c r="M676" s="266"/>
      <c r="N676" s="266"/>
      <c r="O676" s="266"/>
    </row>
    <row r="677" spans="1:15" ht="18.75" customHeight="1" x14ac:dyDescent="0.25">
      <c r="A677" s="266"/>
      <c r="B677" s="266"/>
      <c r="C677" s="266"/>
      <c r="D677" s="266"/>
      <c r="E677" s="266"/>
      <c r="F677" s="298"/>
      <c r="G677" s="298"/>
      <c r="H677" s="298"/>
      <c r="I677" s="266"/>
      <c r="J677" s="266"/>
      <c r="K677" s="266"/>
      <c r="L677" s="266"/>
      <c r="M677" s="266"/>
      <c r="N677" s="266"/>
      <c r="O677" s="266"/>
    </row>
    <row r="678" spans="1:15" ht="18.75" customHeight="1" x14ac:dyDescent="0.25">
      <c r="A678" s="266"/>
      <c r="B678" s="266"/>
      <c r="C678" s="266"/>
      <c r="D678" s="266"/>
      <c r="E678" s="266"/>
      <c r="F678" s="298"/>
      <c r="G678" s="298"/>
      <c r="H678" s="298"/>
      <c r="I678" s="266"/>
      <c r="J678" s="266"/>
      <c r="K678" s="266"/>
      <c r="L678" s="266"/>
      <c r="M678" s="266"/>
      <c r="N678" s="266"/>
      <c r="O678" s="266"/>
    </row>
    <row r="679" spans="1:15" ht="18.75" customHeight="1" x14ac:dyDescent="0.25">
      <c r="A679" s="266"/>
      <c r="B679" s="266"/>
      <c r="C679" s="266"/>
      <c r="D679" s="266"/>
      <c r="E679" s="266"/>
      <c r="F679" s="298"/>
      <c r="G679" s="298"/>
      <c r="H679" s="298"/>
      <c r="I679" s="266"/>
      <c r="J679" s="266"/>
      <c r="K679" s="266"/>
      <c r="L679" s="266"/>
      <c r="M679" s="266"/>
      <c r="N679" s="266"/>
      <c r="O679" s="266"/>
    </row>
    <row r="680" spans="1:15" ht="18.75" customHeight="1" x14ac:dyDescent="0.25">
      <c r="A680" s="266"/>
      <c r="B680" s="266"/>
      <c r="C680" s="266"/>
      <c r="D680" s="266"/>
      <c r="E680" s="266"/>
      <c r="F680" s="298"/>
      <c r="G680" s="298"/>
      <c r="H680" s="298"/>
      <c r="I680" s="266"/>
      <c r="J680" s="266"/>
      <c r="K680" s="266"/>
      <c r="L680" s="266"/>
      <c r="M680" s="266"/>
      <c r="N680" s="266"/>
      <c r="O680" s="266"/>
    </row>
    <row r="681" spans="1:15" ht="18.75" customHeight="1" x14ac:dyDescent="0.25">
      <c r="A681" s="266"/>
      <c r="B681" s="266"/>
      <c r="C681" s="266"/>
      <c r="D681" s="266"/>
      <c r="E681" s="266"/>
      <c r="F681" s="298"/>
      <c r="G681" s="298"/>
      <c r="H681" s="298"/>
      <c r="I681" s="266"/>
      <c r="J681" s="266"/>
      <c r="K681" s="266"/>
      <c r="L681" s="266"/>
      <c r="M681" s="266"/>
      <c r="N681" s="266"/>
      <c r="O681" s="266"/>
    </row>
    <row r="682" spans="1:15" ht="18.75" customHeight="1" x14ac:dyDescent="0.25">
      <c r="A682" s="266"/>
      <c r="B682" s="266"/>
      <c r="C682" s="266"/>
      <c r="D682" s="266"/>
      <c r="E682" s="266"/>
      <c r="F682" s="298"/>
      <c r="G682" s="298"/>
      <c r="H682" s="298"/>
      <c r="I682" s="266"/>
      <c r="J682" s="266"/>
      <c r="K682" s="266"/>
      <c r="L682" s="266"/>
      <c r="M682" s="266"/>
      <c r="N682" s="266"/>
      <c r="O682" s="266"/>
    </row>
    <row r="683" spans="1:15" ht="18.75" customHeight="1" x14ac:dyDescent="0.25">
      <c r="A683" s="266"/>
      <c r="B683" s="266"/>
      <c r="C683" s="266"/>
      <c r="D683" s="266"/>
      <c r="E683" s="266"/>
      <c r="F683" s="298"/>
      <c r="G683" s="298"/>
      <c r="H683" s="298"/>
      <c r="I683" s="266"/>
      <c r="J683" s="266"/>
      <c r="K683" s="266"/>
      <c r="L683" s="266"/>
      <c r="M683" s="266"/>
      <c r="N683" s="266"/>
      <c r="O683" s="266"/>
    </row>
    <row r="684" spans="1:15" ht="18.75" customHeight="1" x14ac:dyDescent="0.25">
      <c r="A684" s="266"/>
      <c r="B684" s="266"/>
      <c r="C684" s="266"/>
      <c r="D684" s="266"/>
      <c r="E684" s="266"/>
      <c r="F684" s="298"/>
      <c r="G684" s="298"/>
      <c r="H684" s="298"/>
      <c r="I684" s="266"/>
      <c r="J684" s="266"/>
      <c r="K684" s="266"/>
      <c r="L684" s="266"/>
      <c r="M684" s="266"/>
      <c r="N684" s="266"/>
      <c r="O684" s="266"/>
    </row>
    <row r="685" spans="1:15" ht="18.75" customHeight="1" x14ac:dyDescent="0.25">
      <c r="A685" s="266"/>
      <c r="B685" s="266"/>
      <c r="C685" s="266"/>
      <c r="D685" s="266"/>
      <c r="E685" s="266"/>
      <c r="F685" s="298"/>
      <c r="G685" s="298"/>
      <c r="H685" s="298"/>
      <c r="I685" s="266"/>
      <c r="J685" s="266"/>
      <c r="K685" s="266"/>
      <c r="L685" s="266"/>
      <c r="M685" s="266"/>
      <c r="N685" s="266"/>
      <c r="O685" s="266"/>
    </row>
    <row r="686" spans="1:15" ht="18.75" customHeight="1" x14ac:dyDescent="0.25">
      <c r="A686" s="266"/>
      <c r="B686" s="266"/>
      <c r="C686" s="266"/>
      <c r="D686" s="266"/>
      <c r="E686" s="266"/>
      <c r="F686" s="298"/>
      <c r="G686" s="298"/>
      <c r="H686" s="298"/>
      <c r="I686" s="266"/>
      <c r="J686" s="266"/>
      <c r="K686" s="266"/>
      <c r="L686" s="266"/>
      <c r="M686" s="266"/>
      <c r="N686" s="266"/>
      <c r="O686" s="266"/>
    </row>
    <row r="687" spans="1:15" ht="18.75" customHeight="1" x14ac:dyDescent="0.25">
      <c r="A687" s="266"/>
      <c r="B687" s="266"/>
      <c r="C687" s="266"/>
      <c r="D687" s="266"/>
      <c r="E687" s="266"/>
      <c r="F687" s="298"/>
      <c r="G687" s="298"/>
      <c r="H687" s="298"/>
      <c r="I687" s="266"/>
      <c r="J687" s="266"/>
      <c r="K687" s="266"/>
      <c r="L687" s="266"/>
      <c r="M687" s="266"/>
      <c r="N687" s="266"/>
      <c r="O687" s="266"/>
    </row>
    <row r="688" spans="1:15" ht="18.75" customHeight="1" x14ac:dyDescent="0.25">
      <c r="A688" s="266"/>
      <c r="B688" s="266"/>
      <c r="C688" s="266"/>
      <c r="D688" s="266"/>
      <c r="E688" s="266"/>
      <c r="F688" s="298"/>
      <c r="G688" s="298"/>
      <c r="H688" s="298"/>
      <c r="I688" s="266"/>
      <c r="J688" s="266"/>
      <c r="K688" s="266"/>
      <c r="L688" s="266"/>
      <c r="M688" s="266"/>
      <c r="N688" s="266"/>
      <c r="O688" s="266"/>
    </row>
    <row r="689" spans="1:15" ht="18.75" customHeight="1" x14ac:dyDescent="0.25">
      <c r="A689" s="266"/>
      <c r="B689" s="266"/>
      <c r="C689" s="266"/>
      <c r="D689" s="266"/>
      <c r="E689" s="266"/>
      <c r="F689" s="298"/>
      <c r="G689" s="298"/>
      <c r="H689" s="298"/>
      <c r="I689" s="266"/>
      <c r="J689" s="266"/>
      <c r="K689" s="266"/>
      <c r="L689" s="266"/>
      <c r="M689" s="266"/>
      <c r="N689" s="266"/>
      <c r="O689" s="266"/>
    </row>
    <row r="690" spans="1:15" ht="18.75" customHeight="1" x14ac:dyDescent="0.25">
      <c r="A690" s="266"/>
      <c r="B690" s="266"/>
      <c r="C690" s="266"/>
      <c r="D690" s="266"/>
      <c r="E690" s="266"/>
      <c r="F690" s="298"/>
      <c r="G690" s="298"/>
      <c r="H690" s="298"/>
      <c r="I690" s="266"/>
      <c r="J690" s="266"/>
      <c r="K690" s="266"/>
      <c r="L690" s="266"/>
      <c r="M690" s="266"/>
      <c r="N690" s="266"/>
      <c r="O690" s="266"/>
    </row>
    <row r="691" spans="1:15" ht="18.75" customHeight="1" x14ac:dyDescent="0.25">
      <c r="A691" s="266"/>
      <c r="B691" s="266"/>
      <c r="C691" s="266"/>
      <c r="D691" s="266"/>
      <c r="E691" s="266"/>
      <c r="F691" s="298"/>
      <c r="G691" s="298"/>
      <c r="H691" s="298"/>
      <c r="I691" s="266"/>
      <c r="J691" s="266"/>
      <c r="K691" s="266"/>
      <c r="L691" s="266"/>
      <c r="M691" s="266"/>
      <c r="N691" s="266"/>
      <c r="O691" s="266"/>
    </row>
    <row r="692" spans="1:15" ht="18.75" customHeight="1" x14ac:dyDescent="0.25">
      <c r="A692" s="266"/>
      <c r="B692" s="266"/>
      <c r="C692" s="266"/>
      <c r="D692" s="266"/>
      <c r="E692" s="266"/>
      <c r="F692" s="298"/>
      <c r="G692" s="298"/>
      <c r="H692" s="298"/>
      <c r="I692" s="266"/>
      <c r="J692" s="266"/>
      <c r="K692" s="266"/>
      <c r="L692" s="266"/>
      <c r="M692" s="266"/>
      <c r="N692" s="266"/>
      <c r="O692" s="266"/>
    </row>
    <row r="693" spans="1:15" ht="18.75" customHeight="1" x14ac:dyDescent="0.25">
      <c r="A693" s="266"/>
      <c r="B693" s="266"/>
      <c r="C693" s="266"/>
      <c r="D693" s="266"/>
      <c r="E693" s="266"/>
      <c r="F693" s="298"/>
      <c r="G693" s="298"/>
      <c r="H693" s="298"/>
      <c r="I693" s="266"/>
      <c r="J693" s="266"/>
      <c r="K693" s="266"/>
      <c r="L693" s="266"/>
      <c r="M693" s="266"/>
      <c r="N693" s="266"/>
      <c r="O693" s="266"/>
    </row>
    <row r="694" spans="1:15" ht="18.75" customHeight="1" x14ac:dyDescent="0.25">
      <c r="A694" s="266"/>
      <c r="B694" s="266"/>
      <c r="C694" s="266"/>
      <c r="D694" s="266"/>
      <c r="E694" s="266"/>
      <c r="F694" s="298"/>
      <c r="G694" s="298"/>
      <c r="H694" s="298"/>
      <c r="I694" s="266"/>
      <c r="J694" s="266"/>
      <c r="K694" s="266"/>
      <c r="L694" s="266"/>
      <c r="M694" s="266"/>
      <c r="N694" s="266"/>
      <c r="O694" s="266"/>
    </row>
    <row r="695" spans="1:15" ht="18.75" customHeight="1" x14ac:dyDescent="0.25">
      <c r="A695" s="266"/>
      <c r="B695" s="266"/>
      <c r="C695" s="266"/>
      <c r="D695" s="266"/>
      <c r="E695" s="266"/>
      <c r="F695" s="298"/>
      <c r="G695" s="298"/>
      <c r="H695" s="298"/>
      <c r="I695" s="266"/>
      <c r="J695" s="266"/>
      <c r="K695" s="266"/>
      <c r="L695" s="266"/>
      <c r="M695" s="266"/>
      <c r="N695" s="266"/>
      <c r="O695" s="266"/>
    </row>
    <row r="696" spans="1:15" ht="18.75" customHeight="1" x14ac:dyDescent="0.25">
      <c r="A696" s="266"/>
      <c r="B696" s="266"/>
      <c r="C696" s="266"/>
      <c r="D696" s="266"/>
      <c r="E696" s="266"/>
      <c r="F696" s="298"/>
      <c r="G696" s="298"/>
      <c r="H696" s="298"/>
      <c r="I696" s="266"/>
      <c r="J696" s="266"/>
      <c r="K696" s="266"/>
      <c r="L696" s="266"/>
      <c r="M696" s="266"/>
      <c r="N696" s="266"/>
      <c r="O696" s="266"/>
    </row>
    <row r="697" spans="1:15" ht="18.75" customHeight="1" x14ac:dyDescent="0.25">
      <c r="A697" s="266"/>
      <c r="B697" s="266"/>
      <c r="C697" s="266"/>
      <c r="D697" s="266"/>
      <c r="E697" s="266"/>
      <c r="F697" s="298"/>
      <c r="G697" s="298"/>
      <c r="H697" s="298"/>
      <c r="I697" s="266"/>
      <c r="J697" s="266"/>
      <c r="K697" s="266"/>
      <c r="L697" s="266"/>
      <c r="M697" s="266"/>
      <c r="N697" s="266"/>
      <c r="O697" s="266"/>
    </row>
    <row r="698" spans="1:15" ht="18.75" customHeight="1" x14ac:dyDescent="0.25">
      <c r="A698" s="266"/>
      <c r="B698" s="266"/>
      <c r="C698" s="266"/>
      <c r="D698" s="266"/>
      <c r="E698" s="266"/>
      <c r="F698" s="298"/>
      <c r="G698" s="298"/>
      <c r="H698" s="298"/>
      <c r="I698" s="266"/>
      <c r="J698" s="266"/>
      <c r="K698" s="266"/>
      <c r="L698" s="266"/>
      <c r="M698" s="266"/>
      <c r="N698" s="266"/>
      <c r="O698" s="266"/>
    </row>
    <row r="699" spans="1:15" ht="18.75" customHeight="1" x14ac:dyDescent="0.25">
      <c r="A699" s="266"/>
      <c r="B699" s="266"/>
      <c r="C699" s="266"/>
      <c r="D699" s="266"/>
      <c r="E699" s="266"/>
      <c r="F699" s="298"/>
      <c r="G699" s="298"/>
      <c r="H699" s="298"/>
      <c r="I699" s="266"/>
      <c r="J699" s="266"/>
      <c r="K699" s="266"/>
      <c r="L699" s="266"/>
      <c r="M699" s="266"/>
      <c r="N699" s="266"/>
      <c r="O699" s="266"/>
    </row>
    <row r="700" spans="1:15" ht="18.75" customHeight="1" x14ac:dyDescent="0.25">
      <c r="A700" s="266"/>
      <c r="B700" s="266"/>
      <c r="C700" s="266"/>
      <c r="D700" s="266"/>
      <c r="E700" s="266"/>
      <c r="F700" s="298"/>
      <c r="G700" s="298"/>
      <c r="H700" s="298"/>
      <c r="I700" s="266"/>
      <c r="J700" s="266"/>
      <c r="K700" s="266"/>
      <c r="L700" s="266"/>
      <c r="M700" s="266"/>
      <c r="N700" s="266"/>
      <c r="O700" s="266"/>
    </row>
    <row r="701" spans="1:15" ht="18.75" customHeight="1" x14ac:dyDescent="0.25">
      <c r="A701" s="266"/>
      <c r="B701" s="266"/>
      <c r="C701" s="266"/>
      <c r="D701" s="266"/>
      <c r="E701" s="266"/>
      <c r="F701" s="298"/>
      <c r="G701" s="298"/>
      <c r="H701" s="298"/>
      <c r="I701" s="266"/>
      <c r="J701" s="266"/>
      <c r="K701" s="266"/>
      <c r="L701" s="266"/>
      <c r="M701" s="266"/>
      <c r="N701" s="266"/>
      <c r="O701" s="266"/>
    </row>
    <row r="702" spans="1:15" ht="18.75" customHeight="1" x14ac:dyDescent="0.25">
      <c r="A702" s="266"/>
      <c r="B702" s="266"/>
      <c r="C702" s="266"/>
      <c r="D702" s="266"/>
      <c r="E702" s="266"/>
      <c r="F702" s="298"/>
      <c r="G702" s="298"/>
      <c r="H702" s="298"/>
      <c r="I702" s="266"/>
      <c r="J702" s="266"/>
      <c r="K702" s="266"/>
      <c r="L702" s="266"/>
      <c r="M702" s="266"/>
      <c r="N702" s="266"/>
      <c r="O702" s="266"/>
    </row>
    <row r="703" spans="1:15" ht="18.75" customHeight="1" x14ac:dyDescent="0.25">
      <c r="A703" s="266"/>
      <c r="B703" s="266"/>
      <c r="C703" s="266"/>
      <c r="D703" s="266"/>
      <c r="E703" s="266"/>
      <c r="F703" s="298"/>
      <c r="G703" s="298"/>
      <c r="H703" s="298"/>
      <c r="I703" s="266"/>
      <c r="J703" s="266"/>
      <c r="K703" s="266"/>
      <c r="L703" s="266"/>
      <c r="M703" s="266"/>
      <c r="N703" s="266"/>
      <c r="O703" s="266"/>
    </row>
    <row r="704" spans="1:15" ht="18.75" customHeight="1" x14ac:dyDescent="0.25">
      <c r="A704" s="266"/>
      <c r="B704" s="266"/>
      <c r="C704" s="266"/>
      <c r="D704" s="266"/>
      <c r="E704" s="266"/>
      <c r="F704" s="298"/>
      <c r="G704" s="298"/>
      <c r="H704" s="298"/>
      <c r="I704" s="266"/>
      <c r="J704" s="266"/>
      <c r="K704" s="266"/>
      <c r="L704" s="266"/>
      <c r="M704" s="266"/>
      <c r="N704" s="266"/>
      <c r="O704" s="266"/>
    </row>
    <row r="705" spans="1:15" ht="18.75" customHeight="1" x14ac:dyDescent="0.25">
      <c r="A705" s="266"/>
      <c r="B705" s="266"/>
      <c r="C705" s="266"/>
      <c r="D705" s="266"/>
      <c r="E705" s="266"/>
      <c r="F705" s="298"/>
      <c r="G705" s="298"/>
      <c r="H705" s="298"/>
      <c r="I705" s="266"/>
      <c r="J705" s="266"/>
      <c r="K705" s="266"/>
      <c r="L705" s="266"/>
      <c r="M705" s="266"/>
      <c r="N705" s="266"/>
      <c r="O705" s="266"/>
    </row>
    <row r="706" spans="1:15" ht="18.75" customHeight="1" x14ac:dyDescent="0.25">
      <c r="A706" s="266"/>
      <c r="B706" s="266"/>
      <c r="C706" s="266"/>
      <c r="D706" s="266"/>
      <c r="E706" s="266"/>
      <c r="F706" s="298"/>
      <c r="G706" s="298"/>
      <c r="H706" s="298"/>
      <c r="I706" s="266"/>
      <c r="J706" s="266"/>
      <c r="K706" s="266"/>
      <c r="L706" s="266"/>
      <c r="M706" s="266"/>
      <c r="N706" s="266"/>
      <c r="O706" s="266"/>
    </row>
    <row r="707" spans="1:15" ht="18.75" customHeight="1" x14ac:dyDescent="0.25">
      <c r="A707" s="266"/>
      <c r="B707" s="266"/>
      <c r="C707" s="266"/>
      <c r="D707" s="266"/>
      <c r="E707" s="266"/>
      <c r="F707" s="298"/>
      <c r="G707" s="298"/>
      <c r="H707" s="298"/>
      <c r="I707" s="266"/>
      <c r="J707" s="266"/>
      <c r="K707" s="266"/>
      <c r="L707" s="266"/>
      <c r="M707" s="266"/>
      <c r="N707" s="266"/>
      <c r="O707" s="266"/>
    </row>
    <row r="708" spans="1:15" ht="18.75" customHeight="1" x14ac:dyDescent="0.25">
      <c r="A708" s="266"/>
      <c r="B708" s="266"/>
      <c r="C708" s="266"/>
      <c r="D708" s="266"/>
      <c r="E708" s="266"/>
      <c r="F708" s="298"/>
      <c r="G708" s="298"/>
      <c r="H708" s="298"/>
      <c r="I708" s="266"/>
      <c r="J708" s="266"/>
      <c r="K708" s="266"/>
      <c r="L708" s="266"/>
      <c r="M708" s="266"/>
      <c r="N708" s="266"/>
      <c r="O708" s="266"/>
    </row>
    <row r="709" spans="1:15" ht="18.75" customHeight="1" x14ac:dyDescent="0.25">
      <c r="A709" s="266"/>
      <c r="B709" s="266"/>
      <c r="C709" s="266"/>
      <c r="D709" s="266"/>
      <c r="E709" s="266"/>
      <c r="F709" s="298"/>
      <c r="G709" s="298"/>
      <c r="H709" s="298"/>
      <c r="I709" s="266"/>
      <c r="J709" s="266"/>
      <c r="K709" s="266"/>
      <c r="L709" s="266"/>
      <c r="M709" s="266"/>
      <c r="N709" s="266"/>
      <c r="O709" s="266"/>
    </row>
    <row r="710" spans="1:15" ht="18.75" customHeight="1" x14ac:dyDescent="0.25">
      <c r="A710" s="266"/>
      <c r="B710" s="266"/>
      <c r="C710" s="266"/>
      <c r="D710" s="266"/>
      <c r="E710" s="266"/>
      <c r="F710" s="298"/>
      <c r="G710" s="298"/>
      <c r="H710" s="298"/>
      <c r="I710" s="266"/>
      <c r="J710" s="266"/>
      <c r="K710" s="266"/>
      <c r="L710" s="266"/>
      <c r="M710" s="266"/>
      <c r="N710" s="266"/>
      <c r="O710" s="266"/>
    </row>
    <row r="711" spans="1:15" ht="18.75" customHeight="1" x14ac:dyDescent="0.25">
      <c r="A711" s="266"/>
      <c r="B711" s="266"/>
      <c r="C711" s="266"/>
      <c r="D711" s="266"/>
      <c r="E711" s="266"/>
      <c r="F711" s="298"/>
      <c r="G711" s="298"/>
      <c r="H711" s="298"/>
      <c r="I711" s="266"/>
      <c r="J711" s="266"/>
      <c r="K711" s="266"/>
      <c r="L711" s="266"/>
      <c r="M711" s="266"/>
      <c r="N711" s="266"/>
      <c r="O711" s="266"/>
    </row>
    <row r="712" spans="1:15" ht="18.75" customHeight="1" x14ac:dyDescent="0.25">
      <c r="A712" s="266"/>
      <c r="B712" s="266"/>
      <c r="C712" s="266"/>
      <c r="D712" s="266"/>
      <c r="E712" s="266"/>
      <c r="F712" s="298"/>
      <c r="G712" s="298"/>
      <c r="H712" s="298"/>
      <c r="I712" s="266"/>
      <c r="J712" s="266"/>
      <c r="K712" s="266"/>
      <c r="L712" s="266"/>
      <c r="M712" s="266"/>
      <c r="N712" s="266"/>
      <c r="O712" s="266"/>
    </row>
    <row r="713" spans="1:15" ht="18.75" customHeight="1" x14ac:dyDescent="0.25">
      <c r="A713" s="266"/>
      <c r="B713" s="266"/>
      <c r="C713" s="266"/>
      <c r="D713" s="266"/>
      <c r="E713" s="266"/>
      <c r="F713" s="298"/>
      <c r="G713" s="298"/>
      <c r="H713" s="298"/>
      <c r="I713" s="266"/>
      <c r="J713" s="266"/>
      <c r="K713" s="266"/>
      <c r="L713" s="266"/>
      <c r="M713" s="266"/>
      <c r="N713" s="266"/>
      <c r="O713" s="266"/>
    </row>
    <row r="714" spans="1:15" ht="18.75" customHeight="1" x14ac:dyDescent="0.25">
      <c r="A714" s="266"/>
      <c r="B714" s="266"/>
      <c r="C714" s="266"/>
      <c r="D714" s="266"/>
      <c r="E714" s="266"/>
      <c r="F714" s="298"/>
      <c r="G714" s="298"/>
      <c r="H714" s="298"/>
      <c r="I714" s="266"/>
      <c r="J714" s="266"/>
      <c r="K714" s="266"/>
      <c r="L714" s="266"/>
      <c r="M714" s="266"/>
      <c r="N714" s="266"/>
      <c r="O714" s="266"/>
    </row>
    <row r="715" spans="1:15" ht="18.75" customHeight="1" x14ac:dyDescent="0.25">
      <c r="A715" s="266"/>
      <c r="B715" s="266"/>
      <c r="C715" s="266"/>
      <c r="D715" s="266"/>
      <c r="E715" s="266"/>
      <c r="F715" s="298"/>
      <c r="G715" s="298"/>
      <c r="H715" s="298"/>
      <c r="I715" s="266"/>
      <c r="J715" s="266"/>
      <c r="K715" s="266"/>
      <c r="L715" s="266"/>
      <c r="M715" s="266"/>
      <c r="N715" s="266"/>
      <c r="O715" s="266"/>
    </row>
    <row r="716" spans="1:15" ht="18.75" customHeight="1" x14ac:dyDescent="0.25">
      <c r="A716" s="266"/>
      <c r="B716" s="266"/>
      <c r="C716" s="266"/>
      <c r="D716" s="266"/>
      <c r="E716" s="266"/>
      <c r="F716" s="298"/>
      <c r="G716" s="298"/>
      <c r="H716" s="298"/>
      <c r="I716" s="266"/>
      <c r="J716" s="266"/>
      <c r="K716" s="266"/>
      <c r="L716" s="266"/>
      <c r="M716" s="266"/>
      <c r="N716" s="266"/>
      <c r="O716" s="266"/>
    </row>
    <row r="717" spans="1:15" ht="18.75" customHeight="1" x14ac:dyDescent="0.25">
      <c r="A717" s="266"/>
      <c r="B717" s="266"/>
      <c r="C717" s="266"/>
      <c r="D717" s="266"/>
      <c r="E717" s="266"/>
      <c r="F717" s="298"/>
      <c r="G717" s="298"/>
      <c r="H717" s="298"/>
      <c r="I717" s="266"/>
      <c r="J717" s="266"/>
      <c r="K717" s="266"/>
      <c r="L717" s="266"/>
      <c r="M717" s="266"/>
      <c r="N717" s="266"/>
      <c r="O717" s="266"/>
    </row>
    <row r="718" spans="1:15" ht="18.75" customHeight="1" x14ac:dyDescent="0.25">
      <c r="A718" s="266"/>
      <c r="B718" s="266"/>
      <c r="C718" s="266"/>
      <c r="D718" s="266"/>
      <c r="E718" s="266"/>
      <c r="F718" s="298"/>
      <c r="G718" s="298"/>
      <c r="H718" s="298"/>
      <c r="I718" s="266"/>
      <c r="J718" s="266"/>
      <c r="K718" s="266"/>
      <c r="L718" s="266"/>
      <c r="M718" s="266"/>
      <c r="N718" s="266"/>
      <c r="O718" s="266"/>
    </row>
    <row r="719" spans="1:15" ht="18.75" customHeight="1" x14ac:dyDescent="0.25">
      <c r="A719" s="266"/>
      <c r="B719" s="266"/>
      <c r="C719" s="266"/>
      <c r="D719" s="266"/>
      <c r="E719" s="266"/>
      <c r="F719" s="298"/>
      <c r="G719" s="298"/>
      <c r="H719" s="298"/>
      <c r="I719" s="266"/>
      <c r="J719" s="266"/>
      <c r="K719" s="266"/>
      <c r="L719" s="266"/>
      <c r="M719" s="266"/>
      <c r="N719" s="266"/>
      <c r="O719" s="266"/>
    </row>
    <row r="720" spans="1:15" ht="18.75" customHeight="1" x14ac:dyDescent="0.25">
      <c r="A720" s="266"/>
      <c r="B720" s="266"/>
      <c r="C720" s="266"/>
      <c r="D720" s="266"/>
      <c r="E720" s="266"/>
      <c r="F720" s="298"/>
      <c r="G720" s="298"/>
      <c r="H720" s="298"/>
      <c r="I720" s="266"/>
      <c r="J720" s="266"/>
      <c r="K720" s="266"/>
      <c r="L720" s="266"/>
      <c r="M720" s="266"/>
      <c r="N720" s="266"/>
      <c r="O720" s="266"/>
    </row>
    <row r="721" spans="1:15" ht="18.75" customHeight="1" x14ac:dyDescent="0.25">
      <c r="A721" s="266"/>
      <c r="B721" s="266"/>
      <c r="C721" s="266"/>
      <c r="D721" s="266"/>
      <c r="E721" s="266"/>
      <c r="F721" s="298"/>
      <c r="G721" s="298"/>
      <c r="H721" s="298"/>
      <c r="I721" s="266"/>
      <c r="J721" s="266"/>
      <c r="K721" s="266"/>
      <c r="L721" s="266"/>
      <c r="M721" s="266"/>
      <c r="N721" s="266"/>
      <c r="O721" s="266"/>
    </row>
    <row r="722" spans="1:15" ht="18.75" customHeight="1" x14ac:dyDescent="0.25">
      <c r="A722" s="266"/>
      <c r="B722" s="266"/>
      <c r="C722" s="266"/>
      <c r="D722" s="266"/>
      <c r="E722" s="266"/>
      <c r="F722" s="298"/>
      <c r="G722" s="298"/>
      <c r="H722" s="298"/>
      <c r="I722" s="266"/>
      <c r="J722" s="266"/>
      <c r="K722" s="266"/>
      <c r="L722" s="266"/>
      <c r="M722" s="266"/>
      <c r="N722" s="266"/>
      <c r="O722" s="266"/>
    </row>
    <row r="723" spans="1:15" ht="18.75" customHeight="1" x14ac:dyDescent="0.25">
      <c r="A723" s="266"/>
      <c r="B723" s="266"/>
      <c r="C723" s="266"/>
      <c r="D723" s="266"/>
      <c r="E723" s="266"/>
      <c r="F723" s="298"/>
      <c r="G723" s="298"/>
      <c r="H723" s="298"/>
      <c r="I723" s="266"/>
      <c r="J723" s="266"/>
      <c r="K723" s="266"/>
      <c r="L723" s="266"/>
      <c r="M723" s="266"/>
      <c r="N723" s="266"/>
      <c r="O723" s="266"/>
    </row>
    <row r="724" spans="1:15" ht="18.75" customHeight="1" x14ac:dyDescent="0.25">
      <c r="A724" s="266"/>
      <c r="B724" s="266"/>
      <c r="C724" s="266"/>
      <c r="D724" s="266"/>
      <c r="E724" s="266"/>
      <c r="F724" s="298"/>
      <c r="G724" s="298"/>
      <c r="H724" s="298"/>
      <c r="I724" s="266"/>
      <c r="J724" s="266"/>
      <c r="K724" s="266"/>
      <c r="L724" s="266"/>
      <c r="M724" s="266"/>
      <c r="N724" s="266"/>
      <c r="O724" s="266"/>
    </row>
    <row r="725" spans="1:15" ht="18.75" customHeight="1" x14ac:dyDescent="0.25">
      <c r="A725" s="266"/>
      <c r="B725" s="266"/>
      <c r="C725" s="266"/>
      <c r="D725" s="266"/>
      <c r="E725" s="266"/>
      <c r="F725" s="298"/>
      <c r="G725" s="298"/>
      <c r="H725" s="298"/>
      <c r="I725" s="266"/>
      <c r="J725" s="266"/>
      <c r="K725" s="266"/>
      <c r="L725" s="266"/>
      <c r="M725" s="266"/>
      <c r="N725" s="266"/>
      <c r="O725" s="266"/>
    </row>
    <row r="726" spans="1:15" ht="18.75" customHeight="1" x14ac:dyDescent="0.25">
      <c r="A726" s="266"/>
      <c r="B726" s="266"/>
      <c r="C726" s="266"/>
      <c r="D726" s="266"/>
      <c r="E726" s="266"/>
      <c r="F726" s="298"/>
      <c r="G726" s="298"/>
      <c r="H726" s="298"/>
      <c r="I726" s="266"/>
      <c r="J726" s="266"/>
      <c r="K726" s="266"/>
      <c r="L726" s="266"/>
      <c r="M726" s="266"/>
      <c r="N726" s="266"/>
      <c r="O726" s="266"/>
    </row>
    <row r="727" spans="1:15" ht="18.75" customHeight="1" x14ac:dyDescent="0.25">
      <c r="A727" s="266"/>
      <c r="B727" s="266"/>
      <c r="C727" s="266"/>
      <c r="D727" s="266"/>
      <c r="E727" s="266"/>
      <c r="F727" s="298"/>
      <c r="G727" s="298"/>
      <c r="H727" s="298"/>
      <c r="I727" s="266"/>
      <c r="J727" s="266"/>
      <c r="K727" s="266"/>
      <c r="L727" s="266"/>
      <c r="M727" s="266"/>
      <c r="N727" s="266"/>
      <c r="O727" s="266"/>
    </row>
    <row r="728" spans="1:15" ht="18.75" customHeight="1" x14ac:dyDescent="0.25">
      <c r="A728" s="266"/>
      <c r="B728" s="266"/>
      <c r="C728" s="266"/>
      <c r="D728" s="266"/>
      <c r="E728" s="266"/>
      <c r="F728" s="298"/>
      <c r="G728" s="298"/>
      <c r="H728" s="298"/>
      <c r="I728" s="266"/>
      <c r="J728" s="266"/>
      <c r="K728" s="266"/>
      <c r="L728" s="266"/>
      <c r="M728" s="266"/>
      <c r="N728" s="266"/>
      <c r="O728" s="266"/>
    </row>
    <row r="729" spans="1:15" ht="18.75" customHeight="1" x14ac:dyDescent="0.25">
      <c r="A729" s="266"/>
      <c r="B729" s="266"/>
      <c r="C729" s="266"/>
      <c r="D729" s="266"/>
      <c r="E729" s="266"/>
      <c r="F729" s="298"/>
      <c r="G729" s="298"/>
      <c r="H729" s="298"/>
      <c r="I729" s="266"/>
      <c r="J729" s="266"/>
      <c r="K729" s="266"/>
      <c r="L729" s="266"/>
      <c r="M729" s="266"/>
      <c r="N729" s="266"/>
      <c r="O729" s="266"/>
    </row>
    <row r="730" spans="1:15" ht="18.75" customHeight="1" x14ac:dyDescent="0.25">
      <c r="A730" s="266"/>
      <c r="B730" s="266"/>
      <c r="C730" s="266"/>
      <c r="D730" s="266"/>
      <c r="E730" s="266"/>
      <c r="F730" s="298"/>
      <c r="G730" s="298"/>
      <c r="H730" s="298"/>
      <c r="I730" s="266"/>
      <c r="J730" s="266"/>
      <c r="K730" s="266"/>
      <c r="L730" s="266"/>
      <c r="M730" s="266"/>
      <c r="N730" s="266"/>
      <c r="O730" s="266"/>
    </row>
    <row r="731" spans="1:15" ht="18.75" customHeight="1" x14ac:dyDescent="0.25">
      <c r="A731" s="266"/>
      <c r="B731" s="266"/>
      <c r="C731" s="266"/>
      <c r="D731" s="266"/>
      <c r="E731" s="266"/>
      <c r="F731" s="298"/>
      <c r="G731" s="298"/>
      <c r="H731" s="298"/>
      <c r="I731" s="266"/>
      <c r="J731" s="266"/>
      <c r="K731" s="266"/>
      <c r="L731" s="266"/>
      <c r="M731" s="266"/>
      <c r="N731" s="266"/>
      <c r="O731" s="266"/>
    </row>
    <row r="732" spans="1:15" ht="18.75" customHeight="1" x14ac:dyDescent="0.25">
      <c r="A732" s="266"/>
      <c r="B732" s="266"/>
      <c r="C732" s="266"/>
      <c r="D732" s="266"/>
      <c r="E732" s="266"/>
      <c r="F732" s="298"/>
      <c r="G732" s="298"/>
      <c r="H732" s="298"/>
      <c r="I732" s="266"/>
      <c r="J732" s="266"/>
      <c r="K732" s="266"/>
      <c r="L732" s="266"/>
      <c r="M732" s="266"/>
      <c r="N732" s="266"/>
      <c r="O732" s="266"/>
    </row>
    <row r="733" spans="1:15" ht="18.75" customHeight="1" x14ac:dyDescent="0.25">
      <c r="A733" s="266"/>
      <c r="B733" s="266"/>
      <c r="C733" s="266"/>
      <c r="D733" s="266"/>
      <c r="E733" s="266"/>
      <c r="F733" s="298"/>
      <c r="G733" s="298"/>
      <c r="H733" s="298"/>
      <c r="I733" s="266"/>
      <c r="J733" s="266"/>
      <c r="K733" s="266"/>
      <c r="L733" s="266"/>
      <c r="M733" s="266"/>
      <c r="N733" s="266"/>
      <c r="O733" s="266"/>
    </row>
    <row r="734" spans="1:15" ht="18.75" customHeight="1" x14ac:dyDescent="0.25">
      <c r="A734" s="266"/>
      <c r="B734" s="266"/>
      <c r="C734" s="266"/>
      <c r="D734" s="266"/>
      <c r="E734" s="266"/>
      <c r="F734" s="298"/>
      <c r="G734" s="298"/>
      <c r="H734" s="298"/>
      <c r="I734" s="266"/>
      <c r="J734" s="266"/>
      <c r="K734" s="266"/>
      <c r="L734" s="266"/>
      <c r="M734" s="266"/>
      <c r="N734" s="266"/>
      <c r="O734" s="266"/>
    </row>
    <row r="735" spans="1:15" ht="18.75" customHeight="1" x14ac:dyDescent="0.25">
      <c r="A735" s="266"/>
      <c r="B735" s="266"/>
      <c r="C735" s="266"/>
      <c r="D735" s="266"/>
      <c r="E735" s="266"/>
      <c r="F735" s="298"/>
      <c r="G735" s="298"/>
      <c r="H735" s="298"/>
      <c r="I735" s="266"/>
      <c r="J735" s="266"/>
      <c r="K735" s="266"/>
      <c r="L735" s="266"/>
      <c r="M735" s="266"/>
      <c r="N735" s="266"/>
      <c r="O735" s="266"/>
    </row>
    <row r="736" spans="1:15" ht="18.75" customHeight="1" x14ac:dyDescent="0.25">
      <c r="A736" s="266"/>
      <c r="B736" s="266"/>
      <c r="C736" s="266"/>
      <c r="D736" s="266"/>
      <c r="E736" s="266"/>
      <c r="F736" s="298"/>
      <c r="G736" s="298"/>
      <c r="H736" s="298"/>
      <c r="I736" s="266"/>
      <c r="J736" s="266"/>
      <c r="K736" s="266"/>
      <c r="L736" s="266"/>
      <c r="M736" s="266"/>
      <c r="N736" s="266"/>
      <c r="O736" s="266"/>
    </row>
    <row r="737" spans="1:15" ht="18.75" customHeight="1" x14ac:dyDescent="0.25">
      <c r="A737" s="266"/>
      <c r="B737" s="266"/>
      <c r="C737" s="266"/>
      <c r="D737" s="266"/>
      <c r="E737" s="266"/>
      <c r="F737" s="298"/>
      <c r="G737" s="298"/>
      <c r="H737" s="298"/>
      <c r="I737" s="266"/>
      <c r="J737" s="266"/>
      <c r="K737" s="266"/>
      <c r="L737" s="266"/>
      <c r="M737" s="266"/>
      <c r="N737" s="266"/>
      <c r="O737" s="266"/>
    </row>
    <row r="738" spans="1:15" ht="18.75" customHeight="1" x14ac:dyDescent="0.25">
      <c r="A738" s="266"/>
      <c r="B738" s="266"/>
      <c r="C738" s="266"/>
      <c r="D738" s="266"/>
      <c r="E738" s="266"/>
      <c r="F738" s="298"/>
      <c r="G738" s="298"/>
      <c r="H738" s="298"/>
      <c r="I738" s="266"/>
      <c r="J738" s="266"/>
      <c r="K738" s="266"/>
      <c r="L738" s="266"/>
      <c r="M738" s="266"/>
      <c r="N738" s="266"/>
      <c r="O738" s="266"/>
    </row>
    <row r="739" spans="1:15" ht="18.75" customHeight="1" x14ac:dyDescent="0.25">
      <c r="A739" s="266"/>
      <c r="B739" s="266"/>
      <c r="C739" s="266"/>
      <c r="D739" s="266"/>
      <c r="E739" s="266"/>
      <c r="F739" s="298"/>
      <c r="G739" s="298"/>
      <c r="H739" s="298"/>
      <c r="I739" s="266"/>
      <c r="J739" s="266"/>
      <c r="K739" s="266"/>
      <c r="L739" s="266"/>
      <c r="M739" s="266"/>
      <c r="N739" s="266"/>
      <c r="O739" s="266"/>
    </row>
    <row r="740" spans="1:15" ht="18.75" customHeight="1" x14ac:dyDescent="0.25">
      <c r="A740" s="266"/>
      <c r="B740" s="266"/>
      <c r="C740" s="266"/>
      <c r="D740" s="266"/>
      <c r="E740" s="266"/>
      <c r="F740" s="298"/>
      <c r="G740" s="298"/>
      <c r="H740" s="298"/>
      <c r="I740" s="266"/>
      <c r="J740" s="266"/>
      <c r="K740" s="266"/>
      <c r="L740" s="266"/>
      <c r="M740" s="266"/>
      <c r="N740" s="266"/>
      <c r="O740" s="266"/>
    </row>
    <row r="741" spans="1:15" ht="18.75" customHeight="1" x14ac:dyDescent="0.25">
      <c r="A741" s="266"/>
      <c r="B741" s="266"/>
      <c r="C741" s="266"/>
      <c r="D741" s="266"/>
      <c r="E741" s="266"/>
      <c r="F741" s="298"/>
      <c r="G741" s="298"/>
      <c r="H741" s="298"/>
      <c r="I741" s="266"/>
      <c r="J741" s="266"/>
      <c r="K741" s="266"/>
      <c r="L741" s="266"/>
      <c r="M741" s="266"/>
      <c r="N741" s="266"/>
      <c r="O741" s="266"/>
    </row>
    <row r="742" spans="1:15" ht="18.75" customHeight="1" x14ac:dyDescent="0.25">
      <c r="A742" s="266"/>
      <c r="B742" s="266"/>
      <c r="C742" s="266"/>
      <c r="D742" s="266"/>
      <c r="E742" s="266"/>
      <c r="F742" s="298"/>
      <c r="G742" s="298"/>
      <c r="H742" s="298"/>
      <c r="I742" s="266"/>
      <c r="J742" s="266"/>
      <c r="K742" s="266"/>
      <c r="L742" s="266"/>
      <c r="M742" s="266"/>
      <c r="N742" s="266"/>
      <c r="O742" s="266"/>
    </row>
    <row r="743" spans="1:15" ht="18.75" customHeight="1" x14ac:dyDescent="0.25">
      <c r="A743" s="266"/>
      <c r="B743" s="266"/>
      <c r="C743" s="266"/>
      <c r="D743" s="266"/>
      <c r="E743" s="266"/>
      <c r="F743" s="298"/>
      <c r="G743" s="298"/>
      <c r="H743" s="298"/>
      <c r="I743" s="266"/>
      <c r="J743" s="266"/>
      <c r="K743" s="266"/>
      <c r="L743" s="266"/>
      <c r="M743" s="266"/>
      <c r="N743" s="266"/>
      <c r="O743" s="266"/>
    </row>
    <row r="744" spans="1:15" ht="18.75" customHeight="1" x14ac:dyDescent="0.25">
      <c r="A744" s="266"/>
      <c r="B744" s="266"/>
      <c r="C744" s="266"/>
      <c r="D744" s="266"/>
      <c r="E744" s="266"/>
      <c r="F744" s="298"/>
      <c r="G744" s="298"/>
      <c r="H744" s="298"/>
      <c r="I744" s="266"/>
      <c r="J744" s="266"/>
      <c r="K744" s="266"/>
      <c r="L744" s="266"/>
      <c r="M744" s="266"/>
      <c r="N744" s="266"/>
      <c r="O744" s="266"/>
    </row>
    <row r="745" spans="1:15" ht="18.75" customHeight="1" x14ac:dyDescent="0.25">
      <c r="A745" s="266"/>
      <c r="B745" s="266"/>
      <c r="C745" s="266"/>
      <c r="D745" s="266"/>
      <c r="E745" s="266"/>
      <c r="F745" s="298"/>
      <c r="G745" s="298"/>
      <c r="H745" s="298"/>
      <c r="I745" s="266"/>
      <c r="J745" s="266"/>
      <c r="K745" s="266"/>
      <c r="L745" s="266"/>
      <c r="M745" s="266"/>
      <c r="N745" s="266"/>
      <c r="O745" s="266"/>
    </row>
    <row r="746" spans="1:15" ht="18.75" customHeight="1" x14ac:dyDescent="0.25">
      <c r="A746" s="266"/>
      <c r="B746" s="266"/>
      <c r="C746" s="266"/>
      <c r="D746" s="266"/>
      <c r="E746" s="266"/>
      <c r="F746" s="298"/>
      <c r="G746" s="298"/>
      <c r="H746" s="298"/>
      <c r="I746" s="266"/>
      <c r="J746" s="266"/>
      <c r="K746" s="266"/>
      <c r="L746" s="266"/>
      <c r="M746" s="266"/>
      <c r="N746" s="266"/>
      <c r="O746" s="266"/>
    </row>
    <row r="747" spans="1:15" ht="18.75" customHeight="1" x14ac:dyDescent="0.25">
      <c r="A747" s="266"/>
      <c r="B747" s="266"/>
      <c r="C747" s="266"/>
      <c r="D747" s="266"/>
      <c r="E747" s="266"/>
      <c r="F747" s="298"/>
      <c r="G747" s="298"/>
      <c r="H747" s="298"/>
      <c r="I747" s="266"/>
      <c r="J747" s="266"/>
      <c r="K747" s="266"/>
      <c r="L747" s="266"/>
      <c r="M747" s="266"/>
      <c r="N747" s="266"/>
      <c r="O747" s="266"/>
    </row>
    <row r="748" spans="1:15" ht="18.75" customHeight="1" x14ac:dyDescent="0.25">
      <c r="A748" s="266"/>
      <c r="B748" s="266"/>
      <c r="C748" s="266"/>
      <c r="D748" s="266"/>
      <c r="E748" s="266"/>
      <c r="F748" s="298"/>
      <c r="G748" s="298"/>
      <c r="H748" s="298"/>
      <c r="I748" s="266"/>
      <c r="J748" s="266"/>
      <c r="K748" s="266"/>
      <c r="L748" s="266"/>
      <c r="M748" s="266"/>
      <c r="N748" s="266"/>
      <c r="O748" s="266"/>
    </row>
    <row r="749" spans="1:15" ht="18.75" customHeight="1" x14ac:dyDescent="0.25">
      <c r="A749" s="266"/>
      <c r="B749" s="266"/>
      <c r="C749" s="266"/>
      <c r="D749" s="266"/>
      <c r="E749" s="266"/>
      <c r="F749" s="298"/>
      <c r="G749" s="298"/>
      <c r="H749" s="298"/>
      <c r="I749" s="266"/>
      <c r="J749" s="266"/>
      <c r="K749" s="266"/>
      <c r="L749" s="266"/>
      <c r="M749" s="266"/>
      <c r="N749" s="266"/>
      <c r="O749" s="266"/>
    </row>
    <row r="750" spans="1:15" ht="18.75" customHeight="1" x14ac:dyDescent="0.25">
      <c r="A750" s="266"/>
      <c r="B750" s="266"/>
      <c r="C750" s="266"/>
      <c r="D750" s="266"/>
      <c r="E750" s="266"/>
      <c r="F750" s="298"/>
      <c r="G750" s="298"/>
      <c r="H750" s="298"/>
      <c r="I750" s="266"/>
      <c r="J750" s="266"/>
      <c r="K750" s="266"/>
      <c r="L750" s="266"/>
      <c r="M750" s="266"/>
      <c r="N750" s="266"/>
      <c r="O750" s="266"/>
    </row>
    <row r="751" spans="1:15" ht="18.75" customHeight="1" x14ac:dyDescent="0.25">
      <c r="A751" s="266"/>
      <c r="B751" s="266"/>
      <c r="C751" s="266"/>
      <c r="D751" s="266"/>
      <c r="E751" s="266"/>
      <c r="F751" s="298"/>
      <c r="G751" s="298"/>
      <c r="H751" s="298"/>
      <c r="I751" s="266"/>
      <c r="J751" s="266"/>
      <c r="K751" s="266"/>
      <c r="L751" s="266"/>
      <c r="M751" s="266"/>
      <c r="N751" s="266"/>
      <c r="O751" s="266"/>
    </row>
    <row r="752" spans="1:15" ht="18.75" customHeight="1" x14ac:dyDescent="0.25">
      <c r="A752" s="266"/>
      <c r="B752" s="266"/>
      <c r="C752" s="266"/>
      <c r="D752" s="266"/>
      <c r="E752" s="266"/>
      <c r="F752" s="298"/>
      <c r="G752" s="298"/>
      <c r="H752" s="298"/>
      <c r="I752" s="266"/>
      <c r="J752" s="266"/>
      <c r="K752" s="266"/>
      <c r="L752" s="266"/>
      <c r="M752" s="266"/>
      <c r="N752" s="266"/>
      <c r="O752" s="266"/>
    </row>
    <row r="753" spans="1:15" ht="18.75" customHeight="1" x14ac:dyDescent="0.25">
      <c r="A753" s="266"/>
      <c r="B753" s="266"/>
      <c r="C753" s="266"/>
      <c r="D753" s="266"/>
      <c r="E753" s="266"/>
      <c r="F753" s="298"/>
      <c r="G753" s="298"/>
      <c r="H753" s="298"/>
      <c r="I753" s="266"/>
      <c r="J753" s="266"/>
      <c r="K753" s="266"/>
      <c r="L753" s="266"/>
      <c r="M753" s="266"/>
      <c r="N753" s="266"/>
      <c r="O753" s="266"/>
    </row>
    <row r="754" spans="1:15" ht="18.75" customHeight="1" x14ac:dyDescent="0.25">
      <c r="A754" s="266"/>
      <c r="B754" s="266"/>
      <c r="C754" s="266"/>
      <c r="D754" s="266"/>
      <c r="E754" s="266"/>
      <c r="F754" s="298"/>
      <c r="G754" s="298"/>
      <c r="H754" s="298"/>
      <c r="I754" s="266"/>
      <c r="J754" s="266"/>
      <c r="K754" s="266"/>
      <c r="L754" s="266"/>
      <c r="M754" s="266"/>
      <c r="N754" s="266"/>
      <c r="O754" s="266"/>
    </row>
    <row r="755" spans="1:15" ht="18.75" customHeight="1" x14ac:dyDescent="0.25">
      <c r="A755" s="266"/>
      <c r="B755" s="266"/>
      <c r="C755" s="266"/>
      <c r="D755" s="266"/>
      <c r="E755" s="266"/>
      <c r="F755" s="298"/>
      <c r="G755" s="298"/>
      <c r="H755" s="298"/>
      <c r="I755" s="266"/>
      <c r="J755" s="266"/>
      <c r="K755" s="266"/>
      <c r="L755" s="266"/>
      <c r="M755" s="266"/>
      <c r="N755" s="266"/>
      <c r="O755" s="266"/>
    </row>
    <row r="756" spans="1:15" ht="18.75" customHeight="1" x14ac:dyDescent="0.25">
      <c r="A756" s="266"/>
      <c r="B756" s="266"/>
      <c r="C756" s="266"/>
      <c r="D756" s="266"/>
      <c r="E756" s="266"/>
      <c r="F756" s="298"/>
      <c r="G756" s="298"/>
      <c r="H756" s="298"/>
      <c r="I756" s="266"/>
      <c r="J756" s="266"/>
      <c r="K756" s="266"/>
      <c r="L756" s="266"/>
      <c r="M756" s="266"/>
      <c r="N756" s="266"/>
      <c r="O756" s="266"/>
    </row>
    <row r="757" spans="1:15" ht="18.75" customHeight="1" x14ac:dyDescent="0.25">
      <c r="A757" s="266"/>
      <c r="B757" s="266"/>
      <c r="C757" s="266"/>
      <c r="D757" s="266"/>
      <c r="E757" s="266"/>
      <c r="F757" s="298"/>
      <c r="G757" s="298"/>
      <c r="H757" s="298"/>
      <c r="I757" s="266"/>
      <c r="J757" s="266"/>
      <c r="K757" s="266"/>
      <c r="L757" s="266"/>
      <c r="M757" s="266"/>
      <c r="N757" s="266"/>
      <c r="O757" s="266"/>
    </row>
    <row r="758" spans="1:15" ht="18.75" customHeight="1" x14ac:dyDescent="0.25">
      <c r="A758" s="266"/>
      <c r="B758" s="266"/>
      <c r="C758" s="266"/>
      <c r="D758" s="266"/>
      <c r="E758" s="266"/>
      <c r="F758" s="298"/>
      <c r="G758" s="298"/>
      <c r="H758" s="298"/>
      <c r="I758" s="266"/>
      <c r="J758" s="266"/>
      <c r="K758" s="266"/>
      <c r="L758" s="266"/>
      <c r="M758" s="266"/>
      <c r="N758" s="266"/>
      <c r="O758" s="266"/>
    </row>
    <row r="759" spans="1:15" ht="18.75" customHeight="1" x14ac:dyDescent="0.25">
      <c r="A759" s="266"/>
      <c r="B759" s="266"/>
      <c r="C759" s="266"/>
      <c r="D759" s="266"/>
      <c r="E759" s="266"/>
      <c r="F759" s="298"/>
      <c r="G759" s="298"/>
      <c r="H759" s="298"/>
      <c r="I759" s="266"/>
      <c r="J759" s="266"/>
      <c r="K759" s="266"/>
      <c r="L759" s="266"/>
      <c r="M759" s="266"/>
      <c r="N759" s="266"/>
      <c r="O759" s="266"/>
    </row>
    <row r="760" spans="1:15" ht="18.75" customHeight="1" x14ac:dyDescent="0.25">
      <c r="A760" s="266"/>
      <c r="B760" s="266"/>
      <c r="C760" s="266"/>
      <c r="D760" s="266"/>
      <c r="E760" s="266"/>
      <c r="F760" s="298"/>
      <c r="G760" s="298"/>
      <c r="H760" s="298"/>
      <c r="I760" s="266"/>
      <c r="J760" s="266"/>
      <c r="K760" s="266"/>
      <c r="L760" s="266"/>
      <c r="M760" s="266"/>
      <c r="N760" s="266"/>
      <c r="O760" s="266"/>
    </row>
    <row r="761" spans="1:15" ht="18.75" customHeight="1" x14ac:dyDescent="0.25">
      <c r="A761" s="266"/>
      <c r="B761" s="266"/>
      <c r="C761" s="266"/>
      <c r="D761" s="266"/>
      <c r="E761" s="266"/>
      <c r="F761" s="298"/>
      <c r="G761" s="298"/>
      <c r="H761" s="298"/>
      <c r="I761" s="266"/>
      <c r="J761" s="266"/>
      <c r="K761" s="266"/>
      <c r="L761" s="266"/>
      <c r="M761" s="266"/>
      <c r="N761" s="266"/>
      <c r="O761" s="266"/>
    </row>
    <row r="762" spans="1:15" ht="18.75" customHeight="1" x14ac:dyDescent="0.25">
      <c r="A762" s="266"/>
      <c r="B762" s="266"/>
      <c r="C762" s="266"/>
      <c r="D762" s="266"/>
      <c r="E762" s="266"/>
      <c r="F762" s="298"/>
      <c r="G762" s="298"/>
      <c r="H762" s="298"/>
      <c r="I762" s="266"/>
      <c r="J762" s="266"/>
      <c r="K762" s="266"/>
      <c r="L762" s="266"/>
      <c r="M762" s="266"/>
      <c r="N762" s="266"/>
      <c r="O762" s="266"/>
    </row>
    <row r="763" spans="1:15" ht="18.75" customHeight="1" x14ac:dyDescent="0.25">
      <c r="A763" s="266"/>
      <c r="B763" s="266"/>
      <c r="C763" s="266"/>
      <c r="D763" s="266"/>
      <c r="E763" s="266"/>
      <c r="F763" s="298"/>
      <c r="G763" s="298"/>
      <c r="H763" s="298"/>
      <c r="I763" s="266"/>
      <c r="J763" s="266"/>
      <c r="K763" s="266"/>
      <c r="L763" s="266"/>
      <c r="M763" s="266"/>
      <c r="N763" s="266"/>
      <c r="O763" s="266"/>
    </row>
    <row r="764" spans="1:15" ht="18.75" customHeight="1" x14ac:dyDescent="0.25">
      <c r="A764" s="266"/>
      <c r="B764" s="266"/>
      <c r="C764" s="266"/>
      <c r="D764" s="266"/>
      <c r="E764" s="266"/>
      <c r="F764" s="298"/>
      <c r="G764" s="298"/>
      <c r="H764" s="298"/>
      <c r="I764" s="266"/>
      <c r="J764" s="266"/>
      <c r="K764" s="266"/>
      <c r="L764" s="266"/>
      <c r="M764" s="266"/>
      <c r="N764" s="266"/>
      <c r="O764" s="266"/>
    </row>
    <row r="765" spans="1:15" ht="18.75" customHeight="1" x14ac:dyDescent="0.25">
      <c r="A765" s="266"/>
      <c r="B765" s="266"/>
      <c r="C765" s="266"/>
      <c r="D765" s="266"/>
      <c r="E765" s="266"/>
      <c r="F765" s="298"/>
      <c r="G765" s="298"/>
      <c r="H765" s="298"/>
      <c r="I765" s="266"/>
      <c r="J765" s="266"/>
      <c r="K765" s="266"/>
      <c r="L765" s="266"/>
      <c r="M765" s="266"/>
      <c r="N765" s="266"/>
      <c r="O765" s="266"/>
    </row>
    <row r="766" spans="1:15" ht="18.75" customHeight="1" x14ac:dyDescent="0.25">
      <c r="A766" s="266"/>
      <c r="B766" s="266"/>
      <c r="C766" s="266"/>
      <c r="D766" s="266"/>
      <c r="E766" s="266"/>
      <c r="F766" s="298"/>
      <c r="G766" s="298"/>
      <c r="H766" s="298"/>
      <c r="I766" s="266"/>
      <c r="J766" s="266"/>
      <c r="K766" s="266"/>
      <c r="L766" s="266"/>
      <c r="M766" s="266"/>
      <c r="N766" s="266"/>
      <c r="O766" s="266"/>
    </row>
    <row r="767" spans="1:15" ht="18.75" customHeight="1" x14ac:dyDescent="0.25">
      <c r="A767" s="266"/>
      <c r="B767" s="266"/>
      <c r="C767" s="266"/>
      <c r="D767" s="266"/>
      <c r="E767" s="266"/>
      <c r="F767" s="298"/>
      <c r="G767" s="298"/>
      <c r="H767" s="298"/>
      <c r="I767" s="266"/>
      <c r="J767" s="266"/>
      <c r="K767" s="266"/>
      <c r="L767" s="266"/>
      <c r="M767" s="266"/>
      <c r="N767" s="266"/>
      <c r="O767" s="266"/>
    </row>
    <row r="768" spans="1:15" ht="18.75" customHeight="1" x14ac:dyDescent="0.25">
      <c r="A768" s="266"/>
      <c r="B768" s="266"/>
      <c r="C768" s="266"/>
      <c r="D768" s="266"/>
      <c r="E768" s="266"/>
      <c r="F768" s="298"/>
      <c r="G768" s="298"/>
      <c r="H768" s="298"/>
      <c r="I768" s="266"/>
      <c r="J768" s="266"/>
      <c r="K768" s="266"/>
      <c r="L768" s="266"/>
      <c r="M768" s="266"/>
      <c r="N768" s="266"/>
      <c r="O768" s="266"/>
    </row>
    <row r="769" spans="1:15" ht="18.75" customHeight="1" x14ac:dyDescent="0.25">
      <c r="A769" s="266"/>
      <c r="B769" s="266"/>
      <c r="C769" s="266"/>
      <c r="D769" s="266"/>
      <c r="E769" s="266"/>
      <c r="F769" s="298"/>
      <c r="G769" s="298"/>
      <c r="H769" s="298"/>
      <c r="I769" s="266"/>
      <c r="J769" s="266"/>
      <c r="K769" s="266"/>
      <c r="L769" s="266"/>
      <c r="M769" s="266"/>
      <c r="N769" s="266"/>
      <c r="O769" s="266"/>
    </row>
    <row r="770" spans="1:15" ht="18.75" customHeight="1" x14ac:dyDescent="0.25">
      <c r="A770" s="266"/>
      <c r="B770" s="266"/>
      <c r="C770" s="266"/>
      <c r="D770" s="266"/>
      <c r="E770" s="266"/>
      <c r="F770" s="298"/>
      <c r="G770" s="298"/>
      <c r="H770" s="298"/>
      <c r="I770" s="266"/>
      <c r="J770" s="266"/>
      <c r="K770" s="266"/>
      <c r="L770" s="266"/>
      <c r="M770" s="266"/>
      <c r="N770" s="266"/>
      <c r="O770" s="266"/>
    </row>
    <row r="771" spans="1:15" ht="18.75" customHeight="1" x14ac:dyDescent="0.25">
      <c r="A771" s="266"/>
      <c r="B771" s="266"/>
      <c r="C771" s="266"/>
      <c r="D771" s="266"/>
      <c r="E771" s="266"/>
      <c r="F771" s="298"/>
      <c r="G771" s="298"/>
      <c r="H771" s="298"/>
      <c r="I771" s="266"/>
      <c r="J771" s="266"/>
      <c r="K771" s="266"/>
      <c r="L771" s="266"/>
      <c r="M771" s="266"/>
      <c r="N771" s="266"/>
      <c r="O771" s="266"/>
    </row>
    <row r="772" spans="1:15" ht="18.75" customHeight="1" x14ac:dyDescent="0.25">
      <c r="A772" s="266"/>
      <c r="B772" s="266"/>
      <c r="C772" s="266"/>
      <c r="D772" s="266"/>
      <c r="E772" s="266"/>
      <c r="F772" s="298"/>
      <c r="G772" s="298"/>
      <c r="H772" s="298"/>
      <c r="I772" s="266"/>
      <c r="J772" s="266"/>
      <c r="K772" s="266"/>
      <c r="L772" s="266"/>
      <c r="M772" s="266"/>
      <c r="N772" s="266"/>
      <c r="O772" s="266"/>
    </row>
    <row r="773" spans="1:15" ht="18.75" customHeight="1" x14ac:dyDescent="0.25">
      <c r="A773" s="266"/>
      <c r="B773" s="266"/>
      <c r="C773" s="266"/>
      <c r="D773" s="266"/>
      <c r="E773" s="266"/>
      <c r="F773" s="298"/>
      <c r="G773" s="298"/>
      <c r="H773" s="298"/>
      <c r="I773" s="266"/>
      <c r="J773" s="266"/>
      <c r="K773" s="266"/>
      <c r="L773" s="266"/>
      <c r="M773" s="266"/>
      <c r="N773" s="266"/>
      <c r="O773" s="266"/>
    </row>
    <row r="774" spans="1:15" ht="18.75" customHeight="1" x14ac:dyDescent="0.25">
      <c r="A774" s="266"/>
      <c r="B774" s="266"/>
      <c r="C774" s="266"/>
      <c r="D774" s="266"/>
      <c r="E774" s="266"/>
      <c r="F774" s="298"/>
      <c r="G774" s="298"/>
      <c r="H774" s="298"/>
      <c r="I774" s="266"/>
      <c r="J774" s="266"/>
      <c r="K774" s="266"/>
      <c r="L774" s="266"/>
      <c r="M774" s="266"/>
      <c r="N774" s="266"/>
      <c r="O774" s="266"/>
    </row>
    <row r="775" spans="1:15" ht="18.75" customHeight="1" x14ac:dyDescent="0.25">
      <c r="A775" s="266"/>
      <c r="B775" s="266"/>
      <c r="C775" s="266"/>
      <c r="D775" s="266"/>
      <c r="E775" s="266"/>
      <c r="F775" s="298"/>
      <c r="G775" s="298"/>
      <c r="H775" s="298"/>
      <c r="I775" s="266"/>
      <c r="J775" s="266"/>
      <c r="K775" s="266"/>
      <c r="L775" s="266"/>
      <c r="M775" s="266"/>
      <c r="N775" s="266"/>
      <c r="O775" s="266"/>
    </row>
    <row r="776" spans="1:15" ht="18.75" customHeight="1" x14ac:dyDescent="0.25">
      <c r="A776" s="266"/>
      <c r="B776" s="266"/>
      <c r="C776" s="266"/>
      <c r="D776" s="266"/>
      <c r="E776" s="266"/>
      <c r="F776" s="298"/>
      <c r="G776" s="298"/>
      <c r="H776" s="298"/>
      <c r="I776" s="266"/>
      <c r="J776" s="266"/>
      <c r="K776" s="266"/>
      <c r="L776" s="266"/>
      <c r="M776" s="266"/>
      <c r="N776" s="266"/>
      <c r="O776" s="266"/>
    </row>
    <row r="777" spans="1:15" ht="18.75" customHeight="1" x14ac:dyDescent="0.25">
      <c r="A777" s="266"/>
      <c r="B777" s="266"/>
      <c r="C777" s="266"/>
      <c r="D777" s="266"/>
      <c r="E777" s="266"/>
      <c r="F777" s="298"/>
      <c r="G777" s="298"/>
      <c r="H777" s="298"/>
      <c r="I777" s="266"/>
      <c r="J777" s="266"/>
      <c r="K777" s="266"/>
      <c r="L777" s="266"/>
      <c r="M777" s="266"/>
      <c r="N777" s="266"/>
      <c r="O777" s="266"/>
    </row>
    <row r="778" spans="1:15" ht="18.75" customHeight="1" x14ac:dyDescent="0.25">
      <c r="A778" s="266"/>
      <c r="B778" s="266"/>
      <c r="C778" s="266"/>
      <c r="D778" s="266"/>
      <c r="E778" s="266"/>
      <c r="F778" s="298"/>
      <c r="G778" s="298"/>
      <c r="H778" s="298"/>
      <c r="I778" s="266"/>
      <c r="J778" s="266"/>
      <c r="K778" s="266"/>
      <c r="L778" s="266"/>
      <c r="M778" s="266"/>
      <c r="N778" s="266"/>
      <c r="O778" s="266"/>
    </row>
    <row r="779" spans="1:15" ht="18.75" customHeight="1" x14ac:dyDescent="0.25">
      <c r="A779" s="266"/>
      <c r="B779" s="266"/>
      <c r="C779" s="266"/>
      <c r="D779" s="266"/>
      <c r="E779" s="266"/>
      <c r="F779" s="298"/>
      <c r="G779" s="298"/>
      <c r="H779" s="298"/>
      <c r="I779" s="266"/>
      <c r="J779" s="266"/>
      <c r="K779" s="266"/>
      <c r="L779" s="266"/>
      <c r="M779" s="266"/>
      <c r="N779" s="266"/>
      <c r="O779" s="266"/>
    </row>
    <row r="780" spans="1:15" ht="18.75" customHeight="1" x14ac:dyDescent="0.25">
      <c r="A780" s="266"/>
      <c r="B780" s="266"/>
      <c r="C780" s="266"/>
      <c r="D780" s="266"/>
      <c r="E780" s="266"/>
      <c r="F780" s="298"/>
      <c r="G780" s="298"/>
      <c r="H780" s="298"/>
      <c r="I780" s="266"/>
      <c r="J780" s="266"/>
      <c r="K780" s="266"/>
      <c r="L780" s="266"/>
      <c r="M780" s="266"/>
      <c r="N780" s="266"/>
      <c r="O780" s="266"/>
    </row>
    <row r="781" spans="1:15" ht="18.75" customHeight="1" x14ac:dyDescent="0.25">
      <c r="A781" s="266"/>
      <c r="B781" s="266"/>
      <c r="C781" s="266"/>
      <c r="D781" s="266"/>
      <c r="E781" s="266"/>
      <c r="F781" s="298"/>
      <c r="G781" s="298"/>
      <c r="H781" s="298"/>
      <c r="I781" s="266"/>
      <c r="J781" s="266"/>
      <c r="K781" s="266"/>
      <c r="L781" s="266"/>
      <c r="M781" s="266"/>
      <c r="N781" s="266"/>
      <c r="O781" s="266"/>
    </row>
    <row r="782" spans="1:15" ht="18.75" customHeight="1" x14ac:dyDescent="0.25">
      <c r="A782" s="266"/>
      <c r="B782" s="266"/>
      <c r="C782" s="266"/>
      <c r="D782" s="266"/>
      <c r="E782" s="266"/>
      <c r="F782" s="298"/>
      <c r="G782" s="298"/>
      <c r="H782" s="298"/>
      <c r="I782" s="266"/>
      <c r="J782" s="266"/>
      <c r="K782" s="266"/>
      <c r="L782" s="266"/>
      <c r="M782" s="266"/>
      <c r="N782" s="266"/>
      <c r="O782" s="266"/>
    </row>
    <row r="783" spans="1:15" ht="18.75" customHeight="1" x14ac:dyDescent="0.25">
      <c r="A783" s="266"/>
      <c r="B783" s="266"/>
      <c r="C783" s="266"/>
      <c r="D783" s="266"/>
      <c r="E783" s="266"/>
      <c r="F783" s="298"/>
      <c r="G783" s="298"/>
      <c r="H783" s="298"/>
      <c r="I783" s="266"/>
      <c r="J783" s="266"/>
      <c r="K783" s="266"/>
      <c r="L783" s="266"/>
      <c r="M783" s="266"/>
      <c r="N783" s="266"/>
      <c r="O783" s="266"/>
    </row>
    <row r="784" spans="1:15" ht="18.75" customHeight="1" x14ac:dyDescent="0.25">
      <c r="A784" s="266"/>
      <c r="B784" s="266"/>
      <c r="C784" s="266"/>
      <c r="D784" s="266"/>
      <c r="E784" s="266"/>
      <c r="F784" s="298"/>
      <c r="G784" s="298"/>
      <c r="H784" s="298"/>
      <c r="I784" s="266"/>
      <c r="J784" s="266"/>
      <c r="K784" s="266"/>
      <c r="L784" s="266"/>
      <c r="M784" s="266"/>
      <c r="N784" s="266"/>
      <c r="O784" s="266"/>
    </row>
    <row r="785" spans="1:15" ht="18.75" customHeight="1" x14ac:dyDescent="0.25">
      <c r="A785" s="266"/>
      <c r="B785" s="266"/>
      <c r="C785" s="266"/>
      <c r="D785" s="266"/>
      <c r="E785" s="266"/>
      <c r="F785" s="298"/>
      <c r="G785" s="298"/>
      <c r="H785" s="298"/>
      <c r="I785" s="266"/>
      <c r="J785" s="266"/>
      <c r="K785" s="266"/>
      <c r="L785" s="266"/>
      <c r="M785" s="266"/>
      <c r="N785" s="266"/>
      <c r="O785" s="266"/>
    </row>
    <row r="786" spans="1:15" ht="18.75" customHeight="1" x14ac:dyDescent="0.25">
      <c r="A786" s="266"/>
      <c r="B786" s="266"/>
      <c r="C786" s="266"/>
      <c r="D786" s="266"/>
      <c r="E786" s="266"/>
      <c r="F786" s="298"/>
      <c r="G786" s="298"/>
      <c r="H786" s="298"/>
      <c r="I786" s="266"/>
      <c r="J786" s="266"/>
      <c r="K786" s="266"/>
      <c r="L786" s="266"/>
      <c r="M786" s="266"/>
      <c r="N786" s="266"/>
      <c r="O786" s="266"/>
    </row>
    <row r="787" spans="1:15" ht="18.75" customHeight="1" x14ac:dyDescent="0.25">
      <c r="A787" s="266"/>
      <c r="B787" s="266"/>
      <c r="C787" s="266"/>
      <c r="D787" s="266"/>
      <c r="E787" s="266"/>
      <c r="F787" s="298"/>
      <c r="G787" s="298"/>
      <c r="H787" s="298"/>
      <c r="I787" s="266"/>
      <c r="J787" s="266"/>
      <c r="K787" s="266"/>
      <c r="L787" s="266"/>
      <c r="M787" s="266"/>
      <c r="N787" s="266"/>
      <c r="O787" s="266"/>
    </row>
    <row r="788" spans="1:15" ht="18.75" customHeight="1" x14ac:dyDescent="0.25">
      <c r="A788" s="266"/>
      <c r="B788" s="266"/>
      <c r="C788" s="266"/>
      <c r="D788" s="266"/>
      <c r="E788" s="266"/>
      <c r="F788" s="298"/>
      <c r="G788" s="298"/>
      <c r="H788" s="298"/>
      <c r="I788" s="266"/>
      <c r="J788" s="266"/>
      <c r="K788" s="266"/>
      <c r="L788" s="266"/>
      <c r="M788" s="266"/>
      <c r="N788" s="266"/>
      <c r="O788" s="266"/>
    </row>
    <row r="789" spans="1:15" ht="18.75" customHeight="1" x14ac:dyDescent="0.25">
      <c r="A789" s="266"/>
      <c r="B789" s="266"/>
      <c r="C789" s="266"/>
      <c r="D789" s="266"/>
      <c r="E789" s="266"/>
      <c r="F789" s="298"/>
      <c r="G789" s="298"/>
      <c r="H789" s="298"/>
      <c r="I789" s="266"/>
      <c r="J789" s="266"/>
      <c r="K789" s="266"/>
      <c r="L789" s="266"/>
      <c r="M789" s="266"/>
      <c r="N789" s="266"/>
      <c r="O789" s="266"/>
    </row>
    <row r="790" spans="1:15" ht="18.75" customHeight="1" x14ac:dyDescent="0.25">
      <c r="A790" s="266"/>
      <c r="B790" s="266"/>
      <c r="C790" s="266"/>
      <c r="D790" s="266"/>
      <c r="E790" s="266"/>
      <c r="F790" s="298"/>
      <c r="G790" s="298"/>
      <c r="H790" s="298"/>
      <c r="I790" s="266"/>
      <c r="J790" s="266"/>
      <c r="K790" s="266"/>
      <c r="L790" s="266"/>
      <c r="M790" s="266"/>
      <c r="N790" s="266"/>
      <c r="O790" s="266"/>
    </row>
    <row r="791" spans="1:15" ht="18.75" customHeight="1" x14ac:dyDescent="0.25">
      <c r="A791" s="266"/>
      <c r="B791" s="266"/>
      <c r="C791" s="266"/>
      <c r="D791" s="266"/>
      <c r="E791" s="266"/>
      <c r="F791" s="298"/>
      <c r="G791" s="298"/>
      <c r="H791" s="298"/>
      <c r="I791" s="266"/>
      <c r="J791" s="266"/>
      <c r="K791" s="266"/>
      <c r="L791" s="266"/>
      <c r="M791" s="266"/>
      <c r="N791" s="266"/>
      <c r="O791" s="266"/>
    </row>
    <row r="792" spans="1:15" ht="18.75" customHeight="1" x14ac:dyDescent="0.25">
      <c r="A792" s="266"/>
      <c r="B792" s="266"/>
      <c r="C792" s="266"/>
      <c r="D792" s="266"/>
      <c r="E792" s="266"/>
      <c r="F792" s="298"/>
      <c r="G792" s="298"/>
      <c r="H792" s="298"/>
      <c r="I792" s="266"/>
      <c r="J792" s="266"/>
      <c r="K792" s="266"/>
      <c r="L792" s="266"/>
      <c r="M792" s="266"/>
      <c r="N792" s="266"/>
      <c r="O792" s="266"/>
    </row>
    <row r="793" spans="1:15" ht="18.75" customHeight="1" x14ac:dyDescent="0.25">
      <c r="A793" s="266"/>
      <c r="B793" s="266"/>
      <c r="C793" s="266"/>
      <c r="D793" s="266"/>
      <c r="E793" s="266"/>
      <c r="F793" s="298"/>
      <c r="G793" s="298"/>
      <c r="H793" s="298"/>
      <c r="I793" s="266"/>
      <c r="J793" s="266"/>
      <c r="K793" s="266"/>
      <c r="L793" s="266"/>
      <c r="M793" s="266"/>
      <c r="N793" s="266"/>
      <c r="O793" s="266"/>
    </row>
    <row r="794" spans="1:15" ht="18.75" customHeight="1" x14ac:dyDescent="0.25">
      <c r="A794" s="266"/>
      <c r="B794" s="266"/>
      <c r="C794" s="266"/>
      <c r="D794" s="266"/>
      <c r="E794" s="266"/>
      <c r="F794" s="298"/>
      <c r="G794" s="298"/>
      <c r="H794" s="298"/>
      <c r="I794" s="266"/>
      <c r="J794" s="266"/>
      <c r="K794" s="266"/>
      <c r="L794" s="266"/>
      <c r="M794" s="266"/>
      <c r="N794" s="266"/>
      <c r="O794" s="266"/>
    </row>
    <row r="795" spans="1:15" ht="18.75" customHeight="1" x14ac:dyDescent="0.25">
      <c r="A795" s="266"/>
      <c r="B795" s="266"/>
      <c r="C795" s="266"/>
      <c r="D795" s="266"/>
      <c r="E795" s="266"/>
      <c r="F795" s="298"/>
      <c r="G795" s="298"/>
      <c r="H795" s="298"/>
      <c r="I795" s="266"/>
      <c r="J795" s="266"/>
      <c r="K795" s="266"/>
      <c r="L795" s="266"/>
      <c r="M795" s="266"/>
      <c r="N795" s="266"/>
      <c r="O795" s="266"/>
    </row>
    <row r="796" spans="1:15" ht="18.75" customHeight="1" x14ac:dyDescent="0.25">
      <c r="A796" s="266"/>
      <c r="B796" s="266"/>
      <c r="C796" s="266"/>
      <c r="D796" s="266"/>
      <c r="E796" s="266"/>
      <c r="F796" s="298"/>
      <c r="G796" s="298"/>
      <c r="H796" s="298"/>
      <c r="I796" s="266"/>
      <c r="J796" s="266"/>
      <c r="K796" s="266"/>
      <c r="L796" s="266"/>
      <c r="M796" s="266"/>
      <c r="N796" s="266"/>
      <c r="O796" s="266"/>
    </row>
    <row r="797" spans="1:15" ht="18.75" customHeight="1" x14ac:dyDescent="0.25">
      <c r="A797" s="266"/>
      <c r="B797" s="266"/>
      <c r="C797" s="266"/>
      <c r="D797" s="266"/>
      <c r="E797" s="266"/>
      <c r="F797" s="298"/>
      <c r="G797" s="298"/>
      <c r="H797" s="298"/>
      <c r="I797" s="266"/>
      <c r="J797" s="266"/>
      <c r="K797" s="266"/>
      <c r="L797" s="266"/>
      <c r="M797" s="266"/>
      <c r="N797" s="266"/>
      <c r="O797" s="266"/>
    </row>
    <row r="798" spans="1:15" ht="18.75" customHeight="1" x14ac:dyDescent="0.25">
      <c r="A798" s="266"/>
      <c r="B798" s="266"/>
      <c r="C798" s="266"/>
      <c r="D798" s="266"/>
      <c r="E798" s="266"/>
      <c r="F798" s="298"/>
      <c r="G798" s="298"/>
      <c r="H798" s="298"/>
      <c r="I798" s="266"/>
      <c r="J798" s="266"/>
      <c r="K798" s="266"/>
      <c r="L798" s="266"/>
      <c r="M798" s="266"/>
      <c r="N798" s="266"/>
      <c r="O798" s="266"/>
    </row>
    <row r="799" spans="1:15" ht="18.75" customHeight="1" x14ac:dyDescent="0.25">
      <c r="A799" s="266"/>
      <c r="B799" s="266"/>
      <c r="C799" s="266"/>
      <c r="D799" s="266"/>
      <c r="E799" s="266"/>
      <c r="F799" s="298"/>
      <c r="G799" s="298"/>
      <c r="H799" s="298"/>
      <c r="I799" s="266"/>
      <c r="J799" s="266"/>
      <c r="K799" s="266"/>
      <c r="L799" s="266"/>
      <c r="M799" s="266"/>
      <c r="N799" s="266"/>
      <c r="O799" s="266"/>
    </row>
    <row r="800" spans="1:15" ht="18.75" customHeight="1" x14ac:dyDescent="0.25">
      <c r="A800" s="266"/>
      <c r="B800" s="266"/>
      <c r="C800" s="266"/>
      <c r="D800" s="266"/>
      <c r="E800" s="266"/>
      <c r="F800" s="298"/>
      <c r="G800" s="298"/>
      <c r="H800" s="298"/>
      <c r="I800" s="266"/>
      <c r="J800" s="266"/>
      <c r="K800" s="266"/>
      <c r="L800" s="266"/>
      <c r="M800" s="266"/>
      <c r="N800" s="266"/>
      <c r="O800" s="266"/>
    </row>
    <row r="801" spans="1:15" ht="18.75" customHeight="1" x14ac:dyDescent="0.25">
      <c r="A801" s="266"/>
      <c r="B801" s="266"/>
      <c r="C801" s="266"/>
      <c r="D801" s="266"/>
      <c r="E801" s="266"/>
      <c r="F801" s="298"/>
      <c r="G801" s="298"/>
      <c r="H801" s="298"/>
      <c r="I801" s="266"/>
      <c r="J801" s="266"/>
      <c r="K801" s="266"/>
      <c r="L801" s="266"/>
      <c r="M801" s="266"/>
      <c r="N801" s="266"/>
      <c r="O801" s="266"/>
    </row>
    <row r="802" spans="1:15" ht="18.75" customHeight="1" x14ac:dyDescent="0.25">
      <c r="A802" s="266"/>
      <c r="B802" s="266"/>
      <c r="C802" s="266"/>
      <c r="D802" s="266"/>
      <c r="E802" s="266"/>
      <c r="F802" s="298"/>
      <c r="G802" s="298"/>
      <c r="H802" s="298"/>
      <c r="I802" s="266"/>
      <c r="J802" s="266"/>
      <c r="K802" s="266"/>
      <c r="L802" s="266"/>
      <c r="M802" s="266"/>
      <c r="N802" s="266"/>
      <c r="O802" s="266"/>
    </row>
    <row r="803" spans="1:15" ht="18.75" customHeight="1" x14ac:dyDescent="0.25">
      <c r="A803" s="266"/>
      <c r="B803" s="266"/>
      <c r="C803" s="266"/>
      <c r="D803" s="266"/>
      <c r="E803" s="266"/>
      <c r="F803" s="298"/>
      <c r="G803" s="298"/>
      <c r="H803" s="298"/>
      <c r="I803" s="266"/>
      <c r="J803" s="266"/>
      <c r="K803" s="266"/>
      <c r="L803" s="266"/>
      <c r="M803" s="266"/>
      <c r="N803" s="266"/>
      <c r="O803" s="266"/>
    </row>
    <row r="804" spans="1:15" ht="18.75" customHeight="1" x14ac:dyDescent="0.25">
      <c r="A804" s="266"/>
      <c r="B804" s="266"/>
      <c r="C804" s="266"/>
      <c r="D804" s="266"/>
      <c r="E804" s="266"/>
      <c r="F804" s="298"/>
      <c r="G804" s="298"/>
      <c r="H804" s="298"/>
      <c r="I804" s="266"/>
      <c r="J804" s="266"/>
      <c r="K804" s="266"/>
      <c r="L804" s="266"/>
      <c r="M804" s="266"/>
      <c r="N804" s="266"/>
      <c r="O804" s="266"/>
    </row>
    <row r="805" spans="1:15" ht="18.75" customHeight="1" x14ac:dyDescent="0.25">
      <c r="A805" s="266"/>
      <c r="B805" s="266"/>
      <c r="C805" s="266"/>
      <c r="D805" s="266"/>
      <c r="E805" s="266"/>
      <c r="F805" s="298"/>
      <c r="G805" s="298"/>
      <c r="H805" s="298"/>
      <c r="I805" s="266"/>
      <c r="J805" s="266"/>
      <c r="K805" s="266"/>
      <c r="L805" s="266"/>
      <c r="M805" s="266"/>
      <c r="N805" s="266"/>
      <c r="O805" s="266"/>
    </row>
    <row r="806" spans="1:15" ht="18.75" customHeight="1" x14ac:dyDescent="0.25">
      <c r="A806" s="266"/>
      <c r="B806" s="266"/>
      <c r="C806" s="266"/>
      <c r="D806" s="266"/>
      <c r="E806" s="266"/>
      <c r="F806" s="298"/>
      <c r="G806" s="298"/>
      <c r="H806" s="298"/>
      <c r="I806" s="266"/>
      <c r="J806" s="266"/>
      <c r="K806" s="266"/>
      <c r="L806" s="266"/>
      <c r="M806" s="266"/>
      <c r="N806" s="266"/>
      <c r="O806" s="266"/>
    </row>
    <row r="807" spans="1:15" ht="18.75" customHeight="1" x14ac:dyDescent="0.25">
      <c r="A807" s="266"/>
      <c r="B807" s="266"/>
      <c r="C807" s="266"/>
      <c r="D807" s="266"/>
      <c r="E807" s="266"/>
      <c r="F807" s="298"/>
      <c r="G807" s="298"/>
      <c r="H807" s="298"/>
      <c r="I807" s="266"/>
      <c r="J807" s="266"/>
      <c r="K807" s="266"/>
      <c r="L807" s="266"/>
      <c r="M807" s="266"/>
      <c r="N807" s="266"/>
      <c r="O807" s="266"/>
    </row>
    <row r="808" spans="1:15" ht="18.75" customHeight="1" x14ac:dyDescent="0.25">
      <c r="A808" s="266"/>
      <c r="B808" s="266"/>
      <c r="C808" s="266"/>
      <c r="D808" s="266"/>
      <c r="E808" s="266"/>
      <c r="F808" s="298"/>
      <c r="G808" s="298"/>
      <c r="H808" s="298"/>
      <c r="I808" s="266"/>
      <c r="J808" s="266"/>
      <c r="K808" s="266"/>
      <c r="L808" s="266"/>
      <c r="M808" s="266"/>
      <c r="N808" s="266"/>
      <c r="O808" s="266"/>
    </row>
    <row r="809" spans="1:15" ht="18.75" customHeight="1" x14ac:dyDescent="0.25">
      <c r="A809" s="266"/>
      <c r="B809" s="266"/>
      <c r="C809" s="266"/>
      <c r="D809" s="266"/>
      <c r="E809" s="266"/>
      <c r="F809" s="298"/>
      <c r="G809" s="298"/>
      <c r="H809" s="298"/>
      <c r="I809" s="266"/>
      <c r="J809" s="266"/>
      <c r="K809" s="266"/>
      <c r="L809" s="266"/>
      <c r="M809" s="266"/>
      <c r="N809" s="266"/>
      <c r="O809" s="266"/>
    </row>
    <row r="810" spans="1:15" ht="18.75" customHeight="1" x14ac:dyDescent="0.25">
      <c r="A810" s="266"/>
      <c r="B810" s="266"/>
      <c r="C810" s="266"/>
      <c r="D810" s="266"/>
      <c r="E810" s="266"/>
      <c r="F810" s="298"/>
      <c r="G810" s="298"/>
      <c r="H810" s="298"/>
      <c r="I810" s="266"/>
      <c r="J810" s="266"/>
      <c r="K810" s="266"/>
      <c r="L810" s="266"/>
      <c r="M810" s="266"/>
      <c r="N810" s="266"/>
      <c r="O810" s="266"/>
    </row>
    <row r="811" spans="1:15" ht="18.75" customHeight="1" x14ac:dyDescent="0.25">
      <c r="A811" s="266"/>
      <c r="B811" s="266"/>
      <c r="C811" s="266"/>
      <c r="D811" s="266"/>
      <c r="E811" s="266"/>
      <c r="F811" s="298"/>
      <c r="G811" s="298"/>
      <c r="H811" s="298"/>
      <c r="I811" s="266"/>
      <c r="J811" s="266"/>
      <c r="K811" s="266"/>
      <c r="L811" s="266"/>
      <c r="M811" s="266"/>
      <c r="N811" s="266"/>
      <c r="O811" s="266"/>
    </row>
    <row r="812" spans="1:15" ht="18.75" customHeight="1" x14ac:dyDescent="0.25">
      <c r="A812" s="266"/>
      <c r="B812" s="266"/>
      <c r="C812" s="266"/>
      <c r="D812" s="266"/>
      <c r="E812" s="266"/>
      <c r="F812" s="298"/>
      <c r="G812" s="298"/>
      <c r="H812" s="298"/>
      <c r="I812" s="266"/>
      <c r="J812" s="266"/>
      <c r="K812" s="266"/>
      <c r="L812" s="266"/>
      <c r="M812" s="266"/>
      <c r="N812" s="266"/>
      <c r="O812" s="266"/>
    </row>
    <row r="813" spans="1:15" ht="18.75" customHeight="1" x14ac:dyDescent="0.25">
      <c r="A813" s="266"/>
      <c r="B813" s="266"/>
      <c r="C813" s="266"/>
      <c r="D813" s="266"/>
      <c r="E813" s="266"/>
      <c r="F813" s="298"/>
      <c r="G813" s="298"/>
      <c r="H813" s="298"/>
      <c r="I813" s="266"/>
      <c r="J813" s="266"/>
      <c r="K813" s="266"/>
      <c r="L813" s="266"/>
      <c r="M813" s="266"/>
      <c r="N813" s="266"/>
      <c r="O813" s="266"/>
    </row>
    <row r="814" spans="1:15" ht="18.75" customHeight="1" x14ac:dyDescent="0.25">
      <c r="A814" s="266"/>
      <c r="B814" s="266"/>
      <c r="C814" s="266"/>
      <c r="D814" s="266"/>
      <c r="E814" s="266"/>
      <c r="F814" s="298"/>
      <c r="G814" s="298"/>
      <c r="H814" s="298"/>
      <c r="I814" s="266"/>
      <c r="J814" s="266"/>
      <c r="K814" s="266"/>
      <c r="L814" s="266"/>
      <c r="M814" s="266"/>
      <c r="N814" s="266"/>
      <c r="O814" s="266"/>
    </row>
    <row r="815" spans="1:15" ht="18.75" customHeight="1" x14ac:dyDescent="0.25">
      <c r="A815" s="266"/>
      <c r="K815" s="266"/>
      <c r="L815" s="266"/>
      <c r="M815" s="266"/>
      <c r="N815" s="266"/>
      <c r="O815" s="266"/>
    </row>
  </sheetData>
  <sheetProtection algorithmName="SHA-512" hashValue="ka8hdIZMPWTUXbKFC7I3fHCukNwMaXTgpB7r59WI8CHafGXrzIaI52fB9rMhara5aS+D4Lovi4JPUyhj0idfng==" saltValue="guXRgvdDuaYoniucomLPvA==" spinCount="100000" sheet="1" objects="1" scenarios="1" selectLockedCells="1"/>
  <mergeCells count="946">
    <mergeCell ref="A2:O2"/>
    <mergeCell ref="B6:E6"/>
    <mergeCell ref="F6:O6"/>
    <mergeCell ref="B7:E7"/>
    <mergeCell ref="F7:O7"/>
    <mergeCell ref="B8:E8"/>
    <mergeCell ref="F8:O8"/>
    <mergeCell ref="B16:C16"/>
    <mergeCell ref="J16:K16"/>
    <mergeCell ref="M16:N16"/>
    <mergeCell ref="A3:O3"/>
    <mergeCell ref="B17:C17"/>
    <mergeCell ref="J17:K17"/>
    <mergeCell ref="M17:N17"/>
    <mergeCell ref="B11:E11"/>
    <mergeCell ref="F11:O11"/>
    <mergeCell ref="B12:E12"/>
    <mergeCell ref="F12:O12"/>
    <mergeCell ref="B15:C15"/>
    <mergeCell ref="D15:F15"/>
    <mergeCell ref="J15:L15"/>
    <mergeCell ref="M15:O15"/>
    <mergeCell ref="H15:I15"/>
    <mergeCell ref="H16:I16"/>
    <mergeCell ref="H17:I17"/>
    <mergeCell ref="B20:C20"/>
    <mergeCell ref="J20:K20"/>
    <mergeCell ref="M20:N20"/>
    <mergeCell ref="B21:C21"/>
    <mergeCell ref="J21:K21"/>
    <mergeCell ref="M21:N21"/>
    <mergeCell ref="B18:C18"/>
    <mergeCell ref="J18:K18"/>
    <mergeCell ref="M18:N18"/>
    <mergeCell ref="B19:C19"/>
    <mergeCell ref="J19:K19"/>
    <mergeCell ref="M19:N19"/>
    <mergeCell ref="H21:I21"/>
    <mergeCell ref="H20:I20"/>
    <mergeCell ref="H19:I19"/>
    <mergeCell ref="H18:I18"/>
    <mergeCell ref="B24:C24"/>
    <mergeCell ref="J24:K24"/>
    <mergeCell ref="M24:N24"/>
    <mergeCell ref="B25:C25"/>
    <mergeCell ref="J25:K25"/>
    <mergeCell ref="M25:N25"/>
    <mergeCell ref="B22:C22"/>
    <mergeCell ref="J22:K22"/>
    <mergeCell ref="M22:N22"/>
    <mergeCell ref="B23:C23"/>
    <mergeCell ref="J23:K23"/>
    <mergeCell ref="M23:N23"/>
    <mergeCell ref="H25:I25"/>
    <mergeCell ref="H24:I24"/>
    <mergeCell ref="H23:I23"/>
    <mergeCell ref="H22:I22"/>
    <mergeCell ref="B29:L30"/>
    <mergeCell ref="M29:N30"/>
    <mergeCell ref="O29:O30"/>
    <mergeCell ref="B26:C26"/>
    <mergeCell ref="J26:K26"/>
    <mergeCell ref="M26:N26"/>
    <mergeCell ref="B27:C27"/>
    <mergeCell ref="J27:K27"/>
    <mergeCell ref="M27:N27"/>
    <mergeCell ref="H27:I27"/>
    <mergeCell ref="H26:I26"/>
    <mergeCell ref="B35:O35"/>
    <mergeCell ref="B37:D37"/>
    <mergeCell ref="E37:F37"/>
    <mergeCell ref="I37:L37"/>
    <mergeCell ref="M37:O37"/>
    <mergeCell ref="B40:D40"/>
    <mergeCell ref="I40:L40"/>
    <mergeCell ref="M40:O40"/>
    <mergeCell ref="E40:G40"/>
    <mergeCell ref="B45:C47"/>
    <mergeCell ref="E45:O45"/>
    <mergeCell ref="E46:O46"/>
    <mergeCell ref="E47:O47"/>
    <mergeCell ref="B48:D48"/>
    <mergeCell ref="E48:O48"/>
    <mergeCell ref="B41:D41"/>
    <mergeCell ref="I41:L41"/>
    <mergeCell ref="M41:O41"/>
    <mergeCell ref="B42:D42"/>
    <mergeCell ref="I42:L42"/>
    <mergeCell ref="M42:O42"/>
    <mergeCell ref="E42:G42"/>
    <mergeCell ref="E41:G41"/>
    <mergeCell ref="B49:C51"/>
    <mergeCell ref="E49:O49"/>
    <mergeCell ref="D50:D51"/>
    <mergeCell ref="I50:L50"/>
    <mergeCell ref="M50:O50"/>
    <mergeCell ref="I51:L51"/>
    <mergeCell ref="M51:O51"/>
    <mergeCell ref="E51:H51"/>
    <mergeCell ref="E50:H50"/>
    <mergeCell ref="B54:D54"/>
    <mergeCell ref="I54:L54"/>
    <mergeCell ref="M54:N54"/>
    <mergeCell ref="B55:C57"/>
    <mergeCell ref="E55:I55"/>
    <mergeCell ref="J55:J57"/>
    <mergeCell ref="K55:O55"/>
    <mergeCell ref="E56:I56"/>
    <mergeCell ref="K56:O56"/>
    <mergeCell ref="E54:H54"/>
    <mergeCell ref="B61:D61"/>
    <mergeCell ref="I61:L61"/>
    <mergeCell ref="M61:N61"/>
    <mergeCell ref="B62:D63"/>
    <mergeCell ref="I62:J63"/>
    <mergeCell ref="K62:L62"/>
    <mergeCell ref="M62:N62"/>
    <mergeCell ref="E61:H61"/>
    <mergeCell ref="E57:I57"/>
    <mergeCell ref="K57:O57"/>
    <mergeCell ref="B58:D58"/>
    <mergeCell ref="E58:F58"/>
    <mergeCell ref="I58:L58"/>
    <mergeCell ref="M58:N58"/>
    <mergeCell ref="G58:H58"/>
    <mergeCell ref="K63:L63"/>
    <mergeCell ref="M63:N63"/>
    <mergeCell ref="I66:L67"/>
    <mergeCell ref="N66:O67"/>
    <mergeCell ref="I70:L71"/>
    <mergeCell ref="N70:O71"/>
    <mergeCell ref="E62:H63"/>
    <mergeCell ref="B73:H74"/>
    <mergeCell ref="B70:H71"/>
    <mergeCell ref="B66:H67"/>
    <mergeCell ref="B81:O81"/>
    <mergeCell ref="M70:M71"/>
    <mergeCell ref="M66:M67"/>
    <mergeCell ref="B83:D83"/>
    <mergeCell ref="E83:F83"/>
    <mergeCell ref="I83:L83"/>
    <mergeCell ref="M83:O83"/>
    <mergeCell ref="B86:D86"/>
    <mergeCell ref="I86:L86"/>
    <mergeCell ref="M86:O86"/>
    <mergeCell ref="I73:L74"/>
    <mergeCell ref="M73:M74"/>
    <mergeCell ref="N73:O74"/>
    <mergeCell ref="B77:O79"/>
    <mergeCell ref="E86:G86"/>
    <mergeCell ref="B87:D87"/>
    <mergeCell ref="I87:L87"/>
    <mergeCell ref="M87:O87"/>
    <mergeCell ref="B88:D88"/>
    <mergeCell ref="I88:L88"/>
    <mergeCell ref="M88:O88"/>
    <mergeCell ref="B91:C93"/>
    <mergeCell ref="E91:O91"/>
    <mergeCell ref="E92:O92"/>
    <mergeCell ref="E93:O93"/>
    <mergeCell ref="E88:G88"/>
    <mergeCell ref="E87:G87"/>
    <mergeCell ref="B94:D94"/>
    <mergeCell ref="E94:O94"/>
    <mergeCell ref="B95:C97"/>
    <mergeCell ref="E95:O95"/>
    <mergeCell ref="D96:D97"/>
    <mergeCell ref="I96:L96"/>
    <mergeCell ref="M96:O96"/>
    <mergeCell ref="I97:L97"/>
    <mergeCell ref="M97:O97"/>
    <mergeCell ref="E96:H96"/>
    <mergeCell ref="E97:H97"/>
    <mergeCell ref="B104:D104"/>
    <mergeCell ref="E104:F104"/>
    <mergeCell ref="I104:L104"/>
    <mergeCell ref="M104:N104"/>
    <mergeCell ref="B107:D107"/>
    <mergeCell ref="I107:L107"/>
    <mergeCell ref="M107:N107"/>
    <mergeCell ref="B100:D100"/>
    <mergeCell ref="I100:L100"/>
    <mergeCell ref="M100:N100"/>
    <mergeCell ref="B101:C103"/>
    <mergeCell ref="E101:I101"/>
    <mergeCell ref="J101:J103"/>
    <mergeCell ref="K101:O101"/>
    <mergeCell ref="E102:I102"/>
    <mergeCell ref="K102:O102"/>
    <mergeCell ref="E103:I103"/>
    <mergeCell ref="K103:O103"/>
    <mergeCell ref="E100:H100"/>
    <mergeCell ref="G104:H104"/>
    <mergeCell ref="E107:H107"/>
    <mergeCell ref="B108:D109"/>
    <mergeCell ref="I108:J109"/>
    <mergeCell ref="K108:L108"/>
    <mergeCell ref="M108:N108"/>
    <mergeCell ref="K109:L109"/>
    <mergeCell ref="M109:N109"/>
    <mergeCell ref="I112:L113"/>
    <mergeCell ref="N112:O113"/>
    <mergeCell ref="E108:H109"/>
    <mergeCell ref="I116:L117"/>
    <mergeCell ref="N116:O117"/>
    <mergeCell ref="I119:L120"/>
    <mergeCell ref="M119:M120"/>
    <mergeCell ref="N119:O120"/>
    <mergeCell ref="B123:O125"/>
    <mergeCell ref="M112:M113"/>
    <mergeCell ref="M116:M117"/>
    <mergeCell ref="B112:H113"/>
    <mergeCell ref="B116:H117"/>
    <mergeCell ref="B119:H120"/>
    <mergeCell ref="B127:O127"/>
    <mergeCell ref="B129:D129"/>
    <mergeCell ref="E129:F129"/>
    <mergeCell ref="I129:L129"/>
    <mergeCell ref="M129:O129"/>
    <mergeCell ref="B132:D132"/>
    <mergeCell ref="I132:L132"/>
    <mergeCell ref="M132:O132"/>
    <mergeCell ref="E132:G132"/>
    <mergeCell ref="B133:D133"/>
    <mergeCell ref="I133:L133"/>
    <mergeCell ref="M133:O133"/>
    <mergeCell ref="B134:D134"/>
    <mergeCell ref="I134:L134"/>
    <mergeCell ref="M134:O134"/>
    <mergeCell ref="B137:C139"/>
    <mergeCell ref="E137:O137"/>
    <mergeCell ref="E138:O138"/>
    <mergeCell ref="E139:O139"/>
    <mergeCell ref="E133:G133"/>
    <mergeCell ref="E134:G134"/>
    <mergeCell ref="B140:D140"/>
    <mergeCell ref="E140:O140"/>
    <mergeCell ref="B141:C143"/>
    <mergeCell ref="E141:O141"/>
    <mergeCell ref="D142:D143"/>
    <mergeCell ref="I142:L142"/>
    <mergeCell ref="M142:O142"/>
    <mergeCell ref="I143:L143"/>
    <mergeCell ref="M143:O143"/>
    <mergeCell ref="E142:H142"/>
    <mergeCell ref="E143:H143"/>
    <mergeCell ref="B150:D150"/>
    <mergeCell ref="E150:F150"/>
    <mergeCell ref="I150:L150"/>
    <mergeCell ref="M150:N150"/>
    <mergeCell ref="B153:D153"/>
    <mergeCell ref="I153:L153"/>
    <mergeCell ref="M153:N153"/>
    <mergeCell ref="B146:D146"/>
    <mergeCell ref="I146:L146"/>
    <mergeCell ref="M146:N146"/>
    <mergeCell ref="B147:C149"/>
    <mergeCell ref="E147:I147"/>
    <mergeCell ref="J147:J149"/>
    <mergeCell ref="K147:O147"/>
    <mergeCell ref="E148:I148"/>
    <mergeCell ref="K148:O148"/>
    <mergeCell ref="E149:I149"/>
    <mergeCell ref="K149:O149"/>
    <mergeCell ref="E146:H146"/>
    <mergeCell ref="G150:H150"/>
    <mergeCell ref="E153:H153"/>
    <mergeCell ref="B154:D155"/>
    <mergeCell ref="I154:J155"/>
    <mergeCell ref="K154:L154"/>
    <mergeCell ref="M154:N154"/>
    <mergeCell ref="K155:L155"/>
    <mergeCell ref="M155:N155"/>
    <mergeCell ref="I158:L159"/>
    <mergeCell ref="M158:M159"/>
    <mergeCell ref="N158:O159"/>
    <mergeCell ref="B158:H159"/>
    <mergeCell ref="E154:H155"/>
    <mergeCell ref="I162:L163"/>
    <mergeCell ref="M162:M163"/>
    <mergeCell ref="N162:O163"/>
    <mergeCell ref="I165:L166"/>
    <mergeCell ref="M165:M166"/>
    <mergeCell ref="N165:O166"/>
    <mergeCell ref="B169:O171"/>
    <mergeCell ref="B162:H163"/>
    <mergeCell ref="B165:H166"/>
    <mergeCell ref="B173:O173"/>
    <mergeCell ref="B175:D175"/>
    <mergeCell ref="E175:F175"/>
    <mergeCell ref="I175:L175"/>
    <mergeCell ref="M175:O175"/>
    <mergeCell ref="B178:D178"/>
    <mergeCell ref="I178:L178"/>
    <mergeCell ref="M178:O178"/>
    <mergeCell ref="E178:G178"/>
    <mergeCell ref="B179:D179"/>
    <mergeCell ref="I179:L179"/>
    <mergeCell ref="M179:O179"/>
    <mergeCell ref="B180:D180"/>
    <mergeCell ref="I180:L180"/>
    <mergeCell ref="M180:O180"/>
    <mergeCell ref="B183:C185"/>
    <mergeCell ref="E183:O183"/>
    <mergeCell ref="E184:O184"/>
    <mergeCell ref="E185:O185"/>
    <mergeCell ref="E179:G179"/>
    <mergeCell ref="E180:G180"/>
    <mergeCell ref="B186:D186"/>
    <mergeCell ref="E186:O186"/>
    <mergeCell ref="B187:C189"/>
    <mergeCell ref="E187:O187"/>
    <mergeCell ref="D188:D189"/>
    <mergeCell ref="I188:L188"/>
    <mergeCell ref="M188:O188"/>
    <mergeCell ref="I189:L189"/>
    <mergeCell ref="M189:O189"/>
    <mergeCell ref="E188:H188"/>
    <mergeCell ref="E189:H189"/>
    <mergeCell ref="B196:D196"/>
    <mergeCell ref="E196:F196"/>
    <mergeCell ref="I196:L196"/>
    <mergeCell ref="M196:N196"/>
    <mergeCell ref="B199:D199"/>
    <mergeCell ref="I199:L199"/>
    <mergeCell ref="M199:N199"/>
    <mergeCell ref="B192:D192"/>
    <mergeCell ref="I192:L192"/>
    <mergeCell ref="M192:N192"/>
    <mergeCell ref="B193:C195"/>
    <mergeCell ref="E193:I193"/>
    <mergeCell ref="J193:J195"/>
    <mergeCell ref="K193:O193"/>
    <mergeCell ref="E194:I194"/>
    <mergeCell ref="K194:O194"/>
    <mergeCell ref="E195:I195"/>
    <mergeCell ref="K195:O195"/>
    <mergeCell ref="E192:H192"/>
    <mergeCell ref="G196:H196"/>
    <mergeCell ref="E199:H199"/>
    <mergeCell ref="B200:D201"/>
    <mergeCell ref="I200:J201"/>
    <mergeCell ref="K200:L200"/>
    <mergeCell ref="M200:N200"/>
    <mergeCell ref="K201:L201"/>
    <mergeCell ref="M201:N201"/>
    <mergeCell ref="I204:L205"/>
    <mergeCell ref="M204:M205"/>
    <mergeCell ref="N204:O205"/>
    <mergeCell ref="B204:H205"/>
    <mergeCell ref="E200:H201"/>
    <mergeCell ref="I208:L209"/>
    <mergeCell ref="M208:M209"/>
    <mergeCell ref="N208:O209"/>
    <mergeCell ref="I211:L212"/>
    <mergeCell ref="M211:M212"/>
    <mergeCell ref="N211:O212"/>
    <mergeCell ref="B215:O217"/>
    <mergeCell ref="B208:H209"/>
    <mergeCell ref="B211:H212"/>
    <mergeCell ref="B219:O219"/>
    <mergeCell ref="B221:D221"/>
    <mergeCell ref="E221:F221"/>
    <mergeCell ref="I221:L221"/>
    <mergeCell ref="M221:O221"/>
    <mergeCell ref="B224:D224"/>
    <mergeCell ref="I224:L224"/>
    <mergeCell ref="M224:O224"/>
    <mergeCell ref="E224:G224"/>
    <mergeCell ref="B225:D225"/>
    <mergeCell ref="I225:L225"/>
    <mergeCell ref="M225:O225"/>
    <mergeCell ref="B226:D226"/>
    <mergeCell ref="I226:L226"/>
    <mergeCell ref="M226:O226"/>
    <mergeCell ref="B229:C231"/>
    <mergeCell ref="E229:O229"/>
    <mergeCell ref="E230:O230"/>
    <mergeCell ref="E231:O231"/>
    <mergeCell ref="E225:G225"/>
    <mergeCell ref="E226:G226"/>
    <mergeCell ref="B232:D232"/>
    <mergeCell ref="E232:O232"/>
    <mergeCell ref="B233:C235"/>
    <mergeCell ref="E233:O233"/>
    <mergeCell ref="D234:D235"/>
    <mergeCell ref="I234:L234"/>
    <mergeCell ref="M234:O234"/>
    <mergeCell ref="I235:L235"/>
    <mergeCell ref="M235:O235"/>
    <mergeCell ref="E234:H234"/>
    <mergeCell ref="E235:H235"/>
    <mergeCell ref="B242:D242"/>
    <mergeCell ref="E242:F242"/>
    <mergeCell ref="I242:L242"/>
    <mergeCell ref="M242:N242"/>
    <mergeCell ref="B245:D245"/>
    <mergeCell ref="I245:L245"/>
    <mergeCell ref="M245:N245"/>
    <mergeCell ref="B238:D238"/>
    <mergeCell ref="I238:L238"/>
    <mergeCell ref="M238:N238"/>
    <mergeCell ref="B239:C241"/>
    <mergeCell ref="E239:I239"/>
    <mergeCell ref="J239:J241"/>
    <mergeCell ref="K239:O239"/>
    <mergeCell ref="E240:I240"/>
    <mergeCell ref="K240:O240"/>
    <mergeCell ref="E241:I241"/>
    <mergeCell ref="K241:O241"/>
    <mergeCell ref="E238:H238"/>
    <mergeCell ref="G242:H242"/>
    <mergeCell ref="E245:H245"/>
    <mergeCell ref="B246:D247"/>
    <mergeCell ref="I246:J247"/>
    <mergeCell ref="K246:L246"/>
    <mergeCell ref="M246:N246"/>
    <mergeCell ref="K247:L247"/>
    <mergeCell ref="M247:N247"/>
    <mergeCell ref="I250:L251"/>
    <mergeCell ref="M250:M251"/>
    <mergeCell ref="N250:O251"/>
    <mergeCell ref="B250:H251"/>
    <mergeCell ref="E246:H247"/>
    <mergeCell ref="I254:L255"/>
    <mergeCell ref="M254:M255"/>
    <mergeCell ref="N254:O255"/>
    <mergeCell ref="I257:L258"/>
    <mergeCell ref="M257:M258"/>
    <mergeCell ref="N257:O258"/>
    <mergeCell ref="B261:O263"/>
    <mergeCell ref="B254:H255"/>
    <mergeCell ref="B257:H258"/>
    <mergeCell ref="B265:O265"/>
    <mergeCell ref="B267:D267"/>
    <mergeCell ref="E267:F267"/>
    <mergeCell ref="I267:L267"/>
    <mergeCell ref="M267:O267"/>
    <mergeCell ref="B270:D270"/>
    <mergeCell ref="I270:L270"/>
    <mergeCell ref="M270:O270"/>
    <mergeCell ref="E270:G270"/>
    <mergeCell ref="B271:D271"/>
    <mergeCell ref="I271:L271"/>
    <mergeCell ref="M271:O271"/>
    <mergeCell ref="B272:D272"/>
    <mergeCell ref="I272:L272"/>
    <mergeCell ref="M272:O272"/>
    <mergeCell ref="B275:C277"/>
    <mergeCell ref="E275:O275"/>
    <mergeCell ref="E276:O276"/>
    <mergeCell ref="E277:O277"/>
    <mergeCell ref="E271:G271"/>
    <mergeCell ref="E272:G272"/>
    <mergeCell ref="B278:D278"/>
    <mergeCell ref="E278:O278"/>
    <mergeCell ref="B279:C281"/>
    <mergeCell ref="E279:O279"/>
    <mergeCell ref="D280:D281"/>
    <mergeCell ref="I280:L280"/>
    <mergeCell ref="M280:O280"/>
    <mergeCell ref="I281:L281"/>
    <mergeCell ref="M281:O281"/>
    <mergeCell ref="E280:H280"/>
    <mergeCell ref="E281:H281"/>
    <mergeCell ref="B288:D288"/>
    <mergeCell ref="E288:F288"/>
    <mergeCell ref="I288:L288"/>
    <mergeCell ref="M288:N288"/>
    <mergeCell ref="B291:D291"/>
    <mergeCell ref="I291:L291"/>
    <mergeCell ref="M291:N291"/>
    <mergeCell ref="B284:D284"/>
    <mergeCell ref="I284:L284"/>
    <mergeCell ref="M284:N284"/>
    <mergeCell ref="B285:C287"/>
    <mergeCell ref="E285:I285"/>
    <mergeCell ref="J285:J287"/>
    <mergeCell ref="K285:O285"/>
    <mergeCell ref="E286:I286"/>
    <mergeCell ref="K286:O286"/>
    <mergeCell ref="E287:I287"/>
    <mergeCell ref="K287:O287"/>
    <mergeCell ref="E284:H284"/>
    <mergeCell ref="G288:H288"/>
    <mergeCell ref="E291:H291"/>
    <mergeCell ref="B292:D293"/>
    <mergeCell ref="I292:J293"/>
    <mergeCell ref="K292:L292"/>
    <mergeCell ref="M292:N292"/>
    <mergeCell ref="K293:L293"/>
    <mergeCell ref="M293:N293"/>
    <mergeCell ref="I296:L297"/>
    <mergeCell ref="M296:M297"/>
    <mergeCell ref="N296:O297"/>
    <mergeCell ref="B296:H297"/>
    <mergeCell ref="E292:H293"/>
    <mergeCell ref="I300:L301"/>
    <mergeCell ref="M300:M301"/>
    <mergeCell ref="N300:O301"/>
    <mergeCell ref="I303:L304"/>
    <mergeCell ref="M303:M304"/>
    <mergeCell ref="N303:O304"/>
    <mergeCell ref="B307:O309"/>
    <mergeCell ref="B300:H301"/>
    <mergeCell ref="B303:H304"/>
    <mergeCell ref="B311:O311"/>
    <mergeCell ref="B313:D313"/>
    <mergeCell ref="E313:F313"/>
    <mergeCell ref="I313:L313"/>
    <mergeCell ref="M313:O313"/>
    <mergeCell ref="B316:D316"/>
    <mergeCell ref="I316:L316"/>
    <mergeCell ref="M316:O316"/>
    <mergeCell ref="E316:G316"/>
    <mergeCell ref="B317:D317"/>
    <mergeCell ref="I317:L317"/>
    <mergeCell ref="M317:O317"/>
    <mergeCell ref="B318:D318"/>
    <mergeCell ref="I318:L318"/>
    <mergeCell ref="M318:O318"/>
    <mergeCell ref="B321:C323"/>
    <mergeCell ref="E321:O321"/>
    <mergeCell ref="E322:O322"/>
    <mergeCell ref="E323:O323"/>
    <mergeCell ref="E317:G317"/>
    <mergeCell ref="E318:G318"/>
    <mergeCell ref="B324:D324"/>
    <mergeCell ref="E324:O324"/>
    <mergeCell ref="B325:C327"/>
    <mergeCell ref="E325:O325"/>
    <mergeCell ref="D326:D327"/>
    <mergeCell ref="I326:L326"/>
    <mergeCell ref="M326:O326"/>
    <mergeCell ref="I327:L327"/>
    <mergeCell ref="M327:O327"/>
    <mergeCell ref="E326:H326"/>
    <mergeCell ref="E327:H327"/>
    <mergeCell ref="B334:D334"/>
    <mergeCell ref="E334:F334"/>
    <mergeCell ref="I334:L334"/>
    <mergeCell ref="M334:N334"/>
    <mergeCell ref="B337:D337"/>
    <mergeCell ref="I337:L337"/>
    <mergeCell ref="M337:N337"/>
    <mergeCell ref="B330:D330"/>
    <mergeCell ref="I330:L330"/>
    <mergeCell ref="M330:N330"/>
    <mergeCell ref="B331:C333"/>
    <mergeCell ref="E331:I331"/>
    <mergeCell ref="J331:J333"/>
    <mergeCell ref="K331:O331"/>
    <mergeCell ref="E332:I332"/>
    <mergeCell ref="K332:O332"/>
    <mergeCell ref="E333:I333"/>
    <mergeCell ref="K333:O333"/>
    <mergeCell ref="E330:H330"/>
    <mergeCell ref="G334:H334"/>
    <mergeCell ref="E337:H337"/>
    <mergeCell ref="B338:D339"/>
    <mergeCell ref="I338:J339"/>
    <mergeCell ref="K338:L338"/>
    <mergeCell ref="M338:N338"/>
    <mergeCell ref="K339:L339"/>
    <mergeCell ref="M339:N339"/>
    <mergeCell ref="I342:L343"/>
    <mergeCell ref="M342:M343"/>
    <mergeCell ref="N342:O343"/>
    <mergeCell ref="B342:H343"/>
    <mergeCell ref="E338:H339"/>
    <mergeCell ref="I346:L347"/>
    <mergeCell ref="M346:M347"/>
    <mergeCell ref="N346:O347"/>
    <mergeCell ref="I349:L350"/>
    <mergeCell ref="M349:M350"/>
    <mergeCell ref="N349:O350"/>
    <mergeCell ref="B353:O355"/>
    <mergeCell ref="B346:H347"/>
    <mergeCell ref="B349:H350"/>
    <mergeCell ref="B357:O357"/>
    <mergeCell ref="B359:D359"/>
    <mergeCell ref="E359:F359"/>
    <mergeCell ref="I359:L359"/>
    <mergeCell ref="M359:O359"/>
    <mergeCell ref="B362:D362"/>
    <mergeCell ref="I362:L362"/>
    <mergeCell ref="M362:O362"/>
    <mergeCell ref="E362:G362"/>
    <mergeCell ref="B363:D363"/>
    <mergeCell ref="I363:L363"/>
    <mergeCell ref="M363:O363"/>
    <mergeCell ref="B364:D364"/>
    <mergeCell ref="I364:L364"/>
    <mergeCell ref="M364:O364"/>
    <mergeCell ref="B367:C369"/>
    <mergeCell ref="E367:O367"/>
    <mergeCell ref="E368:O368"/>
    <mergeCell ref="E369:O369"/>
    <mergeCell ref="E363:G363"/>
    <mergeCell ref="E364:G364"/>
    <mergeCell ref="B370:D370"/>
    <mergeCell ref="E370:O370"/>
    <mergeCell ref="B371:C373"/>
    <mergeCell ref="E371:O371"/>
    <mergeCell ref="D372:D373"/>
    <mergeCell ref="I372:L372"/>
    <mergeCell ref="M372:O372"/>
    <mergeCell ref="I373:L373"/>
    <mergeCell ref="M373:O373"/>
    <mergeCell ref="E372:H372"/>
    <mergeCell ref="E373:H373"/>
    <mergeCell ref="B380:D380"/>
    <mergeCell ref="E380:F380"/>
    <mergeCell ref="I380:L380"/>
    <mergeCell ref="M380:N380"/>
    <mergeCell ref="B383:D383"/>
    <mergeCell ref="I383:L383"/>
    <mergeCell ref="M383:N383"/>
    <mergeCell ref="B376:D376"/>
    <mergeCell ref="I376:L376"/>
    <mergeCell ref="M376:N376"/>
    <mergeCell ref="B377:C379"/>
    <mergeCell ref="E377:I377"/>
    <mergeCell ref="J377:J379"/>
    <mergeCell ref="K377:O377"/>
    <mergeCell ref="E378:I378"/>
    <mergeCell ref="K378:O378"/>
    <mergeCell ref="E379:I379"/>
    <mergeCell ref="K379:O379"/>
    <mergeCell ref="E376:H376"/>
    <mergeCell ref="G380:H380"/>
    <mergeCell ref="E383:H383"/>
    <mergeCell ref="B384:D385"/>
    <mergeCell ref="I384:J385"/>
    <mergeCell ref="K384:L384"/>
    <mergeCell ref="M384:N384"/>
    <mergeCell ref="K385:L385"/>
    <mergeCell ref="M385:N385"/>
    <mergeCell ref="I388:L389"/>
    <mergeCell ref="M388:M389"/>
    <mergeCell ref="N388:O389"/>
    <mergeCell ref="B388:H389"/>
    <mergeCell ref="E384:H385"/>
    <mergeCell ref="I392:L393"/>
    <mergeCell ref="M392:M393"/>
    <mergeCell ref="N392:O393"/>
    <mergeCell ref="I395:L396"/>
    <mergeCell ref="M395:M396"/>
    <mergeCell ref="N395:O396"/>
    <mergeCell ref="B399:O401"/>
    <mergeCell ref="B392:H393"/>
    <mergeCell ref="B395:H396"/>
    <mergeCell ref="B403:O403"/>
    <mergeCell ref="B405:D405"/>
    <mergeCell ref="E405:F405"/>
    <mergeCell ref="I405:L405"/>
    <mergeCell ref="M405:O405"/>
    <mergeCell ref="B408:D408"/>
    <mergeCell ref="I408:L408"/>
    <mergeCell ref="M408:O408"/>
    <mergeCell ref="E408:G408"/>
    <mergeCell ref="B409:D409"/>
    <mergeCell ref="I409:L409"/>
    <mergeCell ref="M409:O409"/>
    <mergeCell ref="B410:D410"/>
    <mergeCell ref="I410:L410"/>
    <mergeCell ref="M410:O410"/>
    <mergeCell ref="B413:C415"/>
    <mergeCell ref="E413:O413"/>
    <mergeCell ref="E414:O414"/>
    <mergeCell ref="E415:O415"/>
    <mergeCell ref="E409:G409"/>
    <mergeCell ref="E410:G410"/>
    <mergeCell ref="B416:D416"/>
    <mergeCell ref="E416:O416"/>
    <mergeCell ref="B417:C419"/>
    <mergeCell ref="E417:O417"/>
    <mergeCell ref="D418:D419"/>
    <mergeCell ref="I418:L418"/>
    <mergeCell ref="M418:O418"/>
    <mergeCell ref="I419:L419"/>
    <mergeCell ref="M419:O419"/>
    <mergeCell ref="E418:H418"/>
    <mergeCell ref="E419:H419"/>
    <mergeCell ref="B426:D426"/>
    <mergeCell ref="E426:F426"/>
    <mergeCell ref="I426:L426"/>
    <mergeCell ref="M426:N426"/>
    <mergeCell ref="B429:D429"/>
    <mergeCell ref="I429:L429"/>
    <mergeCell ref="M429:N429"/>
    <mergeCell ref="B422:D422"/>
    <mergeCell ref="I422:L422"/>
    <mergeCell ref="M422:N422"/>
    <mergeCell ref="B423:C425"/>
    <mergeCell ref="E423:I423"/>
    <mergeCell ref="J423:J425"/>
    <mergeCell ref="K423:O423"/>
    <mergeCell ref="E424:I424"/>
    <mergeCell ref="K424:O424"/>
    <mergeCell ref="E425:I425"/>
    <mergeCell ref="K425:O425"/>
    <mergeCell ref="E422:H422"/>
    <mergeCell ref="G426:H426"/>
    <mergeCell ref="E429:H429"/>
    <mergeCell ref="B430:D431"/>
    <mergeCell ref="I430:J431"/>
    <mergeCell ref="K430:L430"/>
    <mergeCell ref="M430:N430"/>
    <mergeCell ref="K431:L431"/>
    <mergeCell ref="M431:N431"/>
    <mergeCell ref="I434:L435"/>
    <mergeCell ref="M434:M435"/>
    <mergeCell ref="N434:O435"/>
    <mergeCell ref="B434:H435"/>
    <mergeCell ref="E430:H431"/>
    <mergeCell ref="I438:L439"/>
    <mergeCell ref="M438:M439"/>
    <mergeCell ref="N438:O439"/>
    <mergeCell ref="I441:L442"/>
    <mergeCell ref="M441:M442"/>
    <mergeCell ref="N441:O442"/>
    <mergeCell ref="B445:O447"/>
    <mergeCell ref="B438:H439"/>
    <mergeCell ref="B441:H442"/>
    <mergeCell ref="B449:O449"/>
    <mergeCell ref="B451:D451"/>
    <mergeCell ref="E451:F451"/>
    <mergeCell ref="I451:L451"/>
    <mergeCell ref="M451:O451"/>
    <mergeCell ref="B454:D454"/>
    <mergeCell ref="I454:L454"/>
    <mergeCell ref="M454:O454"/>
    <mergeCell ref="E454:G454"/>
    <mergeCell ref="B455:D455"/>
    <mergeCell ref="I455:L455"/>
    <mergeCell ref="M455:O455"/>
    <mergeCell ref="B456:D456"/>
    <mergeCell ref="I456:L456"/>
    <mergeCell ref="M456:O456"/>
    <mergeCell ref="B459:C461"/>
    <mergeCell ref="E459:O459"/>
    <mergeCell ref="E460:O460"/>
    <mergeCell ref="E461:O461"/>
    <mergeCell ref="E455:G455"/>
    <mergeCell ref="E456:G456"/>
    <mergeCell ref="B462:D462"/>
    <mergeCell ref="E462:O462"/>
    <mergeCell ref="B463:C465"/>
    <mergeCell ref="E463:O463"/>
    <mergeCell ref="D464:D465"/>
    <mergeCell ref="I464:L464"/>
    <mergeCell ref="M464:O464"/>
    <mergeCell ref="I465:L465"/>
    <mergeCell ref="M465:O465"/>
    <mergeCell ref="E464:H464"/>
    <mergeCell ref="E465:H465"/>
    <mergeCell ref="B472:D472"/>
    <mergeCell ref="E472:F472"/>
    <mergeCell ref="I472:L472"/>
    <mergeCell ref="M472:N472"/>
    <mergeCell ref="B475:D475"/>
    <mergeCell ref="I475:L475"/>
    <mergeCell ref="M475:N475"/>
    <mergeCell ref="B468:D468"/>
    <mergeCell ref="I468:L468"/>
    <mergeCell ref="M468:N468"/>
    <mergeCell ref="B469:C471"/>
    <mergeCell ref="E469:I469"/>
    <mergeCell ref="J469:J471"/>
    <mergeCell ref="K469:O469"/>
    <mergeCell ref="E470:I470"/>
    <mergeCell ref="K470:O470"/>
    <mergeCell ref="E471:I471"/>
    <mergeCell ref="K471:O471"/>
    <mergeCell ref="E468:H468"/>
    <mergeCell ref="G472:H472"/>
    <mergeCell ref="E475:H475"/>
    <mergeCell ref="B476:D477"/>
    <mergeCell ref="I476:J477"/>
    <mergeCell ref="K476:L476"/>
    <mergeCell ref="M476:N476"/>
    <mergeCell ref="K477:L477"/>
    <mergeCell ref="M477:N477"/>
    <mergeCell ref="I480:L481"/>
    <mergeCell ref="M480:M481"/>
    <mergeCell ref="N480:O481"/>
    <mergeCell ref="B480:H481"/>
    <mergeCell ref="E476:H477"/>
    <mergeCell ref="I484:L485"/>
    <mergeCell ref="M484:M485"/>
    <mergeCell ref="N484:O485"/>
    <mergeCell ref="I487:L488"/>
    <mergeCell ref="M487:M488"/>
    <mergeCell ref="N487:O488"/>
    <mergeCell ref="B491:O493"/>
    <mergeCell ref="B484:H485"/>
    <mergeCell ref="B487:H488"/>
    <mergeCell ref="B495:O495"/>
    <mergeCell ref="B497:D497"/>
    <mergeCell ref="E497:F497"/>
    <mergeCell ref="I497:L497"/>
    <mergeCell ref="M497:O497"/>
    <mergeCell ref="B500:D500"/>
    <mergeCell ref="I500:L500"/>
    <mergeCell ref="M500:O500"/>
    <mergeCell ref="E500:G500"/>
    <mergeCell ref="B501:D501"/>
    <mergeCell ref="I501:L501"/>
    <mergeCell ref="M501:O501"/>
    <mergeCell ref="B502:D502"/>
    <mergeCell ref="I502:L502"/>
    <mergeCell ref="M502:O502"/>
    <mergeCell ref="B505:C507"/>
    <mergeCell ref="E505:O505"/>
    <mergeCell ref="E506:O506"/>
    <mergeCell ref="E507:O507"/>
    <mergeCell ref="E501:G501"/>
    <mergeCell ref="E502:G502"/>
    <mergeCell ref="B508:D508"/>
    <mergeCell ref="E508:O508"/>
    <mergeCell ref="B509:C511"/>
    <mergeCell ref="E509:O509"/>
    <mergeCell ref="D510:D511"/>
    <mergeCell ref="I510:L510"/>
    <mergeCell ref="M510:O510"/>
    <mergeCell ref="I511:L511"/>
    <mergeCell ref="M511:O511"/>
    <mergeCell ref="E510:H510"/>
    <mergeCell ref="E511:H511"/>
    <mergeCell ref="B514:D514"/>
    <mergeCell ref="I514:L514"/>
    <mergeCell ref="M514:N514"/>
    <mergeCell ref="B515:C517"/>
    <mergeCell ref="E515:I515"/>
    <mergeCell ref="J515:J517"/>
    <mergeCell ref="K515:O515"/>
    <mergeCell ref="E516:I516"/>
    <mergeCell ref="K516:O516"/>
    <mergeCell ref="E517:I517"/>
    <mergeCell ref="K517:O517"/>
    <mergeCell ref="E514:H514"/>
    <mergeCell ref="B526:H527"/>
    <mergeCell ref="I530:L531"/>
    <mergeCell ref="M530:M531"/>
    <mergeCell ref="N530:O531"/>
    <mergeCell ref="I533:L534"/>
    <mergeCell ref="M533:M534"/>
    <mergeCell ref="E522:H523"/>
    <mergeCell ref="B518:D518"/>
    <mergeCell ref="E518:F518"/>
    <mergeCell ref="I518:L518"/>
    <mergeCell ref="M518:N518"/>
    <mergeCell ref="B521:D521"/>
    <mergeCell ref="I521:L521"/>
    <mergeCell ref="M521:N521"/>
    <mergeCell ref="G518:H518"/>
    <mergeCell ref="E521:H521"/>
    <mergeCell ref="B547:D547"/>
    <mergeCell ref="I547:L547"/>
    <mergeCell ref="M547:O547"/>
    <mergeCell ref="B548:D548"/>
    <mergeCell ref="I548:L548"/>
    <mergeCell ref="M548:O548"/>
    <mergeCell ref="B551:C553"/>
    <mergeCell ref="E551:O551"/>
    <mergeCell ref="E552:O552"/>
    <mergeCell ref="E553:O553"/>
    <mergeCell ref="E547:G547"/>
    <mergeCell ref="E548:G548"/>
    <mergeCell ref="B554:D554"/>
    <mergeCell ref="E554:O554"/>
    <mergeCell ref="B555:C557"/>
    <mergeCell ref="E555:O555"/>
    <mergeCell ref="D556:D557"/>
    <mergeCell ref="I556:L556"/>
    <mergeCell ref="M556:O556"/>
    <mergeCell ref="I557:L557"/>
    <mergeCell ref="M557:O557"/>
    <mergeCell ref="E556:H556"/>
    <mergeCell ref="E557:H557"/>
    <mergeCell ref="B564:D564"/>
    <mergeCell ref="E564:F564"/>
    <mergeCell ref="I564:L564"/>
    <mergeCell ref="M564:N564"/>
    <mergeCell ref="B567:D567"/>
    <mergeCell ref="I567:L567"/>
    <mergeCell ref="M567:N567"/>
    <mergeCell ref="B560:D560"/>
    <mergeCell ref="I560:L560"/>
    <mergeCell ref="M560:N560"/>
    <mergeCell ref="B561:C563"/>
    <mergeCell ref="E561:I561"/>
    <mergeCell ref="J561:J563"/>
    <mergeCell ref="K561:O561"/>
    <mergeCell ref="E562:I562"/>
    <mergeCell ref="K562:O562"/>
    <mergeCell ref="E563:I563"/>
    <mergeCell ref="K563:O563"/>
    <mergeCell ref="E560:H560"/>
    <mergeCell ref="G564:H564"/>
    <mergeCell ref="E567:H567"/>
    <mergeCell ref="B583:O585"/>
    <mergeCell ref="B576:H577"/>
    <mergeCell ref="B579:H580"/>
    <mergeCell ref="B568:D569"/>
    <mergeCell ref="I568:J569"/>
    <mergeCell ref="K568:L568"/>
    <mergeCell ref="M568:N568"/>
    <mergeCell ref="K569:L569"/>
    <mergeCell ref="M569:N569"/>
    <mergeCell ref="I572:L573"/>
    <mergeCell ref="M572:M573"/>
    <mergeCell ref="N572:O573"/>
    <mergeCell ref="B572:H573"/>
    <mergeCell ref="I576:L577"/>
    <mergeCell ref="M576:M577"/>
    <mergeCell ref="N576:O577"/>
    <mergeCell ref="I579:L580"/>
    <mergeCell ref="M579:M580"/>
    <mergeCell ref="N579:O580"/>
    <mergeCell ref="E568:H569"/>
    <mergeCell ref="B32:C32"/>
    <mergeCell ref="B33:O33"/>
    <mergeCell ref="B541:O541"/>
    <mergeCell ref="B543:D543"/>
    <mergeCell ref="E543:F543"/>
    <mergeCell ref="I543:L543"/>
    <mergeCell ref="M543:O543"/>
    <mergeCell ref="B546:D546"/>
    <mergeCell ref="I546:L546"/>
    <mergeCell ref="M546:O546"/>
    <mergeCell ref="E546:G546"/>
    <mergeCell ref="N533:O534"/>
    <mergeCell ref="B537:O539"/>
    <mergeCell ref="B530:H531"/>
    <mergeCell ref="B533:H534"/>
    <mergeCell ref="B522:D523"/>
    <mergeCell ref="I522:J523"/>
    <mergeCell ref="K522:L522"/>
    <mergeCell ref="M522:N522"/>
    <mergeCell ref="K523:L523"/>
    <mergeCell ref="M523:N523"/>
    <mergeCell ref="I526:L527"/>
    <mergeCell ref="M526:M527"/>
    <mergeCell ref="N526:O527"/>
  </mergeCells>
  <phoneticPr fontId="3"/>
  <conditionalFormatting sqref="D57">
    <cfRule type="expression" dxfId="704" priority="651">
      <formula>#REF!="日数計算"</formula>
    </cfRule>
  </conditionalFormatting>
  <conditionalFormatting sqref="M54">
    <cfRule type="expression" dxfId="703" priority="649">
      <formula>#REF!=#REF!</formula>
    </cfRule>
  </conditionalFormatting>
  <conditionalFormatting sqref="AD42 I43:J43">
    <cfRule type="expression" dxfId="702" priority="647">
      <formula>#REF!=#REF!</formula>
    </cfRule>
  </conditionalFormatting>
  <conditionalFormatting sqref="AD49">
    <cfRule type="expression" dxfId="701" priority="646">
      <formula>#REF!=#REF!</formula>
    </cfRule>
  </conditionalFormatting>
  <conditionalFormatting sqref="AD48">
    <cfRule type="expression" dxfId="700" priority="645">
      <formula>#REF!=#REF!</formula>
    </cfRule>
  </conditionalFormatting>
  <conditionalFormatting sqref="P61:AC61">
    <cfRule type="expression" dxfId="699" priority="644">
      <formula>#REF!=#REF!</formula>
    </cfRule>
  </conditionalFormatting>
  <conditionalFormatting sqref="I42:O42">
    <cfRule type="expression" dxfId="698" priority="420">
      <formula>$M$41&lt;&gt;"液化石油ガス（LPG）"</formula>
    </cfRule>
    <cfRule type="expression" dxfId="697" priority="655">
      <formula>$M$41&lt;&gt;"液化石油ガス（LPG）"</formula>
    </cfRule>
  </conditionalFormatting>
  <conditionalFormatting sqref="B73:O74 B119:O120 B165:O166 B211:O212 B257:O258 B303:O304 B349:O350 B395:O396 B441:O442 B487:O488 B533:O534 B579:O580">
    <cfRule type="expression" dxfId="696" priority="639">
      <formula>$M$41&lt;&gt;"液化石油ガス（LPG）"</formula>
    </cfRule>
  </conditionalFormatting>
  <conditionalFormatting sqref="AD73">
    <cfRule type="expression" dxfId="695" priority="638">
      <formula>#REF!=#REF!</formula>
    </cfRule>
  </conditionalFormatting>
  <conditionalFormatting sqref="AD88 I89:J89">
    <cfRule type="expression" dxfId="694" priority="624">
      <formula>#REF!=#REF!</formula>
    </cfRule>
  </conditionalFormatting>
  <conditionalFormatting sqref="AD95">
    <cfRule type="expression" dxfId="693" priority="623">
      <formula>#REF!=#REF!</formula>
    </cfRule>
  </conditionalFormatting>
  <conditionalFormatting sqref="AD94">
    <cfRule type="expression" dxfId="692" priority="622">
      <formula>#REF!=#REF!</formula>
    </cfRule>
  </conditionalFormatting>
  <conditionalFormatting sqref="P107:AC107">
    <cfRule type="expression" dxfId="691" priority="621">
      <formula>#REF!=#REF!</formula>
    </cfRule>
  </conditionalFormatting>
  <conditionalFormatting sqref="AD119">
    <cfRule type="expression" dxfId="690" priority="619">
      <formula>#REF!=#REF!</formula>
    </cfRule>
  </conditionalFormatting>
  <conditionalFormatting sqref="AD134 I135:J135">
    <cfRule type="expression" dxfId="689" priority="607">
      <formula>#REF!=#REF!</formula>
    </cfRule>
  </conditionalFormatting>
  <conditionalFormatting sqref="AD141">
    <cfRule type="expression" dxfId="688" priority="606">
      <formula>#REF!=#REF!</formula>
    </cfRule>
  </conditionalFormatting>
  <conditionalFormatting sqref="AD140">
    <cfRule type="expression" dxfId="687" priority="605">
      <formula>#REF!=#REF!</formula>
    </cfRule>
  </conditionalFormatting>
  <conditionalFormatting sqref="P153:AC153">
    <cfRule type="expression" dxfId="686" priority="604">
      <formula>#REF!=#REF!</formula>
    </cfRule>
  </conditionalFormatting>
  <conditionalFormatting sqref="AD165">
    <cfRule type="expression" dxfId="685" priority="602">
      <formula>#REF!=#REF!</formula>
    </cfRule>
  </conditionalFormatting>
  <conditionalFormatting sqref="AD142">
    <cfRule type="expression" dxfId="684" priority="596">
      <formula>#REF!=#REF!</formula>
    </cfRule>
  </conditionalFormatting>
  <conditionalFormatting sqref="AD96">
    <cfRule type="expression" dxfId="683" priority="595">
      <formula>#REF!=#REF!</formula>
    </cfRule>
  </conditionalFormatting>
  <conditionalFormatting sqref="AD50">
    <cfRule type="expression" dxfId="682" priority="594">
      <formula>#REF!=#REF!</formula>
    </cfRule>
  </conditionalFormatting>
  <conditionalFormatting sqref="AD180 I181:J181">
    <cfRule type="expression" dxfId="681" priority="583">
      <formula>#REF!=#REF!</formula>
    </cfRule>
  </conditionalFormatting>
  <conditionalFormatting sqref="AD187">
    <cfRule type="expression" dxfId="680" priority="582">
      <formula>#REF!=#REF!</formula>
    </cfRule>
  </conditionalFormatting>
  <conditionalFormatting sqref="AD186">
    <cfRule type="expression" dxfId="679" priority="581">
      <formula>#REF!=#REF!</formula>
    </cfRule>
  </conditionalFormatting>
  <conditionalFormatting sqref="P199:AC199">
    <cfRule type="expression" dxfId="678" priority="580">
      <formula>#REF!=#REF!</formula>
    </cfRule>
  </conditionalFormatting>
  <conditionalFormatting sqref="AD211">
    <cfRule type="expression" dxfId="677" priority="578">
      <formula>#REF!=#REF!</formula>
    </cfRule>
  </conditionalFormatting>
  <conditionalFormatting sqref="AD188">
    <cfRule type="expression" dxfId="676" priority="573">
      <formula>#REF!=#REF!</formula>
    </cfRule>
  </conditionalFormatting>
  <conditionalFormatting sqref="AD226 I227:J227">
    <cfRule type="expression" dxfId="675" priority="564">
      <formula>#REF!=#REF!</formula>
    </cfRule>
  </conditionalFormatting>
  <conditionalFormatting sqref="AD233">
    <cfRule type="expression" dxfId="674" priority="563">
      <formula>#REF!=#REF!</formula>
    </cfRule>
  </conditionalFormatting>
  <conditionalFormatting sqref="AD232">
    <cfRule type="expression" dxfId="673" priority="562">
      <formula>#REF!=#REF!</formula>
    </cfRule>
  </conditionalFormatting>
  <conditionalFormatting sqref="P245:AC245">
    <cfRule type="expression" dxfId="672" priority="561">
      <formula>#REF!=#REF!</formula>
    </cfRule>
  </conditionalFormatting>
  <conditionalFormatting sqref="AD257">
    <cfRule type="expression" dxfId="671" priority="559">
      <formula>#REF!=#REF!</formula>
    </cfRule>
  </conditionalFormatting>
  <conditionalFormatting sqref="AD234">
    <cfRule type="expression" dxfId="670" priority="554">
      <formula>#REF!=#REF!</formula>
    </cfRule>
  </conditionalFormatting>
  <conditionalFormatting sqref="AD272 I273:J273">
    <cfRule type="expression" dxfId="669" priority="545">
      <formula>#REF!=#REF!</formula>
    </cfRule>
  </conditionalFormatting>
  <conditionalFormatting sqref="AD279">
    <cfRule type="expression" dxfId="668" priority="544">
      <formula>#REF!=#REF!</formula>
    </cfRule>
  </conditionalFormatting>
  <conditionalFormatting sqref="AD278">
    <cfRule type="expression" dxfId="667" priority="543">
      <formula>#REF!=#REF!</formula>
    </cfRule>
  </conditionalFormatting>
  <conditionalFormatting sqref="P291:AC291">
    <cfRule type="expression" dxfId="666" priority="542">
      <formula>#REF!=#REF!</formula>
    </cfRule>
  </conditionalFormatting>
  <conditionalFormatting sqref="AD303">
    <cfRule type="expression" dxfId="665" priority="540">
      <formula>#REF!=#REF!</formula>
    </cfRule>
  </conditionalFormatting>
  <conditionalFormatting sqref="AD280">
    <cfRule type="expression" dxfId="664" priority="535">
      <formula>#REF!=#REF!</formula>
    </cfRule>
  </conditionalFormatting>
  <conditionalFormatting sqref="AD318 I319:J319">
    <cfRule type="expression" dxfId="663" priority="526">
      <formula>#REF!=#REF!</formula>
    </cfRule>
  </conditionalFormatting>
  <conditionalFormatting sqref="AD325">
    <cfRule type="expression" dxfId="662" priority="525">
      <formula>#REF!=#REF!</formula>
    </cfRule>
  </conditionalFormatting>
  <conditionalFormatting sqref="AD324">
    <cfRule type="expression" dxfId="661" priority="524">
      <formula>#REF!=#REF!</formula>
    </cfRule>
  </conditionalFormatting>
  <conditionalFormatting sqref="P337:AC337">
    <cfRule type="expression" dxfId="660" priority="523">
      <formula>#REF!=#REF!</formula>
    </cfRule>
  </conditionalFormatting>
  <conditionalFormatting sqref="AD349">
    <cfRule type="expression" dxfId="659" priority="521">
      <formula>#REF!=#REF!</formula>
    </cfRule>
  </conditionalFormatting>
  <conditionalFormatting sqref="AD326">
    <cfRule type="expression" dxfId="658" priority="516">
      <formula>#REF!=#REF!</formula>
    </cfRule>
  </conditionalFormatting>
  <conditionalFormatting sqref="AD364 I365:J365">
    <cfRule type="expression" dxfId="657" priority="507">
      <formula>#REF!=#REF!</formula>
    </cfRule>
  </conditionalFormatting>
  <conditionalFormatting sqref="AD371">
    <cfRule type="expression" dxfId="656" priority="506">
      <formula>#REF!=#REF!</formula>
    </cfRule>
  </conditionalFormatting>
  <conditionalFormatting sqref="AD370">
    <cfRule type="expression" dxfId="655" priority="505">
      <formula>#REF!=#REF!</formula>
    </cfRule>
  </conditionalFormatting>
  <conditionalFormatting sqref="P383:AC383">
    <cfRule type="expression" dxfId="654" priority="504">
      <formula>#REF!=#REF!</formula>
    </cfRule>
  </conditionalFormatting>
  <conditionalFormatting sqref="AD395">
    <cfRule type="expression" dxfId="653" priority="502">
      <formula>#REF!=#REF!</formula>
    </cfRule>
  </conditionalFormatting>
  <conditionalFormatting sqref="AD372">
    <cfRule type="expression" dxfId="652" priority="497">
      <formula>#REF!=#REF!</formula>
    </cfRule>
  </conditionalFormatting>
  <conditionalFormatting sqref="AD410 I411:J411">
    <cfRule type="expression" dxfId="651" priority="488">
      <formula>#REF!=#REF!</formula>
    </cfRule>
  </conditionalFormatting>
  <conditionalFormatting sqref="AD417">
    <cfRule type="expression" dxfId="650" priority="487">
      <formula>#REF!=#REF!</formula>
    </cfRule>
  </conditionalFormatting>
  <conditionalFormatting sqref="AD416">
    <cfRule type="expression" dxfId="649" priority="486">
      <formula>#REF!=#REF!</formula>
    </cfRule>
  </conditionalFormatting>
  <conditionalFormatting sqref="P429:AC429">
    <cfRule type="expression" dxfId="648" priority="485">
      <formula>#REF!=#REF!</formula>
    </cfRule>
  </conditionalFormatting>
  <conditionalFormatting sqref="AD441">
    <cfRule type="expression" dxfId="647" priority="483">
      <formula>#REF!=#REF!</formula>
    </cfRule>
  </conditionalFormatting>
  <conditionalFormatting sqref="AD418">
    <cfRule type="expression" dxfId="646" priority="478">
      <formula>#REF!=#REF!</formula>
    </cfRule>
  </conditionalFormatting>
  <conditionalFormatting sqref="AD456 I457:J457">
    <cfRule type="expression" dxfId="645" priority="469">
      <formula>#REF!=#REF!</formula>
    </cfRule>
  </conditionalFormatting>
  <conditionalFormatting sqref="AD463">
    <cfRule type="expression" dxfId="644" priority="468">
      <formula>#REF!=#REF!</formula>
    </cfRule>
  </conditionalFormatting>
  <conditionalFormatting sqref="AD462">
    <cfRule type="expression" dxfId="643" priority="467">
      <formula>#REF!=#REF!</formula>
    </cfRule>
  </conditionalFormatting>
  <conditionalFormatting sqref="P475:AC475">
    <cfRule type="expression" dxfId="642" priority="466">
      <formula>#REF!=#REF!</formula>
    </cfRule>
  </conditionalFormatting>
  <conditionalFormatting sqref="AD487">
    <cfRule type="expression" dxfId="641" priority="464">
      <formula>#REF!=#REF!</formula>
    </cfRule>
  </conditionalFormatting>
  <conditionalFormatting sqref="AD464">
    <cfRule type="expression" dxfId="640" priority="459">
      <formula>#REF!=#REF!</formula>
    </cfRule>
  </conditionalFormatting>
  <conditionalFormatting sqref="AD502 I503:J503">
    <cfRule type="expression" dxfId="639" priority="450">
      <formula>#REF!=#REF!</formula>
    </cfRule>
  </conditionalFormatting>
  <conditionalFormatting sqref="AD509">
    <cfRule type="expression" dxfId="638" priority="449">
      <formula>#REF!=#REF!</formula>
    </cfRule>
  </conditionalFormatting>
  <conditionalFormatting sqref="AD508">
    <cfRule type="expression" dxfId="637" priority="448">
      <formula>#REF!=#REF!</formula>
    </cfRule>
  </conditionalFormatting>
  <conditionalFormatting sqref="P521:AC521">
    <cfRule type="expression" dxfId="636" priority="447">
      <formula>#REF!=#REF!</formula>
    </cfRule>
  </conditionalFormatting>
  <conditionalFormatting sqref="AD533">
    <cfRule type="expression" dxfId="635" priority="445">
      <formula>#REF!=#REF!</formula>
    </cfRule>
  </conditionalFormatting>
  <conditionalFormatting sqref="AD510">
    <cfRule type="expression" dxfId="634" priority="440">
      <formula>#REF!=#REF!</formula>
    </cfRule>
  </conditionalFormatting>
  <conditionalFormatting sqref="AD548 I549:J549">
    <cfRule type="expression" dxfId="633" priority="431">
      <formula>#REF!=#REF!</formula>
    </cfRule>
  </conditionalFormatting>
  <conditionalFormatting sqref="AD555">
    <cfRule type="expression" dxfId="632" priority="430">
      <formula>#REF!=#REF!</formula>
    </cfRule>
  </conditionalFormatting>
  <conditionalFormatting sqref="AD554">
    <cfRule type="expression" dxfId="631" priority="429">
      <formula>#REF!=#REF!</formula>
    </cfRule>
  </conditionalFormatting>
  <conditionalFormatting sqref="P567:AC567">
    <cfRule type="expression" dxfId="630" priority="428">
      <formula>#REF!=#REF!</formula>
    </cfRule>
  </conditionalFormatting>
  <conditionalFormatting sqref="AD579">
    <cfRule type="expression" dxfId="629" priority="426">
      <formula>#REF!=#REF!</formula>
    </cfRule>
  </conditionalFormatting>
  <conditionalFormatting sqref="AD556">
    <cfRule type="expression" dxfId="628" priority="421">
      <formula>#REF!=#REF!</formula>
    </cfRule>
  </conditionalFormatting>
  <conditionalFormatting sqref="I88:O88">
    <cfRule type="expression" dxfId="627" priority="418">
      <formula>$M$87&lt;&gt;"液化石油ガス（LPG）"</formula>
    </cfRule>
    <cfRule type="expression" dxfId="626" priority="419">
      <formula>$M$87&lt;&gt;"液化石油ガス（LPG）"</formula>
    </cfRule>
  </conditionalFormatting>
  <conditionalFormatting sqref="I134:O134">
    <cfRule type="expression" dxfId="625" priority="416">
      <formula>$M$133&lt;&gt;"液化石油ガス（LPG）"</formula>
    </cfRule>
    <cfRule type="expression" dxfId="624" priority="417">
      <formula>$M$133&lt;&gt;"液化石油ガス（LPG）"</formula>
    </cfRule>
  </conditionalFormatting>
  <conditionalFormatting sqref="I180:O180">
    <cfRule type="expression" dxfId="623" priority="414">
      <formula>$M$179&lt;&gt;"液化石油ガス（LPG）"</formula>
    </cfRule>
    <cfRule type="expression" dxfId="622" priority="415">
      <formula>$M$179&lt;&gt;"液化石油ガス（LPG）"</formula>
    </cfRule>
  </conditionalFormatting>
  <conditionalFormatting sqref="I226:O226">
    <cfRule type="expression" dxfId="621" priority="412">
      <formula>$M$225&lt;&gt;"液化石油ガス（LPG）"</formula>
    </cfRule>
    <cfRule type="expression" dxfId="620" priority="413">
      <formula>$M$225&lt;&gt;"液化石油ガス（LPG）"</formula>
    </cfRule>
  </conditionalFormatting>
  <conditionalFormatting sqref="I272:O272">
    <cfRule type="expression" dxfId="619" priority="410">
      <formula>$M$271&lt;&gt;"液化石油ガス（LPG）"</formula>
    </cfRule>
    <cfRule type="expression" dxfId="618" priority="411">
      <formula>$M$271&lt;&gt;"液化石油ガス（LPG）"</formula>
    </cfRule>
  </conditionalFormatting>
  <conditionalFormatting sqref="I318:O318">
    <cfRule type="expression" dxfId="617" priority="408">
      <formula>$M$317&lt;&gt;"液化石油ガス（LPG）"</formula>
    </cfRule>
    <cfRule type="expression" dxfId="616" priority="409">
      <formula>$M$317&lt;&gt;"液化石油ガス（LPG）"</formula>
    </cfRule>
  </conditionalFormatting>
  <conditionalFormatting sqref="I364:O364">
    <cfRule type="expression" dxfId="615" priority="406">
      <formula>$M$363&lt;&gt;"液化石油ガス（LPG）"</formula>
    </cfRule>
    <cfRule type="expression" dxfId="614" priority="407">
      <formula>$M$363&lt;&gt;"液化石油ガス（LPG）"</formula>
    </cfRule>
  </conditionalFormatting>
  <conditionalFormatting sqref="I410:O410">
    <cfRule type="expression" dxfId="613" priority="404">
      <formula>$M$409&lt;&gt;"液化石油ガス（LPG）"</formula>
    </cfRule>
    <cfRule type="expression" dxfId="612" priority="405">
      <formula>$M$409&lt;&gt;"液化石油ガス（LPG）"</formula>
    </cfRule>
  </conditionalFormatting>
  <conditionalFormatting sqref="I456:O456">
    <cfRule type="expression" dxfId="611" priority="402">
      <formula>$M$455&lt;&gt;"液化石油ガス（LPG）"</formula>
    </cfRule>
    <cfRule type="expression" dxfId="610" priority="403">
      <formula>$M$455&lt;&gt;"液化石油ガス（LPG）"</formula>
    </cfRule>
  </conditionalFormatting>
  <conditionalFormatting sqref="I502:O502">
    <cfRule type="expression" dxfId="609" priority="400">
      <formula>$M$501&lt;&gt;"液化石油ガス（LPG）"</formula>
    </cfRule>
    <cfRule type="expression" dxfId="608" priority="401">
      <formula>$M$501&lt;&gt;"液化石油ガス（LPG）"</formula>
    </cfRule>
  </conditionalFormatting>
  <conditionalFormatting sqref="I548:O548">
    <cfRule type="expression" dxfId="607" priority="398">
      <formula>$M$547&lt;&gt;"液化石油ガス（LPG）"</formula>
    </cfRule>
    <cfRule type="expression" dxfId="606" priority="399">
      <formula>$M$547&lt;&gt;"液化石油ガス（LPG）"</formula>
    </cfRule>
  </conditionalFormatting>
  <conditionalFormatting sqref="D50:O51">
    <cfRule type="expression" dxfId="605" priority="269">
      <formula>$E$49="①積算電力量計で電力量を計測"</formula>
    </cfRule>
  </conditionalFormatting>
  <conditionalFormatting sqref="B509:O511 B555:O557 B463:O465 B417:O419 B371:O373 B325:O327 B279:O281 B233:O235 B187:O189 B141:O143 B95:O97 B49:O51">
    <cfRule type="expression" dxfId="604" priority="1">
      <formula>AND($M$41&lt;&gt;"",$M$41&lt;&gt;"昼間買電",$M$41&lt;&gt;"夜間買電",$M$41&lt;&gt;"その他買電")</formula>
    </cfRule>
  </conditionalFormatting>
  <conditionalFormatting sqref="M42:O42">
    <cfRule type="expression" dxfId="603" priority="265">
      <formula>$M$42=0</formula>
    </cfRule>
  </conditionalFormatting>
  <conditionalFormatting sqref="M88:O88">
    <cfRule type="expression" dxfId="602" priority="264">
      <formula>$M$88=0</formula>
    </cfRule>
  </conditionalFormatting>
  <conditionalFormatting sqref="M134:O134">
    <cfRule type="expression" dxfId="601" priority="263">
      <formula>$M$134=0</formula>
    </cfRule>
  </conditionalFormatting>
  <conditionalFormatting sqref="M180:O180">
    <cfRule type="expression" dxfId="600" priority="262">
      <formula>$M$180=0</formula>
    </cfRule>
  </conditionalFormatting>
  <conditionalFormatting sqref="M226:O226">
    <cfRule type="expression" dxfId="599" priority="261">
      <formula>$M$226=0</formula>
    </cfRule>
  </conditionalFormatting>
  <conditionalFormatting sqref="M272:O272">
    <cfRule type="expression" dxfId="598" priority="260">
      <formula>$M$272=0</formula>
    </cfRule>
  </conditionalFormatting>
  <conditionalFormatting sqref="M318:O318">
    <cfRule type="expression" dxfId="597" priority="259">
      <formula>$M$318=0</formula>
    </cfRule>
  </conditionalFormatting>
  <conditionalFormatting sqref="M364:O364">
    <cfRule type="expression" dxfId="596" priority="258">
      <formula>$M$364=0</formula>
    </cfRule>
  </conditionalFormatting>
  <conditionalFormatting sqref="M410:O410">
    <cfRule type="expression" dxfId="595" priority="257">
      <formula>$M$410=0</formula>
    </cfRule>
  </conditionalFormatting>
  <conditionalFormatting sqref="M456:O456">
    <cfRule type="expression" dxfId="594" priority="256">
      <formula>$M$456=0</formula>
    </cfRule>
  </conditionalFormatting>
  <conditionalFormatting sqref="M502:O502">
    <cfRule type="expression" dxfId="593" priority="255">
      <formula>$M$502=0</formula>
    </cfRule>
  </conditionalFormatting>
  <conditionalFormatting sqref="M548:O548">
    <cfRule type="expression" dxfId="592" priority="254">
      <formula>$M$548=0</formula>
    </cfRule>
  </conditionalFormatting>
  <conditionalFormatting sqref="M61:N61">
    <cfRule type="expression" dxfId="591" priority="253">
      <formula>$M61&lt;=0</formula>
    </cfRule>
  </conditionalFormatting>
  <conditionalFormatting sqref="O61">
    <cfRule type="expression" dxfId="590" priority="252">
      <formula>$O61&lt;=0</formula>
    </cfRule>
  </conditionalFormatting>
  <conditionalFormatting sqref="M62:N62">
    <cfRule type="expression" dxfId="589" priority="251">
      <formula>$M62&lt;=0</formula>
    </cfRule>
  </conditionalFormatting>
  <conditionalFormatting sqref="M63:N63">
    <cfRule type="expression" dxfId="588" priority="250">
      <formula>$M63&lt;=0</formula>
    </cfRule>
  </conditionalFormatting>
  <conditionalFormatting sqref="O62">
    <cfRule type="expression" dxfId="587" priority="249">
      <formula>$O62&lt;=0</formula>
    </cfRule>
  </conditionalFormatting>
  <conditionalFormatting sqref="O63">
    <cfRule type="expression" dxfId="586" priority="248">
      <formula>$O63&lt;=0</formula>
    </cfRule>
  </conditionalFormatting>
  <conditionalFormatting sqref="B70:H71">
    <cfRule type="expression" dxfId="585" priority="240">
      <formula>$M$41="液化石油ガス（LPG）"</formula>
    </cfRule>
  </conditionalFormatting>
  <conditionalFormatting sqref="I70:L71">
    <cfRule type="expression" dxfId="584" priority="239">
      <formula>$M$41="液化石油ガス（LPG）"</formula>
    </cfRule>
  </conditionalFormatting>
  <conditionalFormatting sqref="M70:M71">
    <cfRule type="expression" dxfId="583" priority="238">
      <formula>$M$41="液化石油ガス（LPG）"</formula>
    </cfRule>
  </conditionalFormatting>
  <conditionalFormatting sqref="N70:O71">
    <cfRule type="expression" dxfId="582" priority="237">
      <formula>$M$41="液化石油ガス（LPG）"</formula>
    </cfRule>
  </conditionalFormatting>
  <conditionalFormatting sqref="D46:O47">
    <cfRule type="expression" dxfId="581" priority="236">
      <formula>$E$45="設備内蔵の計測機器"</formula>
    </cfRule>
  </conditionalFormatting>
  <conditionalFormatting sqref="B119:O120">
    <cfRule type="expression" dxfId="580" priority="235">
      <formula>$M$41&lt;&gt;"液化石油ガス（LPG）"</formula>
    </cfRule>
  </conditionalFormatting>
  <conditionalFormatting sqref="B116:H117">
    <cfRule type="expression" dxfId="579" priority="234">
      <formula>$M$41="液化石油ガス（LPG）"</formula>
    </cfRule>
  </conditionalFormatting>
  <conditionalFormatting sqref="I116:L117">
    <cfRule type="expression" dxfId="578" priority="233">
      <formula>$M$41="液化石油ガス（LPG）"</formula>
    </cfRule>
  </conditionalFormatting>
  <conditionalFormatting sqref="M116:M117">
    <cfRule type="expression" dxfId="577" priority="232">
      <formula>$M$41="液化石油ガス（LPG）"</formula>
    </cfRule>
  </conditionalFormatting>
  <conditionalFormatting sqref="N116:O117">
    <cfRule type="expression" dxfId="576" priority="231">
      <formula>$M$41="液化石油ガス（LPG）"</formula>
    </cfRule>
  </conditionalFormatting>
  <conditionalFormatting sqref="B165:O166">
    <cfRule type="expression" dxfId="575" priority="230">
      <formula>$M$41&lt;&gt;"液化石油ガス（LPG）"</formula>
    </cfRule>
  </conditionalFormatting>
  <conditionalFormatting sqref="B162:H163">
    <cfRule type="expression" dxfId="574" priority="229">
      <formula>$M$41="液化石油ガス（LPG）"</formula>
    </cfRule>
  </conditionalFormatting>
  <conditionalFormatting sqref="I162:L163">
    <cfRule type="expression" dxfId="573" priority="228">
      <formula>$M$41="液化石油ガス（LPG）"</formula>
    </cfRule>
  </conditionalFormatting>
  <conditionalFormatting sqref="M162:M163">
    <cfRule type="expression" dxfId="572" priority="227">
      <formula>$M$41="液化石油ガス（LPG）"</formula>
    </cfRule>
  </conditionalFormatting>
  <conditionalFormatting sqref="N162:O163">
    <cfRule type="expression" dxfId="571" priority="226">
      <formula>$M$41="液化石油ガス（LPG）"</formula>
    </cfRule>
  </conditionalFormatting>
  <conditionalFormatting sqref="B211:O212">
    <cfRule type="expression" dxfId="570" priority="225">
      <formula>$M$41&lt;&gt;"液化石油ガス（LPG）"</formula>
    </cfRule>
  </conditionalFormatting>
  <conditionalFormatting sqref="B208:H209">
    <cfRule type="expression" dxfId="569" priority="224">
      <formula>$M$41="液化石油ガス（LPG）"</formula>
    </cfRule>
  </conditionalFormatting>
  <conditionalFormatting sqref="I208:L209">
    <cfRule type="expression" dxfId="568" priority="223">
      <formula>$M$41="液化石油ガス（LPG）"</formula>
    </cfRule>
  </conditionalFormatting>
  <conditionalFormatting sqref="M208:M209">
    <cfRule type="expression" dxfId="567" priority="222">
      <formula>$M$41="液化石油ガス（LPG）"</formula>
    </cfRule>
  </conditionalFormatting>
  <conditionalFormatting sqref="N208:O209">
    <cfRule type="expression" dxfId="566" priority="221">
      <formula>$M$41="液化石油ガス（LPG）"</formula>
    </cfRule>
  </conditionalFormatting>
  <conditionalFormatting sqref="B257:O258">
    <cfRule type="expression" dxfId="565" priority="220">
      <formula>$M$41&lt;&gt;"液化石油ガス（LPG）"</formula>
    </cfRule>
  </conditionalFormatting>
  <conditionalFormatting sqref="B254:H255">
    <cfRule type="expression" dxfId="564" priority="219">
      <formula>$M$41="液化石油ガス（LPG）"</formula>
    </cfRule>
  </conditionalFormatting>
  <conditionalFormatting sqref="I254:L255">
    <cfRule type="expression" dxfId="563" priority="218">
      <formula>$M$41="液化石油ガス（LPG）"</formula>
    </cfRule>
  </conditionalFormatting>
  <conditionalFormatting sqref="M254:M255">
    <cfRule type="expression" dxfId="562" priority="217">
      <formula>$M$41="液化石油ガス（LPG）"</formula>
    </cfRule>
  </conditionalFormatting>
  <conditionalFormatting sqref="N254:O255">
    <cfRule type="expression" dxfId="561" priority="216">
      <formula>$M$41="液化石油ガス（LPG）"</formula>
    </cfRule>
  </conditionalFormatting>
  <conditionalFormatting sqref="B303:O304">
    <cfRule type="expression" dxfId="560" priority="215">
      <formula>$M$41&lt;&gt;"液化石油ガス（LPG）"</formula>
    </cfRule>
  </conditionalFormatting>
  <conditionalFormatting sqref="B300:H301">
    <cfRule type="expression" dxfId="559" priority="214">
      <formula>$M$41="液化石油ガス（LPG）"</formula>
    </cfRule>
  </conditionalFormatting>
  <conditionalFormatting sqref="I300:L301">
    <cfRule type="expression" dxfId="558" priority="213">
      <formula>$M$41="液化石油ガス（LPG）"</formula>
    </cfRule>
  </conditionalFormatting>
  <conditionalFormatting sqref="M300:M301">
    <cfRule type="expression" dxfId="557" priority="212">
      <formula>$M$41="液化石油ガス（LPG）"</formula>
    </cfRule>
  </conditionalFormatting>
  <conditionalFormatting sqref="N300:O301">
    <cfRule type="expression" dxfId="556" priority="211">
      <formula>$M$41="液化石油ガス（LPG）"</formula>
    </cfRule>
  </conditionalFormatting>
  <conditionalFormatting sqref="B349:O350">
    <cfRule type="expression" dxfId="555" priority="210">
      <formula>$M$41&lt;&gt;"液化石油ガス（LPG）"</formula>
    </cfRule>
  </conditionalFormatting>
  <conditionalFormatting sqref="B346:H347">
    <cfRule type="expression" dxfId="554" priority="209">
      <formula>$M$41="液化石油ガス（LPG）"</formula>
    </cfRule>
  </conditionalFormatting>
  <conditionalFormatting sqref="I346:L347">
    <cfRule type="expression" dxfId="553" priority="208">
      <formula>$M$41="液化石油ガス（LPG）"</formula>
    </cfRule>
  </conditionalFormatting>
  <conditionalFormatting sqref="M346:M347">
    <cfRule type="expression" dxfId="552" priority="207">
      <formula>$M$41="液化石油ガス（LPG）"</formula>
    </cfRule>
  </conditionalFormatting>
  <conditionalFormatting sqref="N346:O347">
    <cfRule type="expression" dxfId="551" priority="206">
      <formula>$M$41="液化石油ガス（LPG）"</formula>
    </cfRule>
  </conditionalFormatting>
  <conditionalFormatting sqref="B395:O396">
    <cfRule type="expression" dxfId="550" priority="205">
      <formula>$M$41&lt;&gt;"液化石油ガス（LPG）"</formula>
    </cfRule>
  </conditionalFormatting>
  <conditionalFormatting sqref="B392:H393">
    <cfRule type="expression" dxfId="549" priority="204">
      <formula>$M$41="液化石油ガス（LPG）"</formula>
    </cfRule>
  </conditionalFormatting>
  <conditionalFormatting sqref="I392:L393">
    <cfRule type="expression" dxfId="548" priority="203">
      <formula>$M$41="液化石油ガス（LPG）"</formula>
    </cfRule>
  </conditionalFormatting>
  <conditionalFormatting sqref="M392:M393">
    <cfRule type="expression" dxfId="547" priority="202">
      <formula>$M$41="液化石油ガス（LPG）"</formula>
    </cfRule>
  </conditionalFormatting>
  <conditionalFormatting sqref="N392:O393">
    <cfRule type="expression" dxfId="546" priority="201">
      <formula>$M$41="液化石油ガス（LPG）"</formula>
    </cfRule>
  </conditionalFormatting>
  <conditionalFormatting sqref="B441:O442">
    <cfRule type="expression" dxfId="545" priority="200">
      <formula>$M$41&lt;&gt;"液化石油ガス（LPG）"</formula>
    </cfRule>
  </conditionalFormatting>
  <conditionalFormatting sqref="B438:H439">
    <cfRule type="expression" dxfId="544" priority="199">
      <formula>$M$41="液化石油ガス（LPG）"</formula>
    </cfRule>
  </conditionalFormatting>
  <conditionalFormatting sqref="I438:L439">
    <cfRule type="expression" dxfId="543" priority="198">
      <formula>$M$41="液化石油ガス（LPG）"</formula>
    </cfRule>
  </conditionalFormatting>
  <conditionalFormatting sqref="M438:M439">
    <cfRule type="expression" dxfId="542" priority="197">
      <formula>$M$41="液化石油ガス（LPG）"</formula>
    </cfRule>
  </conditionalFormatting>
  <conditionalFormatting sqref="N438:O439">
    <cfRule type="expression" dxfId="541" priority="196">
      <formula>$M$41="液化石油ガス（LPG）"</formula>
    </cfRule>
  </conditionalFormatting>
  <conditionalFormatting sqref="B487:O488">
    <cfRule type="expression" dxfId="540" priority="195">
      <formula>$M$41&lt;&gt;"液化石油ガス（LPG）"</formula>
    </cfRule>
  </conditionalFormatting>
  <conditionalFormatting sqref="B484:H485">
    <cfRule type="expression" dxfId="539" priority="194">
      <formula>$M$41="液化石油ガス（LPG）"</formula>
    </cfRule>
  </conditionalFormatting>
  <conditionalFormatting sqref="I484:L485">
    <cfRule type="expression" dxfId="538" priority="193">
      <formula>$M$41="液化石油ガス（LPG）"</formula>
    </cfRule>
  </conditionalFormatting>
  <conditionalFormatting sqref="M484:M485">
    <cfRule type="expression" dxfId="537" priority="192">
      <formula>$M$41="液化石油ガス（LPG）"</formula>
    </cfRule>
  </conditionalFormatting>
  <conditionalFormatting sqref="N484:O485">
    <cfRule type="expression" dxfId="536" priority="191">
      <formula>$M$41="液化石油ガス（LPG）"</formula>
    </cfRule>
  </conditionalFormatting>
  <conditionalFormatting sqref="B533:O534">
    <cfRule type="expression" dxfId="535" priority="190">
      <formula>$M$41&lt;&gt;"液化石油ガス（LPG）"</formula>
    </cfRule>
  </conditionalFormatting>
  <conditionalFormatting sqref="B530:H531">
    <cfRule type="expression" dxfId="534" priority="189">
      <formula>$M$41="液化石油ガス（LPG）"</formula>
    </cfRule>
  </conditionalFormatting>
  <conditionalFormatting sqref="I530:L531">
    <cfRule type="expression" dxfId="533" priority="188">
      <formula>$M$41="液化石油ガス（LPG）"</formula>
    </cfRule>
  </conditionalFormatting>
  <conditionalFormatting sqref="M530:M531">
    <cfRule type="expression" dxfId="532" priority="187">
      <formula>$M$41="液化石油ガス（LPG）"</formula>
    </cfRule>
  </conditionalFormatting>
  <conditionalFormatting sqref="N530:O531">
    <cfRule type="expression" dxfId="531" priority="186">
      <formula>$M$41="液化石油ガス（LPG）"</formula>
    </cfRule>
  </conditionalFormatting>
  <conditionalFormatting sqref="B579:O580">
    <cfRule type="expression" dxfId="530" priority="185">
      <formula>$M$41&lt;&gt;"液化石油ガス（LPG）"</formula>
    </cfRule>
  </conditionalFormatting>
  <conditionalFormatting sqref="B576:H577">
    <cfRule type="expression" dxfId="529" priority="184">
      <formula>$M$41="液化石油ガス（LPG）"</formula>
    </cfRule>
  </conditionalFormatting>
  <conditionalFormatting sqref="I576:L577">
    <cfRule type="expression" dxfId="528" priority="183">
      <formula>$M$41="液化石油ガス（LPG）"</formula>
    </cfRule>
  </conditionalFormatting>
  <conditionalFormatting sqref="M576:M577">
    <cfRule type="expression" dxfId="527" priority="182">
      <formula>$M$41="液化石油ガス（LPG）"</formula>
    </cfRule>
  </conditionalFormatting>
  <conditionalFormatting sqref="N576:O577">
    <cfRule type="expression" dxfId="526" priority="181">
      <formula>$M$41="液化石油ガス（LPG）"</formula>
    </cfRule>
  </conditionalFormatting>
  <conditionalFormatting sqref="D103">
    <cfRule type="expression" dxfId="525" priority="180">
      <formula>#REF!="日数計算"</formula>
    </cfRule>
  </conditionalFormatting>
  <conditionalFormatting sqref="M100">
    <cfRule type="expression" dxfId="524" priority="179">
      <formula>#REF!=#REF!</formula>
    </cfRule>
  </conditionalFormatting>
  <conditionalFormatting sqref="M107:N107">
    <cfRule type="expression" dxfId="523" priority="178">
      <formula>$M107&lt;=0</formula>
    </cfRule>
  </conditionalFormatting>
  <conditionalFormatting sqref="O107">
    <cfRule type="expression" dxfId="522" priority="177">
      <formula>$O107&lt;=0</formula>
    </cfRule>
  </conditionalFormatting>
  <conditionalFormatting sqref="M108:N108">
    <cfRule type="expression" dxfId="521" priority="176">
      <formula>$M108&lt;=0</formula>
    </cfRule>
  </conditionalFormatting>
  <conditionalFormatting sqref="M109:N109">
    <cfRule type="expression" dxfId="520" priority="175">
      <formula>$M109&lt;=0</formula>
    </cfRule>
  </conditionalFormatting>
  <conditionalFormatting sqref="O108">
    <cfRule type="expression" dxfId="519" priority="174">
      <formula>$O108&lt;=0</formula>
    </cfRule>
  </conditionalFormatting>
  <conditionalFormatting sqref="O109">
    <cfRule type="expression" dxfId="518" priority="173">
      <formula>$O109&lt;=0</formula>
    </cfRule>
  </conditionalFormatting>
  <conditionalFormatting sqref="D149">
    <cfRule type="expression" dxfId="517" priority="172">
      <formula>#REF!="日数計算"</formula>
    </cfRule>
  </conditionalFormatting>
  <conditionalFormatting sqref="M146">
    <cfRule type="expression" dxfId="516" priority="171">
      <formula>#REF!=#REF!</formula>
    </cfRule>
  </conditionalFormatting>
  <conditionalFormatting sqref="M153:N153">
    <cfRule type="expression" dxfId="515" priority="170">
      <formula>$M153&lt;=0</formula>
    </cfRule>
  </conditionalFormatting>
  <conditionalFormatting sqref="O153">
    <cfRule type="expression" dxfId="514" priority="169">
      <formula>$O153&lt;=0</formula>
    </cfRule>
  </conditionalFormatting>
  <conditionalFormatting sqref="M154:N154">
    <cfRule type="expression" dxfId="513" priority="168">
      <formula>$M154&lt;=0</formula>
    </cfRule>
  </conditionalFormatting>
  <conditionalFormatting sqref="M155:N155">
    <cfRule type="expression" dxfId="512" priority="167">
      <formula>$M155&lt;=0</formula>
    </cfRule>
  </conditionalFormatting>
  <conditionalFormatting sqref="O154">
    <cfRule type="expression" dxfId="511" priority="166">
      <formula>$O154&lt;=0</formula>
    </cfRule>
  </conditionalFormatting>
  <conditionalFormatting sqref="O155">
    <cfRule type="expression" dxfId="510" priority="165">
      <formula>$O155&lt;=0</formula>
    </cfRule>
  </conditionalFormatting>
  <conditionalFormatting sqref="D195">
    <cfRule type="expression" dxfId="509" priority="164">
      <formula>#REF!="日数計算"</formula>
    </cfRule>
  </conditionalFormatting>
  <conditionalFormatting sqref="M192">
    <cfRule type="expression" dxfId="508" priority="163">
      <formula>#REF!=#REF!</formula>
    </cfRule>
  </conditionalFormatting>
  <conditionalFormatting sqref="M199:N199">
    <cfRule type="expression" dxfId="507" priority="162">
      <formula>$M199&lt;=0</formula>
    </cfRule>
  </conditionalFormatting>
  <conditionalFormatting sqref="O199">
    <cfRule type="expression" dxfId="506" priority="161">
      <formula>$O199&lt;=0</formula>
    </cfRule>
  </conditionalFormatting>
  <conditionalFormatting sqref="M200:N200">
    <cfRule type="expression" dxfId="505" priority="160">
      <formula>$M200&lt;=0</formula>
    </cfRule>
  </conditionalFormatting>
  <conditionalFormatting sqref="M201:N201">
    <cfRule type="expression" dxfId="504" priority="159">
      <formula>$M201&lt;=0</formula>
    </cfRule>
  </conditionalFormatting>
  <conditionalFormatting sqref="O200">
    <cfRule type="expression" dxfId="503" priority="158">
      <formula>$O200&lt;=0</formula>
    </cfRule>
  </conditionalFormatting>
  <conditionalFormatting sqref="O201">
    <cfRule type="expression" dxfId="502" priority="157">
      <formula>$O201&lt;=0</formula>
    </cfRule>
  </conditionalFormatting>
  <conditionalFormatting sqref="D241">
    <cfRule type="expression" dxfId="501" priority="156">
      <formula>#REF!="日数計算"</formula>
    </cfRule>
  </conditionalFormatting>
  <conditionalFormatting sqref="M238">
    <cfRule type="expression" dxfId="500" priority="155">
      <formula>#REF!=#REF!</formula>
    </cfRule>
  </conditionalFormatting>
  <conditionalFormatting sqref="M245:N245">
    <cfRule type="expression" dxfId="499" priority="154">
      <formula>$M245&lt;=0</formula>
    </cfRule>
  </conditionalFormatting>
  <conditionalFormatting sqref="O245">
    <cfRule type="expression" dxfId="498" priority="153">
      <formula>$O245&lt;=0</formula>
    </cfRule>
  </conditionalFormatting>
  <conditionalFormatting sqref="M246:N246">
    <cfRule type="expression" dxfId="497" priority="152">
      <formula>$M246&lt;=0</formula>
    </cfRule>
  </conditionalFormatting>
  <conditionalFormatting sqref="M247:N247">
    <cfRule type="expression" dxfId="496" priority="151">
      <formula>$M247&lt;=0</formula>
    </cfRule>
  </conditionalFormatting>
  <conditionalFormatting sqref="O246">
    <cfRule type="expression" dxfId="495" priority="150">
      <formula>$O246&lt;=0</formula>
    </cfRule>
  </conditionalFormatting>
  <conditionalFormatting sqref="O247">
    <cfRule type="expression" dxfId="494" priority="149">
      <formula>$O247&lt;=0</formula>
    </cfRule>
  </conditionalFormatting>
  <conditionalFormatting sqref="D287">
    <cfRule type="expression" dxfId="493" priority="148">
      <formula>#REF!="日数計算"</formula>
    </cfRule>
  </conditionalFormatting>
  <conditionalFormatting sqref="M284">
    <cfRule type="expression" dxfId="492" priority="147">
      <formula>#REF!=#REF!</formula>
    </cfRule>
  </conditionalFormatting>
  <conditionalFormatting sqref="M291:N291">
    <cfRule type="expression" dxfId="491" priority="146">
      <formula>$M291&lt;=0</formula>
    </cfRule>
  </conditionalFormatting>
  <conditionalFormatting sqref="O291">
    <cfRule type="expression" dxfId="490" priority="145">
      <formula>$O291&lt;=0</formula>
    </cfRule>
  </conditionalFormatting>
  <conditionalFormatting sqref="M292:N292">
    <cfRule type="expression" dxfId="489" priority="144">
      <formula>$M292&lt;=0</formula>
    </cfRule>
  </conditionalFormatting>
  <conditionalFormatting sqref="M293:N293">
    <cfRule type="expression" dxfId="488" priority="143">
      <formula>$M293&lt;=0</formula>
    </cfRule>
  </conditionalFormatting>
  <conditionalFormatting sqref="O292">
    <cfRule type="expression" dxfId="487" priority="142">
      <formula>$O292&lt;=0</formula>
    </cfRule>
  </conditionalFormatting>
  <conditionalFormatting sqref="O293">
    <cfRule type="expression" dxfId="486" priority="141">
      <formula>$O293&lt;=0</formula>
    </cfRule>
  </conditionalFormatting>
  <conditionalFormatting sqref="D333">
    <cfRule type="expression" dxfId="485" priority="140">
      <formula>#REF!="日数計算"</formula>
    </cfRule>
  </conditionalFormatting>
  <conditionalFormatting sqref="M330">
    <cfRule type="expression" dxfId="484" priority="139">
      <formula>#REF!=#REF!</formula>
    </cfRule>
  </conditionalFormatting>
  <conditionalFormatting sqref="M337:N337">
    <cfRule type="expression" dxfId="483" priority="138">
      <formula>$M337&lt;=0</formula>
    </cfRule>
  </conditionalFormatting>
  <conditionalFormatting sqref="O337">
    <cfRule type="expression" dxfId="482" priority="137">
      <formula>$O337&lt;=0</formula>
    </cfRule>
  </conditionalFormatting>
  <conditionalFormatting sqref="M338:N338">
    <cfRule type="expression" dxfId="481" priority="136">
      <formula>$M338&lt;=0</formula>
    </cfRule>
  </conditionalFormatting>
  <conditionalFormatting sqref="M339:N339">
    <cfRule type="expression" dxfId="480" priority="135">
      <formula>$M339&lt;=0</formula>
    </cfRule>
  </conditionalFormatting>
  <conditionalFormatting sqref="O338">
    <cfRule type="expression" dxfId="479" priority="134">
      <formula>$O338&lt;=0</formula>
    </cfRule>
  </conditionalFormatting>
  <conditionalFormatting sqref="O339">
    <cfRule type="expression" dxfId="478" priority="133">
      <formula>$O339&lt;=0</formula>
    </cfRule>
  </conditionalFormatting>
  <conditionalFormatting sqref="D379">
    <cfRule type="expression" dxfId="477" priority="132">
      <formula>#REF!="日数計算"</formula>
    </cfRule>
  </conditionalFormatting>
  <conditionalFormatting sqref="M376">
    <cfRule type="expression" dxfId="476" priority="131">
      <formula>#REF!=#REF!</formula>
    </cfRule>
  </conditionalFormatting>
  <conditionalFormatting sqref="M383:N383">
    <cfRule type="expression" dxfId="475" priority="130">
      <formula>$M383&lt;=0</formula>
    </cfRule>
  </conditionalFormatting>
  <conditionalFormatting sqref="O383">
    <cfRule type="expression" dxfId="474" priority="129">
      <formula>$O383&lt;=0</formula>
    </cfRule>
  </conditionalFormatting>
  <conditionalFormatting sqref="M384:N384">
    <cfRule type="expression" dxfId="473" priority="128">
      <formula>$M384&lt;=0</formula>
    </cfRule>
  </conditionalFormatting>
  <conditionalFormatting sqref="M385:N385">
    <cfRule type="expression" dxfId="472" priority="127">
      <formula>$M385&lt;=0</formula>
    </cfRule>
  </conditionalFormatting>
  <conditionalFormatting sqref="O384">
    <cfRule type="expression" dxfId="471" priority="126">
      <formula>$O384&lt;=0</formula>
    </cfRule>
  </conditionalFormatting>
  <conditionalFormatting sqref="O385">
    <cfRule type="expression" dxfId="470" priority="125">
      <formula>$O385&lt;=0</formula>
    </cfRule>
  </conditionalFormatting>
  <conditionalFormatting sqref="D425">
    <cfRule type="expression" dxfId="469" priority="124">
      <formula>#REF!="日数計算"</formula>
    </cfRule>
  </conditionalFormatting>
  <conditionalFormatting sqref="M422">
    <cfRule type="expression" dxfId="468" priority="123">
      <formula>#REF!=#REF!</formula>
    </cfRule>
  </conditionalFormatting>
  <conditionalFormatting sqref="M429:N429">
    <cfRule type="expression" dxfId="467" priority="122">
      <formula>$M429&lt;=0</formula>
    </cfRule>
  </conditionalFormatting>
  <conditionalFormatting sqref="O429">
    <cfRule type="expression" dxfId="466" priority="121">
      <formula>$O429&lt;=0</formula>
    </cfRule>
  </conditionalFormatting>
  <conditionalFormatting sqref="M430:N430">
    <cfRule type="expression" dxfId="465" priority="120">
      <formula>$M430&lt;=0</formula>
    </cfRule>
  </conditionalFormatting>
  <conditionalFormatting sqref="M431:N431">
    <cfRule type="expression" dxfId="464" priority="119">
      <formula>$M431&lt;=0</formula>
    </cfRule>
  </conditionalFormatting>
  <conditionalFormatting sqref="O430">
    <cfRule type="expression" dxfId="463" priority="118">
      <formula>$O430&lt;=0</formula>
    </cfRule>
  </conditionalFormatting>
  <conditionalFormatting sqref="O431">
    <cfRule type="expression" dxfId="462" priority="117">
      <formula>$O431&lt;=0</formula>
    </cfRule>
  </conditionalFormatting>
  <conditionalFormatting sqref="D471">
    <cfRule type="expression" dxfId="461" priority="116">
      <formula>#REF!="日数計算"</formula>
    </cfRule>
  </conditionalFormatting>
  <conditionalFormatting sqref="M468">
    <cfRule type="expression" dxfId="460" priority="115">
      <formula>#REF!=#REF!</formula>
    </cfRule>
  </conditionalFormatting>
  <conditionalFormatting sqref="M475:N475">
    <cfRule type="expression" dxfId="459" priority="114">
      <formula>$M475&lt;=0</formula>
    </cfRule>
  </conditionalFormatting>
  <conditionalFormatting sqref="O475">
    <cfRule type="expression" dxfId="458" priority="113">
      <formula>$O475&lt;=0</formula>
    </cfRule>
  </conditionalFormatting>
  <conditionalFormatting sqref="M476:N476">
    <cfRule type="expression" dxfId="457" priority="112">
      <formula>$M476&lt;=0</formula>
    </cfRule>
  </conditionalFormatting>
  <conditionalFormatting sqref="M477:N477">
    <cfRule type="expression" dxfId="456" priority="111">
      <formula>$M477&lt;=0</formula>
    </cfRule>
  </conditionalFormatting>
  <conditionalFormatting sqref="O476">
    <cfRule type="expression" dxfId="455" priority="110">
      <formula>$O476&lt;=0</formula>
    </cfRule>
  </conditionalFormatting>
  <conditionalFormatting sqref="O477">
    <cfRule type="expression" dxfId="454" priority="109">
      <formula>$O477&lt;=0</formula>
    </cfRule>
  </conditionalFormatting>
  <conditionalFormatting sqref="D517">
    <cfRule type="expression" dxfId="453" priority="108">
      <formula>#REF!="日数計算"</formula>
    </cfRule>
  </conditionalFormatting>
  <conditionalFormatting sqref="M514">
    <cfRule type="expression" dxfId="452" priority="107">
      <formula>#REF!=#REF!</formula>
    </cfRule>
  </conditionalFormatting>
  <conditionalFormatting sqref="M521:N521">
    <cfRule type="expression" dxfId="451" priority="106">
      <formula>$M521&lt;=0</formula>
    </cfRule>
  </conditionalFormatting>
  <conditionalFormatting sqref="O521">
    <cfRule type="expression" dxfId="450" priority="105">
      <formula>$O521&lt;=0</formula>
    </cfRule>
  </conditionalFormatting>
  <conditionalFormatting sqref="M522:N522">
    <cfRule type="expression" dxfId="449" priority="104">
      <formula>$M522&lt;=0</formula>
    </cfRule>
  </conditionalFormatting>
  <conditionalFormatting sqref="M523:N523">
    <cfRule type="expression" dxfId="448" priority="103">
      <formula>$M523&lt;=0</formula>
    </cfRule>
  </conditionalFormatting>
  <conditionalFormatting sqref="O522">
    <cfRule type="expression" dxfId="447" priority="102">
      <formula>$O522&lt;=0</formula>
    </cfRule>
  </conditionalFormatting>
  <conditionalFormatting sqref="O523">
    <cfRule type="expression" dxfId="446" priority="101">
      <formula>$O523&lt;=0</formula>
    </cfRule>
  </conditionalFormatting>
  <conditionalFormatting sqref="D563">
    <cfRule type="expression" dxfId="445" priority="100">
      <formula>#REF!="日数計算"</formula>
    </cfRule>
  </conditionalFormatting>
  <conditionalFormatting sqref="M560">
    <cfRule type="expression" dxfId="444" priority="99">
      <formula>#REF!=#REF!</formula>
    </cfRule>
  </conditionalFormatting>
  <conditionalFormatting sqref="M567:N567">
    <cfRule type="expression" dxfId="443" priority="98">
      <formula>$M567&lt;=0</formula>
    </cfRule>
  </conditionalFormatting>
  <conditionalFormatting sqref="O567">
    <cfRule type="expression" dxfId="442" priority="97">
      <formula>$O567&lt;=0</formula>
    </cfRule>
  </conditionalFormatting>
  <conditionalFormatting sqref="M568:N568">
    <cfRule type="expression" dxfId="441" priority="96">
      <formula>$M568&lt;=0</formula>
    </cfRule>
  </conditionalFormatting>
  <conditionalFormatting sqref="M569:N569">
    <cfRule type="expression" dxfId="440" priority="95">
      <formula>$M569&lt;=0</formula>
    </cfRule>
  </conditionalFormatting>
  <conditionalFormatting sqref="O568">
    <cfRule type="expression" dxfId="439" priority="94">
      <formula>$O568&lt;=0</formula>
    </cfRule>
  </conditionalFormatting>
  <conditionalFormatting sqref="O569">
    <cfRule type="expression" dxfId="438" priority="93">
      <formula>$O569&lt;=0</formula>
    </cfRule>
  </conditionalFormatting>
  <conditionalFormatting sqref="D96:O97">
    <cfRule type="expression" dxfId="437" priority="268">
      <formula>$E$95="①積算電力量計で電力量を計測"</formula>
    </cfRule>
  </conditionalFormatting>
  <conditionalFormatting sqref="D188:O189">
    <cfRule type="expression" dxfId="436" priority="80">
      <formula>$E$187="①積算電力量計で電力量を計測"</formula>
    </cfRule>
  </conditionalFormatting>
  <conditionalFormatting sqref="D234:O235">
    <cfRule type="expression" dxfId="435" priority="74">
      <formula>$E$233="①積算電力量計で電力量を計測"</formula>
    </cfRule>
  </conditionalFormatting>
  <conditionalFormatting sqref="D280:O281">
    <cfRule type="expression" dxfId="434" priority="64">
      <formula>$E$279="①積算電力量計で電力量を計測"</formula>
    </cfRule>
  </conditionalFormatting>
  <conditionalFormatting sqref="D326:O327">
    <cfRule type="expression" dxfId="433" priority="58">
      <formula>$E$325="①積算電力量計で電力量を計測"</formula>
    </cfRule>
  </conditionalFormatting>
  <conditionalFormatting sqref="D372:O373">
    <cfRule type="expression" dxfId="432" priority="52">
      <formula>$E$371="①積算電力量計で電力量を計測"</formula>
    </cfRule>
  </conditionalFormatting>
  <conditionalFormatting sqref="D418:O419">
    <cfRule type="expression" dxfId="431" priority="46">
      <formula>$E$417="①積算電力量計で電力量を計測"</formula>
    </cfRule>
  </conditionalFormatting>
  <conditionalFormatting sqref="D464:O465">
    <cfRule type="expression" dxfId="430" priority="40">
      <formula>$E$463="①積算電力量計で電力量を計測"</formula>
    </cfRule>
  </conditionalFormatting>
  <conditionalFormatting sqref="D510:O511">
    <cfRule type="expression" dxfId="429" priority="34">
      <formula>$E$509="①積算電力量計で電力量を計測"</formula>
    </cfRule>
  </conditionalFormatting>
  <conditionalFormatting sqref="D556:O557">
    <cfRule type="expression" dxfId="428" priority="28">
      <formula>$E$555="①積算電力量計で電力量を計測"</formula>
    </cfRule>
  </conditionalFormatting>
  <conditionalFormatting sqref="D92:O93">
    <cfRule type="expression" dxfId="427" priority="24">
      <formula>$E$91="設備内蔵の計測機器"</formula>
    </cfRule>
  </conditionalFormatting>
  <conditionalFormatting sqref="D138:O139">
    <cfRule type="expression" dxfId="426" priority="23">
      <formula>$E$137="設備内蔵の計測機器"</formula>
    </cfRule>
  </conditionalFormatting>
  <conditionalFormatting sqref="D184:O185">
    <cfRule type="expression" dxfId="425" priority="22">
      <formula>$E$183="設備内蔵の計測機器"</formula>
    </cfRule>
  </conditionalFormatting>
  <conditionalFormatting sqref="D230:O231">
    <cfRule type="expression" dxfId="424" priority="21">
      <formula>$E$229="設備内蔵の計測機器"</formula>
    </cfRule>
  </conditionalFormatting>
  <conditionalFormatting sqref="D276:O277">
    <cfRule type="expression" dxfId="423" priority="20">
      <formula>$E$275="設備内蔵の計測機器"</formula>
    </cfRule>
  </conditionalFormatting>
  <conditionalFormatting sqref="D322:O323">
    <cfRule type="expression" dxfId="422" priority="19">
      <formula>$E$321="設備内蔵の計測機器"</formula>
    </cfRule>
  </conditionalFormatting>
  <conditionalFormatting sqref="D368:O369">
    <cfRule type="expression" dxfId="421" priority="18">
      <formula>$E$367="設備内蔵の計測機器"</formula>
    </cfRule>
  </conditionalFormatting>
  <conditionalFormatting sqref="D414:O415">
    <cfRule type="expression" dxfId="420" priority="17">
      <formula>$E$413="設備内蔵の計測機器"</formula>
    </cfRule>
  </conditionalFormatting>
  <conditionalFormatting sqref="D460:O461">
    <cfRule type="expression" dxfId="419" priority="16">
      <formula>$E$459="設備内蔵の計測機器"</formula>
    </cfRule>
  </conditionalFormatting>
  <conditionalFormatting sqref="D506:O507">
    <cfRule type="expression" dxfId="418" priority="15">
      <formula>$E$505="設備内蔵の計測機器"</formula>
    </cfRule>
  </conditionalFormatting>
  <conditionalFormatting sqref="D552:O553">
    <cfRule type="expression" dxfId="417" priority="14">
      <formula>$E$551="設備内蔵の計測機器"</formula>
    </cfRule>
  </conditionalFormatting>
  <conditionalFormatting sqref="D142:O143">
    <cfRule type="expression" dxfId="416" priority="13">
      <formula>$E$141="①積算電力量計で電力量を計測"</formula>
    </cfRule>
  </conditionalFormatting>
  <conditionalFormatting sqref="B95:O97">
    <cfRule type="expression" dxfId="415" priority="92">
      <formula>$E$94="積算計の読み取り値を記録"</formula>
    </cfRule>
  </conditionalFormatting>
  <conditionalFormatting sqref="B141:O143">
    <cfRule type="expression" dxfId="414" priority="12">
      <formula>$E$140="積算計の読み取り値を記録"</formula>
    </cfRule>
  </conditionalFormatting>
  <conditionalFormatting sqref="B187:O189">
    <cfRule type="expression" dxfId="413" priority="11">
      <formula>$E$140="積算計の読み取り値を記録"</formula>
    </cfRule>
  </conditionalFormatting>
  <conditionalFormatting sqref="B233:O235">
    <cfRule type="expression" dxfId="412" priority="10">
      <formula>$E$232="積算計の読み取り値を記録"</formula>
    </cfRule>
  </conditionalFormatting>
  <conditionalFormatting sqref="B279:O281">
    <cfRule type="expression" dxfId="411" priority="9">
      <formula>$E$278="積算計の読み取り値を記録"</formula>
    </cfRule>
  </conditionalFormatting>
  <conditionalFormatting sqref="B325:O327">
    <cfRule type="expression" dxfId="410" priority="8">
      <formula>$E$324="積算計の読み取り値を記録"</formula>
    </cfRule>
  </conditionalFormatting>
  <conditionalFormatting sqref="B371:O373">
    <cfRule type="expression" dxfId="409" priority="7">
      <formula>$E$370="積算計の読み取り値を記録"</formula>
    </cfRule>
  </conditionalFormatting>
  <conditionalFormatting sqref="B417:O419">
    <cfRule type="expression" dxfId="408" priority="6">
      <formula>$E$416="積算計の読み取り値を記録"</formula>
    </cfRule>
  </conditionalFormatting>
  <conditionalFormatting sqref="B463:O465">
    <cfRule type="expression" dxfId="407" priority="5">
      <formula>$E$462="積算計の読み取り値を記録"</formula>
    </cfRule>
  </conditionalFormatting>
  <conditionalFormatting sqref="B509:O511">
    <cfRule type="expression" dxfId="406" priority="4">
      <formula>$E$508="積算計の読み取り値を記録"</formula>
    </cfRule>
  </conditionalFormatting>
  <conditionalFormatting sqref="B555:O557">
    <cfRule type="expression" dxfId="405" priority="3">
      <formula>$E$554="積算計の読み取り値を記録"</formula>
    </cfRule>
  </conditionalFormatting>
  <conditionalFormatting sqref="B49:O51">
    <cfRule type="expression" dxfId="404" priority="2">
      <formula>$E$48="積算計の読み取り値を記録"</formula>
    </cfRule>
  </conditionalFormatting>
  <dataValidations count="4">
    <dataValidation type="date" operator="greaterThanOrEqual" allowBlank="1" showInputMessage="1" showErrorMessage="1" error="計測終了日を_x000a_yyyy/mm/dd_x000a_の形式で入力してください" sqref="K56 K516 K102 K148 K194 K240 K286 K332 K378 K424 K470 K562" xr:uid="{DBF42064-5B3A-4419-BE7D-E95C01158E89}">
      <formula1>44287</formula1>
    </dataValidation>
    <dataValidation type="decimal" operator="greaterThanOrEqual" allowBlank="1" showInputMessage="1" showErrorMessage="1" error="数値を入力してください" sqref="I66 I526 I112 I158 I204 I250 I296 I342 I388 I434 I480 I572" xr:uid="{0D6E4AD1-2BDE-4B32-B581-AFF190393039}">
      <formula1>0</formula1>
    </dataValidation>
    <dataValidation type="date" operator="greaterThanOrEqual" allowBlank="1" showInputMessage="1" showErrorMessage="1" error="計測開始日を_x000a_yyyy/mm/dd_x000a_の形式で入力してください" sqref="E56 E516 E102 E148 E194 E240 E286 E332 E378 E424 E470 E562" xr:uid="{1EBCB414-42B5-4FA0-8375-5AEBB9C10A2A}">
      <formula1>44287</formula1>
    </dataValidation>
    <dataValidation operator="greaterThanOrEqual" allowBlank="1" showInputMessage="1" showErrorMessage="1" sqref="N66 N526 N112 N158 N204 N250 N296 N342 N388 N434 N480 N572" xr:uid="{2AF600EF-3147-4271-BA93-610FBCF6AA82}"/>
  </dataValidations>
  <printOptions horizontalCentered="1"/>
  <pageMargins left="0.70866141732283472" right="0.70866141732283472" top="0.74803149606299213" bottom="0" header="0.31496062992125984" footer="0.31496062992125984"/>
  <pageSetup paperSize="9" scale="50" fitToHeight="0" orientation="portrait" r:id="rId1"/>
  <rowBreaks count="13" manualBreakCount="13">
    <brk id="34" max="14" man="1"/>
    <brk id="80" max="14" man="1"/>
    <brk id="126" max="14" man="1"/>
    <brk id="172" max="14" man="1"/>
    <brk id="218" max="14" man="1"/>
    <brk id="264" max="14" man="1"/>
    <brk id="310" max="14" man="1"/>
    <brk id="356" max="14" man="1"/>
    <brk id="402" max="14" man="1"/>
    <brk id="448" max="14" man="1"/>
    <brk id="494" max="14" man="1"/>
    <brk id="540" max="14" man="1"/>
    <brk id="586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65464-DC2C-4202-A112-C924D683E47D}">
  <sheetPr codeName="Sheet8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30.7265625" style="15" hidden="1" customWidth="1" outlineLevel="1"/>
    <col min="27" max="27" width="12.90625" style="15" hidden="1" customWidth="1" outlineLevel="1"/>
    <col min="28" max="28" width="4.7265625" style="15" hidden="1" customWidth="1" outlineLevel="1"/>
    <col min="29" max="29" width="0" style="15" hidden="1" customWidth="1" collapsed="1"/>
    <col min="30" max="30" width="23.453125" style="15" hidden="1" customWidth="1"/>
    <col min="31" max="31" width="10.1796875" style="15" hidden="1" customWidth="1"/>
    <col min="32" max="32" width="17.7265625" style="15" hidden="1" customWidth="1"/>
    <col min="33" max="33" width="23.26953125" style="15" hidden="1" customWidth="1"/>
    <col min="34" max="34" width="5.1796875" style="15" hidden="1" customWidth="1"/>
    <col min="35" max="35" width="11.1796875" style="15" hidden="1" customWidth="1"/>
    <col min="36" max="36" width="19.81640625" style="15" hidden="1" customWidth="1"/>
    <col min="37" max="37" width="6.90625" style="15" hidden="1" customWidth="1"/>
    <col min="38" max="38" width="20.54296875" style="15" hidden="1" customWidth="1"/>
    <col min="39" max="39" width="12" style="15" hidden="1" customWidth="1"/>
    <col min="40" max="40" width="10.1796875" style="15" hidden="1" customWidth="1"/>
    <col min="41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5" t="s">
        <v>39</v>
      </c>
      <c r="F7" s="36"/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470"/>
      <c r="F8" s="470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470"/>
      <c r="F9" s="470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49"/>
      <c r="F12" s="650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425"/>
      <c r="F13" s="425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VLOOKUP(入力様式【No.1】!J16,プルダウンリスト!O2:P13,2,FALSE)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9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220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220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 t="shared" ref="V31:V61" si="7"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220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si="7"/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220"/>
      <c r="E33" s="86"/>
      <c r="F33" s="178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220"/>
      <c r="E34" s="86"/>
      <c r="F34" s="178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220"/>
      <c r="E35" s="86"/>
      <c r="F35" s="178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220"/>
      <c r="E36" s="86"/>
      <c r="F36" s="178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220"/>
      <c r="E37" s="86"/>
      <c r="F37" s="178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321" t="str">
        <f t="shared" si="3"/>
        <v/>
      </c>
      <c r="D38" s="220"/>
      <c r="E38" s="86"/>
      <c r="F38" s="178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321" t="str">
        <f t="shared" si="3"/>
        <v/>
      </c>
      <c r="D39" s="220"/>
      <c r="E39" s="86"/>
      <c r="F39" s="178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0"/>
      <c r="E40" s="86"/>
      <c r="F40" s="178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0"/>
      <c r="E41" s="86"/>
      <c r="F41" s="178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0"/>
      <c r="E42" s="86"/>
      <c r="F42" s="178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0"/>
      <c r="E43" s="86"/>
      <c r="F43" s="178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0"/>
      <c r="E44" s="86"/>
      <c r="F44" s="178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0"/>
      <c r="E45" s="86"/>
      <c r="F45" s="178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0"/>
      <c r="E46" s="86"/>
      <c r="F46" s="178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0"/>
      <c r="E47" s="86"/>
      <c r="F47" s="178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0"/>
      <c r="E48" s="86"/>
      <c r="F48" s="178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0"/>
      <c r="E49" s="86"/>
      <c r="F49" s="178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0"/>
      <c r="E50" s="86"/>
      <c r="F50" s="178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0"/>
      <c r="E51" s="86"/>
      <c r="F51" s="178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0"/>
      <c r="E52" s="86"/>
      <c r="F52" s="178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0"/>
      <c r="E53" s="86"/>
      <c r="F53" s="178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0"/>
      <c r="E54" s="86"/>
      <c r="F54" s="178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0"/>
      <c r="E55" s="86"/>
      <c r="F55" s="178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0"/>
      <c r="E56" s="86"/>
      <c r="F56" s="178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0"/>
      <c r="E57" s="86"/>
      <c r="F57" s="178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0"/>
      <c r="E58" s="86"/>
      <c r="F58" s="178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0"/>
      <c r="E59" s="86"/>
      <c r="F59" s="178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0"/>
      <c r="E60" s="86"/>
      <c r="F60" s="178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 t="shared" si="7"/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 t="shared" si="7"/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DJlgPEKXLsqy+criEbRNDwqqRWoQL8E1MJTSkzFN1fIUPhgtIMrdATugGbUhc/mf5R40sCxWhh2hDxECmtkBDg==" saltValue="rHmGCAmXpkaS8kpG+MAjtw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H11:L11 I13:L13 J12:L12 J14:L14">
    <cfRule type="expression" dxfId="403" priority="93">
      <formula>$AE$2="電気以外"</formula>
    </cfRule>
  </conditionalFormatting>
  <conditionalFormatting sqref="J8:J9">
    <cfRule type="expression" dxfId="402" priority="98">
      <formula>$J$7=$AF$3</formula>
    </cfRule>
  </conditionalFormatting>
  <conditionalFormatting sqref="I13:L14">
    <cfRule type="expression" dxfId="401" priority="95">
      <formula>$J$11=$AI$2</formula>
    </cfRule>
  </conditionalFormatting>
  <conditionalFormatting sqref="C27:G28 C30:C60 D61:G61">
    <cfRule type="expression" dxfId="400" priority="77">
      <formula>$J$10=$AG$3</formula>
    </cfRule>
  </conditionalFormatting>
  <conditionalFormatting sqref="C29">
    <cfRule type="expression" dxfId="399" priority="66">
      <formula>$J$10=$AG$3</formula>
    </cfRule>
  </conditionalFormatting>
  <conditionalFormatting sqref="U14">
    <cfRule type="expression" dxfId="398" priority="94">
      <formula>$U$7=""</formula>
    </cfRule>
  </conditionalFormatting>
  <conditionalFormatting sqref="C25">
    <cfRule type="expression" dxfId="397" priority="58">
      <formula>$J$10=$AG$3</formula>
    </cfRule>
  </conditionalFormatting>
  <conditionalFormatting sqref="D25:G25">
    <cfRule type="expression" dxfId="396" priority="47">
      <formula>$J$10=$AG$3</formula>
    </cfRule>
  </conditionalFormatting>
  <conditionalFormatting sqref="C26">
    <cfRule type="expression" dxfId="395" priority="46">
      <formula>$J$10=$AG$3</formula>
    </cfRule>
  </conditionalFormatting>
  <conditionalFormatting sqref="D26:G26">
    <cfRule type="expression" dxfId="394" priority="45">
      <formula>$J$10=$AG$3</formula>
    </cfRule>
  </conditionalFormatting>
  <conditionalFormatting sqref="C61">
    <cfRule type="expression" dxfId="393" priority="36">
      <formula>$J$10=$AG$3</formula>
    </cfRule>
  </conditionalFormatting>
  <conditionalFormatting sqref="P14:Q14">
    <cfRule type="expression" dxfId="392" priority="28">
      <formula>$P$14&lt;=0</formula>
    </cfRule>
  </conditionalFormatting>
  <conditionalFormatting sqref="F40:F60">
    <cfRule type="expression" dxfId="391" priority="27">
      <formula>$J$10=$AG$3</formula>
    </cfRule>
  </conditionalFormatting>
  <conditionalFormatting sqref="H11:L14">
    <cfRule type="expression" dxfId="390" priority="25">
      <formula>$J$10=$AG$3</formula>
    </cfRule>
  </conditionalFormatting>
  <conditionalFormatting sqref="H61:M61 K26:M60 H26:I60">
    <cfRule type="expression" dxfId="389" priority="21">
      <formula>$J$10=$AG$3</formula>
    </cfRule>
  </conditionalFormatting>
  <conditionalFormatting sqref="K25">
    <cfRule type="expression" dxfId="388" priority="18">
      <formula>$J$10=$AG$3</formula>
    </cfRule>
  </conditionalFormatting>
  <conditionalFormatting sqref="H25">
    <cfRule type="expression" dxfId="387" priority="17">
      <formula>$J$10=$AG$3</formula>
    </cfRule>
  </conditionalFormatting>
  <conditionalFormatting sqref="J18:J19 L18:L19">
    <cfRule type="expression" dxfId="386" priority="13">
      <formula>IF($J$10=$AG$2,OR(AND($D$29="",$P$29=""),$D$29=""),OR(AND($D$29="",$P$29=""),$P$29=""))</formula>
    </cfRule>
  </conditionalFormatting>
  <conditionalFormatting sqref="S6:V15">
    <cfRule type="expression" dxfId="385" priority="685">
      <formula>$E$13&lt;&gt;"液化石油ガス（LPG）"</formula>
    </cfRule>
  </conditionalFormatting>
  <conditionalFormatting sqref="H26:I60">
    <cfRule type="expression" dxfId="384" priority="697">
      <formula>AND($E$13&lt;&gt;"",$AE$2&lt;&gt;"電気")</formula>
    </cfRule>
    <cfRule type="expression" dxfId="383" priority="698">
      <formula>$J$11=$AI$3</formula>
    </cfRule>
    <cfRule type="expression" dxfId="382" priority="699">
      <formula>$J$11=$AI$2</formula>
    </cfRule>
  </conditionalFormatting>
  <conditionalFormatting sqref="R9:R10">
    <cfRule type="expression" dxfId="381" priority="925">
      <formula>OR($E$15=$AD$2,$E$15="")</formula>
    </cfRule>
  </conditionalFormatting>
  <conditionalFormatting sqref="R13:R14">
    <cfRule type="expression" dxfId="380" priority="926">
      <formula>OR($E$15=$AD$2,$E$15="")</formula>
    </cfRule>
  </conditionalFormatting>
  <conditionalFormatting sqref="U26 L26 U27:V61 L27:M61">
    <cfRule type="expression" dxfId="379" priority="927">
      <formula>$E$15=$AD$2</formula>
    </cfRule>
  </conditionalFormatting>
  <conditionalFormatting sqref="T26:T61 K26:K61">
    <cfRule type="expression" dxfId="378" priority="931">
      <formula>$E$15=$AD$3</formula>
    </cfRule>
  </conditionalFormatting>
  <conditionalFormatting sqref="D29:F29 E30:F30 F29:F60 D30:E60">
    <cfRule type="expression" dxfId="377" priority="11">
      <formula>$J$10=$AG$3</formula>
    </cfRule>
  </conditionalFormatting>
  <conditionalFormatting sqref="O25:V61">
    <cfRule type="expression" dxfId="376" priority="7">
      <formula>$J$10=$AG$2</formula>
    </cfRule>
  </conditionalFormatting>
  <conditionalFormatting sqref="J26:J60">
    <cfRule type="expression" dxfId="375" priority="3">
      <formula>$J$10=$AG$3</formula>
    </cfRule>
    <cfRule type="expression" dxfId="374" priority="4">
      <formula>$J$11=$AI$4</formula>
    </cfRule>
  </conditionalFormatting>
  <conditionalFormatting sqref="G29:G60">
    <cfRule type="expression" dxfId="373" priority="1">
      <formula>$J$10=$AG$3</formula>
    </cfRule>
  </conditionalFormatting>
  <dataValidations disablePrompts="1" count="19">
    <dataValidation type="list" allowBlank="1" showInputMessage="1" showErrorMessage="1" sqref="J11" xr:uid="{0A16FE6A-FA8B-47E5-B26B-C92338668228}">
      <formula1>$AI$2:$AI$4</formula1>
    </dataValidation>
    <dataValidation type="list" allowBlank="1" showInputMessage="1" showErrorMessage="1" sqref="J14" xr:uid="{A1155587-8B04-4DB4-BBCB-DB8EBFB93E07}">
      <formula1>$AH$2:$AH$3</formula1>
    </dataValidation>
    <dataValidation type="list" allowBlank="1" showInputMessage="1" showErrorMessage="1" sqref="AI46:AI67 T29" xr:uid="{83EF0CA3-94C8-48F6-AC8D-63B2297048D3}">
      <formula1>$AK$2:$AK$3</formula1>
    </dataValidation>
    <dataValidation type="list" allowBlank="1" showInputMessage="1" showErrorMessage="1" sqref="J7" xr:uid="{4052E95E-6A8B-45F4-B77E-8CDD1BA814B0}">
      <formula1>$AF$2:$AF$3</formula1>
    </dataValidation>
    <dataValidation type="list" allowBlank="1" showInputMessage="1" showErrorMessage="1" sqref="E15" xr:uid="{0219AD2F-3D7E-4CF6-90DE-29C3FC5ACC1D}">
      <formula1>$AD$2:$AD$3</formula1>
    </dataValidation>
    <dataValidation type="list" allowBlank="1" showInputMessage="1" showErrorMessage="1" sqref="J10:L10" xr:uid="{96A20001-5BBF-430F-866A-A8149B6D8B5D}">
      <formula1>$AG$2:$AG$3</formula1>
    </dataValidation>
    <dataValidation type="decimal" operator="greaterThanOrEqual" allowBlank="1" showInputMessage="1" showErrorMessage="1" sqref="AG46:AG67 U7:V7" xr:uid="{D8C5398B-242B-4057-9F03-12615AF7F69D}">
      <formula1>0</formula1>
    </dataValidation>
    <dataValidation operator="greaterThanOrEqual" allowBlank="1" showInputMessage="1" showErrorMessage="1" sqref="Q17" xr:uid="{E1FC2D35-D1BE-4E87-82FA-1F081C997692}"/>
    <dataValidation type="decimal" operator="greaterThanOrEqual" allowBlank="1" showInputMessage="1" showErrorMessage="1" error="数値を入力してください" sqref="P17" xr:uid="{34A6DBDA-5D63-4FE7-9EC7-D30E922A156E}">
      <formula1>0</formula1>
    </dataValidation>
    <dataValidation operator="greaterThanOrEqual" allowBlank="1" showInputMessage="1" showErrorMessage="1" error="数値を入力してください" sqref="N17:O20" xr:uid="{6A21D16F-39D9-4554-AB78-5462619C68D8}"/>
    <dataValidation type="whole" operator="greaterThanOrEqual" allowBlank="1" showInputMessage="1" showErrorMessage="1" errorTitle="入力エラー" error="日付を正しく入力してください。" sqref="D29:D60 P29:P60" xr:uid="{82D1C49A-EE8A-4AC3-9CBE-53B9EA53B70C}">
      <formula1>0</formula1>
    </dataValidation>
    <dataValidation type="decimal" allowBlank="1" showInputMessage="1" showErrorMessage="1" errorTitle="入力エラー" error="時刻を正しく入力してください。" sqref="E29:F60 Q29:Q60" xr:uid="{B9C09BB4-47FF-43BF-87ED-D5785C9FC7E1}">
      <formula1>0</formula1>
      <formula2>1</formula2>
    </dataValidation>
    <dataValidation type="decimal" allowBlank="1" showInputMessage="1" showErrorMessage="1" error="力率を０～１の数値で入力してください。" sqref="L14" xr:uid="{0D12F390-CD64-4A5D-8997-41FF18E4153F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2CE9663C-89D4-4EDC-A969-7F8EEFEF2F97}"/>
    <dataValidation type="decimal" operator="greaterThan" allowBlank="1" showInputMessage="1" showErrorMessage="1" error="電圧を数値で入力してください。" sqref="K14" xr:uid="{B1BEBB5F-C3E0-40D3-AD3C-D4B80FCCEEA7}">
      <formula1>0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8359BF62-1BDF-4A92-94C2-E5226FC5FE88}">
      <formula1>0</formula1>
      <formula2>1</formula2>
    </dataValidation>
    <dataValidation type="decimal" operator="greaterThanOrEqual" allowBlank="1" showInputMessage="1" showErrorMessage="1" error="数値で入力してください。" sqref="R29:R60 H29:H60 J29:J60" xr:uid="{FF9F1DBC-F13A-44E3-B534-DAA050A52FED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358C8A5A-D7EB-413C-ABA6-3DC7D9227B74}">
      <formula1>0</formula1>
    </dataValidation>
    <dataValidation type="whole" operator="greaterThanOrEqual" allowBlank="1" showInputMessage="1" showErrorMessage="1" error="数値を入力してください。" sqref="P10:Q10" xr:uid="{391D3D39-3D8A-493C-8B28-5A3E38C66955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8C60891E-071D-4801-BC83-E1B4BA6F9680}">
          <x14:formula1>
            <xm:f>プルダウンリスト!$E$2:$E$33</xm:f>
          </x14:formula1>
          <xm:sqref>E13</xm:sqref>
        </x14:dataValidation>
        <x14:dataValidation type="list" allowBlank="1" showInputMessage="1" showErrorMessage="1" xr:uid="{1ED20060-4831-400F-9AA8-9D4F9B913A6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8BC27EA8-6F6D-40F1-B29B-3BCAE3495B90}">
          <x14:formula1>
            <xm:f>プルダウンリスト!$A$2:$A$9</xm:f>
          </x14:formula1>
          <xm:sqref>E12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2D0D-E6B3-496E-9A4A-7A323879A524}">
  <sheetPr codeName="Sheet9"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8984375" defaultRowHeight="15" customHeight="1" outlineLevelCol="1" x14ac:dyDescent="0.25"/>
  <cols>
    <col min="1" max="1" width="3.26953125" style="20" customWidth="1"/>
    <col min="2" max="2" width="2.7265625" style="20" customWidth="1"/>
    <col min="3" max="3" width="15.36328125" style="15" customWidth="1"/>
    <col min="4" max="12" width="15.54296875" style="15" customWidth="1"/>
    <col min="13" max="13" width="11.08984375" style="15" customWidth="1"/>
    <col min="14" max="14" width="15.7265625" style="15" customWidth="1"/>
    <col min="15" max="15" width="15.26953125" style="15" customWidth="1"/>
    <col min="16" max="19" width="15.54296875" style="15" customWidth="1"/>
    <col min="20" max="20" width="17.26953125" style="15" customWidth="1"/>
    <col min="21" max="21" width="15.54296875" style="15" customWidth="1"/>
    <col min="22" max="22" width="11.08984375" style="15" customWidth="1"/>
    <col min="23" max="23" width="2.54296875" style="15" customWidth="1"/>
    <col min="24" max="24" width="3.26953125" style="15" customWidth="1"/>
    <col min="25" max="25" width="3.453125" style="15" hidden="1" customWidth="1" outlineLevel="1"/>
    <col min="26" max="26" width="28.7265625" style="15" hidden="1" customWidth="1" outlineLevel="1"/>
    <col min="27" max="27" width="15.08984375" style="15" hidden="1" customWidth="1" outlineLevel="1"/>
    <col min="28" max="28" width="3.453125" style="15" hidden="1" customWidth="1" outlineLevel="1"/>
    <col min="29" max="29" width="0" style="15" hidden="1" customWidth="1" collapsed="1"/>
    <col min="30" max="52" width="0" style="15" hidden="1" customWidth="1"/>
    <col min="53" max="16384" width="11.08984375" style="15"/>
  </cols>
  <sheetData>
    <row r="1" spans="1:41" s="4" customFormat="1" ht="105" customHeight="1" x14ac:dyDescent="0.25">
      <c r="A1" s="143"/>
      <c r="B1" s="143"/>
      <c r="Z1" s="21"/>
      <c r="AD1" s="255" t="s">
        <v>0</v>
      </c>
      <c r="AE1" s="256" t="s">
        <v>1</v>
      </c>
      <c r="AF1" s="256" t="s">
        <v>2</v>
      </c>
      <c r="AG1" s="255" t="s">
        <v>3</v>
      </c>
      <c r="AH1" s="255" t="s">
        <v>4</v>
      </c>
      <c r="AI1" s="255" t="s">
        <v>5</v>
      </c>
      <c r="AJ1" s="255" t="s">
        <v>6</v>
      </c>
      <c r="AK1" s="255" t="s">
        <v>7</v>
      </c>
      <c r="AL1" s="255" t="s">
        <v>8</v>
      </c>
      <c r="AM1" s="421" t="s">
        <v>9</v>
      </c>
      <c r="AN1" s="421"/>
    </row>
    <row r="2" spans="1:41" ht="51.75" customHeight="1" x14ac:dyDescent="0.25">
      <c r="A2" s="143"/>
      <c r="B2" s="376" t="s">
        <v>219</v>
      </c>
      <c r="C2" s="376"/>
      <c r="D2" s="376"/>
      <c r="E2" s="646"/>
      <c r="F2" s="646"/>
      <c r="G2" s="12"/>
      <c r="H2" s="12" t="s">
        <v>11</v>
      </c>
      <c r="I2" s="12"/>
      <c r="J2" s="12"/>
      <c r="K2" s="12"/>
      <c r="L2" s="12"/>
      <c r="M2" s="12"/>
      <c r="N2" s="12"/>
      <c r="O2" s="12"/>
      <c r="P2" s="13"/>
      <c r="Q2" s="310"/>
      <c r="R2" s="310"/>
      <c r="S2" s="310"/>
      <c r="T2" s="310"/>
      <c r="U2" s="310"/>
      <c r="V2" s="310"/>
      <c r="W2" s="310"/>
      <c r="X2" s="311"/>
      <c r="Y2" s="14"/>
      <c r="AB2" s="13"/>
      <c r="AD2" s="6" t="s">
        <v>12</v>
      </c>
      <c r="AE2" s="16" t="e">
        <f>INDEX(プルダウンリスト!G:G,MATCH(E13,プルダウンリスト!E:E,0))</f>
        <v>#N/A</v>
      </c>
      <c r="AF2" s="17" t="s">
        <v>13</v>
      </c>
      <c r="AG2" s="6" t="s">
        <v>246</v>
      </c>
      <c r="AH2" s="6" t="s">
        <v>15</v>
      </c>
      <c r="AI2" s="6" t="s">
        <v>16</v>
      </c>
      <c r="AJ2" s="6" t="s">
        <v>17</v>
      </c>
      <c r="AK2" s="6" t="s">
        <v>18</v>
      </c>
      <c r="AL2" s="6" t="s">
        <v>19</v>
      </c>
      <c r="AM2" s="18" t="s">
        <v>20</v>
      </c>
      <c r="AN2" s="18" t="s">
        <v>21</v>
      </c>
      <c r="AO2" s="3"/>
    </row>
    <row r="3" spans="1:41" ht="15" customHeight="1" x14ac:dyDescent="0.25">
      <c r="A3" s="143"/>
      <c r="B3" s="143"/>
      <c r="C3" s="144"/>
      <c r="D3" s="144"/>
      <c r="E3" s="144"/>
      <c r="F3" s="144"/>
      <c r="G3" s="145"/>
      <c r="H3" s="145"/>
      <c r="I3" s="145"/>
      <c r="J3" s="145"/>
      <c r="K3" s="145"/>
      <c r="L3" s="145"/>
      <c r="M3" s="145"/>
      <c r="N3" s="145"/>
      <c r="O3" s="145"/>
      <c r="P3" s="4"/>
      <c r="Q3" s="21"/>
      <c r="R3" s="21"/>
      <c r="S3" s="21"/>
      <c r="T3" s="21"/>
      <c r="U3" s="21"/>
      <c r="V3" s="21"/>
      <c r="W3" s="21"/>
      <c r="X3" s="21"/>
      <c r="Y3" s="14"/>
      <c r="AB3" s="13"/>
      <c r="AD3" s="6" t="s">
        <v>22</v>
      </c>
      <c r="AE3" s="23"/>
      <c r="AF3" s="17" t="s">
        <v>23</v>
      </c>
      <c r="AG3" s="6" t="s">
        <v>247</v>
      </c>
      <c r="AH3" s="6" t="s">
        <v>25</v>
      </c>
      <c r="AI3" s="6" t="s">
        <v>26</v>
      </c>
      <c r="AJ3" s="6" t="s">
        <v>27</v>
      </c>
      <c r="AK3" s="6" t="s">
        <v>28</v>
      </c>
      <c r="AL3" s="6" t="s">
        <v>29</v>
      </c>
      <c r="AM3" s="18" t="s">
        <v>30</v>
      </c>
      <c r="AN3" s="18" t="s">
        <v>31</v>
      </c>
      <c r="AO3" s="3"/>
    </row>
    <row r="4" spans="1:41" ht="23.55" customHeight="1" thickBot="1" x14ac:dyDescent="0.3">
      <c r="A4" s="143"/>
      <c r="B4" s="184" t="s">
        <v>32</v>
      </c>
      <c r="C4" s="24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  <c r="X4" s="21"/>
      <c r="Y4" s="14"/>
      <c r="AB4" s="13"/>
      <c r="AD4" s="23"/>
      <c r="AE4" s="23"/>
      <c r="AF4" s="23"/>
      <c r="AG4" s="23"/>
      <c r="AH4" s="23"/>
      <c r="AI4" s="6" t="s">
        <v>33</v>
      </c>
      <c r="AJ4" s="23"/>
      <c r="AK4" s="23"/>
      <c r="AL4" s="23"/>
      <c r="AO4" s="3"/>
    </row>
    <row r="5" spans="1:41" ht="22.5" customHeight="1" x14ac:dyDescent="0.25"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S5" s="30"/>
      <c r="T5" s="30"/>
      <c r="U5" s="30"/>
      <c r="V5" s="30"/>
      <c r="W5" s="146"/>
      <c r="X5" s="5"/>
      <c r="Y5" s="22"/>
      <c r="AO5" s="3"/>
    </row>
    <row r="6" spans="1:41" ht="22.5" customHeight="1" x14ac:dyDescent="0.25">
      <c r="B6" s="32"/>
      <c r="C6" s="156" t="s">
        <v>34</v>
      </c>
      <c r="H6" s="156" t="s">
        <v>35</v>
      </c>
      <c r="N6" s="156" t="s">
        <v>36</v>
      </c>
      <c r="S6" s="447" t="s">
        <v>37</v>
      </c>
      <c r="T6" s="447"/>
      <c r="U6" s="447"/>
      <c r="V6" s="447"/>
      <c r="W6" s="147"/>
      <c r="X6" s="5"/>
      <c r="Y6" s="22"/>
      <c r="Z6" s="5"/>
    </row>
    <row r="7" spans="1:41" ht="22.5" customHeight="1" x14ac:dyDescent="0.25">
      <c r="B7" s="32"/>
      <c r="C7" s="382" t="s">
        <v>38</v>
      </c>
      <c r="D7" s="382"/>
      <c r="E7" s="323" t="s">
        <v>39</v>
      </c>
      <c r="F7" s="324" t="str">
        <f>IF(入力様式【No.1】!F7="","",入力様式【No.1】!F7)</f>
        <v/>
      </c>
      <c r="H7" s="385" t="s">
        <v>129</v>
      </c>
      <c r="I7" s="171" t="s">
        <v>239</v>
      </c>
      <c r="J7" s="644"/>
      <c r="K7" s="644"/>
      <c r="L7" s="644"/>
      <c r="N7" s="426" t="s">
        <v>41</v>
      </c>
      <c r="O7" s="427"/>
      <c r="P7" s="471"/>
      <c r="Q7" s="472"/>
      <c r="S7" s="424" t="s">
        <v>43</v>
      </c>
      <c r="T7" s="424"/>
      <c r="U7" s="425">
        <v>1.99</v>
      </c>
      <c r="V7" s="425"/>
      <c r="W7" s="312"/>
      <c r="X7" s="5"/>
      <c r="Y7" s="22"/>
      <c r="Z7" s="5"/>
    </row>
    <row r="8" spans="1:41" ht="22.5" customHeight="1" x14ac:dyDescent="0.2">
      <c r="B8" s="32"/>
      <c r="C8" s="382" t="s">
        <v>44</v>
      </c>
      <c r="D8" s="382"/>
      <c r="E8" s="652" t="str">
        <f>IF(入力様式【No.1】!E8="","",入力様式【No.1】!E8)</f>
        <v/>
      </c>
      <c r="F8" s="652"/>
      <c r="G8" s="38"/>
      <c r="H8" s="386"/>
      <c r="I8" s="171" t="s">
        <v>240</v>
      </c>
      <c r="J8" s="645"/>
      <c r="K8" s="645"/>
      <c r="L8" s="645"/>
      <c r="N8" s="428"/>
      <c r="O8" s="429"/>
      <c r="P8" s="473"/>
      <c r="Q8" s="474"/>
      <c r="S8" s="185" t="s">
        <v>345</v>
      </c>
      <c r="W8" s="313"/>
      <c r="X8" s="5"/>
    </row>
    <row r="9" spans="1:41" ht="22.5" customHeight="1" x14ac:dyDescent="0.2">
      <c r="B9" s="32"/>
      <c r="C9" s="382" t="s">
        <v>47</v>
      </c>
      <c r="D9" s="382"/>
      <c r="E9" s="652" t="str">
        <f>IF(入力様式【No.1】!E9="","",入力様式【No.1】!E9)</f>
        <v/>
      </c>
      <c r="F9" s="652"/>
      <c r="H9" s="387"/>
      <c r="I9" s="171" t="s">
        <v>241</v>
      </c>
      <c r="J9" s="645"/>
      <c r="K9" s="645"/>
      <c r="L9" s="645"/>
      <c r="N9" s="430"/>
      <c r="O9" s="431"/>
      <c r="P9" s="475"/>
      <c r="Q9" s="476"/>
      <c r="R9" s="38" t="s">
        <v>48</v>
      </c>
      <c r="S9" s="185" t="s">
        <v>49</v>
      </c>
      <c r="W9" s="313"/>
      <c r="X9" s="5"/>
      <c r="Z9" s="438" t="s">
        <v>50</v>
      </c>
    </row>
    <row r="10" spans="1:41" ht="22.5" customHeight="1" x14ac:dyDescent="0.25">
      <c r="B10" s="32"/>
      <c r="G10" s="38"/>
      <c r="H10" s="441" t="s">
        <v>3</v>
      </c>
      <c r="I10" s="442"/>
      <c r="J10" s="644"/>
      <c r="K10" s="644"/>
      <c r="L10" s="644"/>
      <c r="N10" s="443" t="str">
        <f>IF($E$15=$AD$2,AL2,IF($E$15=$AD$3,AL3,""))</f>
        <v/>
      </c>
      <c r="O10" s="444"/>
      <c r="P10" s="647"/>
      <c r="Q10" s="648"/>
      <c r="R10" s="41"/>
      <c r="S10" s="447" t="s">
        <v>347</v>
      </c>
      <c r="T10" s="447"/>
      <c r="U10" s="447"/>
      <c r="V10" s="447"/>
      <c r="W10" s="313"/>
      <c r="X10" s="5"/>
      <c r="Z10" s="439"/>
    </row>
    <row r="11" spans="1:41" ht="22.5" customHeight="1" x14ac:dyDescent="0.25">
      <c r="B11" s="32"/>
      <c r="C11" s="156" t="s">
        <v>52</v>
      </c>
      <c r="H11" s="389" t="s">
        <v>244</v>
      </c>
      <c r="I11" s="389" t="s">
        <v>242</v>
      </c>
      <c r="J11" s="468"/>
      <c r="K11" s="468"/>
      <c r="L11" s="468"/>
      <c r="S11" s="447"/>
      <c r="T11" s="447"/>
      <c r="U11" s="447"/>
      <c r="V11" s="447"/>
      <c r="W11" s="313"/>
      <c r="X11" s="5"/>
      <c r="Z11" s="439"/>
    </row>
    <row r="12" spans="1:41" ht="22.5" customHeight="1" x14ac:dyDescent="0.25">
      <c r="B12" s="32"/>
      <c r="C12" s="378" t="s">
        <v>55</v>
      </c>
      <c r="D12" s="379"/>
      <c r="E12" s="653" t="str">
        <f>IF(入力様式【No.1】!E12="","",入力様式【No.1】!E12)</f>
        <v/>
      </c>
      <c r="F12" s="654"/>
      <c r="G12" s="38"/>
      <c r="H12" s="390"/>
      <c r="I12" s="391"/>
      <c r="J12" s="468"/>
      <c r="K12" s="468"/>
      <c r="L12" s="468"/>
      <c r="N12" s="453" t="s">
        <v>54</v>
      </c>
      <c r="O12" s="453"/>
      <c r="P12" s="452" t="str">
        <f>IFERROR(INDEX(プルダウンリスト!P2:P13,MATCH(J16,プルダウンリスト!O2:O13,0)),"")</f>
        <v/>
      </c>
      <c r="Q12" s="452"/>
      <c r="S12" s="448" t="s">
        <v>302</v>
      </c>
      <c r="T12" s="448"/>
      <c r="U12" s="448"/>
      <c r="V12" s="448"/>
      <c r="W12" s="313"/>
      <c r="X12" s="5"/>
      <c r="Z12" s="440"/>
    </row>
    <row r="13" spans="1:41" ht="22.5" customHeight="1" x14ac:dyDescent="0.25">
      <c r="B13" s="32"/>
      <c r="C13" s="382" t="s">
        <v>60</v>
      </c>
      <c r="D13" s="382"/>
      <c r="E13" s="651" t="str">
        <f>IF(入力様式【No.1】!E13="","",入力様式【No.1】!E13)</f>
        <v/>
      </c>
      <c r="F13" s="651"/>
      <c r="H13" s="390"/>
      <c r="I13" s="389" t="s">
        <v>261</v>
      </c>
      <c r="J13" s="43" t="s">
        <v>4</v>
      </c>
      <c r="K13" s="43" t="s">
        <v>57</v>
      </c>
      <c r="L13" s="42" t="s">
        <v>58</v>
      </c>
      <c r="N13" s="449" t="s">
        <v>59</v>
      </c>
      <c r="O13" s="42" t="str">
        <f>IF($E$15=$AD$2,AM2,IF($E$15=$AD$3,AN2,""))</f>
        <v/>
      </c>
      <c r="P13" s="451" t="str">
        <f>IFERROR(ROUND(P10/P12*J20,1),"")</f>
        <v/>
      </c>
      <c r="Q13" s="451"/>
      <c r="R13" s="15" t="str">
        <f>IF(R10="","",R10)</f>
        <v/>
      </c>
      <c r="S13" s="448"/>
      <c r="T13" s="448"/>
      <c r="U13" s="448"/>
      <c r="V13" s="448"/>
      <c r="W13" s="313"/>
      <c r="X13" s="5"/>
    </row>
    <row r="14" spans="1:41" ht="22.5" customHeight="1" x14ac:dyDescent="0.25">
      <c r="B14" s="32"/>
      <c r="G14" s="38"/>
      <c r="H14" s="391"/>
      <c r="I14" s="391"/>
      <c r="J14" s="44"/>
      <c r="K14" s="257"/>
      <c r="L14" s="44"/>
      <c r="N14" s="450"/>
      <c r="O14" s="42" t="str">
        <f>IF($E$15=$AD$2,AM3,IF($E$15=$AD$3,AN3,""))</f>
        <v/>
      </c>
      <c r="P14" s="451">
        <f>IFERROR(ROUND(IF(J10=AG2,IF(E15=AD2,K61,IF(E15=AD3,L61,"")),IF(J10=AG3,IF(E15=AD2,T61,IF(E15=AD3,U61,"")))),1),"")</f>
        <v>0</v>
      </c>
      <c r="Q14" s="451"/>
      <c r="R14" s="15" t="str">
        <f>IF(R10="","",R10)</f>
        <v/>
      </c>
      <c r="S14" s="419" t="s">
        <v>249</v>
      </c>
      <c r="T14" s="419"/>
      <c r="U14" s="420" t="b">
        <f>IFERROR(IF(E13="液化石油ガス（LPG）",ROUND(P19*U7,1)),"")</f>
        <v>0</v>
      </c>
      <c r="V14" s="418" t="s">
        <v>51</v>
      </c>
      <c r="W14" s="45"/>
      <c r="X14" s="5"/>
    </row>
    <row r="15" spans="1:41" ht="22.5" customHeight="1" x14ac:dyDescent="0.25">
      <c r="B15" s="32"/>
      <c r="C15" s="354" t="s">
        <v>295</v>
      </c>
      <c r="D15" s="355"/>
      <c r="E15" s="640"/>
      <c r="F15" s="641"/>
      <c r="S15" s="419"/>
      <c r="T15" s="419"/>
      <c r="U15" s="420"/>
      <c r="V15" s="418"/>
      <c r="W15" s="45"/>
      <c r="X15" s="5"/>
      <c r="Z15" s="46" t="s">
        <v>63</v>
      </c>
      <c r="AA15" s="47" t="e">
        <f>J18+J19</f>
        <v>#VALUE!</v>
      </c>
    </row>
    <row r="16" spans="1:41" ht="22.5" customHeight="1" x14ac:dyDescent="0.25">
      <c r="B16" s="32"/>
      <c r="C16" s="356"/>
      <c r="D16" s="357"/>
      <c r="E16" s="642"/>
      <c r="F16" s="643"/>
      <c r="H16" s="372" t="s">
        <v>65</v>
      </c>
      <c r="I16" s="372"/>
      <c r="J16" s="464"/>
      <c r="K16" s="464"/>
      <c r="L16" s="464"/>
      <c r="N16" s="156" t="s">
        <v>67</v>
      </c>
      <c r="S16" s="314" t="s">
        <v>118</v>
      </c>
      <c r="W16" s="313"/>
      <c r="Z16" s="46" t="s">
        <v>68</v>
      </c>
      <c r="AA16" s="47" t="e">
        <f>L18+L19</f>
        <v>#VALUE!</v>
      </c>
    </row>
    <row r="17" spans="1:28" ht="22.5" customHeight="1" x14ac:dyDescent="0.25">
      <c r="B17" s="32"/>
      <c r="H17" s="372" t="s">
        <v>69</v>
      </c>
      <c r="I17" s="372"/>
      <c r="J17" s="216" t="s">
        <v>63</v>
      </c>
      <c r="K17" s="372" t="s">
        <v>70</v>
      </c>
      <c r="L17" s="216" t="s">
        <v>71</v>
      </c>
      <c r="N17" s="406" t="s">
        <v>72</v>
      </c>
      <c r="O17" s="407"/>
      <c r="P17" s="413" t="str">
        <f>IF(J22&lt;&gt;"","",IF(J10=AG2,I61,IF(J10=AG3,S61,"")))</f>
        <v/>
      </c>
      <c r="Q17" s="415" t="str">
        <f>IFERROR(IF(P17="","",VLOOKUP($E$13,プルダウンリスト!$E$2:$F$33,2,FALSE)),"")</f>
        <v/>
      </c>
      <c r="S17" s="156" t="s">
        <v>73</v>
      </c>
      <c r="W17" s="313"/>
      <c r="Z17" s="40" t="s">
        <v>74</v>
      </c>
      <c r="AA17" s="49" t="e">
        <f>AA16-AA15</f>
        <v>#VALUE!</v>
      </c>
      <c r="AB17" s="15" t="s">
        <v>75</v>
      </c>
    </row>
    <row r="18" spans="1:28" ht="22.5" customHeight="1" x14ac:dyDescent="0.25">
      <c r="B18" s="32"/>
      <c r="H18" s="372" t="s">
        <v>76</v>
      </c>
      <c r="I18" s="372"/>
      <c r="J18" s="217" t="str">
        <f>IF(AND(D29="",P29=""),"",IF($J$10=$AG$2,D29,IF($J$10=$AG$3,P29,"")))</f>
        <v/>
      </c>
      <c r="K18" s="372"/>
      <c r="L18" s="217" t="str">
        <f>IF(AND(D61="",P61=""),"",IF($J$10=$AG$2,D61,IF($J$10=$AG$3,P61,"")))</f>
        <v/>
      </c>
      <c r="N18" s="408"/>
      <c r="O18" s="409"/>
      <c r="P18" s="414"/>
      <c r="Q18" s="416"/>
      <c r="S18" s="405"/>
      <c r="T18" s="405"/>
      <c r="U18" s="405"/>
      <c r="V18" s="405"/>
      <c r="W18" s="315"/>
      <c r="Z18" s="40" t="s">
        <v>77</v>
      </c>
      <c r="AA18" s="52" t="e">
        <f>ROUNDDOWN(AA17,1)</f>
        <v>#VALUE!</v>
      </c>
      <c r="AB18" s="15" t="s">
        <v>75</v>
      </c>
    </row>
    <row r="19" spans="1:28" ht="22.5" customHeight="1" x14ac:dyDescent="0.25">
      <c r="B19" s="32"/>
      <c r="H19" s="372" t="s">
        <v>78</v>
      </c>
      <c r="I19" s="372"/>
      <c r="J19" s="218" t="str">
        <f>IF(AND(E29="",Q29=""),"",IF($J$10=$AG$2,E29,IF($J$10=$AG$3,Q29,"")))</f>
        <v/>
      </c>
      <c r="K19" s="372"/>
      <c r="L19" s="219" t="str">
        <f>IF(AND(F61="",Q61=""),"",IF($J$10=$AG$2,F61,IF($J$10=$AG$3,Q61,"")))</f>
        <v/>
      </c>
      <c r="N19" s="406" t="s">
        <v>79</v>
      </c>
      <c r="O19" s="407"/>
      <c r="P19" s="410" t="str">
        <f>IFERROR(ROUND(P17/J21*AA21,1),"")</f>
        <v/>
      </c>
      <c r="Q19" s="411" t="str">
        <f>IF(P19="","",Q17)</f>
        <v/>
      </c>
      <c r="S19" s="405"/>
      <c r="T19" s="405"/>
      <c r="U19" s="405"/>
      <c r="V19" s="405"/>
      <c r="W19" s="315"/>
      <c r="Z19" s="38"/>
      <c r="AA19" s="38"/>
    </row>
    <row r="20" spans="1:28" ht="22.5" customHeight="1" x14ac:dyDescent="0.25">
      <c r="B20" s="32"/>
      <c r="H20" s="372" t="s">
        <v>80</v>
      </c>
      <c r="I20" s="372"/>
      <c r="J20" s="412" t="str">
        <f>IFERROR(IF(OR(J18="",J19="",L18="",L19=""),"",AA18),"")</f>
        <v/>
      </c>
      <c r="K20" s="412"/>
      <c r="L20" s="412"/>
      <c r="N20" s="408"/>
      <c r="O20" s="409"/>
      <c r="P20" s="410"/>
      <c r="Q20" s="411"/>
      <c r="S20" s="405"/>
      <c r="T20" s="405"/>
      <c r="U20" s="405"/>
      <c r="V20" s="405"/>
      <c r="W20" s="315"/>
      <c r="Z20" s="40" t="s">
        <v>81</v>
      </c>
      <c r="AA20" s="46" t="e">
        <f>VLOOKUP(入力様式【No.2】!J16,プルダウンリスト!O2:P13,2,FALSE)</f>
        <v>#N/A</v>
      </c>
      <c r="AB20" s="15" t="s">
        <v>75</v>
      </c>
    </row>
    <row r="21" spans="1:28" ht="22.5" customHeight="1" x14ac:dyDescent="0.25">
      <c r="B21" s="32"/>
      <c r="H21" s="372" t="s">
        <v>82</v>
      </c>
      <c r="I21" s="372"/>
      <c r="J21" s="373" t="str">
        <f>IFERROR(IF(OR(J19="",L19=""),"",AA28),"")</f>
        <v/>
      </c>
      <c r="K21" s="373"/>
      <c r="L21" s="373"/>
      <c r="W21" s="39"/>
      <c r="X21" s="23"/>
      <c r="Z21" s="40" t="s">
        <v>83</v>
      </c>
      <c r="AA21" s="55" t="e">
        <f>AA20*24</f>
        <v>#N/A</v>
      </c>
      <c r="AB21" s="15" t="s">
        <v>84</v>
      </c>
    </row>
    <row r="22" spans="1:28" ht="22.05" customHeight="1" thickBot="1" x14ac:dyDescent="0.3">
      <c r="B22" s="56"/>
      <c r="C22" s="57"/>
      <c r="D22" s="57"/>
      <c r="E22" s="57"/>
      <c r="F22" s="57"/>
      <c r="G22" s="57"/>
      <c r="H22" s="57"/>
      <c r="I22" s="57"/>
      <c r="J22" s="58" t="str">
        <f>IFERROR(IF(J21&lt;168,"※計測日数が7日以上ありません",""),"")</f>
        <v/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9"/>
      <c r="X22" s="23"/>
      <c r="Z22" s="38"/>
      <c r="AA22" s="60"/>
    </row>
    <row r="23" spans="1:28" ht="15" customHeight="1" x14ac:dyDescent="0.25">
      <c r="J23" s="61"/>
      <c r="W23" s="4"/>
      <c r="X23" s="23"/>
      <c r="Z23" s="38"/>
      <c r="AA23" s="60"/>
    </row>
    <row r="24" spans="1:28" ht="22.5" customHeight="1" thickBot="1" x14ac:dyDescent="0.3">
      <c r="C24" s="186" t="s">
        <v>262</v>
      </c>
      <c r="D24" s="62"/>
      <c r="E24" s="63"/>
      <c r="F24" s="63"/>
      <c r="G24" s="63"/>
      <c r="H24" s="63"/>
      <c r="I24" s="63"/>
      <c r="J24" s="63"/>
      <c r="K24" s="63"/>
      <c r="L24" s="63"/>
      <c r="M24" s="63"/>
      <c r="O24" s="316" t="s">
        <v>263</v>
      </c>
      <c r="P24" s="64"/>
      <c r="Q24" s="63"/>
      <c r="R24" s="63"/>
      <c r="S24" s="63"/>
      <c r="T24" s="63"/>
      <c r="U24" s="63"/>
      <c r="V24" s="63"/>
      <c r="W24" s="4"/>
      <c r="Z24" s="38"/>
      <c r="AA24" s="38"/>
    </row>
    <row r="25" spans="1:28" ht="22.5" customHeight="1" x14ac:dyDescent="0.25">
      <c r="C25" s="65"/>
      <c r="D25" s="29"/>
      <c r="E25" s="29"/>
      <c r="F25" s="29"/>
      <c r="G25" s="29"/>
      <c r="H25" s="394" t="s">
        <v>265</v>
      </c>
      <c r="I25" s="395"/>
      <c r="J25" s="395"/>
      <c r="K25" s="396" t="s">
        <v>266</v>
      </c>
      <c r="L25" s="397"/>
      <c r="M25" s="398"/>
      <c r="O25" s="65"/>
      <c r="P25" s="29"/>
      <c r="Q25" s="29"/>
      <c r="R25" s="402" t="s">
        <v>265</v>
      </c>
      <c r="S25" s="403"/>
      <c r="T25" s="399" t="s">
        <v>266</v>
      </c>
      <c r="U25" s="400"/>
      <c r="V25" s="401"/>
      <c r="W25" s="4"/>
      <c r="Z25" s="38"/>
      <c r="AA25" s="38"/>
    </row>
    <row r="26" spans="1:28" ht="34.5" customHeight="1" x14ac:dyDescent="0.2">
      <c r="C26" s="72"/>
      <c r="D26" s="211"/>
      <c r="E26" s="211"/>
      <c r="F26" s="211"/>
      <c r="G26" s="211"/>
      <c r="H26" s="374" t="s">
        <v>250</v>
      </c>
      <c r="I26" s="374"/>
      <c r="J26" s="206"/>
      <c r="K26" s="207" t="s">
        <v>86</v>
      </c>
      <c r="L26" s="374" t="s">
        <v>87</v>
      </c>
      <c r="M26" s="375"/>
      <c r="O26" s="72"/>
      <c r="P26" s="211"/>
      <c r="Q26" s="211"/>
      <c r="R26" s="208"/>
      <c r="S26" s="46" t="s">
        <v>264</v>
      </c>
      <c r="T26" s="317" t="s">
        <v>248</v>
      </c>
      <c r="U26" s="638" t="s">
        <v>87</v>
      </c>
      <c r="V26" s="639"/>
      <c r="W26" s="4"/>
      <c r="Z26" s="70" t="s">
        <v>89</v>
      </c>
      <c r="AA26" s="71" t="e">
        <f>P17/AA28</f>
        <v>#VALUE!</v>
      </c>
      <c r="AB26" s="15" t="e">
        <f>VLOOKUP($E$13,プルダウンリスト!$E$2:$F$33,2,FALSE)</f>
        <v>#N/A</v>
      </c>
    </row>
    <row r="27" spans="1:28" ht="22.5" customHeight="1" x14ac:dyDescent="0.25">
      <c r="C27" s="72"/>
      <c r="D27" s="368" t="s">
        <v>90</v>
      </c>
      <c r="E27" s="370" t="s">
        <v>281</v>
      </c>
      <c r="F27" s="370" t="s">
        <v>282</v>
      </c>
      <c r="G27" s="73" t="s">
        <v>93</v>
      </c>
      <c r="H27" s="74" t="s">
        <v>267</v>
      </c>
      <c r="I27" s="74" t="s">
        <v>95</v>
      </c>
      <c r="J27" s="75" t="s">
        <v>96</v>
      </c>
      <c r="K27" s="366" t="s">
        <v>7</v>
      </c>
      <c r="L27" s="392" t="s">
        <v>97</v>
      </c>
      <c r="M27" s="364" t="s">
        <v>98</v>
      </c>
      <c r="O27" s="72"/>
      <c r="P27" s="454" t="s">
        <v>90</v>
      </c>
      <c r="Q27" s="454" t="s">
        <v>283</v>
      </c>
      <c r="R27" s="366" t="s">
        <v>273</v>
      </c>
      <c r="S27" s="76" t="s">
        <v>96</v>
      </c>
      <c r="T27" s="454" t="s">
        <v>7</v>
      </c>
      <c r="U27" s="392" t="s">
        <v>97</v>
      </c>
      <c r="V27" s="364" t="s">
        <v>98</v>
      </c>
      <c r="W27" s="4"/>
      <c r="Z27" s="78"/>
      <c r="AA27" s="78"/>
    </row>
    <row r="28" spans="1:28" ht="22.5" customHeight="1" thickBot="1" x14ac:dyDescent="0.3">
      <c r="C28" s="72"/>
      <c r="D28" s="369"/>
      <c r="E28" s="371"/>
      <c r="F28" s="370"/>
      <c r="G28" s="79" t="s">
        <v>101</v>
      </c>
      <c r="H28" s="80" t="s">
        <v>102</v>
      </c>
      <c r="I28" s="81" t="s">
        <v>103</v>
      </c>
      <c r="J28" s="81" t="str">
        <f>Q17</f>
        <v/>
      </c>
      <c r="K28" s="404"/>
      <c r="L28" s="393"/>
      <c r="M28" s="365"/>
      <c r="O28" s="82"/>
      <c r="P28" s="366"/>
      <c r="Q28" s="366"/>
      <c r="R28" s="367"/>
      <c r="S28" s="83" t="str">
        <f>Q17</f>
        <v/>
      </c>
      <c r="T28" s="366"/>
      <c r="U28" s="393"/>
      <c r="V28" s="365"/>
      <c r="W28" s="77"/>
      <c r="Z28" s="46" t="s">
        <v>104</v>
      </c>
      <c r="AA28" s="84" t="e">
        <f>AA17*24</f>
        <v>#VALUE!</v>
      </c>
      <c r="AB28" s="15" t="s">
        <v>84</v>
      </c>
    </row>
    <row r="29" spans="1:28" ht="22.5" customHeight="1" thickBot="1" x14ac:dyDescent="0.3">
      <c r="A29" s="314" t="e">
        <f>VALUE(TEXT(G29,"[h]"))+MINUTE(G29)/60</f>
        <v>#VALUE!</v>
      </c>
      <c r="C29" s="318" t="s">
        <v>105</v>
      </c>
      <c r="D29" s="220"/>
      <c r="E29" s="86"/>
      <c r="F29" s="178"/>
      <c r="G29" s="87" t="str">
        <f t="shared" ref="G29:G60" si="0">IF(D29="","",F29-E29)</f>
        <v/>
      </c>
      <c r="H29" s="90"/>
      <c r="I29" s="89" t="str">
        <f>IF($D29="","",IF($J$14="三相",ROUND(SQRT(3)*$K$14*$L$14*$H29*$A29/1000,1),ROUND($K$14*$L$14*$H29*$A29/1000,1)))</f>
        <v/>
      </c>
      <c r="J29" s="90"/>
      <c r="K29" s="221"/>
      <c r="L29" s="226"/>
      <c r="M29" s="93"/>
      <c r="O29" s="233" t="s">
        <v>105</v>
      </c>
      <c r="P29" s="220"/>
      <c r="Q29" s="110"/>
      <c r="R29" s="260"/>
      <c r="S29" s="177" t="s">
        <v>28</v>
      </c>
      <c r="T29" s="223" t="s">
        <v>106</v>
      </c>
      <c r="U29" s="319" t="s">
        <v>312</v>
      </c>
      <c r="V29" s="320" t="s">
        <v>312</v>
      </c>
      <c r="W29" s="109"/>
      <c r="Z29" s="38"/>
      <c r="AA29" s="38"/>
    </row>
    <row r="30" spans="1:28" ht="22.5" customHeight="1" x14ac:dyDescent="0.25">
      <c r="A30" s="314" t="e">
        <f t="shared" ref="A30:A60" si="1">VALUE(TEXT(G30,"[h]"))+MINUTE(G30)/60</f>
        <v>#VALUE!</v>
      </c>
      <c r="C30" s="321" t="str">
        <f>IF(D30&lt;&gt;"",ROW()-28,"")</f>
        <v/>
      </c>
      <c r="D30" s="101"/>
      <c r="E30" s="86"/>
      <c r="F30" s="178"/>
      <c r="G30" s="87" t="str">
        <f t="shared" si="0"/>
        <v/>
      </c>
      <c r="H30" s="90"/>
      <c r="I30" s="89" t="str">
        <f t="shared" ref="I30:I60" si="2">IF($D30="","",IF($J$14="三相",ROUND(SQRT(3)*$K$14*$L$14*$H30*$A30/1000,1),ROUND($K$14*$L$14*$H30*$A30/1000,1)))</f>
        <v/>
      </c>
      <c r="J30" s="90"/>
      <c r="K30" s="221"/>
      <c r="L30" s="226"/>
      <c r="M30" s="102" t="str">
        <f>IF(M$29="","",$M$29)</f>
        <v/>
      </c>
      <c r="O30" s="235" t="str">
        <f>IF(P30&lt;&gt;"",ROW()-28,"")</f>
        <v/>
      </c>
      <c r="P30" s="228"/>
      <c r="Q30" s="110"/>
      <c r="R30" s="105"/>
      <c r="S30" s="106" t="str">
        <f>IF(AND(R29&lt;&gt;"",R30&lt;&gt;""),R30-R29,"")</f>
        <v/>
      </c>
      <c r="T30" s="224"/>
      <c r="U30" s="222"/>
      <c r="V30" s="93"/>
      <c r="W30" s="109"/>
      <c r="Z30" s="46" t="s">
        <v>107</v>
      </c>
      <c r="AA30" s="46">
        <v>168</v>
      </c>
      <c r="AB30" s="15" t="s">
        <v>101</v>
      </c>
    </row>
    <row r="31" spans="1:28" ht="22.5" customHeight="1" x14ac:dyDescent="0.25">
      <c r="A31" s="314" t="e">
        <f t="shared" si="1"/>
        <v>#VALUE!</v>
      </c>
      <c r="C31" s="321" t="str">
        <f t="shared" ref="C31:C60" si="3">IF(D31&lt;&gt;"",ROW()-28,"")</f>
        <v/>
      </c>
      <c r="D31" s="101"/>
      <c r="E31" s="86"/>
      <c r="F31" s="178"/>
      <c r="G31" s="87" t="str">
        <f t="shared" si="0"/>
        <v/>
      </c>
      <c r="H31" s="90"/>
      <c r="I31" s="89" t="str">
        <f t="shared" si="2"/>
        <v/>
      </c>
      <c r="J31" s="90"/>
      <c r="K31" s="221"/>
      <c r="L31" s="226"/>
      <c r="M31" s="102" t="str">
        <f t="shared" ref="M31:M61" si="4">IF(M$29="","",$M$29)</f>
        <v/>
      </c>
      <c r="O31" s="232" t="str">
        <f t="shared" ref="O31:O60" si="5">IF(P31&lt;&gt;"",ROW()-28,"")</f>
        <v/>
      </c>
      <c r="P31" s="228"/>
      <c r="Q31" s="110"/>
      <c r="R31" s="90"/>
      <c r="S31" s="111" t="str">
        <f t="shared" ref="S31:S60" si="6">IF(AND(R30&lt;&gt;"",R31&lt;&gt;""),R31-R30,"")</f>
        <v/>
      </c>
      <c r="T31" s="221"/>
      <c r="U31" s="222"/>
      <c r="V31" s="108" t="str">
        <f>IF($V$30="","",$V$30)</f>
        <v/>
      </c>
      <c r="W31" s="109"/>
    </row>
    <row r="32" spans="1:28" ht="22.5" customHeight="1" x14ac:dyDescent="0.25">
      <c r="A32" s="314" t="e">
        <f t="shared" si="1"/>
        <v>#VALUE!</v>
      </c>
      <c r="C32" s="321" t="str">
        <f t="shared" si="3"/>
        <v/>
      </c>
      <c r="D32" s="101"/>
      <c r="E32" s="86"/>
      <c r="F32" s="178"/>
      <c r="G32" s="87" t="str">
        <f t="shared" si="0"/>
        <v/>
      </c>
      <c r="H32" s="90"/>
      <c r="I32" s="89" t="str">
        <f t="shared" si="2"/>
        <v/>
      </c>
      <c r="J32" s="90"/>
      <c r="K32" s="221"/>
      <c r="L32" s="226"/>
      <c r="M32" s="102" t="str">
        <f t="shared" si="4"/>
        <v/>
      </c>
      <c r="O32" s="232" t="str">
        <f t="shared" si="5"/>
        <v/>
      </c>
      <c r="P32" s="228"/>
      <c r="Q32" s="110"/>
      <c r="R32" s="90"/>
      <c r="S32" s="111" t="str">
        <f t="shared" si="6"/>
        <v/>
      </c>
      <c r="T32" s="221"/>
      <c r="U32" s="222"/>
      <c r="V32" s="108" t="str">
        <f t="shared" ref="V32:V59" si="7">IF($V$30="","",$V$30)</f>
        <v/>
      </c>
      <c r="W32" s="109"/>
    </row>
    <row r="33" spans="1:35" ht="22.5" customHeight="1" x14ac:dyDescent="0.25">
      <c r="A33" s="314" t="e">
        <f t="shared" si="1"/>
        <v>#VALUE!</v>
      </c>
      <c r="C33" s="321" t="str">
        <f t="shared" si="3"/>
        <v/>
      </c>
      <c r="D33" s="101"/>
      <c r="E33" s="86"/>
      <c r="F33" s="86"/>
      <c r="G33" s="87" t="str">
        <f t="shared" si="0"/>
        <v/>
      </c>
      <c r="H33" s="90"/>
      <c r="I33" s="89" t="str">
        <f t="shared" si="2"/>
        <v/>
      </c>
      <c r="J33" s="90"/>
      <c r="K33" s="221"/>
      <c r="L33" s="226"/>
      <c r="M33" s="102" t="str">
        <f t="shared" si="4"/>
        <v/>
      </c>
      <c r="O33" s="232" t="str">
        <f t="shared" si="5"/>
        <v/>
      </c>
      <c r="P33" s="228"/>
      <c r="Q33" s="110"/>
      <c r="R33" s="90"/>
      <c r="S33" s="111" t="str">
        <f t="shared" si="6"/>
        <v/>
      </c>
      <c r="T33" s="221"/>
      <c r="U33" s="222"/>
      <c r="V33" s="108" t="str">
        <f t="shared" si="7"/>
        <v/>
      </c>
      <c r="W33" s="109"/>
    </row>
    <row r="34" spans="1:35" ht="22.5" customHeight="1" x14ac:dyDescent="0.25">
      <c r="A34" s="314" t="e">
        <f t="shared" si="1"/>
        <v>#VALUE!</v>
      </c>
      <c r="C34" s="321" t="str">
        <f t="shared" si="3"/>
        <v/>
      </c>
      <c r="D34" s="101"/>
      <c r="E34" s="86"/>
      <c r="F34" s="86"/>
      <c r="G34" s="87" t="str">
        <f t="shared" si="0"/>
        <v/>
      </c>
      <c r="H34" s="90"/>
      <c r="I34" s="89" t="str">
        <f t="shared" si="2"/>
        <v/>
      </c>
      <c r="J34" s="90"/>
      <c r="K34" s="221"/>
      <c r="L34" s="226"/>
      <c r="M34" s="102" t="str">
        <f t="shared" si="4"/>
        <v/>
      </c>
      <c r="O34" s="232" t="str">
        <f t="shared" si="5"/>
        <v/>
      </c>
      <c r="P34" s="228"/>
      <c r="Q34" s="110"/>
      <c r="R34" s="90"/>
      <c r="S34" s="111" t="str">
        <f t="shared" si="6"/>
        <v/>
      </c>
      <c r="T34" s="221"/>
      <c r="U34" s="222"/>
      <c r="V34" s="108" t="str">
        <f t="shared" si="7"/>
        <v/>
      </c>
      <c r="W34" s="109"/>
    </row>
    <row r="35" spans="1:35" ht="22.5" customHeight="1" x14ac:dyDescent="0.25">
      <c r="A35" s="314" t="e">
        <f t="shared" si="1"/>
        <v>#VALUE!</v>
      </c>
      <c r="C35" s="321" t="str">
        <f t="shared" si="3"/>
        <v/>
      </c>
      <c r="D35" s="101"/>
      <c r="E35" s="86"/>
      <c r="F35" s="86"/>
      <c r="G35" s="87" t="str">
        <f t="shared" si="0"/>
        <v/>
      </c>
      <c r="H35" s="90"/>
      <c r="I35" s="89" t="str">
        <f t="shared" si="2"/>
        <v/>
      </c>
      <c r="J35" s="90"/>
      <c r="K35" s="221"/>
      <c r="L35" s="226"/>
      <c r="M35" s="102" t="str">
        <f t="shared" si="4"/>
        <v/>
      </c>
      <c r="O35" s="232" t="str">
        <f t="shared" si="5"/>
        <v/>
      </c>
      <c r="P35" s="228"/>
      <c r="Q35" s="110"/>
      <c r="R35" s="90"/>
      <c r="S35" s="111" t="str">
        <f t="shared" si="6"/>
        <v/>
      </c>
      <c r="T35" s="221"/>
      <c r="U35" s="222"/>
      <c r="V35" s="108" t="str">
        <f t="shared" si="7"/>
        <v/>
      </c>
      <c r="W35" s="109"/>
    </row>
    <row r="36" spans="1:35" ht="22.5" customHeight="1" x14ac:dyDescent="0.25">
      <c r="A36" s="314" t="e">
        <f t="shared" si="1"/>
        <v>#VALUE!</v>
      </c>
      <c r="C36" s="321" t="str">
        <f t="shared" si="3"/>
        <v/>
      </c>
      <c r="D36" s="101"/>
      <c r="E36" s="86"/>
      <c r="F36" s="86"/>
      <c r="G36" s="87" t="str">
        <f t="shared" si="0"/>
        <v/>
      </c>
      <c r="H36" s="90"/>
      <c r="I36" s="89" t="str">
        <f t="shared" si="2"/>
        <v/>
      </c>
      <c r="J36" s="90"/>
      <c r="K36" s="221"/>
      <c r="L36" s="226"/>
      <c r="M36" s="102" t="str">
        <f t="shared" si="4"/>
        <v/>
      </c>
      <c r="O36" s="232" t="str">
        <f t="shared" si="5"/>
        <v/>
      </c>
      <c r="P36" s="228"/>
      <c r="Q36" s="110"/>
      <c r="R36" s="90"/>
      <c r="S36" s="111" t="str">
        <f t="shared" si="6"/>
        <v/>
      </c>
      <c r="T36" s="221"/>
      <c r="U36" s="222"/>
      <c r="V36" s="108" t="str">
        <f t="shared" si="7"/>
        <v/>
      </c>
      <c r="W36" s="109"/>
    </row>
    <row r="37" spans="1:35" ht="22.5" customHeight="1" x14ac:dyDescent="0.25">
      <c r="A37" s="314" t="e">
        <f t="shared" si="1"/>
        <v>#VALUE!</v>
      </c>
      <c r="C37" s="321" t="str">
        <f t="shared" si="3"/>
        <v/>
      </c>
      <c r="D37" s="101"/>
      <c r="E37" s="86"/>
      <c r="F37" s="86"/>
      <c r="G37" s="87" t="str">
        <f t="shared" si="0"/>
        <v/>
      </c>
      <c r="H37" s="90"/>
      <c r="I37" s="89" t="str">
        <f t="shared" si="2"/>
        <v/>
      </c>
      <c r="J37" s="90"/>
      <c r="K37" s="221"/>
      <c r="L37" s="226"/>
      <c r="M37" s="102" t="str">
        <f t="shared" si="4"/>
        <v/>
      </c>
      <c r="O37" s="232" t="str">
        <f t="shared" si="5"/>
        <v/>
      </c>
      <c r="P37" s="228"/>
      <c r="Q37" s="110"/>
      <c r="R37" s="90"/>
      <c r="S37" s="111" t="str">
        <f t="shared" si="6"/>
        <v/>
      </c>
      <c r="T37" s="221"/>
      <c r="U37" s="222"/>
      <c r="V37" s="108" t="str">
        <f t="shared" si="7"/>
        <v/>
      </c>
      <c r="W37" s="109"/>
    </row>
    <row r="38" spans="1:35" ht="22.5" customHeight="1" x14ac:dyDescent="0.25">
      <c r="A38" s="314" t="e">
        <f t="shared" si="1"/>
        <v>#VALUE!</v>
      </c>
      <c r="C38" s="232" t="str">
        <f t="shared" si="3"/>
        <v/>
      </c>
      <c r="D38" s="228"/>
      <c r="E38" s="86"/>
      <c r="F38" s="86"/>
      <c r="G38" s="87" t="str">
        <f t="shared" si="0"/>
        <v/>
      </c>
      <c r="H38" s="90"/>
      <c r="I38" s="89" t="str">
        <f t="shared" si="2"/>
        <v/>
      </c>
      <c r="J38" s="90"/>
      <c r="K38" s="221"/>
      <c r="L38" s="226"/>
      <c r="M38" s="102" t="str">
        <f t="shared" si="4"/>
        <v/>
      </c>
      <c r="O38" s="232" t="str">
        <f t="shared" si="5"/>
        <v/>
      </c>
      <c r="P38" s="228"/>
      <c r="Q38" s="110"/>
      <c r="R38" s="90"/>
      <c r="S38" s="111" t="str">
        <f t="shared" si="6"/>
        <v/>
      </c>
      <c r="T38" s="221"/>
      <c r="U38" s="222"/>
      <c r="V38" s="108" t="str">
        <f t="shared" si="7"/>
        <v/>
      </c>
      <c r="W38" s="109"/>
    </row>
    <row r="39" spans="1:35" ht="22.5" customHeight="1" x14ac:dyDescent="0.25">
      <c r="A39" s="314" t="e">
        <f t="shared" si="1"/>
        <v>#VALUE!</v>
      </c>
      <c r="C39" s="232" t="str">
        <f t="shared" si="3"/>
        <v/>
      </c>
      <c r="D39" s="228"/>
      <c r="E39" s="86"/>
      <c r="F39" s="86"/>
      <c r="G39" s="87" t="str">
        <f t="shared" si="0"/>
        <v/>
      </c>
      <c r="H39" s="90"/>
      <c r="I39" s="89" t="str">
        <f t="shared" si="2"/>
        <v/>
      </c>
      <c r="J39" s="90"/>
      <c r="K39" s="221"/>
      <c r="L39" s="226"/>
      <c r="M39" s="102" t="str">
        <f t="shared" si="4"/>
        <v/>
      </c>
      <c r="O39" s="232" t="str">
        <f t="shared" si="5"/>
        <v/>
      </c>
      <c r="P39" s="228"/>
      <c r="Q39" s="110"/>
      <c r="R39" s="90"/>
      <c r="S39" s="111" t="str">
        <f t="shared" si="6"/>
        <v/>
      </c>
      <c r="T39" s="221"/>
      <c r="U39" s="222"/>
      <c r="V39" s="108" t="str">
        <f t="shared" si="7"/>
        <v/>
      </c>
      <c r="W39" s="109"/>
    </row>
    <row r="40" spans="1:35" ht="22.5" customHeight="1" x14ac:dyDescent="0.25">
      <c r="A40" s="314" t="e">
        <f t="shared" si="1"/>
        <v>#VALUE!</v>
      </c>
      <c r="C40" s="232" t="str">
        <f t="shared" si="3"/>
        <v/>
      </c>
      <c r="D40" s="228"/>
      <c r="E40" s="86"/>
      <c r="F40" s="86"/>
      <c r="G40" s="87" t="str">
        <f t="shared" si="0"/>
        <v/>
      </c>
      <c r="H40" s="90"/>
      <c r="I40" s="89" t="str">
        <f t="shared" si="2"/>
        <v/>
      </c>
      <c r="J40" s="90"/>
      <c r="K40" s="221"/>
      <c r="L40" s="226"/>
      <c r="M40" s="102" t="str">
        <f t="shared" si="4"/>
        <v/>
      </c>
      <c r="O40" s="232" t="str">
        <f t="shared" si="5"/>
        <v/>
      </c>
      <c r="P40" s="228"/>
      <c r="Q40" s="110"/>
      <c r="R40" s="90"/>
      <c r="S40" s="111" t="str">
        <f t="shared" si="6"/>
        <v/>
      </c>
      <c r="T40" s="221"/>
      <c r="U40" s="222"/>
      <c r="V40" s="108" t="str">
        <f t="shared" si="7"/>
        <v/>
      </c>
      <c r="W40" s="109"/>
    </row>
    <row r="41" spans="1:35" ht="22.5" customHeight="1" x14ac:dyDescent="0.25">
      <c r="A41" s="314" t="e">
        <f t="shared" si="1"/>
        <v>#VALUE!</v>
      </c>
      <c r="C41" s="232" t="str">
        <f t="shared" si="3"/>
        <v/>
      </c>
      <c r="D41" s="228"/>
      <c r="E41" s="86"/>
      <c r="F41" s="86"/>
      <c r="G41" s="87" t="str">
        <f t="shared" si="0"/>
        <v/>
      </c>
      <c r="H41" s="90"/>
      <c r="I41" s="89" t="str">
        <f t="shared" si="2"/>
        <v/>
      </c>
      <c r="J41" s="90"/>
      <c r="K41" s="221"/>
      <c r="L41" s="226"/>
      <c r="M41" s="102" t="str">
        <f t="shared" si="4"/>
        <v/>
      </c>
      <c r="O41" s="232" t="str">
        <f t="shared" si="5"/>
        <v/>
      </c>
      <c r="P41" s="228"/>
      <c r="Q41" s="110"/>
      <c r="R41" s="90"/>
      <c r="S41" s="111" t="str">
        <f t="shared" si="6"/>
        <v/>
      </c>
      <c r="T41" s="221"/>
      <c r="U41" s="222"/>
      <c r="V41" s="108" t="str">
        <f t="shared" si="7"/>
        <v/>
      </c>
      <c r="W41" s="109"/>
    </row>
    <row r="42" spans="1:35" ht="22.5" customHeight="1" x14ac:dyDescent="0.25">
      <c r="A42" s="314" t="e">
        <f t="shared" si="1"/>
        <v>#VALUE!</v>
      </c>
      <c r="C42" s="232" t="str">
        <f t="shared" si="3"/>
        <v/>
      </c>
      <c r="D42" s="228"/>
      <c r="E42" s="86"/>
      <c r="F42" s="86"/>
      <c r="G42" s="87" t="str">
        <f t="shared" si="0"/>
        <v/>
      </c>
      <c r="H42" s="90"/>
      <c r="I42" s="89" t="str">
        <f t="shared" si="2"/>
        <v/>
      </c>
      <c r="J42" s="90"/>
      <c r="K42" s="221"/>
      <c r="L42" s="226"/>
      <c r="M42" s="102" t="str">
        <f t="shared" si="4"/>
        <v/>
      </c>
      <c r="O42" s="232" t="str">
        <f t="shared" si="5"/>
        <v/>
      </c>
      <c r="P42" s="228"/>
      <c r="Q42" s="110"/>
      <c r="R42" s="90"/>
      <c r="S42" s="111" t="str">
        <f t="shared" si="6"/>
        <v/>
      </c>
      <c r="T42" s="225"/>
      <c r="U42" s="222"/>
      <c r="V42" s="108" t="str">
        <f t="shared" si="7"/>
        <v/>
      </c>
      <c r="W42" s="109"/>
      <c r="AD42" s="114"/>
    </row>
    <row r="43" spans="1:35" ht="22.5" customHeight="1" x14ac:dyDescent="0.2">
      <c r="A43" s="314" t="e">
        <f t="shared" si="1"/>
        <v>#VALUE!</v>
      </c>
      <c r="C43" s="232" t="str">
        <f t="shared" si="3"/>
        <v/>
      </c>
      <c r="D43" s="228"/>
      <c r="E43" s="86"/>
      <c r="F43" s="86"/>
      <c r="G43" s="87" t="str">
        <f t="shared" si="0"/>
        <v/>
      </c>
      <c r="H43" s="90"/>
      <c r="I43" s="89" t="str">
        <f t="shared" si="2"/>
        <v/>
      </c>
      <c r="J43" s="90"/>
      <c r="K43" s="221"/>
      <c r="L43" s="226"/>
      <c r="M43" s="102" t="str">
        <f t="shared" si="4"/>
        <v/>
      </c>
      <c r="O43" s="232" t="str">
        <f t="shared" si="5"/>
        <v/>
      </c>
      <c r="P43" s="228"/>
      <c r="Q43" s="110"/>
      <c r="R43" s="90"/>
      <c r="S43" s="111" t="str">
        <f t="shared" si="6"/>
        <v/>
      </c>
      <c r="T43" s="225"/>
      <c r="U43" s="222"/>
      <c r="V43" s="108" t="str">
        <f t="shared" si="7"/>
        <v/>
      </c>
      <c r="W43" s="109"/>
      <c r="AH43" s="115"/>
    </row>
    <row r="44" spans="1:35" ht="22.5" customHeight="1" x14ac:dyDescent="0.25">
      <c r="A44" s="314" t="e">
        <f t="shared" si="1"/>
        <v>#VALUE!</v>
      </c>
      <c r="C44" s="232" t="str">
        <f t="shared" si="3"/>
        <v/>
      </c>
      <c r="D44" s="228"/>
      <c r="E44" s="86"/>
      <c r="F44" s="86"/>
      <c r="G44" s="87" t="str">
        <f t="shared" si="0"/>
        <v/>
      </c>
      <c r="H44" s="90"/>
      <c r="I44" s="89" t="str">
        <f t="shared" si="2"/>
        <v/>
      </c>
      <c r="J44" s="90"/>
      <c r="K44" s="221"/>
      <c r="L44" s="226"/>
      <c r="M44" s="102" t="str">
        <f t="shared" si="4"/>
        <v/>
      </c>
      <c r="O44" s="232" t="str">
        <f t="shared" si="5"/>
        <v/>
      </c>
      <c r="P44" s="228"/>
      <c r="Q44" s="110"/>
      <c r="R44" s="90"/>
      <c r="S44" s="111" t="str">
        <f t="shared" si="6"/>
        <v/>
      </c>
      <c r="T44" s="225"/>
      <c r="U44" s="222"/>
      <c r="V44" s="108" t="str">
        <f t="shared" si="7"/>
        <v/>
      </c>
      <c r="W44" s="109"/>
      <c r="AE44" s="116"/>
      <c r="AF44" s="116"/>
      <c r="AG44" s="116"/>
      <c r="AH44" s="117"/>
      <c r="AI44" s="116"/>
    </row>
    <row r="45" spans="1:35" ht="22.5" customHeight="1" x14ac:dyDescent="0.25">
      <c r="A45" s="314" t="e">
        <f t="shared" si="1"/>
        <v>#VALUE!</v>
      </c>
      <c r="C45" s="232" t="str">
        <f t="shared" si="3"/>
        <v/>
      </c>
      <c r="D45" s="228"/>
      <c r="E45" s="86"/>
      <c r="F45" s="86"/>
      <c r="G45" s="87" t="str">
        <f t="shared" si="0"/>
        <v/>
      </c>
      <c r="H45" s="90"/>
      <c r="I45" s="89" t="str">
        <f t="shared" si="2"/>
        <v/>
      </c>
      <c r="J45" s="90"/>
      <c r="K45" s="221"/>
      <c r="L45" s="226"/>
      <c r="M45" s="102" t="str">
        <f t="shared" si="4"/>
        <v/>
      </c>
      <c r="O45" s="232" t="str">
        <f t="shared" si="5"/>
        <v/>
      </c>
      <c r="P45" s="228"/>
      <c r="Q45" s="110"/>
      <c r="R45" s="90"/>
      <c r="S45" s="111" t="str">
        <f t="shared" si="6"/>
        <v/>
      </c>
      <c r="T45" s="225"/>
      <c r="U45" s="222"/>
      <c r="V45" s="108" t="str">
        <f t="shared" si="7"/>
        <v/>
      </c>
      <c r="W45" s="109"/>
      <c r="AC45" s="118"/>
      <c r="AE45" s="116"/>
      <c r="AF45" s="116"/>
      <c r="AG45" s="116"/>
      <c r="AH45" s="117"/>
      <c r="AI45" s="116"/>
    </row>
    <row r="46" spans="1:35" ht="22.5" customHeight="1" x14ac:dyDescent="0.25">
      <c r="A46" s="314" t="e">
        <f t="shared" si="1"/>
        <v>#VALUE!</v>
      </c>
      <c r="C46" s="232" t="str">
        <f t="shared" si="3"/>
        <v/>
      </c>
      <c r="D46" s="228"/>
      <c r="E46" s="86"/>
      <c r="F46" s="86"/>
      <c r="G46" s="87" t="str">
        <f t="shared" si="0"/>
        <v/>
      </c>
      <c r="H46" s="90"/>
      <c r="I46" s="89" t="str">
        <f t="shared" si="2"/>
        <v/>
      </c>
      <c r="J46" s="90"/>
      <c r="K46" s="221"/>
      <c r="L46" s="226"/>
      <c r="M46" s="102" t="str">
        <f t="shared" si="4"/>
        <v/>
      </c>
      <c r="O46" s="232" t="str">
        <f t="shared" si="5"/>
        <v/>
      </c>
      <c r="P46" s="228"/>
      <c r="Q46" s="110"/>
      <c r="R46" s="90"/>
      <c r="S46" s="111" t="str">
        <f t="shared" si="6"/>
        <v/>
      </c>
      <c r="T46" s="225"/>
      <c r="U46" s="222"/>
      <c r="V46" s="108" t="str">
        <f t="shared" si="7"/>
        <v/>
      </c>
      <c r="W46" s="109"/>
      <c r="AC46" s="119"/>
      <c r="AD46" s="38"/>
      <c r="AE46" s="120"/>
      <c r="AF46" s="118"/>
      <c r="AG46" s="121"/>
      <c r="AH46" s="122"/>
      <c r="AI46" s="118"/>
    </row>
    <row r="47" spans="1:35" ht="22.5" customHeight="1" x14ac:dyDescent="0.25">
      <c r="A47" s="314" t="e">
        <f t="shared" si="1"/>
        <v>#VALUE!</v>
      </c>
      <c r="C47" s="232" t="str">
        <f t="shared" si="3"/>
        <v/>
      </c>
      <c r="D47" s="228"/>
      <c r="E47" s="86"/>
      <c r="F47" s="86"/>
      <c r="G47" s="87" t="str">
        <f t="shared" si="0"/>
        <v/>
      </c>
      <c r="H47" s="90"/>
      <c r="I47" s="89" t="str">
        <f t="shared" si="2"/>
        <v/>
      </c>
      <c r="J47" s="90"/>
      <c r="K47" s="221"/>
      <c r="L47" s="226"/>
      <c r="M47" s="102" t="str">
        <f t="shared" si="4"/>
        <v/>
      </c>
      <c r="O47" s="232" t="str">
        <f t="shared" si="5"/>
        <v/>
      </c>
      <c r="P47" s="228"/>
      <c r="Q47" s="110"/>
      <c r="R47" s="90"/>
      <c r="S47" s="111" t="str">
        <f t="shared" si="6"/>
        <v/>
      </c>
      <c r="T47" s="225"/>
      <c r="U47" s="222"/>
      <c r="V47" s="108" t="str">
        <f t="shared" si="7"/>
        <v/>
      </c>
      <c r="W47" s="109"/>
      <c r="AD47" s="38"/>
      <c r="AE47" s="120"/>
      <c r="AF47" s="118"/>
      <c r="AG47" s="121"/>
      <c r="AH47" s="122"/>
      <c r="AI47" s="118"/>
    </row>
    <row r="48" spans="1:35" ht="22.5" customHeight="1" x14ac:dyDescent="0.25">
      <c r="A48" s="314" t="e">
        <f t="shared" si="1"/>
        <v>#VALUE!</v>
      </c>
      <c r="C48" s="232" t="str">
        <f t="shared" si="3"/>
        <v/>
      </c>
      <c r="D48" s="228"/>
      <c r="E48" s="86"/>
      <c r="F48" s="86"/>
      <c r="G48" s="87" t="str">
        <f t="shared" si="0"/>
        <v/>
      </c>
      <c r="H48" s="90"/>
      <c r="I48" s="89" t="str">
        <f t="shared" si="2"/>
        <v/>
      </c>
      <c r="J48" s="90"/>
      <c r="K48" s="221"/>
      <c r="L48" s="226"/>
      <c r="M48" s="102" t="str">
        <f t="shared" si="4"/>
        <v/>
      </c>
      <c r="O48" s="232" t="str">
        <f t="shared" si="5"/>
        <v/>
      </c>
      <c r="P48" s="228"/>
      <c r="Q48" s="110"/>
      <c r="R48" s="90"/>
      <c r="S48" s="111" t="str">
        <f t="shared" si="6"/>
        <v/>
      </c>
      <c r="T48" s="225"/>
      <c r="U48" s="222"/>
      <c r="V48" s="108" t="str">
        <f t="shared" si="7"/>
        <v/>
      </c>
      <c r="W48" s="109"/>
      <c r="AD48" s="38"/>
      <c r="AE48" s="120"/>
      <c r="AF48" s="118"/>
      <c r="AG48" s="121"/>
      <c r="AH48" s="122"/>
      <c r="AI48" s="118"/>
    </row>
    <row r="49" spans="1:35" ht="22.5" customHeight="1" x14ac:dyDescent="0.25">
      <c r="A49" s="314" t="e">
        <f t="shared" si="1"/>
        <v>#VALUE!</v>
      </c>
      <c r="C49" s="232" t="str">
        <f t="shared" si="3"/>
        <v/>
      </c>
      <c r="D49" s="228"/>
      <c r="E49" s="86"/>
      <c r="F49" s="86"/>
      <c r="G49" s="87" t="str">
        <f t="shared" si="0"/>
        <v/>
      </c>
      <c r="H49" s="90"/>
      <c r="I49" s="89" t="str">
        <f t="shared" si="2"/>
        <v/>
      </c>
      <c r="J49" s="90"/>
      <c r="K49" s="221"/>
      <c r="L49" s="226"/>
      <c r="M49" s="102" t="str">
        <f t="shared" si="4"/>
        <v/>
      </c>
      <c r="O49" s="232" t="str">
        <f t="shared" si="5"/>
        <v/>
      </c>
      <c r="P49" s="228"/>
      <c r="Q49" s="123"/>
      <c r="R49" s="90"/>
      <c r="S49" s="111" t="str">
        <f t="shared" si="6"/>
        <v/>
      </c>
      <c r="T49" s="225"/>
      <c r="U49" s="222"/>
      <c r="V49" s="108" t="str">
        <f t="shared" si="7"/>
        <v/>
      </c>
      <c r="W49" s="109"/>
      <c r="AD49" s="38"/>
      <c r="AE49" s="120"/>
      <c r="AF49" s="118"/>
      <c r="AG49" s="121"/>
      <c r="AH49" s="122"/>
      <c r="AI49" s="118"/>
    </row>
    <row r="50" spans="1:35" ht="22.5" customHeight="1" x14ac:dyDescent="0.25">
      <c r="A50" s="314" t="e">
        <f t="shared" si="1"/>
        <v>#VALUE!</v>
      </c>
      <c r="C50" s="232" t="str">
        <f t="shared" si="3"/>
        <v/>
      </c>
      <c r="D50" s="228"/>
      <c r="E50" s="86"/>
      <c r="F50" s="86"/>
      <c r="G50" s="87" t="str">
        <f t="shared" si="0"/>
        <v/>
      </c>
      <c r="H50" s="90"/>
      <c r="I50" s="89" t="str">
        <f t="shared" si="2"/>
        <v/>
      </c>
      <c r="J50" s="90"/>
      <c r="K50" s="221"/>
      <c r="L50" s="226"/>
      <c r="M50" s="102" t="str">
        <f t="shared" si="4"/>
        <v/>
      </c>
      <c r="O50" s="232" t="str">
        <f t="shared" si="5"/>
        <v/>
      </c>
      <c r="P50" s="228"/>
      <c r="Q50" s="123"/>
      <c r="R50" s="90"/>
      <c r="S50" s="111" t="str">
        <f t="shared" si="6"/>
        <v/>
      </c>
      <c r="T50" s="225"/>
      <c r="U50" s="222"/>
      <c r="V50" s="108" t="str">
        <f t="shared" si="7"/>
        <v/>
      </c>
      <c r="W50" s="109"/>
      <c r="AD50" s="38"/>
      <c r="AE50" s="120"/>
      <c r="AF50" s="118"/>
      <c r="AG50" s="121"/>
      <c r="AH50" s="122"/>
      <c r="AI50" s="118"/>
    </row>
    <row r="51" spans="1:35" ht="22.5" customHeight="1" x14ac:dyDescent="0.25">
      <c r="A51" s="314" t="e">
        <f t="shared" si="1"/>
        <v>#VALUE!</v>
      </c>
      <c r="C51" s="232" t="str">
        <f t="shared" si="3"/>
        <v/>
      </c>
      <c r="D51" s="228"/>
      <c r="E51" s="86"/>
      <c r="F51" s="86"/>
      <c r="G51" s="87" t="str">
        <f t="shared" si="0"/>
        <v/>
      </c>
      <c r="H51" s="90"/>
      <c r="I51" s="89" t="str">
        <f t="shared" si="2"/>
        <v/>
      </c>
      <c r="J51" s="90"/>
      <c r="K51" s="221"/>
      <c r="L51" s="226"/>
      <c r="M51" s="102" t="str">
        <f t="shared" si="4"/>
        <v/>
      </c>
      <c r="O51" s="232" t="str">
        <f t="shared" si="5"/>
        <v/>
      </c>
      <c r="P51" s="228"/>
      <c r="Q51" s="123"/>
      <c r="R51" s="90"/>
      <c r="S51" s="111" t="str">
        <f t="shared" si="6"/>
        <v/>
      </c>
      <c r="T51" s="225"/>
      <c r="U51" s="222"/>
      <c r="V51" s="108" t="str">
        <f t="shared" si="7"/>
        <v/>
      </c>
      <c r="W51" s="109"/>
      <c r="AD51" s="38"/>
      <c r="AE51" s="120"/>
      <c r="AF51" s="118"/>
      <c r="AG51" s="121"/>
      <c r="AH51" s="122"/>
      <c r="AI51" s="118"/>
    </row>
    <row r="52" spans="1:35" ht="22.5" customHeight="1" x14ac:dyDescent="0.25">
      <c r="A52" s="314" t="e">
        <f t="shared" si="1"/>
        <v>#VALUE!</v>
      </c>
      <c r="C52" s="232" t="str">
        <f t="shared" si="3"/>
        <v/>
      </c>
      <c r="D52" s="228"/>
      <c r="E52" s="86"/>
      <c r="F52" s="86"/>
      <c r="G52" s="87" t="str">
        <f t="shared" si="0"/>
        <v/>
      </c>
      <c r="H52" s="90"/>
      <c r="I52" s="89" t="str">
        <f t="shared" si="2"/>
        <v/>
      </c>
      <c r="J52" s="90"/>
      <c r="K52" s="221"/>
      <c r="L52" s="226"/>
      <c r="M52" s="102" t="str">
        <f t="shared" si="4"/>
        <v/>
      </c>
      <c r="O52" s="232" t="str">
        <f t="shared" si="5"/>
        <v/>
      </c>
      <c r="P52" s="228"/>
      <c r="Q52" s="123"/>
      <c r="R52" s="90"/>
      <c r="S52" s="111" t="str">
        <f t="shared" si="6"/>
        <v/>
      </c>
      <c r="T52" s="225"/>
      <c r="U52" s="222"/>
      <c r="V52" s="108" t="str">
        <f t="shared" si="7"/>
        <v/>
      </c>
      <c r="W52" s="109"/>
      <c r="AD52" s="38"/>
      <c r="AE52" s="120"/>
      <c r="AF52" s="118"/>
      <c r="AG52" s="121"/>
      <c r="AH52" s="122"/>
      <c r="AI52" s="118"/>
    </row>
    <row r="53" spans="1:35" ht="22.5" customHeight="1" x14ac:dyDescent="0.25">
      <c r="A53" s="314" t="e">
        <f t="shared" si="1"/>
        <v>#VALUE!</v>
      </c>
      <c r="C53" s="232" t="str">
        <f t="shared" si="3"/>
        <v/>
      </c>
      <c r="D53" s="228"/>
      <c r="E53" s="86"/>
      <c r="F53" s="86"/>
      <c r="G53" s="87" t="str">
        <f t="shared" si="0"/>
        <v/>
      </c>
      <c r="H53" s="90"/>
      <c r="I53" s="89" t="str">
        <f t="shared" si="2"/>
        <v/>
      </c>
      <c r="J53" s="90"/>
      <c r="K53" s="221"/>
      <c r="L53" s="226"/>
      <c r="M53" s="102" t="str">
        <f t="shared" si="4"/>
        <v/>
      </c>
      <c r="O53" s="232" t="str">
        <f t="shared" si="5"/>
        <v/>
      </c>
      <c r="P53" s="228"/>
      <c r="Q53" s="123"/>
      <c r="R53" s="90"/>
      <c r="S53" s="111" t="str">
        <f t="shared" si="6"/>
        <v/>
      </c>
      <c r="T53" s="225"/>
      <c r="U53" s="222"/>
      <c r="V53" s="108" t="str">
        <f t="shared" si="7"/>
        <v/>
      </c>
      <c r="W53" s="109"/>
      <c r="Z53" s="38"/>
      <c r="AA53" s="60"/>
      <c r="AD53" s="38"/>
      <c r="AE53" s="120"/>
      <c r="AF53" s="118"/>
      <c r="AG53" s="121"/>
      <c r="AH53" s="122"/>
      <c r="AI53" s="118"/>
    </row>
    <row r="54" spans="1:35" ht="22.5" customHeight="1" x14ac:dyDescent="0.25">
      <c r="A54" s="314" t="e">
        <f t="shared" si="1"/>
        <v>#VALUE!</v>
      </c>
      <c r="C54" s="232" t="str">
        <f t="shared" si="3"/>
        <v/>
      </c>
      <c r="D54" s="228"/>
      <c r="E54" s="86"/>
      <c r="F54" s="86"/>
      <c r="G54" s="87" t="str">
        <f t="shared" si="0"/>
        <v/>
      </c>
      <c r="H54" s="90"/>
      <c r="I54" s="89" t="str">
        <f t="shared" si="2"/>
        <v/>
      </c>
      <c r="J54" s="90"/>
      <c r="K54" s="221"/>
      <c r="L54" s="226"/>
      <c r="M54" s="102" t="str">
        <f t="shared" si="4"/>
        <v/>
      </c>
      <c r="O54" s="232" t="str">
        <f t="shared" si="5"/>
        <v/>
      </c>
      <c r="P54" s="228"/>
      <c r="Q54" s="123"/>
      <c r="R54" s="90"/>
      <c r="S54" s="111" t="str">
        <f t="shared" si="6"/>
        <v/>
      </c>
      <c r="T54" s="225"/>
      <c r="U54" s="222"/>
      <c r="V54" s="108" t="str">
        <f t="shared" si="7"/>
        <v/>
      </c>
      <c r="W54" s="109"/>
      <c r="Z54" s="38"/>
      <c r="AA54" s="60"/>
      <c r="AD54" s="38"/>
      <c r="AE54" s="120"/>
      <c r="AF54" s="118"/>
      <c r="AG54" s="121"/>
      <c r="AH54" s="122"/>
      <c r="AI54" s="118"/>
    </row>
    <row r="55" spans="1:35" ht="22.5" customHeight="1" x14ac:dyDescent="0.25">
      <c r="A55" s="314" t="e">
        <f t="shared" si="1"/>
        <v>#VALUE!</v>
      </c>
      <c r="C55" s="232" t="str">
        <f t="shared" si="3"/>
        <v/>
      </c>
      <c r="D55" s="228"/>
      <c r="E55" s="86"/>
      <c r="F55" s="86"/>
      <c r="G55" s="87" t="str">
        <f t="shared" si="0"/>
        <v/>
      </c>
      <c r="H55" s="90"/>
      <c r="I55" s="89" t="str">
        <f t="shared" si="2"/>
        <v/>
      </c>
      <c r="J55" s="90"/>
      <c r="K55" s="221"/>
      <c r="L55" s="226"/>
      <c r="M55" s="102" t="str">
        <f t="shared" si="4"/>
        <v/>
      </c>
      <c r="O55" s="232" t="str">
        <f t="shared" si="5"/>
        <v/>
      </c>
      <c r="P55" s="228"/>
      <c r="Q55" s="123"/>
      <c r="R55" s="90"/>
      <c r="S55" s="111" t="str">
        <f t="shared" si="6"/>
        <v/>
      </c>
      <c r="T55" s="225"/>
      <c r="U55" s="222"/>
      <c r="V55" s="108" t="str">
        <f t="shared" si="7"/>
        <v/>
      </c>
      <c r="W55" s="109"/>
      <c r="AD55" s="38"/>
      <c r="AE55" s="120"/>
      <c r="AF55" s="118"/>
      <c r="AG55" s="121"/>
      <c r="AH55" s="122"/>
      <c r="AI55" s="118"/>
    </row>
    <row r="56" spans="1:35" ht="22.5" customHeight="1" x14ac:dyDescent="0.25">
      <c r="A56" s="314" t="e">
        <f t="shared" si="1"/>
        <v>#VALUE!</v>
      </c>
      <c r="C56" s="232" t="str">
        <f t="shared" si="3"/>
        <v/>
      </c>
      <c r="D56" s="228"/>
      <c r="E56" s="86"/>
      <c r="F56" s="86"/>
      <c r="G56" s="87" t="str">
        <f t="shared" si="0"/>
        <v/>
      </c>
      <c r="H56" s="90"/>
      <c r="I56" s="89" t="str">
        <f t="shared" si="2"/>
        <v/>
      </c>
      <c r="J56" s="90"/>
      <c r="K56" s="221"/>
      <c r="L56" s="226"/>
      <c r="M56" s="102" t="str">
        <f t="shared" si="4"/>
        <v/>
      </c>
      <c r="O56" s="232" t="str">
        <f t="shared" si="5"/>
        <v/>
      </c>
      <c r="P56" s="228"/>
      <c r="Q56" s="123"/>
      <c r="R56" s="90"/>
      <c r="S56" s="111" t="str">
        <f t="shared" si="6"/>
        <v/>
      </c>
      <c r="T56" s="225"/>
      <c r="U56" s="222"/>
      <c r="V56" s="108" t="str">
        <f t="shared" si="7"/>
        <v/>
      </c>
      <c r="W56" s="109"/>
      <c r="Z56" s="38"/>
      <c r="AD56" s="38"/>
      <c r="AE56" s="120"/>
      <c r="AF56" s="118"/>
      <c r="AG56" s="121"/>
      <c r="AH56" s="122"/>
      <c r="AI56" s="118"/>
    </row>
    <row r="57" spans="1:35" ht="22.5" customHeight="1" x14ac:dyDescent="0.25">
      <c r="A57" s="314" t="e">
        <f t="shared" si="1"/>
        <v>#VALUE!</v>
      </c>
      <c r="C57" s="232" t="str">
        <f t="shared" si="3"/>
        <v/>
      </c>
      <c r="D57" s="228"/>
      <c r="E57" s="86"/>
      <c r="F57" s="86"/>
      <c r="G57" s="87" t="str">
        <f t="shared" si="0"/>
        <v/>
      </c>
      <c r="H57" s="90"/>
      <c r="I57" s="89" t="str">
        <f t="shared" si="2"/>
        <v/>
      </c>
      <c r="J57" s="90"/>
      <c r="K57" s="221"/>
      <c r="L57" s="226"/>
      <c r="M57" s="102" t="str">
        <f t="shared" si="4"/>
        <v/>
      </c>
      <c r="O57" s="232" t="str">
        <f t="shared" si="5"/>
        <v/>
      </c>
      <c r="P57" s="228"/>
      <c r="Q57" s="123"/>
      <c r="R57" s="90"/>
      <c r="S57" s="111" t="str">
        <f t="shared" si="6"/>
        <v/>
      </c>
      <c r="T57" s="221"/>
      <c r="U57" s="222"/>
      <c r="V57" s="108" t="str">
        <f t="shared" si="7"/>
        <v/>
      </c>
      <c r="W57" s="109"/>
      <c r="Z57" s="38"/>
      <c r="AA57" s="124"/>
      <c r="AD57" s="38"/>
      <c r="AE57" s="120"/>
      <c r="AF57" s="118"/>
      <c r="AG57" s="121"/>
      <c r="AH57" s="122"/>
      <c r="AI57" s="118"/>
    </row>
    <row r="58" spans="1:35" ht="22.5" customHeight="1" x14ac:dyDescent="0.25">
      <c r="A58" s="314" t="e">
        <f t="shared" si="1"/>
        <v>#VALUE!</v>
      </c>
      <c r="C58" s="232" t="str">
        <f t="shared" si="3"/>
        <v/>
      </c>
      <c r="D58" s="228"/>
      <c r="E58" s="86"/>
      <c r="F58" s="86"/>
      <c r="G58" s="87" t="str">
        <f t="shared" si="0"/>
        <v/>
      </c>
      <c r="H58" s="90"/>
      <c r="I58" s="89" t="str">
        <f t="shared" si="2"/>
        <v/>
      </c>
      <c r="J58" s="90"/>
      <c r="K58" s="221"/>
      <c r="L58" s="226"/>
      <c r="M58" s="102" t="str">
        <f t="shared" si="4"/>
        <v/>
      </c>
      <c r="O58" s="232" t="str">
        <f t="shared" si="5"/>
        <v/>
      </c>
      <c r="P58" s="228"/>
      <c r="Q58" s="110"/>
      <c r="R58" s="90"/>
      <c r="S58" s="111" t="str">
        <f t="shared" si="6"/>
        <v/>
      </c>
      <c r="T58" s="221"/>
      <c r="U58" s="222"/>
      <c r="V58" s="108" t="str">
        <f t="shared" si="7"/>
        <v/>
      </c>
      <c r="W58" s="109"/>
      <c r="AD58" s="38"/>
      <c r="AE58" s="120"/>
      <c r="AF58" s="118"/>
      <c r="AG58" s="121"/>
      <c r="AH58" s="122"/>
      <c r="AI58" s="118"/>
    </row>
    <row r="59" spans="1:35" ht="22.5" customHeight="1" x14ac:dyDescent="0.25">
      <c r="A59" s="314" t="e">
        <f t="shared" si="1"/>
        <v>#VALUE!</v>
      </c>
      <c r="C59" s="232" t="str">
        <f t="shared" si="3"/>
        <v/>
      </c>
      <c r="D59" s="228"/>
      <c r="E59" s="86"/>
      <c r="F59" s="86"/>
      <c r="G59" s="87" t="str">
        <f t="shared" si="0"/>
        <v/>
      </c>
      <c r="H59" s="90"/>
      <c r="I59" s="89" t="str">
        <f t="shared" si="2"/>
        <v/>
      </c>
      <c r="J59" s="90"/>
      <c r="K59" s="221"/>
      <c r="L59" s="226"/>
      <c r="M59" s="102" t="str">
        <f t="shared" si="4"/>
        <v/>
      </c>
      <c r="O59" s="232" t="str">
        <f t="shared" si="5"/>
        <v/>
      </c>
      <c r="P59" s="228"/>
      <c r="Q59" s="110"/>
      <c r="R59" s="90"/>
      <c r="S59" s="111" t="str">
        <f t="shared" si="6"/>
        <v/>
      </c>
      <c r="T59" s="221"/>
      <c r="U59" s="222"/>
      <c r="V59" s="108" t="str">
        <f t="shared" si="7"/>
        <v/>
      </c>
      <c r="W59" s="109"/>
      <c r="AD59" s="38"/>
      <c r="AE59" s="120"/>
      <c r="AF59" s="118"/>
      <c r="AG59" s="121"/>
      <c r="AH59" s="122"/>
      <c r="AI59" s="118"/>
    </row>
    <row r="60" spans="1:35" ht="22.5" customHeight="1" thickBot="1" x14ac:dyDescent="0.3">
      <c r="A60" s="314" t="e">
        <f t="shared" si="1"/>
        <v>#VALUE!</v>
      </c>
      <c r="C60" s="232" t="str">
        <f t="shared" si="3"/>
        <v/>
      </c>
      <c r="D60" s="228"/>
      <c r="E60" s="86"/>
      <c r="F60" s="86"/>
      <c r="G60" s="351" t="str">
        <f t="shared" si="0"/>
        <v/>
      </c>
      <c r="H60" s="112"/>
      <c r="I60" s="89" t="str">
        <f t="shared" si="2"/>
        <v/>
      </c>
      <c r="J60" s="90"/>
      <c r="K60" s="221"/>
      <c r="L60" s="226"/>
      <c r="M60" s="102" t="str">
        <f t="shared" si="4"/>
        <v/>
      </c>
      <c r="O60" s="236" t="str">
        <f t="shared" si="5"/>
        <v/>
      </c>
      <c r="P60" s="228"/>
      <c r="Q60" s="110"/>
      <c r="R60" s="90"/>
      <c r="S60" s="111" t="str">
        <f t="shared" si="6"/>
        <v/>
      </c>
      <c r="T60" s="221"/>
      <c r="U60" s="222"/>
      <c r="V60" s="108" t="str">
        <f>IF($V$30="","",$V$30)</f>
        <v/>
      </c>
      <c r="W60" s="109"/>
      <c r="Z60" s="22"/>
      <c r="AA60" s="125"/>
      <c r="AD60" s="38"/>
      <c r="AE60" s="120"/>
      <c r="AF60" s="118"/>
      <c r="AG60" s="121"/>
      <c r="AH60" s="122"/>
      <c r="AI60" s="118"/>
    </row>
    <row r="61" spans="1:35" ht="22.5" customHeight="1" thickBot="1" x14ac:dyDescent="0.3">
      <c r="C61" s="318" t="s">
        <v>108</v>
      </c>
      <c r="D61" s="127" t="str">
        <f>IF(D29="","",INDEX(D29:D60,MATCH(MAX(C29:C60),C29:C60,0)))</f>
        <v/>
      </c>
      <c r="E61" s="128" t="s">
        <v>28</v>
      </c>
      <c r="F61" s="129" t="str">
        <f>IF(F29="","",INDEX(F29:F60,MATCH(MAX(C29:C60),C29:C60,0)))</f>
        <v/>
      </c>
      <c r="G61" s="352" t="s">
        <v>326</v>
      </c>
      <c r="H61" s="212" t="s">
        <v>226</v>
      </c>
      <c r="I61" s="362" t="str">
        <f>IF(IF(J11=AI4,SUM(I29:I60),SUM(J29:J60))&lt;&gt;0,IF(J11=AI4,SUM(I29:I60),SUM(J29:J60)),"")</f>
        <v/>
      </c>
      <c r="J61" s="363"/>
      <c r="K61" s="130" t="str">
        <f>IF(SUM(K29:K60)&lt;&gt;0,SUM(K29:K60),"")</f>
        <v/>
      </c>
      <c r="L61" s="131" t="str">
        <f>IF(SUM(L29:L60)&lt;&gt;0,SUM(L29:L60),"")</f>
        <v/>
      </c>
      <c r="M61" s="322" t="str">
        <f t="shared" si="4"/>
        <v/>
      </c>
      <c r="O61" s="234" t="s">
        <v>108</v>
      </c>
      <c r="P61" s="134" t="str">
        <f>IF(P30="","",INDEX(P30:P60,MATCH(MAX(O30:O60),O30:O60,0)))</f>
        <v/>
      </c>
      <c r="Q61" s="135" t="str">
        <f>IF(Q30="","",INDEX(Q30:Q60,MATCH(MAX(O30:O60),O30:O60,0)))</f>
        <v/>
      </c>
      <c r="R61" s="213" t="s">
        <v>226</v>
      </c>
      <c r="S61" s="251" t="str">
        <f>IF(COUNTIF(S30:S60,"&lt;0")&gt;0,"",IF(SUM(S30:S60)&lt;&gt;0,SUM(S30:S60),""))</f>
        <v/>
      </c>
      <c r="T61" s="130" t="str">
        <f>IF(SUM(T30:T60)&lt;&gt;0,SUM(T30:T60),"")</f>
        <v/>
      </c>
      <c r="U61" s="137" t="str">
        <f>IF(SUM(U29:U60)&lt;&gt;0,SUM(U29:U60),"")</f>
        <v/>
      </c>
      <c r="V61" s="132" t="str">
        <f>IF($V$30="","",$V$30)</f>
        <v/>
      </c>
      <c r="W61" s="109"/>
      <c r="Z61" s="38"/>
      <c r="AD61" s="38"/>
      <c r="AE61" s="120"/>
      <c r="AF61" s="118"/>
      <c r="AG61" s="121"/>
      <c r="AH61" s="122"/>
      <c r="AI61" s="118"/>
    </row>
    <row r="62" spans="1:35" ht="22.5" customHeight="1" x14ac:dyDescent="0.25">
      <c r="S62" s="252" t="str">
        <f>IF(COUNTIF(S30:S60,"&lt;0")&gt;0,"手引きを確認の上、読み取り値を修正してください","")</f>
        <v/>
      </c>
      <c r="T62" s="38"/>
      <c r="U62" s="38"/>
      <c r="V62" s="38"/>
      <c r="W62" s="109"/>
      <c r="Z62" s="38"/>
      <c r="AD62" s="38"/>
      <c r="AE62" s="120"/>
      <c r="AF62" s="118"/>
      <c r="AG62" s="121"/>
      <c r="AH62" s="122"/>
      <c r="AI62" s="118"/>
    </row>
    <row r="63" spans="1:35" ht="22.5" customHeight="1" x14ac:dyDescent="0.25">
      <c r="T63" s="38"/>
      <c r="U63" s="38"/>
      <c r="V63" s="38"/>
      <c r="W63" s="38"/>
      <c r="Z63" s="38"/>
      <c r="AD63" s="38"/>
      <c r="AE63" s="120"/>
      <c r="AF63" s="118"/>
      <c r="AG63" s="121"/>
      <c r="AH63" s="122"/>
      <c r="AI63" s="118"/>
    </row>
    <row r="64" spans="1:35" ht="22.5" customHeight="1" x14ac:dyDescent="0.25">
      <c r="T64" s="38"/>
      <c r="U64" s="38"/>
      <c r="V64" s="38"/>
      <c r="W64" s="38"/>
      <c r="AD64" s="38"/>
      <c r="AE64" s="120"/>
      <c r="AF64" s="118"/>
      <c r="AG64" s="121"/>
      <c r="AH64" s="122"/>
      <c r="AI64" s="118"/>
    </row>
    <row r="65" spans="20:35" ht="22.5" customHeight="1" x14ac:dyDescent="0.25">
      <c r="T65" s="38"/>
      <c r="U65" s="38"/>
      <c r="V65" s="38"/>
      <c r="W65" s="38"/>
      <c r="AD65" s="38"/>
      <c r="AE65" s="120"/>
      <c r="AF65" s="118"/>
      <c r="AG65" s="121"/>
      <c r="AH65" s="122"/>
      <c r="AI65" s="118"/>
    </row>
    <row r="66" spans="20:35" ht="22.5" customHeight="1" x14ac:dyDescent="0.25">
      <c r="T66" s="38"/>
      <c r="U66" s="38"/>
      <c r="V66" s="38"/>
      <c r="W66" s="38"/>
      <c r="AD66" s="38"/>
      <c r="AE66" s="120"/>
      <c r="AF66" s="118"/>
      <c r="AG66" s="121"/>
      <c r="AH66" s="122"/>
      <c r="AI66" s="118"/>
    </row>
    <row r="67" spans="20:35" ht="22.5" customHeight="1" x14ac:dyDescent="0.25">
      <c r="Z67" s="38"/>
      <c r="AD67" s="38"/>
      <c r="AE67" s="120"/>
      <c r="AF67" s="118"/>
      <c r="AG67" s="121"/>
      <c r="AH67" s="122"/>
      <c r="AI67" s="118"/>
    </row>
    <row r="68" spans="20:35" ht="22.5" customHeight="1" x14ac:dyDescent="0.25">
      <c r="Z68" s="38"/>
      <c r="AA68" s="139"/>
      <c r="AD68" s="117"/>
      <c r="AE68" s="120"/>
      <c r="AF68" s="118"/>
      <c r="AH68" s="140"/>
      <c r="AI68" s="141"/>
    </row>
    <row r="69" spans="20:35" ht="22.5" customHeight="1" x14ac:dyDescent="0.25"/>
    <row r="70" spans="20:35" ht="22.5" customHeight="1" x14ac:dyDescent="0.25">
      <c r="T70" s="38"/>
      <c r="U70" s="38"/>
      <c r="V70" s="38"/>
      <c r="W70" s="38"/>
    </row>
    <row r="71" spans="20:35" ht="22.5" customHeight="1" x14ac:dyDescent="0.25">
      <c r="T71" s="38"/>
      <c r="U71" s="38"/>
      <c r="V71" s="38"/>
      <c r="W71" s="38"/>
      <c r="Z71" s="38"/>
    </row>
    <row r="72" spans="20:35" ht="22.5" customHeight="1" x14ac:dyDescent="0.25">
      <c r="T72" s="38"/>
      <c r="U72" s="38"/>
      <c r="V72" s="38"/>
      <c r="W72" s="38"/>
    </row>
    <row r="73" spans="20:35" ht="22.5" customHeight="1" x14ac:dyDescent="0.25">
      <c r="T73" s="38"/>
      <c r="U73" s="38"/>
      <c r="V73" s="38"/>
      <c r="W73" s="38"/>
    </row>
    <row r="74" spans="20:35" ht="22.5" customHeight="1" x14ac:dyDescent="0.25">
      <c r="T74" s="38"/>
      <c r="U74" s="38"/>
      <c r="V74" s="38"/>
      <c r="W74" s="38"/>
      <c r="Z74" s="38"/>
    </row>
    <row r="75" spans="20:35" ht="22.5" customHeight="1" x14ac:dyDescent="0.25">
      <c r="T75" s="38"/>
      <c r="U75" s="38"/>
      <c r="V75" s="38"/>
      <c r="W75" s="38"/>
      <c r="Z75" s="38"/>
    </row>
    <row r="76" spans="20:35" ht="22.5" customHeight="1" x14ac:dyDescent="0.25">
      <c r="T76" s="38"/>
      <c r="U76" s="38"/>
      <c r="V76" s="38"/>
      <c r="W76" s="38"/>
    </row>
    <row r="77" spans="20:35" ht="18.75" customHeight="1" x14ac:dyDescent="0.25">
      <c r="T77" s="38"/>
      <c r="U77" s="38"/>
      <c r="V77" s="38"/>
      <c r="W77" s="38"/>
    </row>
    <row r="78" spans="20:35" ht="18.75" customHeight="1" x14ac:dyDescent="0.25">
      <c r="T78" s="38"/>
      <c r="U78" s="38"/>
      <c r="V78" s="38"/>
      <c r="W78" s="38"/>
    </row>
    <row r="79" spans="20:35" ht="18.75" customHeight="1" x14ac:dyDescent="0.25">
      <c r="T79" s="38"/>
      <c r="U79" s="38"/>
      <c r="V79" s="38"/>
      <c r="W79" s="38"/>
    </row>
    <row r="80" spans="20:35" ht="18.75" customHeight="1" x14ac:dyDescent="0.25">
      <c r="T80" s="38"/>
      <c r="U80" s="38"/>
      <c r="V80" s="38"/>
      <c r="W80" s="38"/>
    </row>
    <row r="81" spans="20:23" ht="18.75" customHeight="1" x14ac:dyDescent="0.25">
      <c r="T81" s="38"/>
      <c r="U81" s="38"/>
      <c r="V81" s="38"/>
      <c r="W81" s="38"/>
    </row>
    <row r="82" spans="20:23" ht="18.75" customHeight="1" x14ac:dyDescent="0.25">
      <c r="T82" s="38"/>
      <c r="U82" s="38"/>
      <c r="V82" s="38"/>
      <c r="W82" s="38"/>
    </row>
    <row r="83" spans="20:23" ht="18.75" customHeight="1" x14ac:dyDescent="0.25">
      <c r="T83" s="38"/>
      <c r="U83" s="38"/>
      <c r="V83" s="38"/>
      <c r="W83" s="38"/>
    </row>
    <row r="84" spans="20:23" ht="18.75" customHeight="1" x14ac:dyDescent="0.25">
      <c r="T84" s="38"/>
      <c r="U84" s="38"/>
      <c r="V84" s="38"/>
      <c r="W84" s="38"/>
    </row>
    <row r="85" spans="20:23" ht="18.75" customHeight="1" x14ac:dyDescent="0.25">
      <c r="T85" s="38"/>
      <c r="U85" s="38"/>
      <c r="V85" s="38"/>
      <c r="W85" s="38"/>
    </row>
    <row r="86" spans="20:23" ht="18.75" customHeight="1" x14ac:dyDescent="0.25">
      <c r="T86" s="38"/>
      <c r="U86" s="38"/>
      <c r="V86" s="38"/>
      <c r="W86" s="38"/>
    </row>
    <row r="87" spans="20:23" ht="18.75" customHeight="1" x14ac:dyDescent="0.25">
      <c r="T87" s="38"/>
      <c r="U87" s="38"/>
      <c r="V87" s="38"/>
      <c r="W87" s="38"/>
    </row>
    <row r="88" spans="20:23" ht="18.75" customHeight="1" x14ac:dyDescent="0.25">
      <c r="T88" s="38"/>
      <c r="U88" s="38"/>
      <c r="V88" s="38"/>
      <c r="W88" s="38"/>
    </row>
    <row r="89" spans="20:23" ht="18.75" customHeight="1" x14ac:dyDescent="0.25">
      <c r="T89" s="38"/>
      <c r="U89" s="38"/>
      <c r="V89" s="38"/>
      <c r="W89" s="38"/>
    </row>
    <row r="90" spans="20:23" ht="18.75" customHeight="1" x14ac:dyDescent="0.25">
      <c r="T90" s="38"/>
      <c r="U90" s="38"/>
      <c r="V90" s="38"/>
      <c r="W90" s="38"/>
    </row>
    <row r="91" spans="20:23" ht="18.75" customHeight="1" x14ac:dyDescent="0.25">
      <c r="T91" s="38"/>
      <c r="U91" s="38"/>
      <c r="V91" s="38"/>
      <c r="W91" s="38"/>
    </row>
    <row r="92" spans="20:23" ht="18.75" customHeight="1" x14ac:dyDescent="0.25">
      <c r="T92" s="38"/>
      <c r="U92" s="38"/>
      <c r="V92" s="38"/>
      <c r="W92" s="38"/>
    </row>
    <row r="93" spans="20:23" ht="18.75" customHeight="1" x14ac:dyDescent="0.25">
      <c r="T93" s="38"/>
      <c r="U93" s="38"/>
      <c r="V93" s="38"/>
      <c r="W93" s="38"/>
    </row>
    <row r="94" spans="20:23" ht="18.75" customHeight="1" x14ac:dyDescent="0.25">
      <c r="T94" s="38"/>
      <c r="U94" s="38"/>
      <c r="V94" s="38"/>
      <c r="W94" s="38"/>
    </row>
    <row r="95" spans="20:23" ht="18.75" customHeight="1" x14ac:dyDescent="0.25">
      <c r="T95" s="38"/>
      <c r="U95" s="38"/>
      <c r="V95" s="38"/>
      <c r="W95" s="38"/>
    </row>
    <row r="96" spans="20:23" ht="18.75" customHeight="1" x14ac:dyDescent="0.25">
      <c r="T96" s="38"/>
      <c r="U96" s="38"/>
      <c r="V96" s="38"/>
      <c r="W96" s="38"/>
    </row>
    <row r="97" spans="20:23" ht="18.75" customHeight="1" x14ac:dyDescent="0.25">
      <c r="T97" s="38"/>
      <c r="U97" s="38"/>
      <c r="V97" s="38"/>
      <c r="W97" s="38"/>
    </row>
    <row r="98" spans="20:23" ht="18.75" customHeight="1" x14ac:dyDescent="0.25">
      <c r="T98" s="38"/>
      <c r="U98" s="38"/>
      <c r="V98" s="38"/>
      <c r="W98" s="38"/>
    </row>
    <row r="99" spans="20:23" ht="18.75" customHeight="1" x14ac:dyDescent="0.25">
      <c r="T99" s="38"/>
      <c r="U99" s="38"/>
      <c r="V99" s="38"/>
      <c r="W99" s="38"/>
    </row>
    <row r="100" spans="20:23" ht="18.75" customHeight="1" x14ac:dyDescent="0.25">
      <c r="T100" s="38"/>
      <c r="U100" s="38"/>
      <c r="V100" s="38"/>
      <c r="W100" s="38"/>
    </row>
    <row r="101" spans="20:23" ht="18.75" customHeight="1" x14ac:dyDescent="0.25">
      <c r="T101" s="38"/>
      <c r="U101" s="38"/>
      <c r="V101" s="38"/>
      <c r="W101" s="38"/>
    </row>
    <row r="102" spans="20:23" ht="18.75" customHeight="1" x14ac:dyDescent="0.25">
      <c r="T102" s="38"/>
      <c r="U102" s="38"/>
      <c r="V102" s="38"/>
      <c r="W102" s="38"/>
    </row>
    <row r="103" spans="20:23" ht="18.75" customHeight="1" x14ac:dyDescent="0.25">
      <c r="T103" s="38"/>
      <c r="U103" s="38"/>
      <c r="V103" s="38"/>
      <c r="W103" s="38"/>
    </row>
    <row r="104" spans="20:23" ht="18.75" customHeight="1" x14ac:dyDescent="0.25">
      <c r="T104" s="38"/>
      <c r="U104" s="38"/>
      <c r="V104" s="38"/>
      <c r="W104" s="38"/>
    </row>
    <row r="105" spans="20:23" ht="18.75" customHeight="1" x14ac:dyDescent="0.25">
      <c r="T105" s="38"/>
      <c r="U105" s="38"/>
      <c r="V105" s="38"/>
      <c r="W105" s="38"/>
    </row>
    <row r="106" spans="20:23" ht="18.75" customHeight="1" x14ac:dyDescent="0.25">
      <c r="T106" s="38"/>
      <c r="U106" s="38"/>
      <c r="V106" s="38"/>
      <c r="W106" s="38"/>
    </row>
    <row r="107" spans="20:23" ht="18.75" customHeight="1" x14ac:dyDescent="0.25">
      <c r="T107" s="38"/>
      <c r="U107" s="38"/>
      <c r="V107" s="38"/>
      <c r="W107" s="38"/>
    </row>
    <row r="108" spans="20:23" ht="18.75" customHeight="1" x14ac:dyDescent="0.25">
      <c r="T108" s="38"/>
      <c r="U108" s="38"/>
      <c r="V108" s="38"/>
      <c r="W108" s="38"/>
    </row>
    <row r="109" spans="20:23" ht="18.75" customHeight="1" x14ac:dyDescent="0.25">
      <c r="T109" s="38"/>
      <c r="U109" s="38"/>
      <c r="V109" s="38"/>
      <c r="W109" s="38"/>
    </row>
    <row r="110" spans="20:23" ht="18.75" customHeight="1" x14ac:dyDescent="0.25">
      <c r="T110" s="38"/>
      <c r="U110" s="38"/>
      <c r="V110" s="38"/>
      <c r="W110" s="38"/>
    </row>
    <row r="111" spans="20:23" ht="18.75" customHeight="1" x14ac:dyDescent="0.25">
      <c r="T111" s="38"/>
      <c r="U111" s="38"/>
      <c r="V111" s="38"/>
      <c r="W111" s="38"/>
    </row>
    <row r="112" spans="20:23" ht="18.75" customHeight="1" x14ac:dyDescent="0.25">
      <c r="T112" s="38"/>
      <c r="U112" s="38"/>
      <c r="V112" s="38"/>
      <c r="W112" s="38"/>
    </row>
    <row r="113" spans="20:23" ht="18.75" customHeight="1" x14ac:dyDescent="0.25">
      <c r="T113" s="38"/>
      <c r="U113" s="38"/>
      <c r="V113" s="38"/>
      <c r="W113" s="38"/>
    </row>
    <row r="114" spans="20:23" ht="18.75" customHeight="1" x14ac:dyDescent="0.25">
      <c r="T114" s="38"/>
      <c r="U114" s="38"/>
      <c r="V114" s="38"/>
      <c r="W114" s="38"/>
    </row>
    <row r="115" spans="20:23" ht="18.75" customHeight="1" x14ac:dyDescent="0.25">
      <c r="T115" s="38"/>
      <c r="U115" s="38"/>
      <c r="V115" s="38"/>
      <c r="W115" s="38"/>
    </row>
    <row r="116" spans="20:23" ht="18.75" customHeight="1" x14ac:dyDescent="0.25">
      <c r="T116" s="38"/>
      <c r="U116" s="38"/>
      <c r="V116" s="38"/>
      <c r="W116" s="38"/>
    </row>
    <row r="117" spans="20:23" ht="18.75" customHeight="1" x14ac:dyDescent="0.25">
      <c r="T117" s="38"/>
      <c r="U117" s="38"/>
      <c r="V117" s="38"/>
      <c r="W117" s="38"/>
    </row>
    <row r="118" spans="20:23" ht="18.75" customHeight="1" x14ac:dyDescent="0.25">
      <c r="T118" s="38"/>
      <c r="U118" s="38"/>
      <c r="V118" s="38"/>
      <c r="W118" s="38"/>
    </row>
    <row r="119" spans="20:23" ht="18.75" customHeight="1" x14ac:dyDescent="0.25">
      <c r="T119" s="38"/>
      <c r="U119" s="38"/>
      <c r="V119" s="38"/>
      <c r="W119" s="38"/>
    </row>
    <row r="120" spans="20:23" ht="18.75" customHeight="1" x14ac:dyDescent="0.25">
      <c r="T120" s="38"/>
      <c r="U120" s="38"/>
      <c r="V120" s="38"/>
      <c r="W120" s="38"/>
    </row>
    <row r="121" spans="20:23" ht="18.75" customHeight="1" x14ac:dyDescent="0.25">
      <c r="T121" s="38"/>
      <c r="U121" s="38"/>
      <c r="V121" s="38"/>
      <c r="W121" s="38"/>
    </row>
    <row r="122" spans="20:23" ht="18.75" customHeight="1" x14ac:dyDescent="0.25">
      <c r="T122" s="38"/>
      <c r="U122" s="38"/>
      <c r="V122" s="38"/>
      <c r="W122" s="38"/>
    </row>
    <row r="123" spans="20:23" ht="18.75" customHeight="1" x14ac:dyDescent="0.25">
      <c r="T123" s="38"/>
      <c r="U123" s="38"/>
      <c r="V123" s="38"/>
      <c r="W123" s="38"/>
    </row>
    <row r="124" spans="20:23" ht="18.75" customHeight="1" x14ac:dyDescent="0.25">
      <c r="T124" s="38"/>
      <c r="U124" s="38"/>
      <c r="V124" s="38"/>
      <c r="W124" s="38"/>
    </row>
    <row r="125" spans="20:23" ht="18.75" customHeight="1" x14ac:dyDescent="0.25">
      <c r="T125" s="38"/>
      <c r="U125" s="38"/>
      <c r="V125" s="38"/>
      <c r="W125" s="38"/>
    </row>
    <row r="126" spans="20:23" ht="18.75" customHeight="1" x14ac:dyDescent="0.25">
      <c r="T126" s="38"/>
      <c r="U126" s="38"/>
      <c r="V126" s="38"/>
      <c r="W126" s="38"/>
    </row>
    <row r="127" spans="20:23" ht="18.75" customHeight="1" x14ac:dyDescent="0.25">
      <c r="T127" s="38"/>
      <c r="U127" s="38"/>
      <c r="V127" s="38"/>
      <c r="W127" s="38"/>
    </row>
    <row r="128" spans="20:23" ht="18.75" customHeight="1" x14ac:dyDescent="0.25">
      <c r="T128" s="38"/>
      <c r="U128" s="38"/>
      <c r="V128" s="38"/>
      <c r="W128" s="38"/>
    </row>
    <row r="129" spans="20:23" ht="18.75" customHeight="1" x14ac:dyDescent="0.25">
      <c r="T129" s="38"/>
      <c r="U129" s="38"/>
      <c r="V129" s="38"/>
      <c r="W129" s="38"/>
    </row>
    <row r="130" spans="20:23" ht="18.75" customHeight="1" x14ac:dyDescent="0.25">
      <c r="T130" s="38"/>
      <c r="U130" s="38"/>
      <c r="V130" s="38"/>
      <c r="W130" s="38"/>
    </row>
    <row r="131" spans="20:23" ht="18.75" customHeight="1" x14ac:dyDescent="0.25">
      <c r="T131" s="38"/>
      <c r="U131" s="38"/>
      <c r="V131" s="38"/>
      <c r="W131" s="38"/>
    </row>
    <row r="132" spans="20:23" ht="18.75" customHeight="1" x14ac:dyDescent="0.25">
      <c r="T132" s="38"/>
      <c r="U132" s="38"/>
      <c r="V132" s="38"/>
      <c r="W132" s="38"/>
    </row>
    <row r="133" spans="20:23" ht="18.75" customHeight="1" x14ac:dyDescent="0.25">
      <c r="T133" s="38"/>
      <c r="U133" s="38"/>
      <c r="V133" s="38"/>
      <c r="W133" s="38"/>
    </row>
    <row r="134" spans="20:23" ht="18.75" customHeight="1" x14ac:dyDescent="0.25">
      <c r="T134" s="38"/>
      <c r="U134" s="38"/>
      <c r="V134" s="38"/>
      <c r="W134" s="38"/>
    </row>
    <row r="135" spans="20:23" ht="18.75" customHeight="1" x14ac:dyDescent="0.25">
      <c r="T135" s="38"/>
      <c r="U135" s="38"/>
      <c r="V135" s="38"/>
      <c r="W135" s="38"/>
    </row>
    <row r="136" spans="20:23" ht="18.75" customHeight="1" x14ac:dyDescent="0.25">
      <c r="T136" s="38"/>
      <c r="U136" s="38"/>
      <c r="V136" s="38"/>
      <c r="W136" s="38"/>
    </row>
    <row r="137" spans="20:23" ht="18.75" customHeight="1" x14ac:dyDescent="0.25">
      <c r="T137" s="38"/>
      <c r="U137" s="38"/>
      <c r="V137" s="38"/>
      <c r="W137" s="38"/>
    </row>
    <row r="138" spans="20:23" ht="18.75" customHeight="1" x14ac:dyDescent="0.25">
      <c r="T138" s="38"/>
      <c r="U138" s="38"/>
      <c r="V138" s="38"/>
      <c r="W138" s="38"/>
    </row>
    <row r="139" spans="20:23" ht="18.75" customHeight="1" x14ac:dyDescent="0.25">
      <c r="T139" s="38"/>
      <c r="U139" s="38"/>
      <c r="V139" s="38"/>
      <c r="W139" s="38"/>
    </row>
    <row r="140" spans="20:23" ht="18.75" customHeight="1" x14ac:dyDescent="0.25">
      <c r="T140" s="38"/>
      <c r="U140" s="38"/>
      <c r="V140" s="38"/>
      <c r="W140" s="38"/>
    </row>
    <row r="141" spans="20:23" ht="18.75" customHeight="1" x14ac:dyDescent="0.25">
      <c r="T141" s="38"/>
      <c r="U141" s="38"/>
      <c r="V141" s="38"/>
      <c r="W141" s="38"/>
    </row>
    <row r="142" spans="20:23" ht="18.75" customHeight="1" x14ac:dyDescent="0.25">
      <c r="T142" s="38"/>
      <c r="U142" s="38"/>
      <c r="V142" s="38"/>
      <c r="W142" s="38"/>
    </row>
    <row r="143" spans="20:23" ht="18.75" customHeight="1" x14ac:dyDescent="0.25">
      <c r="T143" s="38"/>
      <c r="U143" s="38"/>
      <c r="V143" s="38"/>
      <c r="W143" s="38"/>
    </row>
    <row r="144" spans="20:23" ht="18.75" customHeight="1" x14ac:dyDescent="0.25">
      <c r="T144" s="38"/>
      <c r="U144" s="38"/>
      <c r="V144" s="38"/>
      <c r="W144" s="38"/>
    </row>
    <row r="145" spans="20:23" ht="18.75" customHeight="1" x14ac:dyDescent="0.25">
      <c r="T145" s="38"/>
      <c r="U145" s="38"/>
      <c r="V145" s="38"/>
      <c r="W145" s="38"/>
    </row>
    <row r="146" spans="20:23" ht="18.75" customHeight="1" x14ac:dyDescent="0.25">
      <c r="T146" s="38"/>
      <c r="U146" s="38"/>
      <c r="V146" s="38"/>
      <c r="W146" s="38"/>
    </row>
    <row r="147" spans="20:23" ht="18.75" customHeight="1" x14ac:dyDescent="0.25">
      <c r="T147" s="38"/>
      <c r="U147" s="38"/>
      <c r="V147" s="38"/>
      <c r="W147" s="38"/>
    </row>
    <row r="148" spans="20:23" ht="18.75" customHeight="1" x14ac:dyDescent="0.25">
      <c r="T148" s="38"/>
      <c r="U148" s="38"/>
      <c r="V148" s="38"/>
      <c r="W148" s="38"/>
    </row>
    <row r="149" spans="20:23" ht="18.75" customHeight="1" x14ac:dyDescent="0.25">
      <c r="T149" s="38"/>
      <c r="U149" s="38"/>
      <c r="V149" s="38"/>
      <c r="W149" s="38"/>
    </row>
    <row r="150" spans="20:23" ht="18.75" customHeight="1" x14ac:dyDescent="0.25">
      <c r="T150" s="38"/>
      <c r="U150" s="38"/>
      <c r="V150" s="38"/>
      <c r="W150" s="38"/>
    </row>
    <row r="151" spans="20:23" ht="18.75" customHeight="1" x14ac:dyDescent="0.25">
      <c r="T151" s="38"/>
      <c r="U151" s="38"/>
      <c r="V151" s="38"/>
      <c r="W151" s="38"/>
    </row>
    <row r="152" spans="20:23" ht="18.75" customHeight="1" x14ac:dyDescent="0.25">
      <c r="T152" s="38"/>
      <c r="U152" s="38"/>
      <c r="V152" s="38"/>
      <c r="W152" s="38"/>
    </row>
    <row r="153" spans="20:23" ht="18.75" customHeight="1" x14ac:dyDescent="0.25">
      <c r="T153" s="38"/>
      <c r="U153" s="38"/>
      <c r="V153" s="38"/>
      <c r="W153" s="38"/>
    </row>
    <row r="154" spans="20:23" ht="18.75" customHeight="1" x14ac:dyDescent="0.25">
      <c r="T154" s="38"/>
      <c r="U154" s="38"/>
      <c r="V154" s="38"/>
      <c r="W154" s="38"/>
    </row>
    <row r="155" spans="20:23" ht="18.75" customHeight="1" x14ac:dyDescent="0.25">
      <c r="T155" s="38"/>
      <c r="U155" s="38"/>
      <c r="V155" s="38"/>
      <c r="W155" s="38"/>
    </row>
    <row r="156" spans="20:23" ht="18.75" customHeight="1" x14ac:dyDescent="0.25">
      <c r="T156" s="38"/>
      <c r="U156" s="38"/>
      <c r="V156" s="38"/>
      <c r="W156" s="38"/>
    </row>
    <row r="157" spans="20:23" ht="18.75" customHeight="1" x14ac:dyDescent="0.25">
      <c r="T157" s="38"/>
      <c r="U157" s="38"/>
      <c r="V157" s="38"/>
      <c r="W157" s="38"/>
    </row>
    <row r="158" spans="20:23" ht="18.75" customHeight="1" x14ac:dyDescent="0.25">
      <c r="T158" s="38"/>
      <c r="U158" s="38"/>
      <c r="V158" s="38"/>
      <c r="W158" s="38"/>
    </row>
    <row r="159" spans="20:23" ht="18.75" customHeight="1" x14ac:dyDescent="0.25">
      <c r="T159" s="38"/>
      <c r="U159" s="38"/>
      <c r="V159" s="38"/>
      <c r="W159" s="38"/>
    </row>
    <row r="160" spans="20:23" ht="18.75" customHeight="1" x14ac:dyDescent="0.25">
      <c r="T160" s="38"/>
      <c r="U160" s="38"/>
      <c r="V160" s="38"/>
      <c r="W160" s="38"/>
    </row>
    <row r="161" spans="20:23" ht="18.75" customHeight="1" x14ac:dyDescent="0.25">
      <c r="T161" s="38"/>
      <c r="U161" s="38"/>
      <c r="V161" s="38"/>
      <c r="W161" s="38"/>
    </row>
    <row r="162" spans="20:23" ht="18.75" customHeight="1" x14ac:dyDescent="0.25">
      <c r="T162" s="38"/>
      <c r="U162" s="38"/>
      <c r="V162" s="38"/>
      <c r="W162" s="38"/>
    </row>
    <row r="163" spans="20:23" ht="18.75" customHeight="1" x14ac:dyDescent="0.25">
      <c r="T163" s="38"/>
      <c r="U163" s="38"/>
      <c r="V163" s="38"/>
      <c r="W163" s="38"/>
    </row>
    <row r="164" spans="20:23" ht="18.75" customHeight="1" x14ac:dyDescent="0.25">
      <c r="T164" s="38"/>
      <c r="U164" s="38"/>
      <c r="V164" s="38"/>
      <c r="W164" s="38"/>
    </row>
    <row r="165" spans="20:23" ht="18.75" customHeight="1" x14ac:dyDescent="0.25">
      <c r="T165" s="38"/>
      <c r="U165" s="38"/>
      <c r="V165" s="38"/>
      <c r="W165" s="38"/>
    </row>
    <row r="166" spans="20:23" ht="18.75" customHeight="1" x14ac:dyDescent="0.25">
      <c r="T166" s="38"/>
      <c r="U166" s="38"/>
      <c r="V166" s="38"/>
      <c r="W166" s="38"/>
    </row>
    <row r="167" spans="20:23" ht="18.75" customHeight="1" x14ac:dyDescent="0.25">
      <c r="T167" s="38"/>
      <c r="U167" s="38"/>
      <c r="V167" s="38"/>
      <c r="W167" s="38"/>
    </row>
    <row r="168" spans="20:23" ht="18.75" customHeight="1" x14ac:dyDescent="0.25">
      <c r="T168" s="38"/>
      <c r="U168" s="38"/>
      <c r="V168" s="38"/>
      <c r="W168" s="38"/>
    </row>
    <row r="169" spans="20:23" ht="18.75" customHeight="1" x14ac:dyDescent="0.25">
      <c r="T169" s="38"/>
      <c r="U169" s="38"/>
      <c r="V169" s="38"/>
      <c r="W169" s="38"/>
    </row>
    <row r="170" spans="20:23" ht="18.75" customHeight="1" x14ac:dyDescent="0.25">
      <c r="T170" s="38"/>
      <c r="U170" s="38"/>
      <c r="V170" s="38"/>
      <c r="W170" s="38"/>
    </row>
    <row r="171" spans="20:23" ht="18.75" customHeight="1" x14ac:dyDescent="0.25">
      <c r="T171" s="38"/>
      <c r="U171" s="38"/>
      <c r="V171" s="38"/>
      <c r="W171" s="38"/>
    </row>
    <row r="172" spans="20:23" ht="18.75" customHeight="1" x14ac:dyDescent="0.25">
      <c r="T172" s="38"/>
      <c r="U172" s="38"/>
      <c r="V172" s="38"/>
      <c r="W172" s="38"/>
    </row>
    <row r="173" spans="20:23" ht="18.75" customHeight="1" x14ac:dyDescent="0.25">
      <c r="T173" s="38"/>
      <c r="U173" s="38"/>
      <c r="V173" s="38"/>
      <c r="W173" s="38"/>
    </row>
    <row r="174" spans="20:23" ht="18.75" customHeight="1" x14ac:dyDescent="0.25">
      <c r="T174" s="38"/>
      <c r="U174" s="38"/>
      <c r="V174" s="38"/>
      <c r="W174" s="38"/>
    </row>
    <row r="175" spans="20:23" ht="18.75" customHeight="1" x14ac:dyDescent="0.25">
      <c r="T175" s="38"/>
      <c r="U175" s="38"/>
      <c r="V175" s="38"/>
      <c r="W175" s="38"/>
    </row>
    <row r="176" spans="20:23" ht="18.75" customHeight="1" x14ac:dyDescent="0.25">
      <c r="T176" s="38"/>
      <c r="U176" s="38"/>
      <c r="V176" s="38"/>
      <c r="W176" s="38"/>
    </row>
    <row r="177" spans="20:23" ht="18.75" customHeight="1" x14ac:dyDescent="0.25">
      <c r="T177" s="38"/>
      <c r="U177" s="38"/>
      <c r="V177" s="38"/>
      <c r="W177" s="38"/>
    </row>
    <row r="178" spans="20:23" ht="18.75" customHeight="1" x14ac:dyDescent="0.25">
      <c r="T178" s="38"/>
      <c r="U178" s="38"/>
      <c r="V178" s="38"/>
      <c r="W178" s="38"/>
    </row>
    <row r="179" spans="20:23" ht="18.75" customHeight="1" x14ac:dyDescent="0.25">
      <c r="T179" s="38"/>
      <c r="U179" s="38"/>
      <c r="V179" s="38"/>
      <c r="W179" s="38"/>
    </row>
    <row r="180" spans="20:23" ht="18.75" customHeight="1" x14ac:dyDescent="0.25">
      <c r="T180" s="38"/>
      <c r="U180" s="38"/>
      <c r="V180" s="38"/>
      <c r="W180" s="38"/>
    </row>
    <row r="181" spans="20:23" ht="18.75" customHeight="1" x14ac:dyDescent="0.25">
      <c r="T181" s="38"/>
      <c r="U181" s="38"/>
      <c r="V181" s="38"/>
      <c r="W181" s="38"/>
    </row>
    <row r="182" spans="20:23" ht="18.75" customHeight="1" x14ac:dyDescent="0.25">
      <c r="T182" s="38"/>
      <c r="U182" s="38"/>
      <c r="V182" s="38"/>
      <c r="W182" s="38"/>
    </row>
    <row r="183" spans="20:23" ht="18.75" customHeight="1" x14ac:dyDescent="0.25">
      <c r="T183" s="38"/>
      <c r="U183" s="38"/>
      <c r="V183" s="38"/>
      <c r="W183" s="38"/>
    </row>
    <row r="184" spans="20:23" ht="18.75" customHeight="1" x14ac:dyDescent="0.25">
      <c r="T184" s="38"/>
      <c r="U184" s="38"/>
      <c r="V184" s="38"/>
      <c r="W184" s="38"/>
    </row>
    <row r="185" spans="20:23" ht="18.75" customHeight="1" x14ac:dyDescent="0.25">
      <c r="T185" s="38"/>
      <c r="U185" s="38"/>
      <c r="V185" s="38"/>
      <c r="W185" s="38"/>
    </row>
    <row r="186" spans="20:23" ht="18.75" customHeight="1" x14ac:dyDescent="0.25">
      <c r="T186" s="38"/>
      <c r="U186" s="38"/>
      <c r="V186" s="38"/>
      <c r="W186" s="38"/>
    </row>
    <row r="187" spans="20:23" ht="18.75" customHeight="1" x14ac:dyDescent="0.25">
      <c r="T187" s="38"/>
      <c r="U187" s="38"/>
      <c r="V187" s="38"/>
      <c r="W187" s="38"/>
    </row>
    <row r="188" spans="20:23" ht="18.75" customHeight="1" x14ac:dyDescent="0.25">
      <c r="T188" s="38"/>
      <c r="U188" s="38"/>
      <c r="V188" s="38"/>
      <c r="W188" s="38"/>
    </row>
    <row r="189" spans="20:23" ht="18.75" customHeight="1" x14ac:dyDescent="0.25">
      <c r="T189" s="38"/>
      <c r="U189" s="38"/>
      <c r="V189" s="38"/>
      <c r="W189" s="38"/>
    </row>
    <row r="190" spans="20:23" ht="18.75" customHeight="1" x14ac:dyDescent="0.25">
      <c r="T190" s="38"/>
      <c r="U190" s="38"/>
      <c r="V190" s="38"/>
      <c r="W190" s="38"/>
    </row>
    <row r="191" spans="20:23" ht="18.75" customHeight="1" x14ac:dyDescent="0.25">
      <c r="T191" s="38"/>
      <c r="U191" s="38"/>
      <c r="V191" s="38"/>
      <c r="W191" s="38"/>
    </row>
    <row r="192" spans="20:23" ht="18.75" customHeight="1" x14ac:dyDescent="0.25">
      <c r="T192" s="38"/>
      <c r="U192" s="38"/>
      <c r="V192" s="38"/>
      <c r="W192" s="38"/>
    </row>
    <row r="193" spans="20:23" ht="18.75" customHeight="1" x14ac:dyDescent="0.25">
      <c r="T193" s="38"/>
      <c r="U193" s="38"/>
      <c r="V193" s="38"/>
      <c r="W193" s="38"/>
    </row>
    <row r="194" spans="20:23" ht="18.75" customHeight="1" x14ac:dyDescent="0.25">
      <c r="T194" s="38"/>
      <c r="U194" s="38"/>
      <c r="V194" s="38"/>
      <c r="W194" s="38"/>
    </row>
    <row r="195" spans="20:23" ht="18.75" customHeight="1" x14ac:dyDescent="0.25">
      <c r="T195" s="38"/>
      <c r="U195" s="38"/>
      <c r="V195" s="38"/>
      <c r="W195" s="38"/>
    </row>
    <row r="196" spans="20:23" ht="18.75" customHeight="1" x14ac:dyDescent="0.25">
      <c r="T196" s="38"/>
      <c r="U196" s="38"/>
      <c r="V196" s="38"/>
      <c r="W196" s="38"/>
    </row>
    <row r="197" spans="20:23" ht="18.75" customHeight="1" x14ac:dyDescent="0.25">
      <c r="T197" s="38"/>
      <c r="U197" s="38"/>
      <c r="V197" s="38"/>
      <c r="W197" s="38"/>
    </row>
    <row r="198" spans="20:23" ht="18.75" customHeight="1" x14ac:dyDescent="0.25">
      <c r="T198" s="38"/>
      <c r="U198" s="38"/>
      <c r="V198" s="38"/>
      <c r="W198" s="38"/>
    </row>
    <row r="199" spans="20:23" ht="18.75" customHeight="1" x14ac:dyDescent="0.25">
      <c r="T199" s="38"/>
      <c r="U199" s="38"/>
      <c r="V199" s="38"/>
      <c r="W199" s="38"/>
    </row>
    <row r="200" spans="20:23" ht="18.75" customHeight="1" x14ac:dyDescent="0.25">
      <c r="T200" s="38"/>
      <c r="U200" s="38"/>
      <c r="V200" s="38"/>
      <c r="W200" s="38"/>
    </row>
    <row r="201" spans="20:23" ht="18.75" customHeight="1" x14ac:dyDescent="0.25">
      <c r="T201" s="38"/>
      <c r="U201" s="38"/>
      <c r="V201" s="38"/>
      <c r="W201" s="38"/>
    </row>
    <row r="202" spans="20:23" ht="18.75" customHeight="1" x14ac:dyDescent="0.25">
      <c r="T202" s="38"/>
      <c r="U202" s="38"/>
      <c r="V202" s="38"/>
      <c r="W202" s="38"/>
    </row>
    <row r="203" spans="20:23" ht="18.75" customHeight="1" x14ac:dyDescent="0.25">
      <c r="T203" s="38"/>
      <c r="U203" s="38"/>
      <c r="V203" s="38"/>
      <c r="W203" s="38"/>
    </row>
    <row r="204" spans="20:23" ht="18.75" customHeight="1" x14ac:dyDescent="0.25">
      <c r="T204" s="38"/>
      <c r="U204" s="38"/>
      <c r="V204" s="38"/>
      <c r="W204" s="38"/>
    </row>
    <row r="205" spans="20:23" ht="18.75" customHeight="1" x14ac:dyDescent="0.25">
      <c r="T205" s="38"/>
      <c r="U205" s="38"/>
      <c r="V205" s="38"/>
      <c r="W205" s="38"/>
    </row>
    <row r="206" spans="20:23" ht="18.75" customHeight="1" x14ac:dyDescent="0.25">
      <c r="T206" s="38"/>
      <c r="U206" s="38"/>
      <c r="V206" s="38"/>
      <c r="W206" s="38"/>
    </row>
    <row r="207" spans="20:23" ht="18.75" customHeight="1" x14ac:dyDescent="0.25">
      <c r="T207" s="38"/>
      <c r="U207" s="38"/>
      <c r="V207" s="38"/>
      <c r="W207" s="38"/>
    </row>
    <row r="208" spans="20:23" ht="18.75" customHeight="1" x14ac:dyDescent="0.25">
      <c r="T208" s="38"/>
      <c r="U208" s="38"/>
      <c r="V208" s="38"/>
      <c r="W208" s="38"/>
    </row>
    <row r="209" spans="20:23" ht="18.75" customHeight="1" x14ac:dyDescent="0.25">
      <c r="T209" s="38"/>
      <c r="U209" s="38"/>
      <c r="V209" s="38"/>
      <c r="W209" s="38"/>
    </row>
    <row r="210" spans="20:23" ht="18.75" customHeight="1" x14ac:dyDescent="0.25">
      <c r="T210" s="38"/>
      <c r="U210" s="38"/>
      <c r="V210" s="38"/>
      <c r="W210" s="38"/>
    </row>
    <row r="211" spans="20:23" ht="18.75" customHeight="1" x14ac:dyDescent="0.25">
      <c r="T211" s="38"/>
      <c r="U211" s="38"/>
      <c r="V211" s="38"/>
      <c r="W211" s="38"/>
    </row>
    <row r="212" spans="20:23" ht="18.75" customHeight="1" x14ac:dyDescent="0.25">
      <c r="T212" s="38"/>
      <c r="U212" s="38"/>
      <c r="V212" s="38"/>
      <c r="W212" s="38"/>
    </row>
    <row r="213" spans="20:23" ht="18.75" customHeight="1" x14ac:dyDescent="0.25">
      <c r="T213" s="38"/>
      <c r="U213" s="38"/>
      <c r="V213" s="38"/>
      <c r="W213" s="38"/>
    </row>
    <row r="214" spans="20:23" ht="18.75" customHeight="1" x14ac:dyDescent="0.25">
      <c r="T214" s="38"/>
      <c r="U214" s="38"/>
      <c r="V214" s="38"/>
      <c r="W214" s="38"/>
    </row>
    <row r="215" spans="20:23" ht="18.75" customHeight="1" x14ac:dyDescent="0.25">
      <c r="T215" s="38"/>
      <c r="U215" s="38"/>
      <c r="V215" s="38"/>
      <c r="W215" s="38"/>
    </row>
    <row r="216" spans="20:23" ht="18.75" customHeight="1" x14ac:dyDescent="0.25">
      <c r="T216" s="38"/>
      <c r="U216" s="38"/>
      <c r="V216" s="38"/>
      <c r="W216" s="38"/>
    </row>
    <row r="217" spans="20:23" ht="18.75" customHeight="1" x14ac:dyDescent="0.25">
      <c r="T217" s="38"/>
      <c r="U217" s="38"/>
      <c r="V217" s="38"/>
      <c r="W217" s="38"/>
    </row>
    <row r="218" spans="20:23" ht="18.75" customHeight="1" x14ac:dyDescent="0.25">
      <c r="T218" s="38"/>
      <c r="U218" s="38"/>
      <c r="V218" s="38"/>
      <c r="W218" s="38"/>
    </row>
    <row r="219" spans="20:23" ht="18.75" customHeight="1" x14ac:dyDescent="0.25">
      <c r="T219" s="38"/>
      <c r="U219" s="38"/>
      <c r="V219" s="38"/>
      <c r="W219" s="38"/>
    </row>
    <row r="220" spans="20:23" ht="18.75" customHeight="1" x14ac:dyDescent="0.25">
      <c r="T220" s="38"/>
      <c r="U220" s="38"/>
      <c r="V220" s="38"/>
      <c r="W220" s="38"/>
    </row>
    <row r="221" spans="20:23" ht="18.75" customHeight="1" x14ac:dyDescent="0.25">
      <c r="T221" s="38"/>
      <c r="U221" s="38"/>
      <c r="V221" s="38"/>
      <c r="W221" s="38"/>
    </row>
    <row r="222" spans="20:23" ht="18.75" customHeight="1" x14ac:dyDescent="0.25">
      <c r="T222" s="38"/>
      <c r="U222" s="38"/>
      <c r="V222" s="38"/>
      <c r="W222" s="38"/>
    </row>
    <row r="223" spans="20:23" ht="18.75" customHeight="1" x14ac:dyDescent="0.25">
      <c r="T223" s="38"/>
      <c r="U223" s="38"/>
      <c r="V223" s="38"/>
      <c r="W223" s="38"/>
    </row>
    <row r="224" spans="20:23" ht="18.75" customHeight="1" x14ac:dyDescent="0.25">
      <c r="T224" s="38"/>
      <c r="U224" s="38"/>
      <c r="V224" s="38"/>
      <c r="W224" s="38"/>
    </row>
    <row r="225" spans="20:23" ht="18.75" customHeight="1" x14ac:dyDescent="0.25">
      <c r="T225" s="38"/>
      <c r="U225" s="38"/>
      <c r="V225" s="38"/>
      <c r="W225" s="38"/>
    </row>
    <row r="226" spans="20:23" ht="18.75" customHeight="1" x14ac:dyDescent="0.25">
      <c r="T226" s="38"/>
      <c r="U226" s="38"/>
      <c r="V226" s="38"/>
      <c r="W226" s="38"/>
    </row>
    <row r="227" spans="20:23" ht="18.75" customHeight="1" x14ac:dyDescent="0.25">
      <c r="T227" s="38"/>
      <c r="U227" s="38"/>
      <c r="V227" s="38"/>
      <c r="W227" s="38"/>
    </row>
    <row r="228" spans="20:23" ht="18.75" customHeight="1" x14ac:dyDescent="0.25">
      <c r="T228" s="38"/>
      <c r="U228" s="38"/>
      <c r="V228" s="38"/>
      <c r="W228" s="38"/>
    </row>
    <row r="229" spans="20:23" ht="18.75" customHeight="1" x14ac:dyDescent="0.25">
      <c r="T229" s="38"/>
      <c r="U229" s="38"/>
      <c r="V229" s="38"/>
      <c r="W229" s="38"/>
    </row>
    <row r="230" spans="20:23" ht="18.75" customHeight="1" x14ac:dyDescent="0.25">
      <c r="T230" s="38"/>
      <c r="U230" s="38"/>
      <c r="V230" s="38"/>
      <c r="W230" s="38"/>
    </row>
    <row r="231" spans="20:23" ht="18.75" customHeight="1" x14ac:dyDescent="0.25">
      <c r="T231" s="38"/>
      <c r="U231" s="38"/>
      <c r="V231" s="38"/>
      <c r="W231" s="38"/>
    </row>
    <row r="232" spans="20:23" ht="18.75" customHeight="1" x14ac:dyDescent="0.25">
      <c r="T232" s="38"/>
      <c r="U232" s="38"/>
      <c r="V232" s="38"/>
      <c r="W232" s="38"/>
    </row>
    <row r="233" spans="20:23" ht="18.75" customHeight="1" x14ac:dyDescent="0.25">
      <c r="T233" s="38"/>
      <c r="U233" s="38"/>
      <c r="V233" s="38"/>
      <c r="W233" s="38"/>
    </row>
    <row r="234" spans="20:23" ht="18.75" customHeight="1" x14ac:dyDescent="0.25">
      <c r="T234" s="38"/>
      <c r="U234" s="38"/>
      <c r="V234" s="38"/>
      <c r="W234" s="38"/>
    </row>
    <row r="235" spans="20:23" ht="18.75" customHeight="1" x14ac:dyDescent="0.25">
      <c r="T235" s="38"/>
      <c r="U235" s="38"/>
      <c r="V235" s="38"/>
      <c r="W235" s="38"/>
    </row>
    <row r="236" spans="20:23" ht="18.75" customHeight="1" x14ac:dyDescent="0.25">
      <c r="T236" s="38"/>
      <c r="U236" s="38"/>
      <c r="V236" s="38"/>
      <c r="W236" s="38"/>
    </row>
    <row r="237" spans="20:23" ht="18.75" customHeight="1" x14ac:dyDescent="0.25">
      <c r="T237" s="38"/>
      <c r="U237" s="38"/>
      <c r="V237" s="38"/>
      <c r="W237" s="38"/>
    </row>
    <row r="238" spans="20:23" ht="18.75" customHeight="1" x14ac:dyDescent="0.25">
      <c r="T238" s="38"/>
      <c r="U238" s="38"/>
      <c r="V238" s="38"/>
      <c r="W238" s="38"/>
    </row>
    <row r="239" spans="20:23" ht="18.75" customHeight="1" x14ac:dyDescent="0.25">
      <c r="T239" s="38"/>
      <c r="U239" s="38"/>
      <c r="V239" s="38"/>
      <c r="W239" s="38"/>
    </row>
    <row r="240" spans="20:23" ht="18.75" customHeight="1" x14ac:dyDescent="0.25">
      <c r="T240" s="38"/>
      <c r="U240" s="38"/>
      <c r="V240" s="38"/>
      <c r="W240" s="38"/>
    </row>
    <row r="241" spans="20:23" ht="18.75" customHeight="1" x14ac:dyDescent="0.25">
      <c r="T241" s="38"/>
      <c r="U241" s="38"/>
      <c r="V241" s="38"/>
      <c r="W241" s="38"/>
    </row>
    <row r="242" spans="20:23" ht="18.75" customHeight="1" x14ac:dyDescent="0.25">
      <c r="T242" s="38"/>
      <c r="U242" s="38"/>
      <c r="V242" s="38"/>
      <c r="W242" s="38"/>
    </row>
    <row r="243" spans="20:23" ht="18.75" customHeight="1" x14ac:dyDescent="0.25">
      <c r="T243" s="38"/>
      <c r="U243" s="38"/>
      <c r="V243" s="38"/>
      <c r="W243" s="38"/>
    </row>
    <row r="244" spans="20:23" ht="18.75" customHeight="1" x14ac:dyDescent="0.25">
      <c r="T244" s="38"/>
      <c r="U244" s="38"/>
      <c r="V244" s="38"/>
      <c r="W244" s="38"/>
    </row>
    <row r="245" spans="20:23" ht="18.75" customHeight="1" x14ac:dyDescent="0.25">
      <c r="T245" s="38"/>
      <c r="U245" s="38"/>
      <c r="V245" s="38"/>
      <c r="W245" s="38"/>
    </row>
    <row r="246" spans="20:23" ht="18.75" customHeight="1" x14ac:dyDescent="0.25">
      <c r="T246" s="38"/>
      <c r="U246" s="38"/>
      <c r="V246" s="38"/>
      <c r="W246" s="38"/>
    </row>
    <row r="247" spans="20:23" ht="18.75" customHeight="1" x14ac:dyDescent="0.25">
      <c r="T247" s="38"/>
      <c r="U247" s="38"/>
      <c r="V247" s="38"/>
      <c r="W247" s="38"/>
    </row>
    <row r="248" spans="20:23" ht="18.75" customHeight="1" x14ac:dyDescent="0.25">
      <c r="T248" s="38"/>
      <c r="U248" s="38"/>
      <c r="V248" s="38"/>
      <c r="W248" s="38"/>
    </row>
    <row r="249" spans="20:23" ht="18.75" customHeight="1" x14ac:dyDescent="0.25">
      <c r="T249" s="38"/>
      <c r="U249" s="38"/>
      <c r="V249" s="38"/>
      <c r="W249" s="38"/>
    </row>
    <row r="250" spans="20:23" ht="18.75" customHeight="1" x14ac:dyDescent="0.25">
      <c r="T250" s="38"/>
      <c r="U250" s="38"/>
      <c r="V250" s="38"/>
      <c r="W250" s="38"/>
    </row>
    <row r="251" spans="20:23" ht="18.75" customHeight="1" x14ac:dyDescent="0.25">
      <c r="T251" s="38"/>
      <c r="U251" s="38"/>
      <c r="V251" s="38"/>
      <c r="W251" s="38"/>
    </row>
    <row r="252" spans="20:23" ht="18.75" customHeight="1" x14ac:dyDescent="0.25">
      <c r="T252" s="38"/>
      <c r="U252" s="38"/>
      <c r="V252" s="38"/>
      <c r="W252" s="38"/>
    </row>
    <row r="253" spans="20:23" ht="18.75" customHeight="1" x14ac:dyDescent="0.25">
      <c r="T253" s="38"/>
      <c r="U253" s="38"/>
      <c r="V253" s="38"/>
      <c r="W253" s="38"/>
    </row>
    <row r="254" spans="20:23" ht="18.75" customHeight="1" x14ac:dyDescent="0.25">
      <c r="T254" s="38"/>
      <c r="U254" s="38"/>
      <c r="V254" s="38"/>
      <c r="W254" s="38"/>
    </row>
    <row r="255" spans="20:23" ht="18.75" customHeight="1" x14ac:dyDescent="0.25">
      <c r="T255" s="38"/>
      <c r="U255" s="38"/>
      <c r="V255" s="38"/>
      <c r="W255" s="38"/>
    </row>
    <row r="256" spans="20:23" ht="18.75" customHeight="1" x14ac:dyDescent="0.25">
      <c r="T256" s="38"/>
      <c r="U256" s="38"/>
      <c r="V256" s="38"/>
      <c r="W256" s="38"/>
    </row>
    <row r="257" spans="20:23" ht="18.75" customHeight="1" x14ac:dyDescent="0.25">
      <c r="T257" s="38"/>
      <c r="U257" s="38"/>
      <c r="V257" s="38"/>
      <c r="W257" s="38"/>
    </row>
    <row r="258" spans="20:23" ht="18.75" customHeight="1" x14ac:dyDescent="0.25">
      <c r="T258" s="38"/>
      <c r="U258" s="38"/>
      <c r="V258" s="38"/>
      <c r="W258" s="38"/>
    </row>
    <row r="259" spans="20:23" ht="18.75" customHeight="1" x14ac:dyDescent="0.25">
      <c r="T259" s="38"/>
      <c r="U259" s="38"/>
      <c r="V259" s="38"/>
      <c r="W259" s="38"/>
    </row>
    <row r="260" spans="20:23" ht="18.75" customHeight="1" x14ac:dyDescent="0.25">
      <c r="T260" s="38"/>
      <c r="U260" s="38"/>
      <c r="V260" s="38"/>
      <c r="W260" s="38"/>
    </row>
    <row r="261" spans="20:23" ht="18.75" customHeight="1" x14ac:dyDescent="0.25">
      <c r="T261" s="38"/>
      <c r="U261" s="38"/>
      <c r="V261" s="38"/>
      <c r="W261" s="38"/>
    </row>
    <row r="262" spans="20:23" ht="18.75" customHeight="1" x14ac:dyDescent="0.25">
      <c r="T262" s="38"/>
      <c r="U262" s="38"/>
      <c r="V262" s="38"/>
      <c r="W262" s="38"/>
    </row>
    <row r="263" spans="20:23" ht="18.75" customHeight="1" x14ac:dyDescent="0.25">
      <c r="T263" s="38"/>
      <c r="U263" s="38"/>
      <c r="V263" s="38"/>
      <c r="W263" s="38"/>
    </row>
    <row r="264" spans="20:23" ht="18.75" customHeight="1" x14ac:dyDescent="0.25">
      <c r="T264" s="38"/>
      <c r="U264" s="38"/>
      <c r="V264" s="38"/>
      <c r="W264" s="38"/>
    </row>
    <row r="265" spans="20:23" ht="18.75" customHeight="1" x14ac:dyDescent="0.25">
      <c r="T265" s="38"/>
      <c r="U265" s="38"/>
      <c r="V265" s="38"/>
      <c r="W265" s="38"/>
    </row>
    <row r="266" spans="20:23" ht="18.75" customHeight="1" x14ac:dyDescent="0.25">
      <c r="T266" s="38"/>
      <c r="U266" s="38"/>
      <c r="V266" s="38"/>
      <c r="W266" s="38"/>
    </row>
    <row r="267" spans="20:23" ht="18.75" customHeight="1" x14ac:dyDescent="0.25">
      <c r="T267" s="38"/>
      <c r="U267" s="38"/>
      <c r="V267" s="38"/>
      <c r="W267" s="38"/>
    </row>
    <row r="268" spans="20:23" ht="18.75" customHeight="1" x14ac:dyDescent="0.25">
      <c r="T268" s="38"/>
      <c r="U268" s="38"/>
      <c r="V268" s="38"/>
      <c r="W268" s="38"/>
    </row>
    <row r="269" spans="20:23" ht="18.75" customHeight="1" x14ac:dyDescent="0.25">
      <c r="T269" s="38"/>
      <c r="U269" s="38"/>
      <c r="V269" s="38"/>
      <c r="W269" s="38"/>
    </row>
    <row r="270" spans="20:23" ht="18.75" customHeight="1" x14ac:dyDescent="0.25">
      <c r="T270" s="38"/>
      <c r="U270" s="38"/>
      <c r="V270" s="38"/>
      <c r="W270" s="38"/>
    </row>
    <row r="271" spans="20:23" ht="18.75" customHeight="1" x14ac:dyDescent="0.25">
      <c r="T271" s="38"/>
      <c r="U271" s="38"/>
      <c r="V271" s="38"/>
      <c r="W271" s="38"/>
    </row>
    <row r="272" spans="20:23" ht="18.75" customHeight="1" x14ac:dyDescent="0.25">
      <c r="T272" s="38"/>
      <c r="U272" s="38"/>
      <c r="V272" s="38"/>
      <c r="W272" s="38"/>
    </row>
    <row r="273" spans="20:23" ht="18.75" customHeight="1" x14ac:dyDescent="0.25">
      <c r="T273" s="38"/>
      <c r="U273" s="38"/>
      <c r="V273" s="38"/>
      <c r="W273" s="38"/>
    </row>
    <row r="274" spans="20:23" ht="18.75" customHeight="1" x14ac:dyDescent="0.25">
      <c r="T274" s="38"/>
      <c r="U274" s="38"/>
      <c r="V274" s="38"/>
      <c r="W274" s="38"/>
    </row>
    <row r="275" spans="20:23" ht="18.75" customHeight="1" x14ac:dyDescent="0.25">
      <c r="T275" s="38"/>
      <c r="U275" s="38"/>
      <c r="V275" s="38"/>
      <c r="W275" s="38"/>
    </row>
    <row r="276" spans="20:23" ht="18.75" customHeight="1" x14ac:dyDescent="0.25">
      <c r="T276" s="38"/>
      <c r="U276" s="38"/>
      <c r="V276" s="38"/>
      <c r="W276" s="38"/>
    </row>
    <row r="277" spans="20:23" ht="18.75" customHeight="1" x14ac:dyDescent="0.25">
      <c r="T277" s="38"/>
      <c r="U277" s="38"/>
      <c r="V277" s="38"/>
      <c r="W277" s="38"/>
    </row>
    <row r="278" spans="20:23" ht="18.75" customHeight="1" x14ac:dyDescent="0.25">
      <c r="T278" s="38"/>
      <c r="U278" s="38"/>
      <c r="V278" s="38"/>
      <c r="W278" s="38"/>
    </row>
    <row r="279" spans="20:23" ht="18.75" customHeight="1" x14ac:dyDescent="0.25">
      <c r="T279" s="38"/>
      <c r="U279" s="38"/>
      <c r="V279" s="38"/>
      <c r="W279" s="38"/>
    </row>
    <row r="280" spans="20:23" ht="18.75" customHeight="1" x14ac:dyDescent="0.25">
      <c r="T280" s="38"/>
      <c r="U280" s="38"/>
      <c r="V280" s="38"/>
      <c r="W280" s="38"/>
    </row>
    <row r="281" spans="20:23" ht="18.75" customHeight="1" x14ac:dyDescent="0.25">
      <c r="T281" s="38"/>
      <c r="U281" s="38"/>
      <c r="V281" s="38"/>
      <c r="W281" s="38"/>
    </row>
    <row r="282" spans="20:23" ht="18.75" customHeight="1" x14ac:dyDescent="0.25">
      <c r="T282" s="38"/>
      <c r="U282" s="38"/>
      <c r="V282" s="38"/>
      <c r="W282" s="38"/>
    </row>
    <row r="283" spans="20:23" ht="18.75" customHeight="1" x14ac:dyDescent="0.25">
      <c r="T283" s="38"/>
      <c r="U283" s="38"/>
      <c r="V283" s="38"/>
      <c r="W283" s="38"/>
    </row>
    <row r="284" spans="20:23" ht="18.75" customHeight="1" x14ac:dyDescent="0.25">
      <c r="T284" s="38"/>
      <c r="U284" s="38"/>
      <c r="V284" s="38"/>
      <c r="W284" s="38"/>
    </row>
    <row r="285" spans="20:23" ht="18.75" customHeight="1" x14ac:dyDescent="0.25">
      <c r="T285" s="38"/>
      <c r="U285" s="38"/>
      <c r="V285" s="38"/>
      <c r="W285" s="38"/>
    </row>
    <row r="286" spans="20:23" ht="18.75" customHeight="1" x14ac:dyDescent="0.25">
      <c r="T286" s="38"/>
      <c r="U286" s="38"/>
      <c r="V286" s="38"/>
      <c r="W286" s="38"/>
    </row>
    <row r="287" spans="20:23" ht="18.75" customHeight="1" x14ac:dyDescent="0.25">
      <c r="T287" s="38"/>
      <c r="U287" s="38"/>
      <c r="V287" s="38"/>
      <c r="W287" s="38"/>
    </row>
    <row r="288" spans="20:23" ht="18.75" customHeight="1" x14ac:dyDescent="0.25">
      <c r="T288" s="38"/>
      <c r="U288" s="38"/>
      <c r="V288" s="38"/>
      <c r="W288" s="38"/>
    </row>
    <row r="289" spans="20:23" ht="18.75" customHeight="1" x14ac:dyDescent="0.25">
      <c r="T289" s="38"/>
      <c r="U289" s="38"/>
      <c r="V289" s="38"/>
      <c r="W289" s="38"/>
    </row>
    <row r="290" spans="20:23" ht="18.75" customHeight="1" x14ac:dyDescent="0.25">
      <c r="T290" s="38"/>
      <c r="U290" s="38"/>
      <c r="V290" s="38"/>
      <c r="W290" s="38"/>
    </row>
    <row r="291" spans="20:23" ht="18.75" customHeight="1" x14ac:dyDescent="0.25">
      <c r="T291" s="38"/>
      <c r="U291" s="38"/>
      <c r="V291" s="38"/>
      <c r="W291" s="38"/>
    </row>
    <row r="292" spans="20:23" ht="18.75" customHeight="1" x14ac:dyDescent="0.25">
      <c r="T292" s="38"/>
      <c r="U292" s="38"/>
      <c r="V292" s="38"/>
      <c r="W292" s="38"/>
    </row>
    <row r="293" spans="20:23" ht="18.75" customHeight="1" x14ac:dyDescent="0.25">
      <c r="T293" s="38"/>
      <c r="U293" s="38"/>
      <c r="V293" s="38"/>
      <c r="W293" s="38"/>
    </row>
    <row r="294" spans="20:23" ht="18.75" customHeight="1" x14ac:dyDescent="0.25">
      <c r="T294" s="38"/>
      <c r="U294" s="38"/>
      <c r="V294" s="38"/>
      <c r="W294" s="38"/>
    </row>
    <row r="295" spans="20:23" ht="18.75" customHeight="1" x14ac:dyDescent="0.25">
      <c r="T295" s="38"/>
      <c r="U295" s="38"/>
      <c r="V295" s="38"/>
      <c r="W295" s="38"/>
    </row>
    <row r="296" spans="20:23" ht="18.75" customHeight="1" x14ac:dyDescent="0.25">
      <c r="T296" s="38"/>
      <c r="U296" s="38"/>
      <c r="V296" s="38"/>
      <c r="W296" s="38"/>
    </row>
    <row r="297" spans="20:23" ht="18.75" customHeight="1" x14ac:dyDescent="0.25">
      <c r="T297" s="38"/>
      <c r="U297" s="38"/>
      <c r="V297" s="38"/>
      <c r="W297" s="38"/>
    </row>
    <row r="298" spans="20:23" ht="18.75" customHeight="1" x14ac:dyDescent="0.25">
      <c r="T298" s="38"/>
      <c r="U298" s="38"/>
      <c r="V298" s="38"/>
      <c r="W298" s="38"/>
    </row>
    <row r="299" spans="20:23" ht="18.75" customHeight="1" x14ac:dyDescent="0.25">
      <c r="T299" s="38"/>
      <c r="U299" s="38"/>
      <c r="V299" s="38"/>
      <c r="W299" s="38"/>
    </row>
    <row r="300" spans="20:23" ht="18.75" customHeight="1" x14ac:dyDescent="0.25">
      <c r="T300" s="38"/>
      <c r="U300" s="38"/>
      <c r="V300" s="38"/>
      <c r="W300" s="38"/>
    </row>
    <row r="301" spans="20:23" ht="18.75" customHeight="1" x14ac:dyDescent="0.25">
      <c r="T301" s="38"/>
      <c r="U301" s="38"/>
      <c r="V301" s="38"/>
      <c r="W301" s="38"/>
    </row>
    <row r="302" spans="20:23" ht="18.75" customHeight="1" x14ac:dyDescent="0.25">
      <c r="T302" s="38"/>
      <c r="U302" s="38"/>
      <c r="V302" s="38"/>
      <c r="W302" s="38"/>
    </row>
    <row r="303" spans="20:23" ht="18.75" customHeight="1" x14ac:dyDescent="0.25">
      <c r="T303" s="38"/>
      <c r="U303" s="38"/>
      <c r="V303" s="38"/>
      <c r="W303" s="38"/>
    </row>
    <row r="304" spans="20:23" ht="18.75" customHeight="1" x14ac:dyDescent="0.25">
      <c r="T304" s="38"/>
      <c r="U304" s="38"/>
      <c r="V304" s="38"/>
      <c r="W304" s="38"/>
    </row>
    <row r="305" spans="20:23" ht="18.75" customHeight="1" x14ac:dyDescent="0.25">
      <c r="T305" s="38"/>
      <c r="U305" s="38"/>
      <c r="V305" s="38"/>
      <c r="W305" s="38"/>
    </row>
    <row r="306" spans="20:23" ht="18.75" customHeight="1" x14ac:dyDescent="0.25">
      <c r="T306" s="38"/>
      <c r="U306" s="38"/>
      <c r="V306" s="38"/>
      <c r="W306" s="38"/>
    </row>
    <row r="307" spans="20:23" ht="18.75" customHeight="1" x14ac:dyDescent="0.25">
      <c r="T307" s="38"/>
      <c r="U307" s="38"/>
      <c r="V307" s="38"/>
      <c r="W307" s="38"/>
    </row>
    <row r="308" spans="20:23" ht="18.75" customHeight="1" x14ac:dyDescent="0.25">
      <c r="T308" s="38"/>
      <c r="U308" s="38"/>
      <c r="V308" s="38"/>
      <c r="W308" s="38"/>
    </row>
    <row r="309" spans="20:23" ht="18.75" customHeight="1" x14ac:dyDescent="0.25">
      <c r="T309" s="38"/>
      <c r="U309" s="38"/>
      <c r="V309" s="38"/>
      <c r="W309" s="38"/>
    </row>
    <row r="310" spans="20:23" ht="18.75" customHeight="1" x14ac:dyDescent="0.25">
      <c r="T310" s="38"/>
      <c r="U310" s="38"/>
      <c r="V310" s="38"/>
      <c r="W310" s="38"/>
    </row>
    <row r="311" spans="20:23" ht="18.75" customHeight="1" x14ac:dyDescent="0.25">
      <c r="T311" s="38"/>
      <c r="U311" s="38"/>
      <c r="V311" s="38"/>
      <c r="W311" s="38"/>
    </row>
    <row r="312" spans="20:23" ht="18.75" customHeight="1" x14ac:dyDescent="0.25">
      <c r="T312" s="38"/>
      <c r="U312" s="38"/>
      <c r="V312" s="38"/>
      <c r="W312" s="38"/>
    </row>
    <row r="313" spans="20:23" ht="18.75" customHeight="1" x14ac:dyDescent="0.25">
      <c r="T313" s="38"/>
      <c r="U313" s="38"/>
      <c r="V313" s="38"/>
      <c r="W313" s="38"/>
    </row>
    <row r="314" spans="20:23" ht="18.75" customHeight="1" x14ac:dyDescent="0.25">
      <c r="T314" s="38"/>
      <c r="U314" s="38"/>
      <c r="V314" s="38"/>
      <c r="W314" s="38"/>
    </row>
    <row r="315" spans="20:23" ht="18.75" customHeight="1" x14ac:dyDescent="0.25">
      <c r="T315" s="38"/>
      <c r="U315" s="38"/>
      <c r="V315" s="38"/>
      <c r="W315" s="38"/>
    </row>
    <row r="316" spans="20:23" ht="18.75" customHeight="1" x14ac:dyDescent="0.25">
      <c r="T316" s="38"/>
      <c r="U316" s="38"/>
      <c r="V316" s="38"/>
      <c r="W316" s="38"/>
    </row>
    <row r="317" spans="20:23" ht="18.75" customHeight="1" x14ac:dyDescent="0.25">
      <c r="T317" s="38"/>
      <c r="U317" s="38"/>
      <c r="V317" s="38"/>
      <c r="W317" s="38"/>
    </row>
    <row r="318" spans="20:23" ht="18.75" customHeight="1" x14ac:dyDescent="0.25">
      <c r="T318" s="38"/>
      <c r="U318" s="38"/>
      <c r="V318" s="38"/>
      <c r="W318" s="38"/>
    </row>
    <row r="319" spans="20:23" ht="18.75" customHeight="1" x14ac:dyDescent="0.25">
      <c r="T319" s="38"/>
      <c r="U319" s="38"/>
      <c r="V319" s="38"/>
      <c r="W319" s="38"/>
    </row>
    <row r="320" spans="20:23" ht="18.75" customHeight="1" x14ac:dyDescent="0.25">
      <c r="T320" s="38"/>
      <c r="U320" s="38"/>
      <c r="V320" s="38"/>
      <c r="W320" s="38"/>
    </row>
    <row r="321" spans="20:23" ht="18.75" customHeight="1" x14ac:dyDescent="0.25">
      <c r="T321" s="38"/>
      <c r="U321" s="38"/>
      <c r="V321" s="38"/>
      <c r="W321" s="38"/>
    </row>
    <row r="322" spans="20:23" ht="18.75" customHeight="1" x14ac:dyDescent="0.25">
      <c r="T322" s="38"/>
      <c r="U322" s="38"/>
      <c r="V322" s="38"/>
      <c r="W322" s="38"/>
    </row>
    <row r="323" spans="20:23" ht="18.75" customHeight="1" x14ac:dyDescent="0.25">
      <c r="T323" s="38"/>
      <c r="U323" s="38"/>
      <c r="V323" s="38"/>
      <c r="W323" s="38"/>
    </row>
    <row r="324" spans="20:23" ht="18.75" customHeight="1" x14ac:dyDescent="0.25">
      <c r="T324" s="38"/>
      <c r="U324" s="38"/>
      <c r="V324" s="38"/>
      <c r="W324" s="38"/>
    </row>
    <row r="325" spans="20:23" ht="18.75" customHeight="1" x14ac:dyDescent="0.25">
      <c r="T325" s="38"/>
      <c r="U325" s="38"/>
      <c r="V325" s="38"/>
      <c r="W325" s="38"/>
    </row>
    <row r="326" spans="20:23" ht="18.75" customHeight="1" x14ac:dyDescent="0.25">
      <c r="T326" s="38"/>
      <c r="U326" s="38"/>
      <c r="V326" s="38"/>
      <c r="W326" s="38"/>
    </row>
    <row r="327" spans="20:23" ht="18.75" customHeight="1" x14ac:dyDescent="0.25">
      <c r="T327" s="38"/>
      <c r="U327" s="38"/>
      <c r="V327" s="38"/>
      <c r="W327" s="38"/>
    </row>
    <row r="328" spans="20:23" ht="18.75" customHeight="1" x14ac:dyDescent="0.25">
      <c r="T328" s="38"/>
      <c r="U328" s="38"/>
      <c r="V328" s="38"/>
      <c r="W328" s="38"/>
    </row>
    <row r="329" spans="20:23" ht="18.75" customHeight="1" x14ac:dyDescent="0.25">
      <c r="T329" s="38"/>
      <c r="U329" s="38"/>
      <c r="V329" s="38"/>
      <c r="W329" s="38"/>
    </row>
    <row r="330" spans="20:23" ht="18.75" customHeight="1" x14ac:dyDescent="0.25">
      <c r="T330" s="38"/>
      <c r="U330" s="38"/>
      <c r="V330" s="38"/>
      <c r="W330" s="38"/>
    </row>
    <row r="331" spans="20:23" ht="18.75" customHeight="1" x14ac:dyDescent="0.25">
      <c r="T331" s="38"/>
      <c r="U331" s="38"/>
      <c r="V331" s="38"/>
      <c r="W331" s="38"/>
    </row>
    <row r="332" spans="20:23" ht="18.75" customHeight="1" x14ac:dyDescent="0.25">
      <c r="T332" s="38"/>
      <c r="U332" s="38"/>
      <c r="V332" s="38"/>
      <c r="W332" s="38"/>
    </row>
    <row r="333" spans="20:23" ht="18.75" customHeight="1" x14ac:dyDescent="0.25">
      <c r="T333" s="38"/>
      <c r="U333" s="38"/>
      <c r="V333" s="38"/>
      <c r="W333" s="38"/>
    </row>
    <row r="334" spans="20:23" ht="18.75" customHeight="1" x14ac:dyDescent="0.25">
      <c r="T334" s="38"/>
      <c r="U334" s="38"/>
      <c r="V334" s="38"/>
      <c r="W334" s="38"/>
    </row>
    <row r="335" spans="20:23" ht="18.75" customHeight="1" x14ac:dyDescent="0.25">
      <c r="T335" s="38"/>
      <c r="U335" s="38"/>
      <c r="V335" s="38"/>
      <c r="W335" s="38"/>
    </row>
    <row r="336" spans="20:23" ht="18.75" customHeight="1" x14ac:dyDescent="0.25">
      <c r="T336" s="38"/>
      <c r="U336" s="38"/>
      <c r="V336" s="38"/>
      <c r="W336" s="38"/>
    </row>
    <row r="337" spans="20:23" ht="18.75" customHeight="1" x14ac:dyDescent="0.25">
      <c r="T337" s="38"/>
      <c r="U337" s="38"/>
      <c r="V337" s="38"/>
      <c r="W337" s="38"/>
    </row>
    <row r="338" spans="20:23" ht="18.75" customHeight="1" x14ac:dyDescent="0.25">
      <c r="T338" s="38"/>
      <c r="U338" s="38"/>
      <c r="V338" s="38"/>
      <c r="W338" s="38"/>
    </row>
    <row r="339" spans="20:23" ht="18.75" customHeight="1" x14ac:dyDescent="0.25">
      <c r="T339" s="38"/>
      <c r="U339" s="38"/>
      <c r="V339" s="38"/>
      <c r="W339" s="38"/>
    </row>
    <row r="340" spans="20:23" ht="18.75" customHeight="1" x14ac:dyDescent="0.25">
      <c r="T340" s="38"/>
      <c r="U340" s="38"/>
      <c r="V340" s="38"/>
      <c r="W340" s="38"/>
    </row>
    <row r="341" spans="20:23" ht="18.75" customHeight="1" x14ac:dyDescent="0.25">
      <c r="T341" s="38"/>
      <c r="U341" s="38"/>
      <c r="V341" s="38"/>
      <c r="W341" s="38"/>
    </row>
    <row r="342" spans="20:23" ht="18.75" customHeight="1" x14ac:dyDescent="0.25">
      <c r="T342" s="38"/>
      <c r="U342" s="38"/>
      <c r="V342" s="38"/>
      <c r="W342" s="38"/>
    </row>
    <row r="343" spans="20:23" ht="18.75" customHeight="1" x14ac:dyDescent="0.25">
      <c r="T343" s="38"/>
      <c r="U343" s="38"/>
      <c r="V343" s="38"/>
      <c r="W343" s="38"/>
    </row>
    <row r="344" spans="20:23" ht="18.75" customHeight="1" x14ac:dyDescent="0.25">
      <c r="T344" s="38"/>
      <c r="U344" s="38"/>
      <c r="V344" s="38"/>
      <c r="W344" s="38"/>
    </row>
    <row r="345" spans="20:23" ht="18.75" customHeight="1" x14ac:dyDescent="0.25">
      <c r="T345" s="38"/>
      <c r="U345" s="38"/>
      <c r="V345" s="38"/>
      <c r="W345" s="38"/>
    </row>
    <row r="346" spans="20:23" ht="18.75" customHeight="1" x14ac:dyDescent="0.25">
      <c r="T346" s="38"/>
      <c r="U346" s="38"/>
      <c r="V346" s="38"/>
      <c r="W346" s="38"/>
    </row>
    <row r="347" spans="20:23" ht="18.75" customHeight="1" x14ac:dyDescent="0.25">
      <c r="T347" s="38"/>
      <c r="U347" s="38"/>
      <c r="V347" s="38"/>
      <c r="W347" s="38"/>
    </row>
    <row r="348" spans="20:23" ht="18.75" customHeight="1" x14ac:dyDescent="0.25">
      <c r="T348" s="38"/>
      <c r="U348" s="38"/>
      <c r="V348" s="38"/>
      <c r="W348" s="38"/>
    </row>
    <row r="349" spans="20:23" ht="18.75" customHeight="1" x14ac:dyDescent="0.25">
      <c r="T349" s="38"/>
      <c r="U349" s="38"/>
      <c r="V349" s="38"/>
      <c r="W349" s="38"/>
    </row>
    <row r="350" spans="20:23" ht="18.75" customHeight="1" x14ac:dyDescent="0.25">
      <c r="T350" s="38"/>
      <c r="U350" s="38"/>
      <c r="V350" s="38"/>
      <c r="W350" s="38"/>
    </row>
    <row r="351" spans="20:23" ht="18.75" customHeight="1" x14ac:dyDescent="0.25">
      <c r="T351" s="38"/>
      <c r="U351" s="38"/>
      <c r="V351" s="38"/>
      <c r="W351" s="38"/>
    </row>
    <row r="352" spans="20:23" ht="18.75" customHeight="1" x14ac:dyDescent="0.25">
      <c r="T352" s="38"/>
      <c r="U352" s="38"/>
      <c r="V352" s="38"/>
      <c r="W352" s="38"/>
    </row>
    <row r="353" spans="20:23" ht="18.75" customHeight="1" x14ac:dyDescent="0.25">
      <c r="T353" s="38"/>
      <c r="U353" s="38"/>
      <c r="V353" s="38"/>
      <c r="W353" s="38"/>
    </row>
    <row r="354" spans="20:23" ht="18.75" customHeight="1" x14ac:dyDescent="0.25">
      <c r="T354" s="38"/>
      <c r="U354" s="38"/>
      <c r="V354" s="38"/>
      <c r="W354" s="38"/>
    </row>
    <row r="355" spans="20:23" ht="18.75" customHeight="1" x14ac:dyDescent="0.25">
      <c r="T355" s="38"/>
      <c r="U355" s="38"/>
      <c r="V355" s="38"/>
      <c r="W355" s="38"/>
    </row>
    <row r="356" spans="20:23" ht="18.75" customHeight="1" x14ac:dyDescent="0.25">
      <c r="T356" s="38"/>
      <c r="U356" s="38"/>
      <c r="V356" s="38"/>
      <c r="W356" s="38"/>
    </row>
    <row r="357" spans="20:23" ht="18.75" customHeight="1" x14ac:dyDescent="0.25">
      <c r="T357" s="38"/>
      <c r="U357" s="38"/>
      <c r="V357" s="38"/>
      <c r="W357" s="38"/>
    </row>
    <row r="358" spans="20:23" ht="18.75" customHeight="1" x14ac:dyDescent="0.25">
      <c r="T358" s="38"/>
      <c r="U358" s="38"/>
      <c r="V358" s="38"/>
      <c r="W358" s="38"/>
    </row>
    <row r="359" spans="20:23" ht="18.75" customHeight="1" x14ac:dyDescent="0.25">
      <c r="T359" s="38"/>
      <c r="U359" s="38"/>
      <c r="V359" s="38"/>
      <c r="W359" s="38"/>
    </row>
    <row r="360" spans="20:23" ht="18.75" customHeight="1" x14ac:dyDescent="0.25">
      <c r="T360" s="38"/>
      <c r="U360" s="38"/>
      <c r="V360" s="38"/>
      <c r="W360" s="38"/>
    </row>
    <row r="361" spans="20:23" ht="18.75" customHeight="1" x14ac:dyDescent="0.25">
      <c r="T361" s="38"/>
      <c r="U361" s="38"/>
      <c r="V361" s="38"/>
      <c r="W361" s="38"/>
    </row>
    <row r="362" spans="20:23" ht="18.75" customHeight="1" x14ac:dyDescent="0.25">
      <c r="T362" s="38"/>
      <c r="U362" s="38"/>
      <c r="V362" s="38"/>
      <c r="W362" s="38"/>
    </row>
    <row r="363" spans="20:23" ht="18.75" customHeight="1" x14ac:dyDescent="0.25">
      <c r="T363" s="38"/>
      <c r="U363" s="38"/>
      <c r="V363" s="38"/>
      <c r="W363" s="38"/>
    </row>
    <row r="364" spans="20:23" ht="18.75" customHeight="1" x14ac:dyDescent="0.25">
      <c r="T364" s="38"/>
      <c r="U364" s="38"/>
      <c r="V364" s="38"/>
      <c r="W364" s="38"/>
    </row>
    <row r="365" spans="20:23" ht="18.75" customHeight="1" x14ac:dyDescent="0.25">
      <c r="T365" s="38"/>
      <c r="U365" s="38"/>
      <c r="V365" s="38"/>
      <c r="W365" s="38"/>
    </row>
    <row r="366" spans="20:23" ht="18.75" customHeight="1" x14ac:dyDescent="0.25">
      <c r="T366" s="38"/>
      <c r="U366" s="38"/>
      <c r="V366" s="38"/>
      <c r="W366" s="38"/>
    </row>
    <row r="367" spans="20:23" ht="18.75" customHeight="1" x14ac:dyDescent="0.25">
      <c r="T367" s="38"/>
      <c r="U367" s="38"/>
      <c r="V367" s="38"/>
      <c r="W367" s="38"/>
    </row>
    <row r="368" spans="20:23" ht="18.75" customHeight="1" x14ac:dyDescent="0.25">
      <c r="T368" s="38"/>
      <c r="U368" s="38"/>
      <c r="V368" s="38"/>
      <c r="W368" s="38"/>
    </row>
    <row r="369" spans="20:23" ht="18.75" customHeight="1" x14ac:dyDescent="0.25">
      <c r="T369" s="38"/>
      <c r="U369" s="38"/>
      <c r="V369" s="38"/>
      <c r="W369" s="38"/>
    </row>
    <row r="370" spans="20:23" ht="18.75" customHeight="1" x14ac:dyDescent="0.25">
      <c r="T370" s="38"/>
      <c r="U370" s="38"/>
      <c r="V370" s="38"/>
      <c r="W370" s="38"/>
    </row>
    <row r="371" spans="20:23" ht="18.75" customHeight="1" x14ac:dyDescent="0.25">
      <c r="T371" s="38"/>
      <c r="U371" s="38"/>
      <c r="V371" s="38"/>
      <c r="W371" s="38"/>
    </row>
    <row r="372" spans="20:23" ht="18.75" customHeight="1" x14ac:dyDescent="0.25">
      <c r="T372" s="38"/>
      <c r="U372" s="38"/>
      <c r="V372" s="38"/>
      <c r="W372" s="38"/>
    </row>
    <row r="373" spans="20:23" ht="18.75" customHeight="1" x14ac:dyDescent="0.25">
      <c r="T373" s="38"/>
      <c r="U373" s="38"/>
      <c r="V373" s="38"/>
      <c r="W373" s="38"/>
    </row>
    <row r="374" spans="20:23" ht="18.75" customHeight="1" x14ac:dyDescent="0.25">
      <c r="T374" s="38"/>
      <c r="U374" s="38"/>
      <c r="V374" s="38"/>
      <c r="W374" s="38"/>
    </row>
    <row r="375" spans="20:23" ht="18.75" customHeight="1" x14ac:dyDescent="0.25">
      <c r="T375" s="38"/>
      <c r="U375" s="38"/>
      <c r="V375" s="38"/>
      <c r="W375" s="38"/>
    </row>
    <row r="376" spans="20:23" ht="18.75" customHeight="1" x14ac:dyDescent="0.25">
      <c r="T376" s="38"/>
      <c r="U376" s="38"/>
      <c r="V376" s="38"/>
      <c r="W376" s="38"/>
    </row>
    <row r="377" spans="20:23" ht="18.75" customHeight="1" x14ac:dyDescent="0.25">
      <c r="T377" s="38"/>
      <c r="U377" s="38"/>
      <c r="V377" s="38"/>
      <c r="W377" s="38"/>
    </row>
    <row r="378" spans="20:23" ht="18.75" customHeight="1" x14ac:dyDescent="0.25">
      <c r="T378" s="38"/>
      <c r="U378" s="38"/>
      <c r="V378" s="38"/>
      <c r="W378" s="38"/>
    </row>
    <row r="379" spans="20:23" ht="18.75" customHeight="1" x14ac:dyDescent="0.25">
      <c r="T379" s="38"/>
      <c r="U379" s="38"/>
      <c r="V379" s="38"/>
      <c r="W379" s="38"/>
    </row>
    <row r="380" spans="20:23" ht="18.75" customHeight="1" x14ac:dyDescent="0.25">
      <c r="T380" s="38"/>
      <c r="U380" s="38"/>
      <c r="V380" s="38"/>
      <c r="W380" s="38"/>
    </row>
    <row r="381" spans="20:23" ht="18.75" customHeight="1" x14ac:dyDescent="0.25">
      <c r="T381" s="38"/>
      <c r="U381" s="38"/>
      <c r="V381" s="38"/>
      <c r="W381" s="38"/>
    </row>
    <row r="382" spans="20:23" ht="18.75" customHeight="1" x14ac:dyDescent="0.25">
      <c r="T382" s="38"/>
      <c r="U382" s="38"/>
      <c r="V382" s="38"/>
      <c r="W382" s="38"/>
    </row>
    <row r="383" spans="20:23" ht="18.75" customHeight="1" x14ac:dyDescent="0.25">
      <c r="T383" s="38"/>
      <c r="U383" s="38"/>
      <c r="V383" s="38"/>
      <c r="W383" s="38"/>
    </row>
    <row r="384" spans="20:23" ht="18.75" customHeight="1" x14ac:dyDescent="0.25">
      <c r="T384" s="38"/>
      <c r="U384" s="38"/>
      <c r="V384" s="38"/>
      <c r="W384" s="38"/>
    </row>
    <row r="385" spans="20:23" ht="18.75" customHeight="1" x14ac:dyDescent="0.25">
      <c r="T385" s="38"/>
      <c r="U385" s="38"/>
      <c r="V385" s="38"/>
      <c r="W385" s="38"/>
    </row>
    <row r="386" spans="20:23" ht="18.75" customHeight="1" x14ac:dyDescent="0.25">
      <c r="T386" s="38"/>
      <c r="U386" s="38"/>
      <c r="V386" s="38"/>
      <c r="W386" s="38"/>
    </row>
    <row r="387" spans="20:23" ht="18.75" customHeight="1" x14ac:dyDescent="0.25">
      <c r="T387" s="38"/>
      <c r="U387" s="38"/>
      <c r="V387" s="38"/>
      <c r="W387" s="38"/>
    </row>
    <row r="388" spans="20:23" ht="18.75" customHeight="1" x14ac:dyDescent="0.25">
      <c r="T388" s="38"/>
      <c r="U388" s="38"/>
      <c r="V388" s="38"/>
      <c r="W388" s="38"/>
    </row>
    <row r="389" spans="20:23" ht="18.75" customHeight="1" x14ac:dyDescent="0.25">
      <c r="T389" s="38"/>
      <c r="U389" s="38"/>
      <c r="V389" s="38"/>
      <c r="W389" s="38"/>
    </row>
    <row r="390" spans="20:23" ht="18.75" customHeight="1" x14ac:dyDescent="0.25">
      <c r="T390" s="38"/>
      <c r="U390" s="38"/>
      <c r="V390" s="38"/>
      <c r="W390" s="38"/>
    </row>
    <row r="391" spans="20:23" ht="18.75" customHeight="1" x14ac:dyDescent="0.25">
      <c r="T391" s="38"/>
      <c r="U391" s="38"/>
      <c r="V391" s="38"/>
      <c r="W391" s="38"/>
    </row>
    <row r="392" spans="20:23" ht="18.75" customHeight="1" x14ac:dyDescent="0.25">
      <c r="T392" s="38"/>
      <c r="U392" s="38"/>
      <c r="V392" s="38"/>
      <c r="W392" s="38"/>
    </row>
    <row r="393" spans="20:23" ht="18.75" customHeight="1" x14ac:dyDescent="0.25">
      <c r="T393" s="38"/>
      <c r="U393" s="38"/>
      <c r="V393" s="38"/>
      <c r="W393" s="38"/>
    </row>
    <row r="394" spans="20:23" ht="18.75" customHeight="1" x14ac:dyDescent="0.25">
      <c r="T394" s="38"/>
      <c r="U394" s="38"/>
      <c r="V394" s="38"/>
      <c r="W394" s="38"/>
    </row>
    <row r="395" spans="20:23" ht="18.75" customHeight="1" x14ac:dyDescent="0.25">
      <c r="T395" s="38"/>
      <c r="U395" s="38"/>
      <c r="V395" s="38"/>
      <c r="W395" s="38"/>
    </row>
    <row r="396" spans="20:23" ht="18.75" customHeight="1" x14ac:dyDescent="0.25">
      <c r="T396" s="38"/>
      <c r="U396" s="38"/>
      <c r="V396" s="38"/>
      <c r="W396" s="38"/>
    </row>
    <row r="397" spans="20:23" ht="18.75" customHeight="1" x14ac:dyDescent="0.25">
      <c r="T397" s="38"/>
      <c r="U397" s="38"/>
      <c r="V397" s="38"/>
      <c r="W397" s="38"/>
    </row>
    <row r="398" spans="20:23" ht="18.75" customHeight="1" x14ac:dyDescent="0.25">
      <c r="T398" s="38"/>
      <c r="U398" s="38"/>
      <c r="V398" s="38"/>
      <c r="W398" s="38"/>
    </row>
    <row r="399" spans="20:23" ht="18.75" customHeight="1" x14ac:dyDescent="0.25">
      <c r="T399" s="38"/>
      <c r="U399" s="38"/>
      <c r="V399" s="38"/>
      <c r="W399" s="38"/>
    </row>
    <row r="400" spans="20:23" ht="18.75" customHeight="1" x14ac:dyDescent="0.25">
      <c r="T400" s="38"/>
      <c r="U400" s="38"/>
      <c r="V400" s="38"/>
      <c r="W400" s="38"/>
    </row>
    <row r="401" spans="20:23" ht="18.75" customHeight="1" x14ac:dyDescent="0.25">
      <c r="T401" s="38"/>
      <c r="U401" s="38"/>
      <c r="V401" s="38"/>
      <c r="W401" s="38"/>
    </row>
    <row r="402" spans="20:23" ht="18.75" customHeight="1" x14ac:dyDescent="0.25">
      <c r="T402" s="38"/>
      <c r="U402" s="38"/>
      <c r="V402" s="38"/>
      <c r="W402" s="38"/>
    </row>
    <row r="403" spans="20:23" ht="18.75" customHeight="1" x14ac:dyDescent="0.25">
      <c r="T403" s="38"/>
      <c r="U403" s="38"/>
      <c r="V403" s="38"/>
      <c r="W403" s="38"/>
    </row>
    <row r="404" spans="20:23" ht="18.75" customHeight="1" x14ac:dyDescent="0.25">
      <c r="T404" s="38"/>
      <c r="U404" s="38"/>
      <c r="V404" s="38"/>
      <c r="W404" s="38"/>
    </row>
    <row r="405" spans="20:23" ht="18.75" customHeight="1" x14ac:dyDescent="0.25">
      <c r="T405" s="38"/>
      <c r="U405" s="38"/>
      <c r="V405" s="38"/>
      <c r="W405" s="38"/>
    </row>
    <row r="406" spans="20:23" ht="18.75" customHeight="1" x14ac:dyDescent="0.25">
      <c r="T406" s="38"/>
      <c r="U406" s="38"/>
      <c r="V406" s="38"/>
      <c r="W406" s="38"/>
    </row>
    <row r="407" spans="20:23" ht="18.75" customHeight="1" x14ac:dyDescent="0.25">
      <c r="T407" s="38"/>
      <c r="U407" s="38"/>
      <c r="V407" s="38"/>
      <c r="W407" s="38"/>
    </row>
    <row r="408" spans="20:23" ht="18.75" customHeight="1" x14ac:dyDescent="0.25">
      <c r="T408" s="38"/>
      <c r="U408" s="38"/>
      <c r="V408" s="38"/>
      <c r="W408" s="38"/>
    </row>
    <row r="409" spans="20:23" ht="18.75" customHeight="1" x14ac:dyDescent="0.25">
      <c r="T409" s="38"/>
      <c r="U409" s="38"/>
      <c r="V409" s="38"/>
      <c r="W409" s="38"/>
    </row>
    <row r="410" spans="20:23" ht="18.75" customHeight="1" x14ac:dyDescent="0.25">
      <c r="T410" s="38"/>
      <c r="U410" s="38"/>
      <c r="V410" s="38"/>
      <c r="W410" s="38"/>
    </row>
    <row r="411" spans="20:23" ht="18.75" customHeight="1" x14ac:dyDescent="0.25">
      <c r="T411" s="38"/>
      <c r="U411" s="38"/>
      <c r="V411" s="38"/>
      <c r="W411" s="38"/>
    </row>
    <row r="412" spans="20:23" ht="18.75" customHeight="1" x14ac:dyDescent="0.25">
      <c r="T412" s="38"/>
      <c r="U412" s="38"/>
      <c r="V412" s="38"/>
      <c r="W412" s="38"/>
    </row>
    <row r="413" spans="20:23" ht="18.75" customHeight="1" x14ac:dyDescent="0.25">
      <c r="T413" s="38"/>
      <c r="U413" s="38"/>
      <c r="V413" s="38"/>
      <c r="W413" s="38"/>
    </row>
    <row r="414" spans="20:23" ht="18.75" customHeight="1" x14ac:dyDescent="0.25">
      <c r="T414" s="38"/>
      <c r="U414" s="38"/>
      <c r="V414" s="38"/>
      <c r="W414" s="38"/>
    </row>
    <row r="415" spans="20:23" ht="18.75" customHeight="1" x14ac:dyDescent="0.25">
      <c r="T415" s="38"/>
      <c r="U415" s="38"/>
      <c r="V415" s="38"/>
      <c r="W415" s="38"/>
    </row>
    <row r="416" spans="20:23" ht="18.75" customHeight="1" x14ac:dyDescent="0.25">
      <c r="T416" s="38"/>
      <c r="U416" s="38"/>
      <c r="V416" s="38"/>
      <c r="W416" s="38"/>
    </row>
    <row r="417" spans="20:23" ht="18.75" customHeight="1" x14ac:dyDescent="0.25">
      <c r="T417" s="38"/>
      <c r="U417" s="38"/>
      <c r="V417" s="38"/>
      <c r="W417" s="38"/>
    </row>
    <row r="418" spans="20:23" ht="18.75" customHeight="1" x14ac:dyDescent="0.25">
      <c r="T418" s="38"/>
      <c r="U418" s="38"/>
      <c r="V418" s="38"/>
      <c r="W418" s="38"/>
    </row>
    <row r="419" spans="20:23" ht="18.75" customHeight="1" x14ac:dyDescent="0.25">
      <c r="T419" s="38"/>
      <c r="U419" s="38"/>
      <c r="V419" s="38"/>
      <c r="W419" s="38"/>
    </row>
    <row r="420" spans="20:23" ht="18.75" customHeight="1" x14ac:dyDescent="0.25">
      <c r="T420" s="38"/>
      <c r="U420" s="38"/>
      <c r="V420" s="38"/>
      <c r="W420" s="38"/>
    </row>
    <row r="421" spans="20:23" ht="18.75" customHeight="1" x14ac:dyDescent="0.25">
      <c r="T421" s="38"/>
      <c r="U421" s="38"/>
      <c r="V421" s="38"/>
      <c r="W421" s="38"/>
    </row>
    <row r="422" spans="20:23" ht="18.75" customHeight="1" x14ac:dyDescent="0.25">
      <c r="T422" s="38"/>
      <c r="U422" s="38"/>
      <c r="V422" s="38"/>
      <c r="W422" s="38"/>
    </row>
    <row r="423" spans="20:23" ht="18.75" customHeight="1" x14ac:dyDescent="0.25">
      <c r="T423" s="38"/>
      <c r="U423" s="38"/>
      <c r="V423" s="38"/>
      <c r="W423" s="38"/>
    </row>
    <row r="424" spans="20:23" ht="18.75" customHeight="1" x14ac:dyDescent="0.25">
      <c r="T424" s="38"/>
      <c r="U424" s="38"/>
      <c r="V424" s="38"/>
      <c r="W424" s="38"/>
    </row>
    <row r="425" spans="20:23" ht="18.75" customHeight="1" x14ac:dyDescent="0.25">
      <c r="T425" s="38"/>
      <c r="U425" s="38"/>
      <c r="V425" s="38"/>
      <c r="W425" s="38"/>
    </row>
    <row r="426" spans="20:23" ht="18.75" customHeight="1" x14ac:dyDescent="0.25">
      <c r="T426" s="38"/>
      <c r="U426" s="38"/>
      <c r="V426" s="38"/>
      <c r="W426" s="38"/>
    </row>
    <row r="427" spans="20:23" ht="18.75" customHeight="1" x14ac:dyDescent="0.25">
      <c r="T427" s="38"/>
      <c r="U427" s="38"/>
      <c r="V427" s="38"/>
      <c r="W427" s="38"/>
    </row>
    <row r="428" spans="20:23" ht="18.75" customHeight="1" x14ac:dyDescent="0.25">
      <c r="T428" s="38"/>
      <c r="U428" s="38"/>
      <c r="V428" s="38"/>
      <c r="W428" s="38"/>
    </row>
    <row r="429" spans="20:23" ht="18.75" customHeight="1" x14ac:dyDescent="0.25">
      <c r="T429" s="38"/>
      <c r="U429" s="38"/>
      <c r="V429" s="38"/>
      <c r="W429" s="38"/>
    </row>
    <row r="430" spans="20:23" ht="18.75" customHeight="1" x14ac:dyDescent="0.25">
      <c r="T430" s="38"/>
      <c r="U430" s="38"/>
      <c r="V430" s="38"/>
      <c r="W430" s="38"/>
    </row>
    <row r="431" spans="20:23" ht="18.75" customHeight="1" x14ac:dyDescent="0.25">
      <c r="T431" s="38"/>
      <c r="U431" s="38"/>
      <c r="V431" s="38"/>
      <c r="W431" s="38"/>
    </row>
    <row r="432" spans="20:23" ht="18.75" customHeight="1" x14ac:dyDescent="0.25">
      <c r="T432" s="38"/>
      <c r="U432" s="38"/>
      <c r="V432" s="38"/>
      <c r="W432" s="38"/>
    </row>
    <row r="433" spans="20:23" ht="18.75" customHeight="1" x14ac:dyDescent="0.25">
      <c r="T433" s="38"/>
      <c r="U433" s="38"/>
      <c r="V433" s="38"/>
      <c r="W433" s="38"/>
    </row>
    <row r="434" spans="20:23" ht="18.75" customHeight="1" x14ac:dyDescent="0.25">
      <c r="T434" s="38"/>
      <c r="U434" s="38"/>
      <c r="V434" s="38"/>
      <c r="W434" s="38"/>
    </row>
    <row r="435" spans="20:23" ht="18.75" customHeight="1" x14ac:dyDescent="0.25">
      <c r="T435" s="38"/>
      <c r="U435" s="38"/>
      <c r="V435" s="38"/>
      <c r="W435" s="38"/>
    </row>
    <row r="436" spans="20:23" ht="18.75" customHeight="1" x14ac:dyDescent="0.25">
      <c r="T436" s="38"/>
      <c r="U436" s="38"/>
      <c r="V436" s="38"/>
      <c r="W436" s="38"/>
    </row>
    <row r="437" spans="20:23" ht="18.75" customHeight="1" x14ac:dyDescent="0.25">
      <c r="T437" s="38"/>
      <c r="U437" s="38"/>
      <c r="V437" s="38"/>
      <c r="W437" s="38"/>
    </row>
    <row r="438" spans="20:23" ht="18.75" customHeight="1" x14ac:dyDescent="0.25">
      <c r="T438" s="38"/>
      <c r="U438" s="38"/>
      <c r="V438" s="38"/>
      <c r="W438" s="38"/>
    </row>
    <row r="439" spans="20:23" ht="18.75" customHeight="1" x14ac:dyDescent="0.25">
      <c r="T439" s="38"/>
      <c r="U439" s="38"/>
      <c r="V439" s="38"/>
      <c r="W439" s="38"/>
    </row>
    <row r="440" spans="20:23" ht="18.75" customHeight="1" x14ac:dyDescent="0.25">
      <c r="T440" s="38"/>
      <c r="U440" s="38"/>
      <c r="V440" s="38"/>
      <c r="W440" s="38"/>
    </row>
    <row r="441" spans="20:23" ht="18.75" customHeight="1" x14ac:dyDescent="0.25">
      <c r="T441" s="38"/>
      <c r="U441" s="38"/>
      <c r="V441" s="38"/>
      <c r="W441" s="38"/>
    </row>
    <row r="442" spans="20:23" ht="18.75" customHeight="1" x14ac:dyDescent="0.25">
      <c r="T442" s="38"/>
      <c r="U442" s="38"/>
      <c r="V442" s="38"/>
      <c r="W442" s="38"/>
    </row>
    <row r="443" spans="20:23" ht="18.75" customHeight="1" x14ac:dyDescent="0.25">
      <c r="T443" s="38"/>
      <c r="U443" s="38"/>
      <c r="V443" s="38"/>
      <c r="W443" s="38"/>
    </row>
    <row r="444" spans="20:23" ht="18.75" customHeight="1" x14ac:dyDescent="0.25">
      <c r="T444" s="38"/>
      <c r="U444" s="38"/>
      <c r="V444" s="38"/>
      <c r="W444" s="38"/>
    </row>
    <row r="445" spans="20:23" ht="18.75" customHeight="1" x14ac:dyDescent="0.25">
      <c r="T445" s="38"/>
      <c r="U445" s="38"/>
      <c r="V445" s="38"/>
      <c r="W445" s="38"/>
    </row>
    <row r="446" spans="20:23" ht="18.75" customHeight="1" x14ac:dyDescent="0.25">
      <c r="T446" s="38"/>
      <c r="U446" s="38"/>
      <c r="V446" s="38"/>
      <c r="W446" s="38"/>
    </row>
    <row r="447" spans="20:23" ht="18.75" customHeight="1" x14ac:dyDescent="0.25">
      <c r="T447" s="38"/>
      <c r="U447" s="38"/>
      <c r="V447" s="38"/>
      <c r="W447" s="38"/>
    </row>
    <row r="448" spans="20:23" ht="18.75" customHeight="1" x14ac:dyDescent="0.25">
      <c r="T448" s="38"/>
      <c r="U448" s="38"/>
      <c r="V448" s="38"/>
      <c r="W448" s="38"/>
    </row>
    <row r="449" spans="20:23" ht="18.75" customHeight="1" x14ac:dyDescent="0.25">
      <c r="T449" s="38"/>
      <c r="U449" s="38"/>
      <c r="V449" s="38"/>
      <c r="W449" s="38"/>
    </row>
    <row r="450" spans="20:23" ht="18.75" customHeight="1" x14ac:dyDescent="0.25">
      <c r="T450" s="38"/>
      <c r="U450" s="38"/>
      <c r="V450" s="38"/>
      <c r="W450" s="38"/>
    </row>
    <row r="451" spans="20:23" ht="18.75" customHeight="1" x14ac:dyDescent="0.25">
      <c r="T451" s="38"/>
      <c r="U451" s="38"/>
      <c r="V451" s="38"/>
      <c r="W451" s="38"/>
    </row>
    <row r="452" spans="20:23" ht="18.75" customHeight="1" x14ac:dyDescent="0.25">
      <c r="T452" s="38"/>
      <c r="U452" s="38"/>
      <c r="V452" s="38"/>
      <c r="W452" s="38"/>
    </row>
    <row r="453" spans="20:23" ht="18.75" customHeight="1" x14ac:dyDescent="0.25">
      <c r="T453" s="38"/>
      <c r="U453" s="38"/>
      <c r="V453" s="38"/>
      <c r="W453" s="38"/>
    </row>
    <row r="454" spans="20:23" ht="18.75" customHeight="1" x14ac:dyDescent="0.25">
      <c r="T454" s="38"/>
      <c r="U454" s="38"/>
      <c r="V454" s="38"/>
      <c r="W454" s="38"/>
    </row>
    <row r="455" spans="20:23" ht="18.75" customHeight="1" x14ac:dyDescent="0.25">
      <c r="T455" s="38"/>
      <c r="U455" s="38"/>
      <c r="V455" s="38"/>
      <c r="W455" s="38"/>
    </row>
    <row r="456" spans="20:23" ht="18.75" customHeight="1" x14ac:dyDescent="0.25">
      <c r="T456" s="38"/>
      <c r="U456" s="38"/>
      <c r="V456" s="38"/>
      <c r="W456" s="38"/>
    </row>
    <row r="457" spans="20:23" ht="18.75" customHeight="1" x14ac:dyDescent="0.25">
      <c r="T457" s="38"/>
      <c r="U457" s="38"/>
      <c r="V457" s="38"/>
      <c r="W457" s="38"/>
    </row>
    <row r="458" spans="20:23" ht="18.75" customHeight="1" x14ac:dyDescent="0.25">
      <c r="T458" s="38"/>
      <c r="U458" s="38"/>
      <c r="V458" s="38"/>
      <c r="W458" s="38"/>
    </row>
    <row r="459" spans="20:23" ht="18.75" customHeight="1" x14ac:dyDescent="0.25">
      <c r="T459" s="38"/>
      <c r="U459" s="38"/>
      <c r="V459" s="38"/>
      <c r="W459" s="38"/>
    </row>
    <row r="460" spans="20:23" ht="18.75" customHeight="1" x14ac:dyDescent="0.25">
      <c r="T460" s="38"/>
      <c r="U460" s="38"/>
      <c r="V460" s="38"/>
      <c r="W460" s="38"/>
    </row>
    <row r="461" spans="20:23" ht="18.75" customHeight="1" x14ac:dyDescent="0.25">
      <c r="T461" s="38"/>
      <c r="U461" s="38"/>
      <c r="V461" s="38"/>
      <c r="W461" s="38"/>
    </row>
    <row r="462" spans="20:23" ht="18.75" customHeight="1" x14ac:dyDescent="0.25">
      <c r="T462" s="38"/>
      <c r="U462" s="38"/>
      <c r="V462" s="38"/>
      <c r="W462" s="38"/>
    </row>
    <row r="463" spans="20:23" ht="18.75" customHeight="1" x14ac:dyDescent="0.25">
      <c r="T463" s="38"/>
      <c r="U463" s="38"/>
      <c r="V463" s="38"/>
      <c r="W463" s="38"/>
    </row>
    <row r="464" spans="20:23" ht="18.75" customHeight="1" x14ac:dyDescent="0.25">
      <c r="T464" s="38"/>
      <c r="U464" s="38"/>
      <c r="V464" s="38"/>
      <c r="W464" s="38"/>
    </row>
    <row r="465" spans="20:23" ht="18.75" customHeight="1" x14ac:dyDescent="0.25">
      <c r="T465" s="38"/>
      <c r="U465" s="38"/>
      <c r="V465" s="38"/>
      <c r="W465" s="38"/>
    </row>
    <row r="466" spans="20:23" ht="18.75" customHeight="1" x14ac:dyDescent="0.25">
      <c r="T466" s="38"/>
      <c r="U466" s="38"/>
      <c r="V466" s="38"/>
      <c r="W466" s="38"/>
    </row>
    <row r="467" spans="20:23" ht="18.75" customHeight="1" x14ac:dyDescent="0.25">
      <c r="T467" s="38"/>
      <c r="U467" s="38"/>
      <c r="V467" s="38"/>
      <c r="W467" s="38"/>
    </row>
    <row r="468" spans="20:23" ht="18.75" customHeight="1" x14ac:dyDescent="0.25">
      <c r="T468" s="38"/>
      <c r="U468" s="38"/>
      <c r="V468" s="38"/>
      <c r="W468" s="38"/>
    </row>
    <row r="469" spans="20:23" ht="18.75" customHeight="1" x14ac:dyDescent="0.25">
      <c r="T469" s="38"/>
      <c r="U469" s="38"/>
      <c r="V469" s="38"/>
      <c r="W469" s="38"/>
    </row>
    <row r="470" spans="20:23" ht="18.75" customHeight="1" x14ac:dyDescent="0.25">
      <c r="T470" s="38"/>
      <c r="U470" s="38"/>
      <c r="V470" s="38"/>
      <c r="W470" s="38"/>
    </row>
    <row r="471" spans="20:23" ht="18.75" customHeight="1" x14ac:dyDescent="0.25">
      <c r="T471" s="38"/>
      <c r="U471" s="38"/>
      <c r="V471" s="38"/>
      <c r="W471" s="38"/>
    </row>
    <row r="472" spans="20:23" ht="18.75" customHeight="1" x14ac:dyDescent="0.25">
      <c r="T472" s="38"/>
      <c r="U472" s="38"/>
      <c r="V472" s="38"/>
      <c r="W472" s="38"/>
    </row>
    <row r="473" spans="20:23" ht="18.75" customHeight="1" x14ac:dyDescent="0.25">
      <c r="T473" s="38"/>
      <c r="U473" s="38"/>
      <c r="V473" s="38"/>
      <c r="W473" s="38"/>
    </row>
    <row r="474" spans="20:23" ht="18.75" customHeight="1" x14ac:dyDescent="0.25">
      <c r="T474" s="38"/>
      <c r="U474" s="38"/>
      <c r="V474" s="38"/>
      <c r="W474" s="38"/>
    </row>
    <row r="475" spans="20:23" ht="18.75" customHeight="1" x14ac:dyDescent="0.25">
      <c r="T475" s="38"/>
      <c r="U475" s="38"/>
      <c r="V475" s="38"/>
      <c r="W475" s="38"/>
    </row>
    <row r="476" spans="20:23" ht="18.75" customHeight="1" x14ac:dyDescent="0.25">
      <c r="T476" s="38"/>
      <c r="U476" s="38"/>
      <c r="V476" s="38"/>
      <c r="W476" s="38"/>
    </row>
    <row r="477" spans="20:23" ht="18.75" customHeight="1" x14ac:dyDescent="0.25">
      <c r="T477" s="38"/>
      <c r="U477" s="38"/>
      <c r="V477" s="38"/>
      <c r="W477" s="38"/>
    </row>
    <row r="478" spans="20:23" ht="18.75" customHeight="1" x14ac:dyDescent="0.25">
      <c r="T478" s="38"/>
      <c r="U478" s="38"/>
      <c r="V478" s="38"/>
      <c r="W478" s="38"/>
    </row>
    <row r="479" spans="20:23" ht="18.75" customHeight="1" x14ac:dyDescent="0.25">
      <c r="T479" s="38"/>
      <c r="U479" s="38"/>
      <c r="V479" s="38"/>
      <c r="W479" s="38"/>
    </row>
    <row r="480" spans="20:23" ht="18.75" customHeight="1" x14ac:dyDescent="0.25">
      <c r="T480" s="38"/>
      <c r="U480" s="38"/>
      <c r="V480" s="38"/>
      <c r="W480" s="38"/>
    </row>
    <row r="481" spans="20:23" ht="18.75" customHeight="1" x14ac:dyDescent="0.25">
      <c r="T481" s="38"/>
      <c r="U481" s="38"/>
      <c r="V481" s="38"/>
      <c r="W481" s="38"/>
    </row>
    <row r="482" spans="20:23" ht="18.75" customHeight="1" x14ac:dyDescent="0.25">
      <c r="T482" s="38"/>
      <c r="U482" s="38"/>
      <c r="V482" s="38"/>
      <c r="W482" s="38"/>
    </row>
    <row r="483" spans="20:23" ht="18.75" customHeight="1" x14ac:dyDescent="0.25">
      <c r="T483" s="38"/>
      <c r="U483" s="38"/>
      <c r="V483" s="38"/>
      <c r="W483" s="38"/>
    </row>
    <row r="484" spans="20:23" ht="18.75" customHeight="1" x14ac:dyDescent="0.25">
      <c r="T484" s="38"/>
      <c r="U484" s="38"/>
      <c r="V484" s="38"/>
      <c r="W484" s="38"/>
    </row>
    <row r="485" spans="20:23" ht="18.75" customHeight="1" x14ac:dyDescent="0.25">
      <c r="T485" s="38"/>
      <c r="U485" s="38"/>
      <c r="V485" s="38"/>
      <c r="W485" s="38"/>
    </row>
    <row r="486" spans="20:23" ht="18.75" customHeight="1" x14ac:dyDescent="0.25">
      <c r="T486" s="38"/>
      <c r="U486" s="38"/>
      <c r="V486" s="38"/>
      <c r="W486" s="38"/>
    </row>
    <row r="487" spans="20:23" ht="18.75" customHeight="1" x14ac:dyDescent="0.25">
      <c r="T487" s="38"/>
      <c r="U487" s="38"/>
      <c r="V487" s="38"/>
      <c r="W487" s="38"/>
    </row>
    <row r="488" spans="20:23" ht="18.75" customHeight="1" x14ac:dyDescent="0.25">
      <c r="T488" s="38"/>
      <c r="U488" s="38"/>
      <c r="V488" s="38"/>
      <c r="W488" s="38"/>
    </row>
    <row r="489" spans="20:23" ht="18.75" customHeight="1" x14ac:dyDescent="0.25">
      <c r="T489" s="38"/>
      <c r="U489" s="38"/>
      <c r="V489" s="38"/>
      <c r="W489" s="38"/>
    </row>
    <row r="490" spans="20:23" ht="18.75" customHeight="1" x14ac:dyDescent="0.25">
      <c r="T490" s="38"/>
      <c r="U490" s="38"/>
      <c r="V490" s="38"/>
      <c r="W490" s="38"/>
    </row>
    <row r="491" spans="20:23" ht="18.75" customHeight="1" x14ac:dyDescent="0.25">
      <c r="T491" s="38"/>
      <c r="U491" s="38"/>
      <c r="V491" s="38"/>
      <c r="W491" s="38"/>
    </row>
    <row r="492" spans="20:23" ht="18.75" customHeight="1" x14ac:dyDescent="0.25">
      <c r="T492" s="38"/>
      <c r="U492" s="38"/>
      <c r="V492" s="38"/>
      <c r="W492" s="38"/>
    </row>
    <row r="493" spans="20:23" ht="18.75" customHeight="1" x14ac:dyDescent="0.25">
      <c r="T493" s="38"/>
      <c r="U493" s="38"/>
      <c r="V493" s="38"/>
      <c r="W493" s="38"/>
    </row>
    <row r="494" spans="20:23" ht="18.75" customHeight="1" x14ac:dyDescent="0.25">
      <c r="T494" s="38"/>
      <c r="U494" s="38"/>
      <c r="V494" s="38"/>
      <c r="W494" s="38"/>
    </row>
    <row r="495" spans="20:23" ht="18.75" customHeight="1" x14ac:dyDescent="0.25">
      <c r="T495" s="38"/>
      <c r="U495" s="38"/>
      <c r="V495" s="38"/>
      <c r="W495" s="38"/>
    </row>
    <row r="496" spans="20:23" ht="18.75" customHeight="1" x14ac:dyDescent="0.25">
      <c r="T496" s="38"/>
      <c r="U496" s="38"/>
      <c r="V496" s="38"/>
      <c r="W496" s="38"/>
    </row>
    <row r="497" spans="20:23" ht="18.75" customHeight="1" x14ac:dyDescent="0.25">
      <c r="T497" s="38"/>
      <c r="U497" s="38"/>
      <c r="V497" s="38"/>
      <c r="W497" s="38"/>
    </row>
    <row r="498" spans="20:23" ht="18.75" customHeight="1" x14ac:dyDescent="0.25">
      <c r="T498" s="38"/>
      <c r="U498" s="38"/>
      <c r="V498" s="38"/>
      <c r="W498" s="38"/>
    </row>
    <row r="499" spans="20:23" ht="18.75" customHeight="1" x14ac:dyDescent="0.25">
      <c r="T499" s="38"/>
      <c r="U499" s="38"/>
      <c r="V499" s="38"/>
      <c r="W499" s="38"/>
    </row>
    <row r="500" spans="20:23" ht="18.75" customHeight="1" x14ac:dyDescent="0.25">
      <c r="T500" s="38"/>
      <c r="U500" s="38"/>
      <c r="V500" s="38"/>
      <c r="W500" s="38"/>
    </row>
    <row r="501" spans="20:23" ht="18.75" customHeight="1" x14ac:dyDescent="0.25">
      <c r="T501" s="38"/>
      <c r="U501" s="38"/>
      <c r="V501" s="38"/>
      <c r="W501" s="38"/>
    </row>
    <row r="502" spans="20:23" ht="18.75" customHeight="1" x14ac:dyDescent="0.25">
      <c r="T502" s="38"/>
      <c r="U502" s="38"/>
      <c r="V502" s="38"/>
      <c r="W502" s="38"/>
    </row>
    <row r="503" spans="20:23" ht="18.75" customHeight="1" x14ac:dyDescent="0.25">
      <c r="T503" s="38"/>
      <c r="U503" s="38"/>
      <c r="V503" s="38"/>
      <c r="W503" s="38"/>
    </row>
    <row r="504" spans="20:23" ht="18.75" customHeight="1" x14ac:dyDescent="0.25">
      <c r="T504" s="38"/>
      <c r="U504" s="38"/>
      <c r="V504" s="38"/>
      <c r="W504" s="38"/>
    </row>
    <row r="505" spans="20:23" ht="18.75" customHeight="1" x14ac:dyDescent="0.25">
      <c r="T505" s="38"/>
      <c r="U505" s="38"/>
      <c r="V505" s="38"/>
      <c r="W505" s="38"/>
    </row>
    <row r="506" spans="20:23" ht="18.75" customHeight="1" x14ac:dyDescent="0.25">
      <c r="T506" s="38"/>
      <c r="U506" s="38"/>
      <c r="V506" s="38"/>
      <c r="W506" s="38"/>
    </row>
    <row r="507" spans="20:23" ht="18.75" customHeight="1" x14ac:dyDescent="0.25">
      <c r="T507" s="38"/>
      <c r="U507" s="38"/>
      <c r="V507" s="38"/>
      <c r="W507" s="38"/>
    </row>
    <row r="508" spans="20:23" ht="18.75" customHeight="1" x14ac:dyDescent="0.25">
      <c r="T508" s="38"/>
      <c r="U508" s="38"/>
      <c r="V508" s="38"/>
      <c r="W508" s="38"/>
    </row>
    <row r="509" spans="20:23" ht="18.75" customHeight="1" x14ac:dyDescent="0.25">
      <c r="T509" s="38"/>
      <c r="U509" s="38"/>
      <c r="V509" s="38"/>
      <c r="W509" s="38"/>
    </row>
    <row r="510" spans="20:23" ht="18.75" customHeight="1" x14ac:dyDescent="0.25">
      <c r="T510" s="38"/>
      <c r="U510" s="38"/>
      <c r="V510" s="38"/>
      <c r="W510" s="38"/>
    </row>
    <row r="511" spans="20:23" ht="18.75" customHeight="1" x14ac:dyDescent="0.25">
      <c r="T511" s="38"/>
      <c r="U511" s="38"/>
      <c r="V511" s="38"/>
      <c r="W511" s="38"/>
    </row>
    <row r="512" spans="20:23" ht="18.75" customHeight="1" x14ac:dyDescent="0.25">
      <c r="T512" s="38"/>
      <c r="U512" s="38"/>
      <c r="V512" s="38"/>
      <c r="W512" s="38"/>
    </row>
    <row r="513" spans="20:23" ht="18.75" customHeight="1" x14ac:dyDescent="0.25">
      <c r="T513" s="38"/>
      <c r="U513" s="38"/>
      <c r="V513" s="38"/>
      <c r="W513" s="38"/>
    </row>
    <row r="514" spans="20:23" ht="18.75" customHeight="1" x14ac:dyDescent="0.25">
      <c r="T514" s="38"/>
      <c r="U514" s="38"/>
      <c r="V514" s="38"/>
      <c r="W514" s="38"/>
    </row>
    <row r="515" spans="20:23" ht="18.75" customHeight="1" x14ac:dyDescent="0.25">
      <c r="T515" s="38"/>
      <c r="U515" s="38"/>
      <c r="V515" s="38"/>
      <c r="W515" s="38"/>
    </row>
    <row r="516" spans="20:23" ht="18.75" customHeight="1" x14ac:dyDescent="0.25">
      <c r="T516" s="38"/>
      <c r="U516" s="38"/>
      <c r="V516" s="38"/>
      <c r="W516" s="38"/>
    </row>
    <row r="517" spans="20:23" ht="18.75" customHeight="1" x14ac:dyDescent="0.25">
      <c r="T517" s="38"/>
      <c r="U517" s="38"/>
      <c r="V517" s="38"/>
      <c r="W517" s="38"/>
    </row>
    <row r="518" spans="20:23" ht="18.75" customHeight="1" x14ac:dyDescent="0.25">
      <c r="T518" s="38"/>
      <c r="U518" s="38"/>
      <c r="V518" s="38"/>
      <c r="W518" s="38"/>
    </row>
    <row r="519" spans="20:23" ht="18.75" customHeight="1" x14ac:dyDescent="0.25">
      <c r="T519" s="38"/>
      <c r="U519" s="38"/>
      <c r="V519" s="38"/>
      <c r="W519" s="38"/>
    </row>
    <row r="520" spans="20:23" ht="18.75" customHeight="1" x14ac:dyDescent="0.25">
      <c r="T520" s="38"/>
      <c r="U520" s="38"/>
      <c r="V520" s="38"/>
      <c r="W520" s="38"/>
    </row>
    <row r="521" spans="20:23" ht="18.75" customHeight="1" x14ac:dyDescent="0.25">
      <c r="T521" s="38"/>
      <c r="U521" s="38"/>
      <c r="V521" s="38"/>
      <c r="W521" s="38"/>
    </row>
    <row r="522" spans="20:23" ht="18.75" customHeight="1" x14ac:dyDescent="0.25">
      <c r="T522" s="38"/>
      <c r="U522" s="38"/>
      <c r="V522" s="38"/>
      <c r="W522" s="38"/>
    </row>
    <row r="523" spans="20:23" ht="18.75" customHeight="1" x14ac:dyDescent="0.25">
      <c r="T523" s="38"/>
      <c r="U523" s="38"/>
      <c r="V523" s="38"/>
      <c r="W523" s="38"/>
    </row>
    <row r="524" spans="20:23" ht="18.75" customHeight="1" x14ac:dyDescent="0.25">
      <c r="T524" s="38"/>
      <c r="U524" s="38"/>
      <c r="V524" s="38"/>
      <c r="W524" s="38"/>
    </row>
    <row r="525" spans="20:23" ht="18.75" customHeight="1" x14ac:dyDescent="0.25">
      <c r="T525" s="38"/>
      <c r="U525" s="38"/>
      <c r="V525" s="38"/>
      <c r="W525" s="38"/>
    </row>
    <row r="526" spans="20:23" ht="18.75" customHeight="1" x14ac:dyDescent="0.25">
      <c r="T526" s="38"/>
      <c r="U526" s="38"/>
      <c r="V526" s="38"/>
      <c r="W526" s="38"/>
    </row>
    <row r="527" spans="20:23" ht="18.75" customHeight="1" x14ac:dyDescent="0.25">
      <c r="T527" s="38"/>
      <c r="U527" s="38"/>
      <c r="V527" s="38"/>
      <c r="W527" s="38"/>
    </row>
    <row r="528" spans="20:23" ht="18.75" customHeight="1" x14ac:dyDescent="0.25">
      <c r="T528" s="38"/>
      <c r="U528" s="38"/>
      <c r="V528" s="38"/>
      <c r="W528" s="38"/>
    </row>
    <row r="529" spans="20:23" ht="18.75" customHeight="1" x14ac:dyDescent="0.25">
      <c r="T529" s="38"/>
      <c r="U529" s="38"/>
      <c r="V529" s="38"/>
      <c r="W529" s="38"/>
    </row>
    <row r="530" spans="20:23" ht="18.75" customHeight="1" x14ac:dyDescent="0.25">
      <c r="T530" s="38"/>
      <c r="U530" s="38"/>
      <c r="V530" s="38"/>
      <c r="W530" s="38"/>
    </row>
    <row r="531" spans="20:23" ht="18.75" customHeight="1" x14ac:dyDescent="0.25">
      <c r="T531" s="38"/>
      <c r="U531" s="38"/>
      <c r="V531" s="38"/>
      <c r="W531" s="38"/>
    </row>
    <row r="532" spans="20:23" ht="18.75" customHeight="1" x14ac:dyDescent="0.25">
      <c r="T532" s="38"/>
      <c r="U532" s="38"/>
      <c r="V532" s="38"/>
      <c r="W532" s="38"/>
    </row>
    <row r="533" spans="20:23" ht="18.75" customHeight="1" x14ac:dyDescent="0.25">
      <c r="T533" s="38"/>
      <c r="U533" s="38"/>
      <c r="V533" s="38"/>
      <c r="W533" s="38"/>
    </row>
    <row r="534" spans="20:23" ht="18.75" customHeight="1" x14ac:dyDescent="0.25">
      <c r="T534" s="38"/>
      <c r="U534" s="38"/>
      <c r="V534" s="38"/>
      <c r="W534" s="38"/>
    </row>
    <row r="535" spans="20:23" ht="18.75" customHeight="1" x14ac:dyDescent="0.25">
      <c r="T535" s="38"/>
      <c r="U535" s="38"/>
      <c r="V535" s="38"/>
      <c r="W535" s="38"/>
    </row>
    <row r="536" spans="20:23" ht="18.75" customHeight="1" x14ac:dyDescent="0.25">
      <c r="T536" s="38"/>
      <c r="U536" s="38"/>
      <c r="V536" s="38"/>
      <c r="W536" s="38"/>
    </row>
    <row r="537" spans="20:23" ht="18.75" customHeight="1" x14ac:dyDescent="0.25">
      <c r="T537" s="38"/>
      <c r="U537" s="38"/>
      <c r="V537" s="38"/>
      <c r="W537" s="38"/>
    </row>
    <row r="538" spans="20:23" ht="18.75" customHeight="1" x14ac:dyDescent="0.25">
      <c r="T538" s="38"/>
      <c r="U538" s="38"/>
      <c r="V538" s="38"/>
      <c r="W538" s="38"/>
    </row>
    <row r="539" spans="20:23" ht="18.75" customHeight="1" x14ac:dyDescent="0.25">
      <c r="T539" s="38"/>
      <c r="U539" s="38"/>
      <c r="V539" s="38"/>
      <c r="W539" s="38"/>
    </row>
    <row r="540" spans="20:23" ht="18.75" customHeight="1" x14ac:dyDescent="0.25">
      <c r="T540" s="38"/>
      <c r="U540" s="38"/>
      <c r="V540" s="38"/>
      <c r="W540" s="38"/>
    </row>
    <row r="541" spans="20:23" ht="18.75" customHeight="1" x14ac:dyDescent="0.25">
      <c r="T541" s="38"/>
      <c r="U541" s="38"/>
      <c r="V541" s="38"/>
      <c r="W541" s="38"/>
    </row>
    <row r="542" spans="20:23" ht="18.75" customHeight="1" x14ac:dyDescent="0.25">
      <c r="T542" s="38"/>
      <c r="U542" s="38"/>
      <c r="V542" s="38"/>
      <c r="W542" s="38"/>
    </row>
    <row r="543" spans="20:23" ht="18.75" customHeight="1" x14ac:dyDescent="0.25">
      <c r="T543" s="38"/>
      <c r="U543" s="38"/>
      <c r="V543" s="38"/>
      <c r="W543" s="38"/>
    </row>
    <row r="544" spans="20:23" ht="18.75" customHeight="1" x14ac:dyDescent="0.25">
      <c r="T544" s="38"/>
      <c r="U544" s="38"/>
      <c r="V544" s="38"/>
      <c r="W544" s="38"/>
    </row>
    <row r="545" spans="20:23" ht="18.75" customHeight="1" x14ac:dyDescent="0.25">
      <c r="T545" s="38"/>
      <c r="U545" s="38"/>
      <c r="V545" s="38"/>
      <c r="W545" s="38"/>
    </row>
    <row r="546" spans="20:23" ht="18.75" customHeight="1" x14ac:dyDescent="0.25">
      <c r="T546" s="38"/>
      <c r="U546" s="38"/>
      <c r="V546" s="38"/>
      <c r="W546" s="38"/>
    </row>
    <row r="547" spans="20:23" ht="18.75" customHeight="1" x14ac:dyDescent="0.25">
      <c r="T547" s="38"/>
      <c r="U547" s="38"/>
      <c r="V547" s="38"/>
      <c r="W547" s="38"/>
    </row>
    <row r="548" spans="20:23" ht="18.75" customHeight="1" x14ac:dyDescent="0.25">
      <c r="T548" s="38"/>
      <c r="U548" s="38"/>
      <c r="V548" s="38"/>
      <c r="W548" s="38"/>
    </row>
    <row r="549" spans="20:23" ht="18.75" customHeight="1" x14ac:dyDescent="0.25">
      <c r="T549" s="38"/>
      <c r="U549" s="38"/>
      <c r="V549" s="38"/>
      <c r="W549" s="38"/>
    </row>
    <row r="550" spans="20:23" ht="18.75" customHeight="1" x14ac:dyDescent="0.25">
      <c r="T550" s="38"/>
      <c r="U550" s="38"/>
      <c r="V550" s="38"/>
      <c r="W550" s="38"/>
    </row>
    <row r="551" spans="20:23" ht="18.75" customHeight="1" x14ac:dyDescent="0.25">
      <c r="T551" s="38"/>
      <c r="U551" s="38"/>
      <c r="V551" s="38"/>
      <c r="W551" s="38"/>
    </row>
    <row r="552" spans="20:23" ht="18.75" customHeight="1" x14ac:dyDescent="0.25">
      <c r="T552" s="38"/>
      <c r="U552" s="38"/>
      <c r="V552" s="38"/>
      <c r="W552" s="38"/>
    </row>
    <row r="553" spans="20:23" ht="18.75" customHeight="1" x14ac:dyDescent="0.25">
      <c r="T553" s="38"/>
      <c r="U553" s="38"/>
      <c r="V553" s="38"/>
      <c r="W553" s="38"/>
    </row>
    <row r="554" spans="20:23" ht="18.75" customHeight="1" x14ac:dyDescent="0.25">
      <c r="T554" s="38"/>
      <c r="U554" s="38"/>
      <c r="V554" s="38"/>
      <c r="W554" s="38"/>
    </row>
    <row r="555" spans="20:23" ht="18.75" customHeight="1" x14ac:dyDescent="0.25">
      <c r="T555" s="38"/>
      <c r="U555" s="38"/>
      <c r="V555" s="38"/>
      <c r="W555" s="38"/>
    </row>
    <row r="556" spans="20:23" ht="18.75" customHeight="1" x14ac:dyDescent="0.25">
      <c r="T556" s="38"/>
      <c r="U556" s="38"/>
      <c r="V556" s="38"/>
      <c r="W556" s="38"/>
    </row>
    <row r="557" spans="20:23" ht="18.75" customHeight="1" x14ac:dyDescent="0.25">
      <c r="T557" s="38"/>
      <c r="U557" s="38"/>
      <c r="V557" s="38"/>
      <c r="W557" s="38"/>
    </row>
    <row r="558" spans="20:23" ht="18.75" customHeight="1" x14ac:dyDescent="0.25">
      <c r="T558" s="38"/>
      <c r="U558" s="38"/>
      <c r="V558" s="38"/>
      <c r="W558" s="38"/>
    </row>
    <row r="559" spans="20:23" ht="18.75" customHeight="1" x14ac:dyDescent="0.25">
      <c r="T559" s="38"/>
      <c r="U559" s="38"/>
      <c r="V559" s="38"/>
      <c r="W559" s="38"/>
    </row>
    <row r="560" spans="20:23" ht="18.75" customHeight="1" x14ac:dyDescent="0.25">
      <c r="T560" s="38"/>
      <c r="U560" s="38"/>
      <c r="V560" s="38"/>
      <c r="W560" s="38"/>
    </row>
    <row r="561" spans="20:23" ht="18.75" customHeight="1" x14ac:dyDescent="0.25">
      <c r="T561" s="38"/>
      <c r="U561" s="38"/>
      <c r="V561" s="38"/>
      <c r="W561" s="38"/>
    </row>
    <row r="562" spans="20:23" ht="18.75" customHeight="1" x14ac:dyDescent="0.25">
      <c r="T562" s="38"/>
      <c r="U562" s="38"/>
      <c r="V562" s="38"/>
      <c r="W562" s="38"/>
    </row>
    <row r="563" spans="20:23" ht="18.75" customHeight="1" x14ac:dyDescent="0.25">
      <c r="T563" s="38"/>
      <c r="U563" s="38"/>
      <c r="V563" s="38"/>
      <c r="W563" s="38"/>
    </row>
    <row r="564" spans="20:23" ht="18.75" customHeight="1" x14ac:dyDescent="0.25">
      <c r="T564" s="38"/>
      <c r="U564" s="38"/>
      <c r="V564" s="38"/>
      <c r="W564" s="38"/>
    </row>
    <row r="565" spans="20:23" ht="18.75" customHeight="1" x14ac:dyDescent="0.25">
      <c r="T565" s="38"/>
      <c r="U565" s="38"/>
      <c r="V565" s="38"/>
      <c r="W565" s="38"/>
    </row>
    <row r="566" spans="20:23" ht="18.75" customHeight="1" x14ac:dyDescent="0.25">
      <c r="T566" s="38"/>
      <c r="U566" s="38"/>
      <c r="V566" s="38"/>
      <c r="W566" s="38"/>
    </row>
    <row r="567" spans="20:23" ht="18.75" customHeight="1" x14ac:dyDescent="0.25">
      <c r="T567" s="38"/>
      <c r="U567" s="38"/>
      <c r="V567" s="38"/>
      <c r="W567" s="38"/>
    </row>
    <row r="568" spans="20:23" ht="18.75" customHeight="1" x14ac:dyDescent="0.25">
      <c r="T568" s="38"/>
      <c r="U568" s="38"/>
      <c r="V568" s="38"/>
      <c r="W568" s="38"/>
    </row>
    <row r="569" spans="20:23" ht="18.75" customHeight="1" x14ac:dyDescent="0.25">
      <c r="T569" s="38"/>
      <c r="U569" s="38"/>
      <c r="V569" s="38"/>
      <c r="W569" s="38"/>
    </row>
    <row r="570" spans="20:23" ht="18.75" customHeight="1" x14ac:dyDescent="0.25">
      <c r="T570" s="38"/>
      <c r="U570" s="38"/>
      <c r="V570" s="38"/>
      <c r="W570" s="38"/>
    </row>
    <row r="571" spans="20:23" ht="18.75" customHeight="1" x14ac:dyDescent="0.25">
      <c r="T571" s="38"/>
      <c r="U571" s="38"/>
      <c r="V571" s="38"/>
      <c r="W571" s="38"/>
    </row>
    <row r="572" spans="20:23" ht="18.75" customHeight="1" x14ac:dyDescent="0.25">
      <c r="T572" s="38"/>
      <c r="U572" s="38"/>
      <c r="V572" s="38"/>
      <c r="W572" s="38"/>
    </row>
    <row r="573" spans="20:23" ht="18.75" customHeight="1" x14ac:dyDescent="0.25">
      <c r="T573" s="38"/>
      <c r="U573" s="38"/>
      <c r="V573" s="38"/>
      <c r="W573" s="38"/>
    </row>
    <row r="574" spans="20:23" ht="18.75" customHeight="1" x14ac:dyDescent="0.25">
      <c r="T574" s="38"/>
      <c r="U574" s="38"/>
      <c r="V574" s="38"/>
      <c r="W574" s="38"/>
    </row>
    <row r="575" spans="20:23" ht="18.75" customHeight="1" x14ac:dyDescent="0.25">
      <c r="T575" s="38"/>
      <c r="U575" s="38"/>
      <c r="V575" s="38"/>
      <c r="W575" s="38"/>
    </row>
    <row r="576" spans="20:23" ht="18.75" customHeight="1" x14ac:dyDescent="0.25">
      <c r="T576" s="38"/>
      <c r="U576" s="38"/>
      <c r="V576" s="38"/>
      <c r="W576" s="38"/>
    </row>
    <row r="577" spans="20:23" ht="18.75" customHeight="1" x14ac:dyDescent="0.25">
      <c r="T577" s="38"/>
      <c r="U577" s="38"/>
      <c r="V577" s="38"/>
      <c r="W577" s="38"/>
    </row>
    <row r="578" spans="20:23" ht="18.75" customHeight="1" x14ac:dyDescent="0.25">
      <c r="T578" s="38"/>
      <c r="U578" s="38"/>
      <c r="V578" s="38"/>
      <c r="W578" s="38"/>
    </row>
    <row r="579" spans="20:23" ht="18.75" customHeight="1" x14ac:dyDescent="0.25">
      <c r="T579" s="38"/>
      <c r="U579" s="38"/>
      <c r="V579" s="38"/>
      <c r="W579" s="38"/>
    </row>
    <row r="580" spans="20:23" ht="18.75" customHeight="1" x14ac:dyDescent="0.25">
      <c r="T580" s="38"/>
      <c r="U580" s="38"/>
      <c r="V580" s="38"/>
      <c r="W580" s="38"/>
    </row>
    <row r="581" spans="20:23" ht="18.75" customHeight="1" x14ac:dyDescent="0.25">
      <c r="T581" s="38"/>
      <c r="U581" s="38"/>
      <c r="V581" s="38"/>
      <c r="W581" s="38"/>
    </row>
    <row r="582" spans="20:23" ht="18.75" customHeight="1" x14ac:dyDescent="0.25">
      <c r="T582" s="38"/>
      <c r="U582" s="38"/>
      <c r="V582" s="38"/>
      <c r="W582" s="38"/>
    </row>
    <row r="583" spans="20:23" ht="18.75" customHeight="1" x14ac:dyDescent="0.25">
      <c r="T583" s="38"/>
      <c r="U583" s="38"/>
      <c r="V583" s="38"/>
      <c r="W583" s="38"/>
    </row>
    <row r="584" spans="20:23" ht="18.75" customHeight="1" x14ac:dyDescent="0.25">
      <c r="T584" s="38"/>
      <c r="U584" s="38"/>
      <c r="V584" s="38"/>
      <c r="W584" s="38"/>
    </row>
    <row r="585" spans="20:23" ht="18.75" customHeight="1" x14ac:dyDescent="0.25">
      <c r="T585" s="38"/>
      <c r="U585" s="38"/>
      <c r="V585" s="38"/>
      <c r="W585" s="38"/>
    </row>
    <row r="586" spans="20:23" ht="18.75" customHeight="1" x14ac:dyDescent="0.25">
      <c r="T586" s="38"/>
      <c r="U586" s="38"/>
      <c r="V586" s="38"/>
      <c r="W586" s="38"/>
    </row>
    <row r="587" spans="20:23" ht="18.75" customHeight="1" x14ac:dyDescent="0.25">
      <c r="T587" s="38"/>
      <c r="U587" s="38"/>
      <c r="V587" s="38"/>
      <c r="W587" s="38"/>
    </row>
    <row r="588" spans="20:23" ht="18.75" customHeight="1" x14ac:dyDescent="0.25">
      <c r="T588" s="38"/>
      <c r="U588" s="38"/>
      <c r="V588" s="38"/>
      <c r="W588" s="38"/>
    </row>
    <row r="589" spans="20:23" ht="18.75" customHeight="1" x14ac:dyDescent="0.25">
      <c r="T589" s="38"/>
      <c r="U589" s="38"/>
      <c r="V589" s="38"/>
      <c r="W589" s="38"/>
    </row>
    <row r="590" spans="20:23" ht="18.75" customHeight="1" x14ac:dyDescent="0.25">
      <c r="T590" s="38"/>
      <c r="U590" s="38"/>
      <c r="V590" s="38"/>
      <c r="W590" s="38"/>
    </row>
    <row r="591" spans="20:23" ht="18.75" customHeight="1" x14ac:dyDescent="0.25">
      <c r="T591" s="38"/>
      <c r="U591" s="38"/>
      <c r="V591" s="38"/>
      <c r="W591" s="38"/>
    </row>
    <row r="592" spans="20:23" ht="18.75" customHeight="1" x14ac:dyDescent="0.25">
      <c r="T592" s="38"/>
      <c r="U592" s="38"/>
      <c r="V592" s="38"/>
      <c r="W592" s="38"/>
    </row>
    <row r="593" spans="20:23" ht="18.75" customHeight="1" x14ac:dyDescent="0.25">
      <c r="T593" s="38"/>
      <c r="U593" s="38"/>
      <c r="V593" s="38"/>
      <c r="W593" s="38"/>
    </row>
    <row r="594" spans="20:23" ht="18.75" customHeight="1" x14ac:dyDescent="0.25">
      <c r="T594" s="38"/>
      <c r="U594" s="38"/>
      <c r="V594" s="38"/>
      <c r="W594" s="38"/>
    </row>
    <row r="595" spans="20:23" ht="18.75" customHeight="1" x14ac:dyDescent="0.25">
      <c r="T595" s="38"/>
      <c r="U595" s="38"/>
      <c r="V595" s="38"/>
      <c r="W595" s="38"/>
    </row>
    <row r="596" spans="20:23" ht="18.75" customHeight="1" x14ac:dyDescent="0.25">
      <c r="T596" s="38"/>
      <c r="U596" s="38"/>
      <c r="V596" s="38"/>
      <c r="W596" s="38"/>
    </row>
    <row r="597" spans="20:23" ht="18.75" customHeight="1" x14ac:dyDescent="0.25">
      <c r="T597" s="38"/>
      <c r="U597" s="38"/>
      <c r="V597" s="38"/>
      <c r="W597" s="38"/>
    </row>
    <row r="598" spans="20:23" ht="18.75" customHeight="1" x14ac:dyDescent="0.25">
      <c r="T598" s="38"/>
      <c r="U598" s="38"/>
      <c r="V598" s="38"/>
      <c r="W598" s="38"/>
    </row>
    <row r="599" spans="20:23" ht="18.75" customHeight="1" x14ac:dyDescent="0.25">
      <c r="T599" s="38"/>
      <c r="U599" s="38"/>
      <c r="V599" s="38"/>
      <c r="W599" s="38"/>
    </row>
    <row r="600" spans="20:23" ht="18.75" customHeight="1" x14ac:dyDescent="0.25">
      <c r="T600" s="38"/>
      <c r="U600" s="38"/>
      <c r="V600" s="38"/>
      <c r="W600" s="38"/>
    </row>
    <row r="601" spans="20:23" ht="18.75" customHeight="1" x14ac:dyDescent="0.25">
      <c r="T601" s="38"/>
      <c r="U601" s="38"/>
      <c r="V601" s="38"/>
      <c r="W601" s="38"/>
    </row>
    <row r="602" spans="20:23" ht="18.75" customHeight="1" x14ac:dyDescent="0.25">
      <c r="T602" s="38"/>
      <c r="U602" s="38"/>
      <c r="V602" s="38"/>
      <c r="W602" s="38"/>
    </row>
    <row r="603" spans="20:23" ht="18.75" customHeight="1" x14ac:dyDescent="0.25">
      <c r="T603" s="38"/>
      <c r="U603" s="38"/>
      <c r="V603" s="38"/>
      <c r="W603" s="38"/>
    </row>
    <row r="604" spans="20:23" ht="18.75" customHeight="1" x14ac:dyDescent="0.25">
      <c r="T604" s="38"/>
      <c r="U604" s="38"/>
      <c r="V604" s="38"/>
      <c r="W604" s="38"/>
    </row>
    <row r="605" spans="20:23" ht="18.75" customHeight="1" x14ac:dyDescent="0.25">
      <c r="T605" s="38"/>
      <c r="U605" s="38"/>
      <c r="V605" s="38"/>
      <c r="W605" s="38"/>
    </row>
    <row r="606" spans="20:23" ht="18.75" customHeight="1" x14ac:dyDescent="0.25">
      <c r="T606" s="38"/>
      <c r="U606" s="38"/>
      <c r="V606" s="38"/>
      <c r="W606" s="38"/>
    </row>
    <row r="607" spans="20:23" ht="18.75" customHeight="1" x14ac:dyDescent="0.25">
      <c r="T607" s="38"/>
      <c r="U607" s="38"/>
      <c r="V607" s="38"/>
      <c r="W607" s="38"/>
    </row>
    <row r="608" spans="20:23" ht="18.75" customHeight="1" x14ac:dyDescent="0.25">
      <c r="T608" s="38"/>
      <c r="U608" s="38"/>
      <c r="V608" s="38"/>
      <c r="W608" s="38"/>
    </row>
    <row r="609" spans="20:23" ht="18.75" customHeight="1" x14ac:dyDescent="0.25">
      <c r="T609" s="38"/>
      <c r="U609" s="38"/>
      <c r="V609" s="38"/>
      <c r="W609" s="38"/>
    </row>
    <row r="610" spans="20:23" ht="18.75" customHeight="1" x14ac:dyDescent="0.25">
      <c r="T610" s="38"/>
      <c r="U610" s="38"/>
      <c r="V610" s="38"/>
      <c r="W610" s="38"/>
    </row>
    <row r="611" spans="20:23" ht="18.75" customHeight="1" x14ac:dyDescent="0.25">
      <c r="T611" s="38"/>
      <c r="U611" s="38"/>
      <c r="V611" s="38"/>
      <c r="W611" s="38"/>
    </row>
    <row r="612" spans="20:23" ht="18.75" customHeight="1" x14ac:dyDescent="0.25">
      <c r="T612" s="38"/>
      <c r="U612" s="38"/>
      <c r="V612" s="38"/>
      <c r="W612" s="38"/>
    </row>
    <row r="613" spans="20:23" ht="18.75" customHeight="1" x14ac:dyDescent="0.25">
      <c r="T613" s="38"/>
      <c r="U613" s="38"/>
      <c r="V613" s="38"/>
      <c r="W613" s="38"/>
    </row>
    <row r="614" spans="20:23" ht="18.75" customHeight="1" x14ac:dyDescent="0.25">
      <c r="T614" s="38"/>
      <c r="U614" s="38"/>
      <c r="V614" s="38"/>
      <c r="W614" s="38"/>
    </row>
    <row r="615" spans="20:23" ht="18.75" customHeight="1" x14ac:dyDescent="0.25">
      <c r="T615" s="38"/>
      <c r="U615" s="38"/>
      <c r="V615" s="38"/>
      <c r="W615" s="38"/>
    </row>
    <row r="616" spans="20:23" ht="18.75" customHeight="1" x14ac:dyDescent="0.25">
      <c r="T616" s="38"/>
      <c r="U616" s="38"/>
      <c r="V616" s="38"/>
      <c r="W616" s="38"/>
    </row>
    <row r="617" spans="20:23" ht="18.75" customHeight="1" x14ac:dyDescent="0.25">
      <c r="T617" s="38"/>
      <c r="U617" s="38"/>
      <c r="V617" s="38"/>
      <c r="W617" s="38"/>
    </row>
    <row r="618" spans="20:23" ht="18.75" customHeight="1" x14ac:dyDescent="0.25">
      <c r="T618" s="38"/>
      <c r="U618" s="38"/>
      <c r="V618" s="38"/>
      <c r="W618" s="38"/>
    </row>
    <row r="619" spans="20:23" ht="18.75" customHeight="1" x14ac:dyDescent="0.25">
      <c r="T619" s="38"/>
      <c r="U619" s="38"/>
      <c r="V619" s="38"/>
      <c r="W619" s="38"/>
    </row>
    <row r="620" spans="20:23" ht="18.75" customHeight="1" x14ac:dyDescent="0.25">
      <c r="T620" s="38"/>
      <c r="U620" s="38"/>
      <c r="V620" s="38"/>
      <c r="W620" s="38"/>
    </row>
    <row r="621" spans="20:23" ht="18.75" customHeight="1" x14ac:dyDescent="0.25">
      <c r="T621" s="38"/>
      <c r="U621" s="38"/>
      <c r="V621" s="38"/>
      <c r="W621" s="38"/>
    </row>
    <row r="622" spans="20:23" ht="18.75" customHeight="1" x14ac:dyDescent="0.25">
      <c r="T622" s="38"/>
      <c r="U622" s="38"/>
      <c r="V622" s="38"/>
      <c r="W622" s="38"/>
    </row>
    <row r="623" spans="20:23" ht="18.75" customHeight="1" x14ac:dyDescent="0.25">
      <c r="T623" s="38"/>
      <c r="U623" s="38"/>
      <c r="V623" s="38"/>
      <c r="W623" s="38"/>
    </row>
    <row r="624" spans="20:23" ht="18.75" customHeight="1" x14ac:dyDescent="0.25">
      <c r="T624" s="38"/>
      <c r="U624" s="38"/>
      <c r="V624" s="38"/>
      <c r="W624" s="38"/>
    </row>
    <row r="625" spans="20:23" ht="18.75" customHeight="1" x14ac:dyDescent="0.25">
      <c r="T625" s="38"/>
      <c r="U625" s="38"/>
      <c r="V625" s="38"/>
      <c r="W625" s="38"/>
    </row>
    <row r="626" spans="20:23" ht="18.75" customHeight="1" x14ac:dyDescent="0.25">
      <c r="T626" s="38"/>
      <c r="U626" s="38"/>
      <c r="V626" s="38"/>
      <c r="W626" s="38"/>
    </row>
    <row r="627" spans="20:23" ht="18.75" customHeight="1" x14ac:dyDescent="0.25">
      <c r="T627" s="38"/>
      <c r="U627" s="38"/>
      <c r="V627" s="38"/>
      <c r="W627" s="38"/>
    </row>
    <row r="628" spans="20:23" ht="18.75" customHeight="1" x14ac:dyDescent="0.25">
      <c r="T628" s="38"/>
      <c r="U628" s="38"/>
      <c r="V628" s="38"/>
      <c r="W628" s="38"/>
    </row>
    <row r="629" spans="20:23" ht="18.75" customHeight="1" x14ac:dyDescent="0.25">
      <c r="T629" s="38"/>
      <c r="U629" s="38"/>
      <c r="V629" s="38"/>
      <c r="W629" s="38"/>
    </row>
    <row r="630" spans="20:23" ht="18.75" customHeight="1" x14ac:dyDescent="0.25">
      <c r="T630" s="38"/>
      <c r="U630" s="38"/>
      <c r="V630" s="38"/>
      <c r="W630" s="38"/>
    </row>
    <row r="631" spans="20:23" ht="18.75" customHeight="1" x14ac:dyDescent="0.25">
      <c r="T631" s="38"/>
      <c r="U631" s="38"/>
      <c r="V631" s="38"/>
      <c r="W631" s="38"/>
    </row>
    <row r="632" spans="20:23" ht="18.75" customHeight="1" x14ac:dyDescent="0.25">
      <c r="T632" s="38"/>
      <c r="U632" s="38"/>
      <c r="V632" s="38"/>
      <c r="W632" s="38"/>
    </row>
    <row r="633" spans="20:23" ht="18.75" customHeight="1" x14ac:dyDescent="0.25">
      <c r="T633" s="38"/>
      <c r="U633" s="38"/>
      <c r="V633" s="38"/>
      <c r="W633" s="38"/>
    </row>
    <row r="634" spans="20:23" ht="18.75" customHeight="1" x14ac:dyDescent="0.25">
      <c r="T634" s="38"/>
      <c r="U634" s="38"/>
      <c r="V634" s="38"/>
      <c r="W634" s="38"/>
    </row>
    <row r="635" spans="20:23" ht="18.75" customHeight="1" x14ac:dyDescent="0.25">
      <c r="T635" s="38"/>
      <c r="U635" s="38"/>
      <c r="V635" s="38"/>
      <c r="W635" s="38"/>
    </row>
    <row r="636" spans="20:23" ht="18.75" customHeight="1" x14ac:dyDescent="0.25">
      <c r="T636" s="38"/>
      <c r="U636" s="38"/>
      <c r="V636" s="38"/>
      <c r="W636" s="38"/>
    </row>
    <row r="637" spans="20:23" ht="18.75" customHeight="1" x14ac:dyDescent="0.25">
      <c r="T637" s="38"/>
      <c r="U637" s="38"/>
      <c r="V637" s="38"/>
      <c r="W637" s="38"/>
    </row>
    <row r="638" spans="20:23" ht="18.75" customHeight="1" x14ac:dyDescent="0.25">
      <c r="T638" s="38"/>
      <c r="U638" s="38"/>
      <c r="V638" s="38"/>
      <c r="W638" s="38"/>
    </row>
    <row r="639" spans="20:23" ht="18.75" customHeight="1" x14ac:dyDescent="0.25">
      <c r="T639" s="38"/>
      <c r="U639" s="38"/>
      <c r="V639" s="38"/>
      <c r="W639" s="38"/>
    </row>
    <row r="640" spans="20:23" ht="18.75" customHeight="1" x14ac:dyDescent="0.25">
      <c r="T640" s="38"/>
      <c r="U640" s="38"/>
      <c r="V640" s="38"/>
      <c r="W640" s="38"/>
    </row>
    <row r="641" spans="20:23" ht="18.75" customHeight="1" x14ac:dyDescent="0.25">
      <c r="T641" s="38"/>
      <c r="U641" s="38"/>
      <c r="V641" s="38"/>
      <c r="W641" s="38"/>
    </row>
    <row r="642" spans="20:23" ht="18.75" customHeight="1" x14ac:dyDescent="0.25">
      <c r="T642" s="38"/>
      <c r="U642" s="38"/>
      <c r="V642" s="38"/>
      <c r="W642" s="38"/>
    </row>
    <row r="643" spans="20:23" ht="18.75" customHeight="1" x14ac:dyDescent="0.25">
      <c r="T643" s="38"/>
      <c r="U643" s="38"/>
      <c r="V643" s="38"/>
      <c r="W643" s="38"/>
    </row>
    <row r="644" spans="20:23" ht="18.75" customHeight="1" x14ac:dyDescent="0.25">
      <c r="T644" s="38"/>
      <c r="U644" s="38"/>
      <c r="V644" s="38"/>
      <c r="W644" s="38"/>
    </row>
    <row r="645" spans="20:23" ht="18.75" customHeight="1" x14ac:dyDescent="0.25">
      <c r="T645" s="38"/>
      <c r="U645" s="38"/>
      <c r="V645" s="38"/>
      <c r="W645" s="38"/>
    </row>
    <row r="646" spans="20:23" ht="18.75" customHeight="1" x14ac:dyDescent="0.25">
      <c r="T646" s="38"/>
      <c r="U646" s="38"/>
      <c r="V646" s="38"/>
      <c r="W646" s="38"/>
    </row>
    <row r="647" spans="20:23" ht="18.75" customHeight="1" x14ac:dyDescent="0.25">
      <c r="T647" s="38"/>
      <c r="U647" s="38"/>
      <c r="V647" s="38"/>
      <c r="W647" s="38"/>
    </row>
    <row r="648" spans="20:23" ht="18.75" customHeight="1" x14ac:dyDescent="0.25">
      <c r="T648" s="38"/>
      <c r="U648" s="38"/>
      <c r="V648" s="38"/>
      <c r="W648" s="38"/>
    </row>
    <row r="649" spans="20:23" ht="18.75" customHeight="1" x14ac:dyDescent="0.25">
      <c r="T649" s="38"/>
      <c r="U649" s="38"/>
      <c r="V649" s="38"/>
      <c r="W649" s="38"/>
    </row>
    <row r="650" spans="20:23" ht="18.75" customHeight="1" x14ac:dyDescent="0.25">
      <c r="T650" s="38"/>
      <c r="U650" s="38"/>
      <c r="V650" s="38"/>
      <c r="W650" s="38"/>
    </row>
    <row r="651" spans="20:23" ht="18.75" customHeight="1" x14ac:dyDescent="0.25">
      <c r="T651" s="38"/>
      <c r="U651" s="38"/>
      <c r="V651" s="38"/>
      <c r="W651" s="38"/>
    </row>
    <row r="652" spans="20:23" ht="18.75" customHeight="1" x14ac:dyDescent="0.25">
      <c r="T652" s="38"/>
      <c r="U652" s="38"/>
      <c r="V652" s="38"/>
      <c r="W652" s="38"/>
    </row>
    <row r="653" spans="20:23" ht="18.75" customHeight="1" x14ac:dyDescent="0.25">
      <c r="T653" s="38"/>
      <c r="U653" s="38"/>
      <c r="V653" s="38"/>
      <c r="W653" s="38"/>
    </row>
    <row r="654" spans="20:23" ht="18.75" customHeight="1" x14ac:dyDescent="0.25">
      <c r="T654" s="38"/>
      <c r="U654" s="38"/>
      <c r="V654" s="38"/>
      <c r="W654" s="38"/>
    </row>
    <row r="655" spans="20:23" ht="18.75" customHeight="1" x14ac:dyDescent="0.25">
      <c r="T655" s="38"/>
      <c r="U655" s="38"/>
      <c r="V655" s="38"/>
      <c r="W655" s="38"/>
    </row>
    <row r="656" spans="20:23" ht="18.75" customHeight="1" x14ac:dyDescent="0.25">
      <c r="T656" s="38"/>
      <c r="U656" s="38"/>
      <c r="V656" s="38"/>
      <c r="W656" s="38"/>
    </row>
    <row r="657" spans="20:23" ht="18.75" customHeight="1" x14ac:dyDescent="0.25">
      <c r="T657" s="38"/>
      <c r="U657" s="38"/>
      <c r="V657" s="38"/>
      <c r="W657" s="38"/>
    </row>
    <row r="658" spans="20:23" ht="18.75" customHeight="1" x14ac:dyDescent="0.25">
      <c r="T658" s="38"/>
      <c r="U658" s="38"/>
      <c r="V658" s="38"/>
      <c r="W658" s="38"/>
    </row>
    <row r="659" spans="20:23" ht="18.75" customHeight="1" x14ac:dyDescent="0.25">
      <c r="T659" s="38"/>
      <c r="U659" s="38"/>
      <c r="V659" s="38"/>
      <c r="W659" s="38"/>
    </row>
    <row r="660" spans="20:23" ht="18.75" customHeight="1" x14ac:dyDescent="0.25">
      <c r="T660" s="38"/>
      <c r="U660" s="38"/>
      <c r="V660" s="38"/>
      <c r="W660" s="38"/>
    </row>
    <row r="661" spans="20:23" ht="18.75" customHeight="1" x14ac:dyDescent="0.25">
      <c r="T661" s="38"/>
      <c r="U661" s="38"/>
      <c r="V661" s="38"/>
      <c r="W661" s="38"/>
    </row>
    <row r="662" spans="20:23" ht="18.75" customHeight="1" x14ac:dyDescent="0.25">
      <c r="T662" s="38"/>
      <c r="U662" s="38"/>
      <c r="V662" s="38"/>
      <c r="W662" s="38"/>
    </row>
    <row r="663" spans="20:23" ht="18.75" customHeight="1" x14ac:dyDescent="0.25">
      <c r="T663" s="38"/>
      <c r="U663" s="38"/>
      <c r="V663" s="38"/>
      <c r="W663" s="38"/>
    </row>
    <row r="664" spans="20:23" ht="18.75" customHeight="1" x14ac:dyDescent="0.25">
      <c r="T664" s="38"/>
      <c r="U664" s="38"/>
      <c r="V664" s="38"/>
      <c r="W664" s="38"/>
    </row>
    <row r="665" spans="20:23" ht="18.75" customHeight="1" x14ac:dyDescent="0.25">
      <c r="T665" s="38"/>
      <c r="U665" s="38"/>
      <c r="V665" s="38"/>
      <c r="W665" s="38"/>
    </row>
    <row r="666" spans="20:23" ht="18.75" customHeight="1" x14ac:dyDescent="0.25">
      <c r="T666" s="38"/>
      <c r="U666" s="38"/>
      <c r="V666" s="38"/>
      <c r="W666" s="38"/>
    </row>
    <row r="667" spans="20:23" ht="18.75" customHeight="1" x14ac:dyDescent="0.25">
      <c r="T667" s="38"/>
      <c r="U667" s="38"/>
      <c r="V667" s="38"/>
      <c r="W667" s="38"/>
    </row>
    <row r="668" spans="20:23" ht="18.75" customHeight="1" x14ac:dyDescent="0.25">
      <c r="T668" s="38"/>
      <c r="U668" s="38"/>
      <c r="V668" s="38"/>
      <c r="W668" s="38"/>
    </row>
    <row r="669" spans="20:23" ht="18.75" customHeight="1" x14ac:dyDescent="0.25">
      <c r="T669" s="38"/>
      <c r="U669" s="38"/>
      <c r="V669" s="38"/>
      <c r="W669" s="38"/>
    </row>
    <row r="670" spans="20:23" ht="18.75" customHeight="1" x14ac:dyDescent="0.25">
      <c r="T670" s="38"/>
      <c r="U670" s="38"/>
      <c r="V670" s="38"/>
      <c r="W670" s="38"/>
    </row>
    <row r="671" spans="20:23" ht="18.75" customHeight="1" x14ac:dyDescent="0.25">
      <c r="T671" s="38"/>
      <c r="U671" s="38"/>
      <c r="V671" s="38"/>
      <c r="W671" s="38"/>
    </row>
    <row r="672" spans="20:23" ht="18.75" customHeight="1" x14ac:dyDescent="0.25">
      <c r="T672" s="38"/>
      <c r="U672" s="38"/>
      <c r="V672" s="38"/>
      <c r="W672" s="38"/>
    </row>
    <row r="673" spans="20:23" ht="18.75" customHeight="1" x14ac:dyDescent="0.25">
      <c r="T673" s="38"/>
      <c r="U673" s="38"/>
      <c r="V673" s="38"/>
      <c r="W673" s="38"/>
    </row>
    <row r="674" spans="20:23" ht="18.75" customHeight="1" x14ac:dyDescent="0.25">
      <c r="T674" s="38"/>
      <c r="U674" s="38"/>
      <c r="V674" s="38"/>
      <c r="W674" s="38"/>
    </row>
    <row r="675" spans="20:23" ht="18.75" customHeight="1" x14ac:dyDescent="0.25">
      <c r="T675" s="38"/>
      <c r="U675" s="38"/>
      <c r="V675" s="38"/>
      <c r="W675" s="38"/>
    </row>
    <row r="676" spans="20:23" ht="18.75" customHeight="1" x14ac:dyDescent="0.25">
      <c r="T676" s="38"/>
      <c r="U676" s="38"/>
      <c r="V676" s="38"/>
      <c r="W676" s="38"/>
    </row>
    <row r="677" spans="20:23" ht="18.75" customHeight="1" x14ac:dyDescent="0.25">
      <c r="T677" s="38"/>
      <c r="U677" s="38"/>
      <c r="V677" s="38"/>
      <c r="W677" s="38"/>
    </row>
    <row r="678" spans="20:23" ht="18.75" customHeight="1" x14ac:dyDescent="0.25">
      <c r="T678" s="38"/>
      <c r="U678" s="38"/>
      <c r="V678" s="38"/>
      <c r="W678" s="38"/>
    </row>
    <row r="679" spans="20:23" ht="18.75" customHeight="1" x14ac:dyDescent="0.25">
      <c r="T679" s="38"/>
      <c r="U679" s="38"/>
      <c r="V679" s="38"/>
      <c r="W679" s="38"/>
    </row>
    <row r="680" spans="20:23" ht="18.75" customHeight="1" x14ac:dyDescent="0.25">
      <c r="T680" s="38"/>
      <c r="U680" s="38"/>
      <c r="V680" s="38"/>
      <c r="W680" s="38"/>
    </row>
    <row r="681" spans="20:23" ht="18.75" customHeight="1" x14ac:dyDescent="0.25">
      <c r="T681" s="38"/>
      <c r="U681" s="38"/>
      <c r="V681" s="38"/>
      <c r="W681" s="38"/>
    </row>
    <row r="682" spans="20:23" ht="18.75" customHeight="1" x14ac:dyDescent="0.25">
      <c r="T682" s="38"/>
      <c r="U682" s="38"/>
      <c r="V682" s="38"/>
      <c r="W682" s="38"/>
    </row>
    <row r="683" spans="20:23" ht="18.75" customHeight="1" x14ac:dyDescent="0.25">
      <c r="T683" s="38"/>
      <c r="U683" s="38"/>
      <c r="V683" s="38"/>
      <c r="W683" s="38"/>
    </row>
    <row r="684" spans="20:23" ht="18.75" customHeight="1" x14ac:dyDescent="0.25">
      <c r="T684" s="38"/>
      <c r="U684" s="38"/>
      <c r="V684" s="38"/>
      <c r="W684" s="38"/>
    </row>
    <row r="685" spans="20:23" ht="18.75" customHeight="1" x14ac:dyDescent="0.25">
      <c r="T685" s="38"/>
      <c r="U685" s="38"/>
      <c r="V685" s="38"/>
      <c r="W685" s="38"/>
    </row>
    <row r="686" spans="20:23" ht="18.75" customHeight="1" x14ac:dyDescent="0.25">
      <c r="T686" s="38"/>
      <c r="U686" s="38"/>
      <c r="V686" s="38"/>
      <c r="W686" s="38"/>
    </row>
    <row r="687" spans="20:23" ht="18.75" customHeight="1" x14ac:dyDescent="0.25">
      <c r="T687" s="38"/>
      <c r="U687" s="38"/>
      <c r="V687" s="38"/>
      <c r="W687" s="38"/>
    </row>
    <row r="688" spans="20:23" ht="18.75" customHeight="1" x14ac:dyDescent="0.25">
      <c r="T688" s="38"/>
      <c r="U688" s="38"/>
      <c r="V688" s="38"/>
      <c r="W688" s="38"/>
    </row>
    <row r="689" spans="20:23" ht="18.75" customHeight="1" x14ac:dyDescent="0.25">
      <c r="T689" s="38"/>
      <c r="U689" s="38"/>
      <c r="V689" s="38"/>
      <c r="W689" s="38"/>
    </row>
    <row r="690" spans="20:23" ht="18.75" customHeight="1" x14ac:dyDescent="0.25">
      <c r="T690" s="38"/>
      <c r="U690" s="38"/>
      <c r="V690" s="38"/>
      <c r="W690" s="38"/>
    </row>
    <row r="691" spans="20:23" ht="18.75" customHeight="1" x14ac:dyDescent="0.25">
      <c r="T691" s="38"/>
      <c r="U691" s="38"/>
      <c r="V691" s="38"/>
      <c r="W691" s="38"/>
    </row>
    <row r="692" spans="20:23" ht="18.75" customHeight="1" x14ac:dyDescent="0.25">
      <c r="T692" s="38"/>
      <c r="U692" s="38"/>
      <c r="V692" s="38"/>
      <c r="W692" s="38"/>
    </row>
    <row r="693" spans="20:23" ht="18.75" customHeight="1" x14ac:dyDescent="0.25">
      <c r="T693" s="38"/>
      <c r="U693" s="38"/>
      <c r="V693" s="38"/>
      <c r="W693" s="38"/>
    </row>
    <row r="694" spans="20:23" ht="18.75" customHeight="1" x14ac:dyDescent="0.25">
      <c r="T694" s="38"/>
      <c r="U694" s="38"/>
      <c r="V694" s="38"/>
      <c r="W694" s="38"/>
    </row>
    <row r="695" spans="20:23" ht="18.75" customHeight="1" x14ac:dyDescent="0.25">
      <c r="T695" s="38"/>
      <c r="U695" s="38"/>
      <c r="V695" s="38"/>
      <c r="W695" s="38"/>
    </row>
    <row r="696" spans="20:23" ht="18.75" customHeight="1" x14ac:dyDescent="0.25">
      <c r="T696" s="38"/>
      <c r="U696" s="38"/>
      <c r="V696" s="38"/>
      <c r="W696" s="38"/>
    </row>
    <row r="697" spans="20:23" ht="18.75" customHeight="1" x14ac:dyDescent="0.25">
      <c r="T697" s="38"/>
      <c r="U697" s="38"/>
      <c r="V697" s="38"/>
      <c r="W697" s="38"/>
    </row>
    <row r="698" spans="20:23" ht="18.75" customHeight="1" x14ac:dyDescent="0.25">
      <c r="T698" s="38"/>
      <c r="U698" s="38"/>
      <c r="V698" s="38"/>
      <c r="W698" s="38"/>
    </row>
    <row r="699" spans="20:23" ht="18.75" customHeight="1" x14ac:dyDescent="0.25">
      <c r="T699" s="38"/>
      <c r="U699" s="38"/>
      <c r="V699" s="38"/>
      <c r="W699" s="38"/>
    </row>
    <row r="700" spans="20:23" ht="18.75" customHeight="1" x14ac:dyDescent="0.25">
      <c r="T700" s="38"/>
      <c r="U700" s="38"/>
      <c r="V700" s="38"/>
      <c r="W700" s="38"/>
    </row>
    <row r="701" spans="20:23" ht="18.75" customHeight="1" x14ac:dyDescent="0.25">
      <c r="T701" s="38"/>
      <c r="U701" s="38"/>
      <c r="V701" s="38"/>
      <c r="W701" s="38"/>
    </row>
    <row r="702" spans="20:23" ht="18.75" customHeight="1" x14ac:dyDescent="0.25">
      <c r="T702" s="38"/>
      <c r="U702" s="38"/>
      <c r="V702" s="38"/>
      <c r="W702" s="38"/>
    </row>
    <row r="703" spans="20:23" ht="18.75" customHeight="1" x14ac:dyDescent="0.25">
      <c r="T703" s="38"/>
      <c r="U703" s="38"/>
      <c r="V703" s="38"/>
      <c r="W703" s="38"/>
    </row>
    <row r="704" spans="20:23" ht="18.75" customHeight="1" x14ac:dyDescent="0.25">
      <c r="T704" s="38"/>
      <c r="U704" s="38"/>
      <c r="V704" s="38"/>
      <c r="W704" s="38"/>
    </row>
    <row r="705" spans="20:23" ht="18.75" customHeight="1" x14ac:dyDescent="0.25">
      <c r="T705" s="38"/>
      <c r="U705" s="38"/>
      <c r="V705" s="38"/>
      <c r="W705" s="38"/>
    </row>
    <row r="706" spans="20:23" ht="18.75" customHeight="1" x14ac:dyDescent="0.25">
      <c r="T706" s="38"/>
      <c r="U706" s="38"/>
      <c r="V706" s="38"/>
      <c r="W706" s="38"/>
    </row>
    <row r="707" spans="20:23" ht="18.75" customHeight="1" x14ac:dyDescent="0.25">
      <c r="T707" s="38"/>
      <c r="U707" s="38"/>
      <c r="V707" s="38"/>
      <c r="W707" s="38"/>
    </row>
    <row r="708" spans="20:23" ht="18.75" customHeight="1" x14ac:dyDescent="0.25">
      <c r="T708" s="38"/>
      <c r="U708" s="38"/>
      <c r="V708" s="38"/>
      <c r="W708" s="38"/>
    </row>
    <row r="709" spans="20:23" ht="18.75" customHeight="1" x14ac:dyDescent="0.25">
      <c r="T709" s="38"/>
      <c r="U709" s="38"/>
      <c r="V709" s="38"/>
      <c r="W709" s="38"/>
    </row>
    <row r="710" spans="20:23" ht="18.75" customHeight="1" x14ac:dyDescent="0.25">
      <c r="T710" s="38"/>
      <c r="U710" s="38"/>
      <c r="V710" s="38"/>
      <c r="W710" s="38"/>
    </row>
    <row r="711" spans="20:23" ht="18.75" customHeight="1" x14ac:dyDescent="0.25">
      <c r="T711" s="38"/>
      <c r="U711" s="38"/>
      <c r="V711" s="38"/>
      <c r="W711" s="38"/>
    </row>
    <row r="712" spans="20:23" ht="18.75" customHeight="1" x14ac:dyDescent="0.25">
      <c r="T712" s="38"/>
      <c r="U712" s="38"/>
      <c r="V712" s="38"/>
      <c r="W712" s="38"/>
    </row>
    <row r="713" spans="20:23" ht="18.75" customHeight="1" x14ac:dyDescent="0.25">
      <c r="T713" s="38"/>
      <c r="U713" s="38"/>
      <c r="V713" s="38"/>
      <c r="W713" s="38"/>
    </row>
    <row r="714" spans="20:23" ht="18.75" customHeight="1" x14ac:dyDescent="0.25">
      <c r="T714" s="38"/>
      <c r="U714" s="38"/>
      <c r="V714" s="38"/>
      <c r="W714" s="38"/>
    </row>
    <row r="715" spans="20:23" ht="18.75" customHeight="1" x14ac:dyDescent="0.25">
      <c r="T715" s="38"/>
      <c r="U715" s="38"/>
      <c r="V715" s="38"/>
      <c r="W715" s="38"/>
    </row>
    <row r="716" spans="20:23" ht="18.75" customHeight="1" x14ac:dyDescent="0.25">
      <c r="T716" s="38"/>
      <c r="U716" s="38"/>
      <c r="V716" s="38"/>
      <c r="W716" s="38"/>
    </row>
    <row r="717" spans="20:23" ht="18.75" customHeight="1" x14ac:dyDescent="0.25">
      <c r="T717" s="38"/>
      <c r="U717" s="38"/>
      <c r="V717" s="38"/>
      <c r="W717" s="38"/>
    </row>
    <row r="718" spans="20:23" ht="18.75" customHeight="1" x14ac:dyDescent="0.25">
      <c r="T718" s="38"/>
      <c r="U718" s="38"/>
      <c r="V718" s="38"/>
      <c r="W718" s="38"/>
    </row>
    <row r="719" spans="20:23" ht="18.75" customHeight="1" x14ac:dyDescent="0.25">
      <c r="T719" s="38"/>
      <c r="U719" s="38"/>
      <c r="V719" s="38"/>
      <c r="W719" s="38"/>
    </row>
    <row r="720" spans="20:23" ht="18.75" customHeight="1" x14ac:dyDescent="0.25">
      <c r="T720" s="38"/>
      <c r="U720" s="38"/>
      <c r="V720" s="38"/>
      <c r="W720" s="38"/>
    </row>
    <row r="721" spans="20:23" ht="18.75" customHeight="1" x14ac:dyDescent="0.25">
      <c r="T721" s="38"/>
      <c r="U721" s="38"/>
      <c r="V721" s="38"/>
      <c r="W721" s="38"/>
    </row>
    <row r="722" spans="20:23" ht="18.75" customHeight="1" x14ac:dyDescent="0.25">
      <c r="T722" s="38"/>
      <c r="U722" s="38"/>
      <c r="V722" s="38"/>
      <c r="W722" s="38"/>
    </row>
    <row r="723" spans="20:23" ht="18.75" customHeight="1" x14ac:dyDescent="0.25">
      <c r="T723" s="38"/>
      <c r="U723" s="38"/>
      <c r="V723" s="38"/>
      <c r="W723" s="38"/>
    </row>
    <row r="724" spans="20:23" ht="18.75" customHeight="1" x14ac:dyDescent="0.25">
      <c r="T724" s="38"/>
      <c r="U724" s="38"/>
      <c r="V724" s="38"/>
      <c r="W724" s="38"/>
    </row>
    <row r="725" spans="20:23" ht="18.75" customHeight="1" x14ac:dyDescent="0.25">
      <c r="T725" s="38"/>
      <c r="U725" s="38"/>
      <c r="V725" s="38"/>
      <c r="W725" s="38"/>
    </row>
    <row r="726" spans="20:23" ht="18.75" customHeight="1" x14ac:dyDescent="0.25">
      <c r="T726" s="38"/>
      <c r="U726" s="38"/>
      <c r="V726" s="38"/>
      <c r="W726" s="38"/>
    </row>
    <row r="727" spans="20:23" ht="18.75" customHeight="1" x14ac:dyDescent="0.25">
      <c r="T727" s="38"/>
      <c r="U727" s="38"/>
      <c r="V727" s="38"/>
      <c r="W727" s="38"/>
    </row>
    <row r="728" spans="20:23" ht="18.75" customHeight="1" x14ac:dyDescent="0.25">
      <c r="T728" s="38"/>
      <c r="U728" s="38"/>
      <c r="V728" s="38"/>
      <c r="W728" s="38"/>
    </row>
    <row r="729" spans="20:23" ht="18.75" customHeight="1" x14ac:dyDescent="0.25">
      <c r="T729" s="38"/>
      <c r="U729" s="38"/>
      <c r="V729" s="38"/>
      <c r="W729" s="38"/>
    </row>
    <row r="730" spans="20:23" ht="18.75" customHeight="1" x14ac:dyDescent="0.25">
      <c r="T730" s="38"/>
      <c r="U730" s="38"/>
      <c r="V730" s="38"/>
      <c r="W730" s="38"/>
    </row>
    <row r="731" spans="20:23" ht="18.75" customHeight="1" x14ac:dyDescent="0.25">
      <c r="T731" s="38"/>
      <c r="U731" s="38"/>
      <c r="V731" s="38"/>
      <c r="W731" s="38"/>
    </row>
    <row r="732" spans="20:23" ht="18.75" customHeight="1" x14ac:dyDescent="0.25">
      <c r="T732" s="38"/>
      <c r="U732" s="38"/>
      <c r="V732" s="38"/>
      <c r="W732" s="38"/>
    </row>
    <row r="733" spans="20:23" ht="18.75" customHeight="1" x14ac:dyDescent="0.25">
      <c r="T733" s="38"/>
      <c r="U733" s="38"/>
      <c r="V733" s="38"/>
      <c r="W733" s="38"/>
    </row>
    <row r="734" spans="20:23" ht="18.75" customHeight="1" x14ac:dyDescent="0.25">
      <c r="T734" s="38"/>
      <c r="U734" s="38"/>
      <c r="V734" s="38"/>
      <c r="W734" s="38"/>
    </row>
    <row r="735" spans="20:23" ht="18.75" customHeight="1" x14ac:dyDescent="0.25">
      <c r="T735" s="38"/>
      <c r="U735" s="38"/>
      <c r="V735" s="38"/>
      <c r="W735" s="38"/>
    </row>
    <row r="736" spans="20:23" ht="18.75" customHeight="1" x14ac:dyDescent="0.25">
      <c r="T736" s="38"/>
      <c r="U736" s="38"/>
      <c r="V736" s="38"/>
      <c r="W736" s="38"/>
    </row>
    <row r="737" spans="20:23" ht="18.75" customHeight="1" x14ac:dyDescent="0.25">
      <c r="T737" s="38"/>
      <c r="U737" s="38"/>
      <c r="V737" s="38"/>
      <c r="W737" s="38"/>
    </row>
    <row r="738" spans="20:23" ht="18.75" customHeight="1" x14ac:dyDescent="0.25">
      <c r="T738" s="38"/>
      <c r="U738" s="38"/>
      <c r="V738" s="38"/>
      <c r="W738" s="38"/>
    </row>
    <row r="739" spans="20:23" ht="18.75" customHeight="1" x14ac:dyDescent="0.25">
      <c r="T739" s="38"/>
      <c r="U739" s="38"/>
      <c r="V739" s="38"/>
      <c r="W739" s="38"/>
    </row>
    <row r="740" spans="20:23" ht="18.75" customHeight="1" x14ac:dyDescent="0.25">
      <c r="T740" s="38"/>
      <c r="U740" s="38"/>
      <c r="V740" s="38"/>
      <c r="W740" s="38"/>
    </row>
    <row r="741" spans="20:23" ht="18.75" customHeight="1" x14ac:dyDescent="0.25">
      <c r="T741" s="38"/>
      <c r="U741" s="38"/>
      <c r="V741" s="38"/>
      <c r="W741" s="38"/>
    </row>
    <row r="742" spans="20:23" ht="18.75" customHeight="1" x14ac:dyDescent="0.25">
      <c r="T742" s="38"/>
      <c r="U742" s="38"/>
      <c r="V742" s="38"/>
      <c r="W742" s="38"/>
    </row>
    <row r="743" spans="20:23" ht="18.75" customHeight="1" x14ac:dyDescent="0.25">
      <c r="T743" s="38"/>
      <c r="U743" s="38"/>
      <c r="V743" s="38"/>
      <c r="W743" s="38"/>
    </row>
    <row r="744" spans="20:23" ht="18.75" customHeight="1" x14ac:dyDescent="0.25">
      <c r="T744" s="38"/>
      <c r="U744" s="38"/>
      <c r="V744" s="38"/>
      <c r="W744" s="38"/>
    </row>
    <row r="745" spans="20:23" ht="18.75" customHeight="1" x14ac:dyDescent="0.25">
      <c r="T745" s="38"/>
      <c r="U745" s="38"/>
      <c r="V745" s="38"/>
      <c r="W745" s="38"/>
    </row>
    <row r="746" spans="20:23" ht="18.75" customHeight="1" x14ac:dyDescent="0.25">
      <c r="T746" s="38"/>
      <c r="U746" s="38"/>
      <c r="V746" s="38"/>
      <c r="W746" s="38"/>
    </row>
    <row r="747" spans="20:23" ht="18.75" customHeight="1" x14ac:dyDescent="0.25">
      <c r="T747" s="38"/>
      <c r="U747" s="38"/>
      <c r="V747" s="38"/>
      <c r="W747" s="38"/>
    </row>
    <row r="748" spans="20:23" ht="18.75" customHeight="1" x14ac:dyDescent="0.25">
      <c r="T748" s="38"/>
      <c r="U748" s="38"/>
      <c r="V748" s="38"/>
      <c r="W748" s="38"/>
    </row>
    <row r="749" spans="20:23" ht="18.75" customHeight="1" x14ac:dyDescent="0.25">
      <c r="T749" s="38"/>
      <c r="U749" s="38"/>
      <c r="V749" s="38"/>
      <c r="W749" s="38"/>
    </row>
    <row r="750" spans="20:23" ht="18.75" customHeight="1" x14ac:dyDescent="0.25">
      <c r="T750" s="38"/>
      <c r="U750" s="38"/>
      <c r="V750" s="38"/>
      <c r="W750" s="38"/>
    </row>
    <row r="751" spans="20:23" ht="18.75" customHeight="1" x14ac:dyDescent="0.25">
      <c r="T751" s="38"/>
      <c r="U751" s="38"/>
      <c r="V751" s="38"/>
      <c r="W751" s="38"/>
    </row>
    <row r="752" spans="20:23" ht="18.75" customHeight="1" x14ac:dyDescent="0.25">
      <c r="T752" s="38"/>
      <c r="U752" s="38"/>
      <c r="V752" s="38"/>
      <c r="W752" s="38"/>
    </row>
    <row r="753" spans="20:23" ht="18.75" customHeight="1" x14ac:dyDescent="0.25">
      <c r="T753" s="38"/>
      <c r="U753" s="38"/>
      <c r="V753" s="38"/>
      <c r="W753" s="38"/>
    </row>
    <row r="754" spans="20:23" ht="18.75" customHeight="1" x14ac:dyDescent="0.25">
      <c r="T754" s="38"/>
      <c r="U754" s="38"/>
      <c r="V754" s="38"/>
      <c r="W754" s="38"/>
    </row>
    <row r="755" spans="20:23" ht="18.75" customHeight="1" x14ac:dyDescent="0.25">
      <c r="T755" s="38"/>
      <c r="U755" s="38"/>
      <c r="V755" s="38"/>
      <c r="W755" s="38"/>
    </row>
    <row r="756" spans="20:23" ht="18.75" customHeight="1" x14ac:dyDescent="0.25">
      <c r="T756" s="38"/>
      <c r="U756" s="38"/>
      <c r="V756" s="38"/>
      <c r="W756" s="38"/>
    </row>
    <row r="757" spans="20:23" ht="18.75" customHeight="1" x14ac:dyDescent="0.25">
      <c r="T757" s="38"/>
      <c r="U757" s="38"/>
      <c r="V757" s="38"/>
      <c r="W757" s="38"/>
    </row>
    <row r="758" spans="20:23" ht="18.75" customHeight="1" x14ac:dyDescent="0.25">
      <c r="T758" s="38"/>
      <c r="U758" s="38"/>
      <c r="V758" s="38"/>
      <c r="W758" s="38"/>
    </row>
    <row r="759" spans="20:23" ht="18.75" customHeight="1" x14ac:dyDescent="0.25">
      <c r="T759" s="38"/>
      <c r="U759" s="38"/>
      <c r="V759" s="38"/>
      <c r="W759" s="38"/>
    </row>
    <row r="760" spans="20:23" ht="18.75" customHeight="1" x14ac:dyDescent="0.25">
      <c r="T760" s="38"/>
      <c r="U760" s="38"/>
      <c r="V760" s="38"/>
      <c r="W760" s="38"/>
    </row>
    <row r="761" spans="20:23" ht="18.75" customHeight="1" x14ac:dyDescent="0.25">
      <c r="T761" s="38"/>
      <c r="U761" s="38"/>
      <c r="V761" s="38"/>
      <c r="W761" s="38"/>
    </row>
    <row r="762" spans="20:23" ht="18.75" customHeight="1" x14ac:dyDescent="0.25">
      <c r="T762" s="38"/>
      <c r="U762" s="38"/>
      <c r="V762" s="38"/>
      <c r="W762" s="38"/>
    </row>
    <row r="763" spans="20:23" ht="18.75" customHeight="1" x14ac:dyDescent="0.25">
      <c r="T763" s="38"/>
      <c r="U763" s="38"/>
      <c r="V763" s="38"/>
      <c r="W763" s="38"/>
    </row>
    <row r="764" spans="20:23" ht="18.75" customHeight="1" x14ac:dyDescent="0.25">
      <c r="T764" s="38"/>
      <c r="U764" s="38"/>
      <c r="V764" s="38"/>
      <c r="W764" s="38"/>
    </row>
    <row r="765" spans="20:23" ht="18.75" customHeight="1" x14ac:dyDescent="0.25">
      <c r="T765" s="38"/>
      <c r="U765" s="38"/>
      <c r="V765" s="38"/>
      <c r="W765" s="38"/>
    </row>
    <row r="766" spans="20:23" ht="18.75" customHeight="1" x14ac:dyDescent="0.25">
      <c r="T766" s="38"/>
      <c r="U766" s="38"/>
      <c r="V766" s="38"/>
      <c r="W766" s="38"/>
    </row>
    <row r="767" spans="20:23" ht="18.75" customHeight="1" x14ac:dyDescent="0.25">
      <c r="T767" s="38"/>
      <c r="U767" s="38"/>
      <c r="V767" s="38"/>
      <c r="W767" s="38"/>
    </row>
    <row r="768" spans="20:23" ht="18.75" customHeight="1" x14ac:dyDescent="0.25">
      <c r="T768" s="38"/>
      <c r="U768" s="38"/>
      <c r="V768" s="38"/>
      <c r="W768" s="38"/>
    </row>
    <row r="769" spans="20:23" ht="18.75" customHeight="1" x14ac:dyDescent="0.25">
      <c r="T769" s="38"/>
      <c r="U769" s="38"/>
      <c r="V769" s="38"/>
      <c r="W769" s="38"/>
    </row>
    <row r="770" spans="20:23" ht="18.75" customHeight="1" x14ac:dyDescent="0.25">
      <c r="T770" s="38"/>
      <c r="U770" s="38"/>
      <c r="V770" s="38"/>
      <c r="W770" s="38"/>
    </row>
    <row r="771" spans="20:23" ht="18.75" customHeight="1" x14ac:dyDescent="0.25">
      <c r="T771" s="38"/>
      <c r="U771" s="38"/>
      <c r="V771" s="38"/>
      <c r="W771" s="38"/>
    </row>
    <row r="772" spans="20:23" ht="18.75" customHeight="1" x14ac:dyDescent="0.25">
      <c r="T772" s="38"/>
      <c r="U772" s="38"/>
      <c r="V772" s="38"/>
      <c r="W772" s="38"/>
    </row>
    <row r="773" spans="20:23" ht="18.75" customHeight="1" x14ac:dyDescent="0.25">
      <c r="T773" s="38"/>
      <c r="U773" s="38"/>
      <c r="V773" s="38"/>
      <c r="W773" s="38"/>
    </row>
    <row r="774" spans="20:23" ht="18.75" customHeight="1" x14ac:dyDescent="0.25">
      <c r="T774" s="38"/>
      <c r="U774" s="38"/>
      <c r="V774" s="38"/>
      <c r="W774" s="38"/>
    </row>
    <row r="775" spans="20:23" ht="18.75" customHeight="1" x14ac:dyDescent="0.25">
      <c r="T775" s="38"/>
      <c r="U775" s="38"/>
      <c r="V775" s="38"/>
      <c r="W775" s="38"/>
    </row>
    <row r="776" spans="20:23" ht="18.75" customHeight="1" x14ac:dyDescent="0.25">
      <c r="T776" s="38"/>
      <c r="U776" s="38"/>
      <c r="V776" s="38"/>
      <c r="W776" s="38"/>
    </row>
    <row r="777" spans="20:23" ht="18.75" customHeight="1" x14ac:dyDescent="0.25">
      <c r="T777" s="38"/>
      <c r="U777" s="38"/>
      <c r="V777" s="38"/>
      <c r="W777" s="38"/>
    </row>
    <row r="778" spans="20:23" ht="18.75" customHeight="1" x14ac:dyDescent="0.25">
      <c r="T778" s="38"/>
      <c r="U778" s="38"/>
      <c r="V778" s="38"/>
      <c r="W778" s="38"/>
    </row>
    <row r="779" spans="20:23" ht="18.75" customHeight="1" x14ac:dyDescent="0.25">
      <c r="T779" s="38"/>
      <c r="U779" s="38"/>
      <c r="V779" s="38"/>
      <c r="W779" s="38"/>
    </row>
    <row r="780" spans="20:23" ht="18.75" customHeight="1" x14ac:dyDescent="0.25">
      <c r="T780" s="38"/>
      <c r="U780" s="38"/>
      <c r="V780" s="38"/>
      <c r="W780" s="38"/>
    </row>
    <row r="781" spans="20:23" ht="18.75" customHeight="1" x14ac:dyDescent="0.25">
      <c r="T781" s="38"/>
      <c r="U781" s="38"/>
      <c r="V781" s="38"/>
      <c r="W781" s="38"/>
    </row>
    <row r="782" spans="20:23" ht="18.75" customHeight="1" x14ac:dyDescent="0.25">
      <c r="T782" s="38"/>
      <c r="U782" s="38"/>
      <c r="V782" s="38"/>
      <c r="W782" s="38"/>
    </row>
    <row r="783" spans="20:23" ht="18.75" customHeight="1" x14ac:dyDescent="0.25">
      <c r="T783" s="38"/>
      <c r="U783" s="38"/>
      <c r="V783" s="38"/>
      <c r="W783" s="38"/>
    </row>
    <row r="784" spans="20:23" ht="18.75" customHeight="1" x14ac:dyDescent="0.25">
      <c r="T784" s="38"/>
      <c r="U784" s="38"/>
      <c r="V784" s="38"/>
      <c r="W784" s="38"/>
    </row>
    <row r="785" spans="20:23" ht="18.75" customHeight="1" x14ac:dyDescent="0.25">
      <c r="T785" s="38"/>
      <c r="U785" s="38"/>
      <c r="V785" s="38"/>
      <c r="W785" s="38"/>
    </row>
    <row r="786" spans="20:23" ht="18.75" customHeight="1" x14ac:dyDescent="0.25">
      <c r="T786" s="38"/>
      <c r="U786" s="38"/>
      <c r="V786" s="38"/>
      <c r="W786" s="38"/>
    </row>
    <row r="787" spans="20:23" ht="18.75" customHeight="1" x14ac:dyDescent="0.25">
      <c r="T787" s="38"/>
      <c r="U787" s="38"/>
      <c r="V787" s="38"/>
      <c r="W787" s="38"/>
    </row>
    <row r="788" spans="20:23" ht="18.75" customHeight="1" x14ac:dyDescent="0.25">
      <c r="T788" s="38"/>
      <c r="U788" s="38"/>
      <c r="V788" s="38"/>
      <c r="W788" s="38"/>
    </row>
    <row r="789" spans="20:23" ht="18.75" customHeight="1" x14ac:dyDescent="0.25">
      <c r="T789" s="38"/>
      <c r="U789" s="38"/>
      <c r="V789" s="38"/>
      <c r="W789" s="38"/>
    </row>
    <row r="790" spans="20:23" ht="18.75" customHeight="1" x14ac:dyDescent="0.25">
      <c r="T790" s="38"/>
      <c r="U790" s="38"/>
      <c r="V790" s="38"/>
      <c r="W790" s="38"/>
    </row>
    <row r="791" spans="20:23" ht="18.75" customHeight="1" x14ac:dyDescent="0.25">
      <c r="T791" s="38"/>
      <c r="U791" s="38"/>
      <c r="V791" s="38"/>
      <c r="W791" s="38"/>
    </row>
    <row r="792" spans="20:23" ht="18.75" customHeight="1" x14ac:dyDescent="0.25">
      <c r="T792" s="38"/>
      <c r="U792" s="38"/>
      <c r="V792" s="38"/>
      <c r="W792" s="38"/>
    </row>
    <row r="793" spans="20:23" ht="18.75" customHeight="1" x14ac:dyDescent="0.25">
      <c r="T793" s="38"/>
      <c r="U793" s="38"/>
      <c r="V793" s="38"/>
      <c r="W793" s="38"/>
    </row>
    <row r="794" spans="20:23" ht="18.75" customHeight="1" x14ac:dyDescent="0.25">
      <c r="T794" s="38"/>
      <c r="U794" s="38"/>
      <c r="V794" s="38"/>
      <c r="W794" s="38"/>
    </row>
    <row r="795" spans="20:23" ht="18.75" customHeight="1" x14ac:dyDescent="0.25">
      <c r="T795" s="38"/>
      <c r="U795" s="38"/>
      <c r="V795" s="38"/>
      <c r="W795" s="38"/>
    </row>
    <row r="796" spans="20:23" ht="18.75" customHeight="1" x14ac:dyDescent="0.25">
      <c r="T796" s="38"/>
      <c r="U796" s="38"/>
      <c r="V796" s="38"/>
      <c r="W796" s="38"/>
    </row>
    <row r="797" spans="20:23" ht="18.75" customHeight="1" x14ac:dyDescent="0.25">
      <c r="T797" s="38"/>
      <c r="U797" s="38"/>
      <c r="V797" s="38"/>
      <c r="W797" s="38"/>
    </row>
    <row r="798" spans="20:23" ht="18.75" customHeight="1" x14ac:dyDescent="0.25">
      <c r="T798" s="38"/>
      <c r="U798" s="38"/>
      <c r="V798" s="38"/>
      <c r="W798" s="38"/>
    </row>
    <row r="799" spans="20:23" ht="18.75" customHeight="1" x14ac:dyDescent="0.25">
      <c r="T799" s="38"/>
      <c r="U799" s="38"/>
      <c r="V799" s="38"/>
      <c r="W799" s="38"/>
    </row>
    <row r="800" spans="20:23" ht="18.75" customHeight="1" x14ac:dyDescent="0.25">
      <c r="T800" s="38"/>
      <c r="U800" s="38"/>
      <c r="V800" s="38"/>
      <c r="W800" s="38"/>
    </row>
    <row r="801" spans="20:23" ht="18.75" customHeight="1" x14ac:dyDescent="0.25">
      <c r="T801" s="38"/>
      <c r="U801" s="38"/>
      <c r="V801" s="38"/>
      <c r="W801" s="38"/>
    </row>
    <row r="802" spans="20:23" ht="18.75" customHeight="1" x14ac:dyDescent="0.25">
      <c r="T802" s="38"/>
      <c r="U802" s="38"/>
      <c r="V802" s="38"/>
      <c r="W802" s="38"/>
    </row>
    <row r="803" spans="20:23" ht="18.75" customHeight="1" x14ac:dyDescent="0.25">
      <c r="T803" s="38"/>
      <c r="U803" s="38"/>
      <c r="V803" s="38"/>
      <c r="W803" s="38"/>
    </row>
    <row r="804" spans="20:23" ht="18.75" customHeight="1" x14ac:dyDescent="0.25">
      <c r="T804" s="38"/>
      <c r="U804" s="38"/>
      <c r="V804" s="38"/>
      <c r="W804" s="38"/>
    </row>
    <row r="805" spans="20:23" ht="18.75" customHeight="1" x14ac:dyDescent="0.25">
      <c r="T805" s="38"/>
      <c r="U805" s="38"/>
      <c r="V805" s="38"/>
      <c r="W805" s="38"/>
    </row>
    <row r="806" spans="20:23" ht="18.75" customHeight="1" x14ac:dyDescent="0.25">
      <c r="T806" s="38"/>
      <c r="U806" s="38"/>
      <c r="V806" s="38"/>
      <c r="W806" s="38"/>
    </row>
    <row r="807" spans="20:23" ht="18.75" customHeight="1" x14ac:dyDescent="0.25">
      <c r="T807" s="38"/>
      <c r="U807" s="38"/>
      <c r="V807" s="38"/>
      <c r="W807" s="38"/>
    </row>
    <row r="808" spans="20:23" ht="18.75" customHeight="1" x14ac:dyDescent="0.25">
      <c r="T808" s="38"/>
      <c r="U808" s="38"/>
      <c r="V808" s="38"/>
      <c r="W808" s="38"/>
    </row>
    <row r="809" spans="20:23" ht="18.75" customHeight="1" x14ac:dyDescent="0.25">
      <c r="T809" s="38"/>
      <c r="U809" s="38"/>
      <c r="V809" s="38"/>
      <c r="W809" s="38"/>
    </row>
    <row r="810" spans="20:23" ht="18.75" customHeight="1" x14ac:dyDescent="0.25">
      <c r="T810" s="38"/>
      <c r="U810" s="38"/>
      <c r="V810" s="38"/>
      <c r="W810" s="38"/>
    </row>
    <row r="811" spans="20:23" ht="18.75" customHeight="1" x14ac:dyDescent="0.25">
      <c r="T811" s="38"/>
      <c r="U811" s="38"/>
      <c r="V811" s="38"/>
      <c r="W811" s="38"/>
    </row>
    <row r="812" spans="20:23" ht="18.75" customHeight="1" x14ac:dyDescent="0.25">
      <c r="T812" s="38"/>
      <c r="U812" s="38"/>
      <c r="V812" s="38"/>
      <c r="W812" s="38"/>
    </row>
    <row r="813" spans="20:23" ht="18.75" customHeight="1" x14ac:dyDescent="0.25">
      <c r="T813" s="38"/>
      <c r="U813" s="38"/>
      <c r="V813" s="38"/>
      <c r="W813" s="38"/>
    </row>
    <row r="814" spans="20:23" ht="18.75" customHeight="1" x14ac:dyDescent="0.25">
      <c r="T814" s="38"/>
      <c r="U814" s="38"/>
      <c r="V814" s="38"/>
      <c r="W814" s="38"/>
    </row>
    <row r="815" spans="20:23" ht="18.75" customHeight="1" x14ac:dyDescent="0.25">
      <c r="T815" s="38"/>
      <c r="U815" s="38"/>
      <c r="V815" s="38"/>
      <c r="W815" s="38"/>
    </row>
    <row r="816" spans="20:23" ht="18.75" customHeight="1" x14ac:dyDescent="0.25">
      <c r="T816" s="38"/>
      <c r="U816" s="38"/>
      <c r="V816" s="38"/>
      <c r="W816" s="38"/>
    </row>
    <row r="817" spans="20:23" ht="18.75" customHeight="1" x14ac:dyDescent="0.25">
      <c r="T817" s="38"/>
      <c r="U817" s="38"/>
      <c r="V817" s="38"/>
      <c r="W817" s="38"/>
    </row>
    <row r="818" spans="20:23" ht="18.75" customHeight="1" x14ac:dyDescent="0.25">
      <c r="T818" s="38"/>
      <c r="U818" s="38"/>
      <c r="V818" s="38"/>
      <c r="W818" s="38"/>
    </row>
    <row r="819" spans="20:23" ht="18.75" customHeight="1" x14ac:dyDescent="0.25">
      <c r="T819" s="38"/>
      <c r="U819" s="38"/>
      <c r="V819" s="38"/>
      <c r="W819" s="38"/>
    </row>
    <row r="820" spans="20:23" ht="18.75" customHeight="1" x14ac:dyDescent="0.25">
      <c r="T820" s="38"/>
      <c r="U820" s="38"/>
      <c r="V820" s="38"/>
      <c r="W820" s="38"/>
    </row>
    <row r="821" spans="20:23" ht="18.75" customHeight="1" x14ac:dyDescent="0.25">
      <c r="T821" s="38"/>
      <c r="U821" s="38"/>
      <c r="V821" s="38"/>
      <c r="W821" s="38"/>
    </row>
    <row r="822" spans="20:23" ht="18.75" customHeight="1" x14ac:dyDescent="0.25">
      <c r="T822" s="38"/>
      <c r="U822" s="38"/>
      <c r="V822" s="38"/>
      <c r="W822" s="38"/>
    </row>
    <row r="823" spans="20:23" ht="18.75" customHeight="1" x14ac:dyDescent="0.25">
      <c r="T823" s="38"/>
      <c r="U823" s="38"/>
      <c r="V823" s="38"/>
      <c r="W823" s="38"/>
    </row>
    <row r="824" spans="20:23" ht="18.75" customHeight="1" x14ac:dyDescent="0.25">
      <c r="T824" s="38"/>
      <c r="U824" s="38"/>
      <c r="V824" s="38"/>
      <c r="W824" s="38"/>
    </row>
    <row r="825" spans="20:23" ht="18.75" customHeight="1" x14ac:dyDescent="0.25">
      <c r="T825" s="38"/>
      <c r="U825" s="38"/>
      <c r="V825" s="38"/>
      <c r="W825" s="38"/>
    </row>
    <row r="826" spans="20:23" ht="18.75" customHeight="1" x14ac:dyDescent="0.25">
      <c r="T826" s="38"/>
      <c r="U826" s="38"/>
      <c r="V826" s="38"/>
      <c r="W826" s="38"/>
    </row>
    <row r="827" spans="20:23" ht="18.75" customHeight="1" x14ac:dyDescent="0.25">
      <c r="T827" s="38"/>
      <c r="U827" s="38"/>
      <c r="V827" s="38"/>
      <c r="W827" s="38"/>
    </row>
    <row r="828" spans="20:23" ht="18.75" customHeight="1" x14ac:dyDescent="0.25">
      <c r="T828" s="38"/>
      <c r="U828" s="38"/>
      <c r="V828" s="38"/>
      <c r="W828" s="38"/>
    </row>
    <row r="829" spans="20:23" ht="18.75" customHeight="1" x14ac:dyDescent="0.25">
      <c r="T829" s="38"/>
      <c r="U829" s="38"/>
      <c r="V829" s="38"/>
      <c r="W829" s="38"/>
    </row>
    <row r="830" spans="20:23" ht="18.75" customHeight="1" x14ac:dyDescent="0.25">
      <c r="T830" s="38"/>
      <c r="U830" s="38"/>
      <c r="V830" s="38"/>
      <c r="W830" s="38"/>
    </row>
    <row r="831" spans="20:23" ht="18.75" customHeight="1" x14ac:dyDescent="0.25">
      <c r="T831" s="38"/>
      <c r="U831" s="38"/>
      <c r="V831" s="38"/>
      <c r="W831" s="38"/>
    </row>
    <row r="832" spans="20:23" ht="18.75" customHeight="1" x14ac:dyDescent="0.25">
      <c r="T832" s="38"/>
      <c r="U832" s="38"/>
      <c r="V832" s="38"/>
      <c r="W832" s="38"/>
    </row>
    <row r="833" spans="20:23" ht="18.75" customHeight="1" x14ac:dyDescent="0.25">
      <c r="T833" s="38"/>
      <c r="U833" s="38"/>
      <c r="V833" s="38"/>
      <c r="W833" s="38"/>
    </row>
    <row r="834" spans="20:23" ht="18.75" customHeight="1" x14ac:dyDescent="0.25">
      <c r="T834" s="38"/>
      <c r="U834" s="38"/>
      <c r="V834" s="38"/>
      <c r="W834" s="38"/>
    </row>
    <row r="835" spans="20:23" ht="18.75" customHeight="1" x14ac:dyDescent="0.25">
      <c r="T835" s="38"/>
      <c r="U835" s="38"/>
      <c r="V835" s="38"/>
      <c r="W835" s="38"/>
    </row>
    <row r="836" spans="20:23" ht="18.75" customHeight="1" x14ac:dyDescent="0.25">
      <c r="T836" s="38"/>
      <c r="U836" s="38"/>
      <c r="V836" s="38"/>
      <c r="W836" s="38"/>
    </row>
    <row r="837" spans="20:23" ht="18.75" customHeight="1" x14ac:dyDescent="0.25">
      <c r="T837" s="38"/>
      <c r="U837" s="38"/>
      <c r="V837" s="38"/>
      <c r="W837" s="38"/>
    </row>
    <row r="838" spans="20:23" ht="18.75" customHeight="1" x14ac:dyDescent="0.25">
      <c r="T838" s="38"/>
      <c r="U838" s="38"/>
      <c r="V838" s="38"/>
      <c r="W838" s="38"/>
    </row>
    <row r="839" spans="20:23" ht="18.75" customHeight="1" x14ac:dyDescent="0.25">
      <c r="T839" s="38"/>
      <c r="U839" s="38"/>
      <c r="V839" s="38"/>
      <c r="W839" s="38"/>
    </row>
    <row r="840" spans="20:23" ht="18.75" customHeight="1" x14ac:dyDescent="0.25">
      <c r="T840" s="38"/>
      <c r="U840" s="38"/>
      <c r="V840" s="38"/>
      <c r="W840" s="38"/>
    </row>
    <row r="841" spans="20:23" ht="18.75" customHeight="1" x14ac:dyDescent="0.25">
      <c r="T841" s="38"/>
      <c r="U841" s="38"/>
      <c r="V841" s="38"/>
      <c r="W841" s="38"/>
    </row>
    <row r="842" spans="20:23" ht="18.75" customHeight="1" x14ac:dyDescent="0.25">
      <c r="T842" s="38"/>
      <c r="U842" s="38"/>
      <c r="V842" s="38"/>
      <c r="W842" s="38"/>
    </row>
    <row r="843" spans="20:23" ht="18.75" customHeight="1" x14ac:dyDescent="0.25">
      <c r="T843" s="38"/>
      <c r="U843" s="38"/>
      <c r="V843" s="38"/>
      <c r="W843" s="38"/>
    </row>
    <row r="844" spans="20:23" ht="18.75" customHeight="1" x14ac:dyDescent="0.25">
      <c r="T844" s="38"/>
      <c r="U844" s="38"/>
      <c r="V844" s="38"/>
      <c r="W844" s="38"/>
    </row>
    <row r="845" spans="20:23" ht="18.75" customHeight="1" x14ac:dyDescent="0.25">
      <c r="T845" s="38"/>
      <c r="U845" s="38"/>
      <c r="V845" s="38"/>
      <c r="W845" s="38"/>
    </row>
    <row r="846" spans="20:23" ht="18.75" customHeight="1" x14ac:dyDescent="0.25">
      <c r="T846" s="38"/>
      <c r="U846" s="38"/>
      <c r="V846" s="38"/>
      <c r="W846" s="38"/>
    </row>
    <row r="847" spans="20:23" ht="18.75" customHeight="1" x14ac:dyDescent="0.25">
      <c r="T847" s="38"/>
      <c r="U847" s="38"/>
      <c r="V847" s="38"/>
      <c r="W847" s="38"/>
    </row>
    <row r="848" spans="20:23" ht="18.75" customHeight="1" x14ac:dyDescent="0.25">
      <c r="T848" s="38"/>
      <c r="U848" s="38"/>
      <c r="V848" s="38"/>
      <c r="W848" s="38"/>
    </row>
    <row r="849" spans="20:23" ht="18.75" customHeight="1" x14ac:dyDescent="0.25">
      <c r="T849" s="38"/>
      <c r="U849" s="38"/>
      <c r="V849" s="38"/>
      <c r="W849" s="38"/>
    </row>
    <row r="850" spans="20:23" ht="18.75" customHeight="1" x14ac:dyDescent="0.25">
      <c r="T850" s="38"/>
      <c r="U850" s="38"/>
      <c r="V850" s="38"/>
      <c r="W850" s="38"/>
    </row>
    <row r="851" spans="20:23" ht="18.75" customHeight="1" x14ac:dyDescent="0.25">
      <c r="T851" s="38"/>
      <c r="U851" s="38"/>
      <c r="V851" s="38"/>
      <c r="W851" s="38"/>
    </row>
    <row r="852" spans="20:23" ht="18.75" customHeight="1" x14ac:dyDescent="0.25">
      <c r="T852" s="38"/>
      <c r="U852" s="38"/>
      <c r="V852" s="38"/>
      <c r="W852" s="38"/>
    </row>
    <row r="853" spans="20:23" ht="18.75" customHeight="1" x14ac:dyDescent="0.25">
      <c r="T853" s="38"/>
      <c r="U853" s="38"/>
      <c r="V853" s="38"/>
      <c r="W853" s="38"/>
    </row>
    <row r="854" spans="20:23" ht="18.75" customHeight="1" x14ac:dyDescent="0.25">
      <c r="T854" s="38"/>
      <c r="U854" s="38"/>
      <c r="V854" s="38"/>
      <c r="W854" s="38"/>
    </row>
    <row r="855" spans="20:23" ht="18.75" customHeight="1" x14ac:dyDescent="0.25">
      <c r="T855" s="38"/>
      <c r="U855" s="38"/>
      <c r="V855" s="38"/>
      <c r="W855" s="38"/>
    </row>
    <row r="856" spans="20:23" ht="18.75" customHeight="1" x14ac:dyDescent="0.25">
      <c r="T856" s="38"/>
      <c r="U856" s="38"/>
      <c r="V856" s="38"/>
      <c r="W856" s="38"/>
    </row>
    <row r="857" spans="20:23" ht="18.75" customHeight="1" x14ac:dyDescent="0.25">
      <c r="T857" s="38"/>
      <c r="U857" s="38"/>
      <c r="V857" s="38"/>
      <c r="W857" s="38"/>
    </row>
    <row r="858" spans="20:23" ht="18.75" customHeight="1" x14ac:dyDescent="0.25">
      <c r="T858" s="38"/>
      <c r="U858" s="38"/>
      <c r="V858" s="38"/>
      <c r="W858" s="38"/>
    </row>
    <row r="859" spans="20:23" ht="18.75" customHeight="1" x14ac:dyDescent="0.25">
      <c r="T859" s="38"/>
      <c r="U859" s="38"/>
      <c r="V859" s="38"/>
      <c r="W859" s="38"/>
    </row>
    <row r="860" spans="20:23" ht="18.75" customHeight="1" x14ac:dyDescent="0.25">
      <c r="T860" s="38"/>
      <c r="U860" s="38"/>
      <c r="V860" s="38"/>
      <c r="W860" s="38"/>
    </row>
    <row r="861" spans="20:23" ht="18.75" customHeight="1" x14ac:dyDescent="0.25">
      <c r="T861" s="38"/>
      <c r="U861" s="38"/>
      <c r="V861" s="38"/>
      <c r="W861" s="38"/>
    </row>
    <row r="862" spans="20:23" ht="18.75" customHeight="1" x14ac:dyDescent="0.25">
      <c r="T862" s="38"/>
      <c r="U862" s="38"/>
      <c r="V862" s="38"/>
      <c r="W862" s="38"/>
    </row>
    <row r="863" spans="20:23" ht="18.75" customHeight="1" x14ac:dyDescent="0.25">
      <c r="T863" s="38"/>
      <c r="U863" s="38"/>
      <c r="V863" s="38"/>
      <c r="W863" s="38"/>
    </row>
    <row r="864" spans="20:23" ht="18.75" customHeight="1" x14ac:dyDescent="0.25">
      <c r="T864" s="38"/>
      <c r="U864" s="38"/>
      <c r="V864" s="38"/>
      <c r="W864" s="38"/>
    </row>
    <row r="865" spans="20:23" ht="18.75" customHeight="1" x14ac:dyDescent="0.25">
      <c r="T865" s="38"/>
      <c r="U865" s="38"/>
      <c r="V865" s="38"/>
      <c r="W865" s="38"/>
    </row>
    <row r="866" spans="20:23" ht="18.75" customHeight="1" x14ac:dyDescent="0.25">
      <c r="T866" s="38"/>
      <c r="U866" s="38"/>
      <c r="V866" s="38"/>
      <c r="W866" s="38"/>
    </row>
    <row r="867" spans="20:23" ht="18.75" customHeight="1" x14ac:dyDescent="0.25">
      <c r="T867" s="38"/>
      <c r="U867" s="38"/>
      <c r="V867" s="38"/>
      <c r="W867" s="38"/>
    </row>
    <row r="868" spans="20:23" ht="18.75" customHeight="1" x14ac:dyDescent="0.25">
      <c r="T868" s="38"/>
      <c r="U868" s="38"/>
      <c r="V868" s="38"/>
      <c r="W868" s="38"/>
    </row>
    <row r="869" spans="20:23" ht="18.75" customHeight="1" x14ac:dyDescent="0.25">
      <c r="T869" s="38"/>
      <c r="U869" s="38"/>
      <c r="V869" s="38"/>
      <c r="W869" s="38"/>
    </row>
    <row r="870" spans="20:23" ht="18.75" customHeight="1" x14ac:dyDescent="0.25">
      <c r="T870" s="38"/>
      <c r="U870" s="38"/>
      <c r="V870" s="38"/>
      <c r="W870" s="38"/>
    </row>
    <row r="871" spans="20:23" ht="18.75" customHeight="1" x14ac:dyDescent="0.25">
      <c r="T871" s="38"/>
      <c r="U871" s="38"/>
      <c r="V871" s="38"/>
      <c r="W871" s="38"/>
    </row>
    <row r="872" spans="20:23" ht="18.75" customHeight="1" x14ac:dyDescent="0.25">
      <c r="T872" s="38"/>
      <c r="U872" s="38"/>
      <c r="V872" s="38"/>
      <c r="W872" s="38"/>
    </row>
    <row r="873" spans="20:23" ht="18.75" customHeight="1" x14ac:dyDescent="0.25">
      <c r="T873" s="38"/>
      <c r="U873" s="38"/>
      <c r="V873" s="38"/>
      <c r="W873" s="38"/>
    </row>
    <row r="874" spans="20:23" ht="18.75" customHeight="1" x14ac:dyDescent="0.25">
      <c r="T874" s="38"/>
      <c r="U874" s="38"/>
      <c r="V874" s="38"/>
      <c r="W874" s="38"/>
    </row>
    <row r="875" spans="20:23" ht="18.75" customHeight="1" x14ac:dyDescent="0.25">
      <c r="T875" s="38"/>
      <c r="U875" s="38"/>
      <c r="V875" s="38"/>
      <c r="W875" s="38"/>
    </row>
    <row r="876" spans="20:23" ht="18.75" customHeight="1" x14ac:dyDescent="0.25">
      <c r="T876" s="38"/>
      <c r="U876" s="38"/>
      <c r="V876" s="38"/>
      <c r="W876" s="38"/>
    </row>
    <row r="877" spans="20:23" ht="18.75" customHeight="1" x14ac:dyDescent="0.25">
      <c r="T877" s="38"/>
      <c r="U877" s="38"/>
      <c r="V877" s="38"/>
      <c r="W877" s="38"/>
    </row>
    <row r="878" spans="20:23" ht="18.75" customHeight="1" x14ac:dyDescent="0.25">
      <c r="T878" s="38"/>
      <c r="U878" s="38"/>
      <c r="V878" s="38"/>
      <c r="W878" s="38"/>
    </row>
    <row r="879" spans="20:23" ht="18.75" customHeight="1" x14ac:dyDescent="0.25">
      <c r="T879" s="38"/>
      <c r="U879" s="38"/>
      <c r="V879" s="38"/>
      <c r="W879" s="38"/>
    </row>
    <row r="880" spans="20:23" ht="18.75" customHeight="1" x14ac:dyDescent="0.25">
      <c r="T880" s="38"/>
      <c r="U880" s="38"/>
      <c r="V880" s="38"/>
      <c r="W880" s="38"/>
    </row>
    <row r="881" spans="20:23" ht="18.75" customHeight="1" x14ac:dyDescent="0.25">
      <c r="T881" s="38"/>
      <c r="U881" s="38"/>
      <c r="V881" s="38"/>
      <c r="W881" s="38"/>
    </row>
    <row r="882" spans="20:23" ht="18.75" customHeight="1" x14ac:dyDescent="0.25">
      <c r="T882" s="38"/>
      <c r="U882" s="38"/>
      <c r="V882" s="38"/>
      <c r="W882" s="38"/>
    </row>
    <row r="883" spans="20:23" ht="18.75" customHeight="1" x14ac:dyDescent="0.25">
      <c r="T883" s="38"/>
      <c r="U883" s="38"/>
      <c r="V883" s="38"/>
      <c r="W883" s="38"/>
    </row>
    <row r="884" spans="20:23" ht="18.75" customHeight="1" x14ac:dyDescent="0.25">
      <c r="T884" s="38"/>
      <c r="U884" s="38"/>
      <c r="V884" s="38"/>
      <c r="W884" s="38"/>
    </row>
    <row r="885" spans="20:23" ht="18.75" customHeight="1" x14ac:dyDescent="0.25">
      <c r="T885" s="38"/>
      <c r="U885" s="38"/>
      <c r="V885" s="38"/>
      <c r="W885" s="38"/>
    </row>
    <row r="886" spans="20:23" ht="18.75" customHeight="1" x14ac:dyDescent="0.25">
      <c r="T886" s="38"/>
      <c r="U886" s="38"/>
      <c r="V886" s="38"/>
      <c r="W886" s="38"/>
    </row>
    <row r="887" spans="20:23" ht="18.75" customHeight="1" x14ac:dyDescent="0.25">
      <c r="T887" s="38"/>
      <c r="U887" s="38"/>
      <c r="V887" s="38"/>
      <c r="W887" s="38"/>
    </row>
    <row r="888" spans="20:23" ht="18.75" customHeight="1" x14ac:dyDescent="0.25">
      <c r="T888" s="38"/>
      <c r="U888" s="38"/>
      <c r="V888" s="38"/>
      <c r="W888" s="38"/>
    </row>
    <row r="889" spans="20:23" ht="18.75" customHeight="1" x14ac:dyDescent="0.25">
      <c r="T889" s="38"/>
      <c r="U889" s="38"/>
      <c r="V889" s="38"/>
      <c r="W889" s="38"/>
    </row>
    <row r="890" spans="20:23" ht="18.75" customHeight="1" x14ac:dyDescent="0.25">
      <c r="T890" s="38"/>
      <c r="U890" s="38"/>
      <c r="V890" s="38"/>
      <c r="W890" s="38"/>
    </row>
    <row r="891" spans="20:23" ht="18.75" customHeight="1" x14ac:dyDescent="0.25">
      <c r="T891" s="38"/>
      <c r="U891" s="38"/>
      <c r="V891" s="38"/>
      <c r="W891" s="38"/>
    </row>
    <row r="892" spans="20:23" ht="18.75" customHeight="1" x14ac:dyDescent="0.25">
      <c r="T892" s="38"/>
      <c r="U892" s="38"/>
      <c r="V892" s="38"/>
      <c r="W892" s="38"/>
    </row>
    <row r="893" spans="20:23" ht="18.75" customHeight="1" x14ac:dyDescent="0.25">
      <c r="T893" s="38"/>
      <c r="U893" s="38"/>
      <c r="V893" s="38"/>
      <c r="W893" s="38"/>
    </row>
    <row r="894" spans="20:23" ht="18.75" customHeight="1" x14ac:dyDescent="0.25">
      <c r="T894" s="38"/>
      <c r="U894" s="38"/>
      <c r="V894" s="38"/>
      <c r="W894" s="38"/>
    </row>
    <row r="895" spans="20:23" ht="18.75" customHeight="1" x14ac:dyDescent="0.25">
      <c r="T895" s="38"/>
      <c r="U895" s="38"/>
      <c r="V895" s="38"/>
      <c r="W895" s="38"/>
    </row>
    <row r="896" spans="20:23" ht="18.75" customHeight="1" x14ac:dyDescent="0.25">
      <c r="T896" s="38"/>
      <c r="U896" s="38"/>
      <c r="V896" s="38"/>
      <c r="W896" s="38"/>
    </row>
    <row r="897" spans="20:23" ht="18.75" customHeight="1" x14ac:dyDescent="0.25">
      <c r="T897" s="38"/>
      <c r="U897" s="38"/>
      <c r="V897" s="38"/>
      <c r="W897" s="38"/>
    </row>
    <row r="898" spans="20:23" ht="18.75" customHeight="1" x14ac:dyDescent="0.25">
      <c r="T898" s="38"/>
      <c r="U898" s="38"/>
      <c r="V898" s="38"/>
      <c r="W898" s="38"/>
    </row>
    <row r="899" spans="20:23" ht="18.75" customHeight="1" x14ac:dyDescent="0.25">
      <c r="T899" s="38"/>
      <c r="U899" s="38"/>
      <c r="V899" s="38"/>
      <c r="W899" s="38"/>
    </row>
    <row r="900" spans="20:23" ht="18.75" customHeight="1" x14ac:dyDescent="0.25">
      <c r="T900" s="38"/>
      <c r="U900" s="38"/>
      <c r="V900" s="38"/>
      <c r="W900" s="38"/>
    </row>
    <row r="901" spans="20:23" ht="18.75" customHeight="1" x14ac:dyDescent="0.25">
      <c r="T901" s="38"/>
      <c r="U901" s="38"/>
      <c r="V901" s="38"/>
      <c r="W901" s="38"/>
    </row>
    <row r="902" spans="20:23" ht="18.75" customHeight="1" x14ac:dyDescent="0.25">
      <c r="T902" s="38"/>
      <c r="U902" s="38"/>
      <c r="V902" s="38"/>
      <c r="W902" s="38"/>
    </row>
    <row r="903" spans="20:23" ht="18.75" customHeight="1" x14ac:dyDescent="0.25">
      <c r="T903" s="38"/>
      <c r="U903" s="38"/>
      <c r="V903" s="38"/>
      <c r="W903" s="38"/>
    </row>
    <row r="904" spans="20:23" ht="18.75" customHeight="1" x14ac:dyDescent="0.25">
      <c r="T904" s="38"/>
      <c r="U904" s="38"/>
      <c r="V904" s="38"/>
      <c r="W904" s="38"/>
    </row>
    <row r="905" spans="20:23" ht="18.75" customHeight="1" x14ac:dyDescent="0.25">
      <c r="T905" s="38"/>
      <c r="U905" s="38"/>
      <c r="V905" s="38"/>
      <c r="W905" s="38"/>
    </row>
    <row r="906" spans="20:23" ht="18.75" customHeight="1" x14ac:dyDescent="0.25">
      <c r="T906" s="38"/>
      <c r="U906" s="38"/>
      <c r="V906" s="38"/>
      <c r="W906" s="38"/>
    </row>
    <row r="907" spans="20:23" ht="18.75" customHeight="1" x14ac:dyDescent="0.25">
      <c r="T907" s="38"/>
      <c r="U907" s="38"/>
      <c r="V907" s="38"/>
      <c r="W907" s="38"/>
    </row>
    <row r="908" spans="20:23" ht="18.75" customHeight="1" x14ac:dyDescent="0.25">
      <c r="T908" s="38"/>
      <c r="U908" s="38"/>
      <c r="V908" s="38"/>
      <c r="W908" s="38"/>
    </row>
    <row r="909" spans="20:23" ht="18.75" customHeight="1" x14ac:dyDescent="0.25">
      <c r="T909" s="38"/>
      <c r="U909" s="38"/>
      <c r="V909" s="38"/>
      <c r="W909" s="38"/>
    </row>
    <row r="910" spans="20:23" ht="18.75" customHeight="1" x14ac:dyDescent="0.25">
      <c r="T910" s="38"/>
      <c r="U910" s="38"/>
      <c r="V910" s="38"/>
      <c r="W910" s="38"/>
    </row>
    <row r="911" spans="20:23" ht="18.75" customHeight="1" x14ac:dyDescent="0.25">
      <c r="T911" s="38"/>
      <c r="U911" s="38"/>
      <c r="V911" s="38"/>
      <c r="W911" s="38"/>
    </row>
    <row r="912" spans="20:23" ht="18.75" customHeight="1" x14ac:dyDescent="0.25">
      <c r="T912" s="38"/>
      <c r="U912" s="38"/>
      <c r="V912" s="38"/>
      <c r="W912" s="38"/>
    </row>
    <row r="913" spans="20:23" ht="18.75" customHeight="1" x14ac:dyDescent="0.25">
      <c r="T913" s="38"/>
      <c r="U913" s="38"/>
      <c r="V913" s="38"/>
      <c r="W913" s="38"/>
    </row>
    <row r="914" spans="20:23" ht="18.75" customHeight="1" x14ac:dyDescent="0.25">
      <c r="T914" s="38"/>
      <c r="U914" s="38"/>
      <c r="V914" s="38"/>
      <c r="W914" s="38"/>
    </row>
    <row r="915" spans="20:23" ht="18.75" customHeight="1" x14ac:dyDescent="0.25">
      <c r="T915" s="38"/>
      <c r="U915" s="38"/>
      <c r="V915" s="38"/>
      <c r="W915" s="38"/>
    </row>
    <row r="916" spans="20:23" ht="18.75" customHeight="1" x14ac:dyDescent="0.25">
      <c r="T916" s="38"/>
      <c r="U916" s="38"/>
      <c r="V916" s="38"/>
      <c r="W916" s="38"/>
    </row>
    <row r="917" spans="20:23" ht="18.75" customHeight="1" x14ac:dyDescent="0.25">
      <c r="T917" s="38"/>
      <c r="U917" s="38"/>
      <c r="V917" s="38"/>
      <c r="W917" s="38"/>
    </row>
    <row r="918" spans="20:23" ht="18.75" customHeight="1" x14ac:dyDescent="0.25">
      <c r="T918" s="38"/>
      <c r="U918" s="38"/>
      <c r="V918" s="38"/>
      <c r="W918" s="38"/>
    </row>
    <row r="919" spans="20:23" ht="18.75" customHeight="1" x14ac:dyDescent="0.25">
      <c r="T919" s="38"/>
      <c r="U919" s="38"/>
      <c r="V919" s="38"/>
      <c r="W919" s="38"/>
    </row>
    <row r="920" spans="20:23" ht="18.75" customHeight="1" x14ac:dyDescent="0.25">
      <c r="T920" s="38"/>
      <c r="U920" s="38"/>
      <c r="V920" s="38"/>
      <c r="W920" s="38"/>
    </row>
    <row r="921" spans="20:23" ht="18.75" customHeight="1" x14ac:dyDescent="0.25">
      <c r="T921" s="38"/>
      <c r="U921" s="38"/>
      <c r="V921" s="38"/>
      <c r="W921" s="38"/>
    </row>
    <row r="922" spans="20:23" ht="18.75" customHeight="1" x14ac:dyDescent="0.25">
      <c r="T922" s="38"/>
      <c r="U922" s="38"/>
      <c r="V922" s="38"/>
      <c r="W922" s="38"/>
    </row>
    <row r="923" spans="20:23" ht="18.75" customHeight="1" x14ac:dyDescent="0.25">
      <c r="T923" s="38"/>
      <c r="U923" s="38"/>
      <c r="V923" s="38"/>
      <c r="W923" s="38"/>
    </row>
    <row r="924" spans="20:23" ht="18.75" customHeight="1" x14ac:dyDescent="0.25">
      <c r="T924" s="38"/>
      <c r="U924" s="38"/>
      <c r="V924" s="38"/>
      <c r="W924" s="38"/>
    </row>
    <row r="925" spans="20:23" ht="18.75" customHeight="1" x14ac:dyDescent="0.25">
      <c r="T925" s="38"/>
      <c r="U925" s="38"/>
      <c r="V925" s="38"/>
      <c r="W925" s="38"/>
    </row>
    <row r="926" spans="20:23" ht="18.75" customHeight="1" x14ac:dyDescent="0.25">
      <c r="T926" s="38"/>
      <c r="U926" s="38"/>
      <c r="V926" s="38"/>
      <c r="W926" s="38"/>
    </row>
    <row r="927" spans="20:23" ht="18.75" customHeight="1" x14ac:dyDescent="0.25">
      <c r="T927" s="38"/>
      <c r="U927" s="38"/>
      <c r="V927" s="38"/>
      <c r="W927" s="38"/>
    </row>
    <row r="928" spans="20:23" ht="18.75" customHeight="1" x14ac:dyDescent="0.25">
      <c r="T928" s="38"/>
      <c r="U928" s="38"/>
      <c r="V928" s="38"/>
      <c r="W928" s="38"/>
    </row>
    <row r="929" spans="20:23" ht="18.75" customHeight="1" x14ac:dyDescent="0.25">
      <c r="T929" s="38"/>
      <c r="U929" s="38"/>
      <c r="V929" s="38"/>
      <c r="W929" s="38"/>
    </row>
    <row r="930" spans="20:23" ht="18.75" customHeight="1" x14ac:dyDescent="0.25">
      <c r="T930" s="38"/>
      <c r="U930" s="38"/>
      <c r="V930" s="38"/>
      <c r="W930" s="38"/>
    </row>
    <row r="931" spans="20:23" ht="18.75" customHeight="1" x14ac:dyDescent="0.25">
      <c r="T931" s="38"/>
      <c r="U931" s="38"/>
      <c r="V931" s="38"/>
      <c r="W931" s="38"/>
    </row>
    <row r="932" spans="20:23" ht="18.75" customHeight="1" x14ac:dyDescent="0.25">
      <c r="T932" s="38"/>
      <c r="U932" s="38"/>
      <c r="V932" s="38"/>
      <c r="W932" s="38"/>
    </row>
    <row r="933" spans="20:23" ht="18.75" customHeight="1" x14ac:dyDescent="0.25">
      <c r="T933" s="38"/>
      <c r="U933" s="38"/>
      <c r="V933" s="38"/>
      <c r="W933" s="38"/>
    </row>
    <row r="934" spans="20:23" ht="18.75" customHeight="1" x14ac:dyDescent="0.25">
      <c r="T934" s="38"/>
      <c r="U934" s="38"/>
      <c r="V934" s="38"/>
      <c r="W934" s="38"/>
    </row>
    <row r="935" spans="20:23" ht="18.75" customHeight="1" x14ac:dyDescent="0.25">
      <c r="T935" s="38"/>
      <c r="U935" s="38"/>
      <c r="V935" s="38"/>
      <c r="W935" s="38"/>
    </row>
    <row r="936" spans="20:23" ht="18.75" customHeight="1" x14ac:dyDescent="0.25">
      <c r="T936" s="38"/>
      <c r="U936" s="38"/>
      <c r="V936" s="38"/>
      <c r="W936" s="38"/>
    </row>
    <row r="937" spans="20:23" ht="18.75" customHeight="1" x14ac:dyDescent="0.25">
      <c r="T937" s="38"/>
      <c r="U937" s="38"/>
      <c r="V937" s="38"/>
      <c r="W937" s="38"/>
    </row>
    <row r="938" spans="20:23" ht="18.75" customHeight="1" x14ac:dyDescent="0.25">
      <c r="T938" s="38"/>
      <c r="U938" s="38"/>
      <c r="V938" s="38"/>
      <c r="W938" s="38"/>
    </row>
    <row r="939" spans="20:23" ht="18.75" customHeight="1" x14ac:dyDescent="0.25">
      <c r="T939" s="38"/>
      <c r="U939" s="38"/>
      <c r="V939" s="38"/>
      <c r="W939" s="38"/>
    </row>
    <row r="940" spans="20:23" ht="18.75" customHeight="1" x14ac:dyDescent="0.25">
      <c r="T940" s="38"/>
      <c r="U940" s="38"/>
      <c r="V940" s="38"/>
      <c r="W940" s="38"/>
    </row>
    <row r="941" spans="20:23" ht="18.75" customHeight="1" x14ac:dyDescent="0.25">
      <c r="T941" s="38"/>
      <c r="U941" s="38"/>
      <c r="V941" s="38"/>
      <c r="W941" s="38"/>
    </row>
    <row r="942" spans="20:23" ht="18.75" customHeight="1" x14ac:dyDescent="0.25">
      <c r="T942" s="38"/>
      <c r="U942" s="38"/>
      <c r="V942" s="38"/>
      <c r="W942" s="38"/>
    </row>
    <row r="943" spans="20:23" ht="18.75" customHeight="1" x14ac:dyDescent="0.25">
      <c r="T943" s="38"/>
      <c r="U943" s="38"/>
      <c r="V943" s="38"/>
      <c r="W943" s="38"/>
    </row>
    <row r="944" spans="20:23" ht="18.75" customHeight="1" x14ac:dyDescent="0.25">
      <c r="T944" s="38"/>
      <c r="U944" s="38"/>
      <c r="V944" s="38"/>
      <c r="W944" s="38"/>
    </row>
    <row r="945" spans="20:23" ht="18.75" customHeight="1" x14ac:dyDescent="0.25">
      <c r="T945" s="38"/>
      <c r="U945" s="38"/>
      <c r="V945" s="38"/>
      <c r="W945" s="38"/>
    </row>
    <row r="946" spans="20:23" ht="18.75" customHeight="1" x14ac:dyDescent="0.25">
      <c r="T946" s="38"/>
      <c r="U946" s="38"/>
      <c r="V946" s="38"/>
      <c r="W946" s="38"/>
    </row>
    <row r="947" spans="20:23" ht="18.75" customHeight="1" x14ac:dyDescent="0.25">
      <c r="T947" s="38"/>
      <c r="U947" s="38"/>
      <c r="V947" s="38"/>
      <c r="W947" s="38"/>
    </row>
    <row r="948" spans="20:23" ht="18.75" customHeight="1" x14ac:dyDescent="0.25">
      <c r="T948" s="38"/>
      <c r="U948" s="38"/>
      <c r="V948" s="38"/>
      <c r="W948" s="38"/>
    </row>
    <row r="949" spans="20:23" ht="18.75" customHeight="1" x14ac:dyDescent="0.25">
      <c r="T949" s="38"/>
      <c r="U949" s="38"/>
      <c r="V949" s="38"/>
      <c r="W949" s="38"/>
    </row>
    <row r="950" spans="20:23" ht="18.75" customHeight="1" x14ac:dyDescent="0.25">
      <c r="T950" s="38"/>
      <c r="U950" s="38"/>
      <c r="V950" s="38"/>
      <c r="W950" s="38"/>
    </row>
    <row r="951" spans="20:23" ht="18.75" customHeight="1" x14ac:dyDescent="0.25">
      <c r="T951" s="38"/>
      <c r="U951" s="38"/>
      <c r="V951" s="38"/>
      <c r="W951" s="38"/>
    </row>
    <row r="952" spans="20:23" ht="18.75" customHeight="1" x14ac:dyDescent="0.25">
      <c r="T952" s="38"/>
      <c r="U952" s="38"/>
      <c r="V952" s="38"/>
      <c r="W952" s="38"/>
    </row>
    <row r="953" spans="20:23" ht="15" customHeight="1" x14ac:dyDescent="0.25">
      <c r="T953" s="38"/>
      <c r="U953" s="38"/>
      <c r="V953" s="38"/>
      <c r="W953" s="38"/>
    </row>
    <row r="954" spans="20:23" ht="15" customHeight="1" x14ac:dyDescent="0.25">
      <c r="T954" s="38"/>
      <c r="U954" s="38"/>
      <c r="V954" s="38"/>
      <c r="W954" s="38"/>
    </row>
    <row r="955" spans="20:23" ht="15" customHeight="1" x14ac:dyDescent="0.25">
      <c r="T955" s="38"/>
      <c r="U955" s="38"/>
      <c r="V955" s="38"/>
      <c r="W955" s="38"/>
    </row>
    <row r="956" spans="20:23" ht="15" customHeight="1" x14ac:dyDescent="0.25">
      <c r="T956" s="38"/>
      <c r="U956" s="38"/>
      <c r="V956" s="38"/>
      <c r="W956" s="38"/>
    </row>
    <row r="957" spans="20:23" ht="15" customHeight="1" x14ac:dyDescent="0.25">
      <c r="T957" s="38"/>
      <c r="U957" s="38"/>
      <c r="V957" s="38"/>
      <c r="W957" s="38"/>
    </row>
    <row r="958" spans="20:23" ht="15" customHeight="1" x14ac:dyDescent="0.25">
      <c r="T958" s="38"/>
      <c r="U958" s="38"/>
      <c r="V958" s="38"/>
      <c r="W958" s="38"/>
    </row>
  </sheetData>
  <sheetProtection algorithmName="SHA-512" hashValue="ks6t8c7TvT3gvNzewo2r6D4JEn/SbsnyMNTdKTZEvseCxrivOlQkv+RI4+U0WAEFBTfC5itsm/YbjB8XMjGnEw==" saltValue="z4XanHrvb9jmKUfotL/YwA==" spinCount="100000" sheet="1" objects="1" scenarios="1" selectLockedCells="1"/>
  <mergeCells count="79">
    <mergeCell ref="T25:V25"/>
    <mergeCell ref="R25:S25"/>
    <mergeCell ref="C9:D9"/>
    <mergeCell ref="E9:F9"/>
    <mergeCell ref="J9:L9"/>
    <mergeCell ref="P10:Q10"/>
    <mergeCell ref="S10:V11"/>
    <mergeCell ref="S12:V13"/>
    <mergeCell ref="C12:D12"/>
    <mergeCell ref="E12:F12"/>
    <mergeCell ref="N12:O12"/>
    <mergeCell ref="P12:Q12"/>
    <mergeCell ref="N13:N14"/>
    <mergeCell ref="P13:Q13"/>
    <mergeCell ref="P14:Q14"/>
    <mergeCell ref="H16:I16"/>
    <mergeCell ref="E8:F8"/>
    <mergeCell ref="J8:L8"/>
    <mergeCell ref="C7:D7"/>
    <mergeCell ref="J7:L7"/>
    <mergeCell ref="AM1:AN1"/>
    <mergeCell ref="E2:F2"/>
    <mergeCell ref="S6:V6"/>
    <mergeCell ref="B2:D2"/>
    <mergeCell ref="C8:D8"/>
    <mergeCell ref="Z9:Z12"/>
    <mergeCell ref="H10:I10"/>
    <mergeCell ref="J10:L10"/>
    <mergeCell ref="H7:H9"/>
    <mergeCell ref="H11:H14"/>
    <mergeCell ref="I11:I12"/>
    <mergeCell ref="I13:I14"/>
    <mergeCell ref="J11:L12"/>
    <mergeCell ref="S7:T7"/>
    <mergeCell ref="U7:V7"/>
    <mergeCell ref="N7:O9"/>
    <mergeCell ref="P7:Q9"/>
    <mergeCell ref="V14:V15"/>
    <mergeCell ref="S14:T15"/>
    <mergeCell ref="U14:U15"/>
    <mergeCell ref="N10:O10"/>
    <mergeCell ref="C13:D13"/>
    <mergeCell ref="E13:F13"/>
    <mergeCell ref="C15:D16"/>
    <mergeCell ref="E15:F16"/>
    <mergeCell ref="J16:L16"/>
    <mergeCell ref="S18:V20"/>
    <mergeCell ref="H19:I19"/>
    <mergeCell ref="N19:O20"/>
    <mergeCell ref="P19:P20"/>
    <mergeCell ref="Q19:Q20"/>
    <mergeCell ref="H20:I20"/>
    <mergeCell ref="J20:L20"/>
    <mergeCell ref="Q17:Q18"/>
    <mergeCell ref="H18:I18"/>
    <mergeCell ref="H17:I17"/>
    <mergeCell ref="K17:K19"/>
    <mergeCell ref="N17:O18"/>
    <mergeCell ref="P17:P18"/>
    <mergeCell ref="V27:V28"/>
    <mergeCell ref="T27:T28"/>
    <mergeCell ref="U27:U28"/>
    <mergeCell ref="U26:V26"/>
    <mergeCell ref="M27:M28"/>
    <mergeCell ref="P27:P28"/>
    <mergeCell ref="Q27:Q28"/>
    <mergeCell ref="R27:R28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</mergeCells>
  <phoneticPr fontId="3"/>
  <conditionalFormatting sqref="C27:G28 C30:C60 G29:G61">
    <cfRule type="expression" dxfId="372" priority="74">
      <formula>$J$10=$AG$3</formula>
    </cfRule>
  </conditionalFormatting>
  <conditionalFormatting sqref="C29">
    <cfRule type="expression" dxfId="371" priority="71">
      <formula>$J$10=$AG$3</formula>
    </cfRule>
  </conditionalFormatting>
  <conditionalFormatting sqref="C25">
    <cfRule type="expression" dxfId="370" priority="70">
      <formula>$J$10=$AG$3</formula>
    </cfRule>
  </conditionalFormatting>
  <conditionalFormatting sqref="D25:G25">
    <cfRule type="expression" dxfId="369" priority="68">
      <formula>$J$10=$AG$3</formula>
    </cfRule>
  </conditionalFormatting>
  <conditionalFormatting sqref="C26">
    <cfRule type="expression" dxfId="368" priority="67">
      <formula>$J$10=$AG$3</formula>
    </cfRule>
  </conditionalFormatting>
  <conditionalFormatting sqref="D26:G26">
    <cfRule type="expression" dxfId="367" priority="66">
      <formula>$J$10=$AG$3</formula>
    </cfRule>
  </conditionalFormatting>
  <conditionalFormatting sqref="C61">
    <cfRule type="expression" dxfId="366" priority="59">
      <formula>$J$10=$AG$3</formula>
    </cfRule>
  </conditionalFormatting>
  <conditionalFormatting sqref="D29:F60">
    <cfRule type="expression" dxfId="365" priority="52">
      <formula>$J$10=$AG$3</formula>
    </cfRule>
  </conditionalFormatting>
  <conditionalFormatting sqref="H11:L11 I13:L13 J12:L12 J14:L14">
    <cfRule type="expression" dxfId="364" priority="45">
      <formula>$AE$2="電気以外"</formula>
    </cfRule>
  </conditionalFormatting>
  <conditionalFormatting sqref="J8:J9">
    <cfRule type="expression" dxfId="363" priority="50">
      <formula>$J$7=$AF$3</formula>
    </cfRule>
  </conditionalFormatting>
  <conditionalFormatting sqref="I13:L14">
    <cfRule type="expression" dxfId="362" priority="47">
      <formula>$J$11=$AI$2</formula>
    </cfRule>
  </conditionalFormatting>
  <conditionalFormatting sqref="H61:M61 H26:I28 K26:M60 H29:H60">
    <cfRule type="expression" dxfId="361" priority="40">
      <formula>$J$10=$AG$3</formula>
    </cfRule>
  </conditionalFormatting>
  <conditionalFormatting sqref="K25">
    <cfRule type="expression" dxfId="360" priority="33">
      <formula>$J$10=$AG$3</formula>
    </cfRule>
  </conditionalFormatting>
  <conditionalFormatting sqref="H25">
    <cfRule type="expression" dxfId="359" priority="27">
      <formula>$J$10=$AG$3</formula>
    </cfRule>
  </conditionalFormatting>
  <conditionalFormatting sqref="J26:J60">
    <cfRule type="expression" dxfId="358" priority="24">
      <formula>$J$10=$AG$3</formula>
    </cfRule>
  </conditionalFormatting>
  <conditionalFormatting sqref="P14:Q14">
    <cfRule type="expression" dxfId="357" priority="19">
      <formula>$P$14&lt;=0</formula>
    </cfRule>
  </conditionalFormatting>
  <conditionalFormatting sqref="H11:L14">
    <cfRule type="expression" dxfId="356" priority="17">
      <formula>$J$10=$AG$3</formula>
    </cfRule>
  </conditionalFormatting>
  <conditionalFormatting sqref="J18:J19 L18:L19">
    <cfRule type="expression" dxfId="355" priority="13">
      <formula>IF($J$10=$AG$2,OR(AND($D$29="",$P$29=""),$D$29=""),OR(AND($D$29="",$P$29=""),$P$29=""))</formula>
    </cfRule>
  </conditionalFormatting>
  <conditionalFormatting sqref="H26:I28 H29:H60">
    <cfRule type="expression" dxfId="354" priority="914">
      <formula>AND($E$13&lt;&gt;"",$AE$2&lt;&gt;"電気")</formula>
    </cfRule>
    <cfRule type="expression" dxfId="353" priority="915">
      <formula>$J$11=$AI$3</formula>
    </cfRule>
    <cfRule type="expression" dxfId="352" priority="916">
      <formula>$J$11=$AI$2</formula>
    </cfRule>
  </conditionalFormatting>
  <conditionalFormatting sqref="R9:R10">
    <cfRule type="expression" dxfId="351" priority="1024">
      <formula>OR($E$15=$AD$2,$E$15="")</formula>
    </cfRule>
  </conditionalFormatting>
  <conditionalFormatting sqref="R13:R14">
    <cfRule type="expression" dxfId="350" priority="1025">
      <formula>OR($E$15=$AD$2,$E$15="")</formula>
    </cfRule>
  </conditionalFormatting>
  <conditionalFormatting sqref="L26 U26 U27:V61 L27:M61">
    <cfRule type="expression" dxfId="349" priority="1026">
      <formula>$E$15=$AD$2</formula>
    </cfRule>
  </conditionalFormatting>
  <conditionalFormatting sqref="K26:K61 T26:T61">
    <cfRule type="expression" dxfId="348" priority="1030">
      <formula>$E$15=$AD$3</formula>
    </cfRule>
  </conditionalFormatting>
  <conditionalFormatting sqref="J26:J60">
    <cfRule type="expression" dxfId="347" priority="1032">
      <formula>$J$11=$AI$4</formula>
    </cfRule>
  </conditionalFormatting>
  <conditionalFormatting sqref="U14">
    <cfRule type="expression" dxfId="346" priority="10">
      <formula>$U$7=""</formula>
    </cfRule>
  </conditionalFormatting>
  <conditionalFormatting sqref="S6:V15">
    <cfRule type="expression" dxfId="345" priority="11">
      <formula>$E$13&lt;&gt;"液化石油ガス（LPG）"</formula>
    </cfRule>
  </conditionalFormatting>
  <conditionalFormatting sqref="O25:V61">
    <cfRule type="expression" dxfId="344" priority="6">
      <formula>$J$10=$AG$2</formula>
    </cfRule>
  </conditionalFormatting>
  <conditionalFormatting sqref="D61:F61">
    <cfRule type="expression" dxfId="343" priority="5">
      <formula>$J$10=$AG$3</formula>
    </cfRule>
  </conditionalFormatting>
  <conditionalFormatting sqref="I29:I60">
    <cfRule type="expression" dxfId="342" priority="1">
      <formula>$J$10=$AG$3</formula>
    </cfRule>
  </conditionalFormatting>
  <conditionalFormatting sqref="I29:I60">
    <cfRule type="expression" dxfId="341" priority="2">
      <formula>AND($E$13&lt;&gt;"",$AE$2&lt;&gt;"電気")</formula>
    </cfRule>
    <cfRule type="expression" dxfId="340" priority="3">
      <formula>$J$11=$AI$3</formula>
    </cfRule>
    <cfRule type="expression" dxfId="339" priority="4">
      <formula>$J$11=$AI$2</formula>
    </cfRule>
  </conditionalFormatting>
  <dataValidations count="19">
    <dataValidation operator="greaterThanOrEqual" allowBlank="1" showInputMessage="1" showErrorMessage="1" error="数値を入力してください" sqref="N17:O20" xr:uid="{A56E4D74-8CAC-443B-8382-4E5833632CD0}"/>
    <dataValidation type="decimal" operator="greaterThanOrEqual" allowBlank="1" showInputMessage="1" showErrorMessage="1" error="数値を入力してください" sqref="P17" xr:uid="{9CCD5829-B2C4-488F-8245-32832B47E3C6}">
      <formula1>0</formula1>
    </dataValidation>
    <dataValidation operator="greaterThanOrEqual" allowBlank="1" showInputMessage="1" showErrorMessage="1" sqref="Q17" xr:uid="{C5723861-A87E-48F8-BDB4-A474EB331EB4}"/>
    <dataValidation type="decimal" operator="greaterThanOrEqual" allowBlank="1" showInputMessage="1" showErrorMessage="1" sqref="AG46:AG67 U7:V7" xr:uid="{F514314E-ABC7-438D-848B-36C93F8B3CE8}">
      <formula1>0</formula1>
    </dataValidation>
    <dataValidation type="list" allowBlank="1" showInputMessage="1" showErrorMessage="1" sqref="J10:L10" xr:uid="{1B4C9D7E-DB8C-4897-A1CA-C84152525FDB}">
      <formula1>$AG$2:$AG$3</formula1>
    </dataValidation>
    <dataValidation type="list" allowBlank="1" showInputMessage="1" showErrorMessage="1" sqref="E15" xr:uid="{3ED0CD4D-C32A-4034-B81A-E39117A954E3}">
      <formula1>$AD$2:$AD$3</formula1>
    </dataValidation>
    <dataValidation type="list" allowBlank="1" showInputMessage="1" showErrorMessage="1" sqref="J7" xr:uid="{4D55EC2B-06C1-4699-ADD2-1CDC70E9EA5A}">
      <formula1>$AF$2:$AF$3</formula1>
    </dataValidation>
    <dataValidation type="list" allowBlank="1" showInputMessage="1" showErrorMessage="1" sqref="AI46:AI67 T29" xr:uid="{7DA0BC54-2E77-4C07-81D0-DE61B7A149E3}">
      <formula1>$AK$2:$AK$3</formula1>
    </dataValidation>
    <dataValidation type="list" allowBlank="1" showInputMessage="1" showErrorMessage="1" sqref="J14" xr:uid="{F000DC31-C56E-4D47-8B1D-0F1986AE2C57}">
      <formula1>$AH$2:$AH$3</formula1>
    </dataValidation>
    <dataValidation type="list" allowBlank="1" showInputMessage="1" showErrorMessage="1" sqref="J11" xr:uid="{1D463925-416E-4126-ABE5-62CE8757D3BA}">
      <formula1>$AI$2:$AI$4</formula1>
    </dataValidation>
    <dataValidation type="decimal" allowBlank="1" showInputMessage="1" showErrorMessage="1" error="計測日における稼働状況を０～１の数値で入力してください。_x000a_※入力の考え方は作成例を参考にしてください。" sqref="K29:K60 T30:T60" xr:uid="{8BDD4549-2FC8-4C6F-A9B6-98FA3F0ED090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3A72DD3C-FFAB-41F6-8F48-CB89E60D543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4D330FF5-B341-4118-BB88-5AC76F6B2257}">
      <formula1>0</formula1>
    </dataValidation>
    <dataValidation type="decimal" allowBlank="1" showInputMessage="1" showErrorMessage="1" error="力率を０～１の数値で入力してください。" sqref="L14" xr:uid="{60126471-30A9-451C-8C0E-39FB693B5CA0}">
      <formula1>0</formula1>
      <formula2>1</formula2>
    </dataValidation>
    <dataValidation operator="greaterThanOrEqual" allowBlank="1" showInputMessage="1" showErrorMessage="1" errorTitle="入力エラー" error="入力した数値がマイナスになっています。_x000a_正しい値を入力してください。" sqref="U29:V29" xr:uid="{13E03B9E-D95E-455C-8A85-85FE3C276D94}"/>
    <dataValidation type="decimal" operator="greaterThan" allowBlank="1" showInputMessage="1" showErrorMessage="1" error="電圧を数値で入力してください。" sqref="K14" xr:uid="{CAF87AEF-679A-4DE6-B003-6CE74B0FA2DF}">
      <formula1>0</formula1>
    </dataValidation>
    <dataValidation type="decimal" operator="greaterThanOrEqual" allowBlank="1" showInputMessage="1" showErrorMessage="1" error="数値で入力してください。" sqref="R29:R60 H29:H60 J29:J60" xr:uid="{C9E68C9C-CA30-4051-BC5F-91EA007C4B0B}">
      <formula1>0</formula1>
    </dataValidation>
    <dataValidation type="decimal" operator="greaterThanOrEqual" allowBlank="1" showInputMessage="1" showErrorMessage="1" error="数値で入力してください。_x000a_※入力の考え方は作成例を参考にしてください。" sqref="L29:L60 U30:U60" xr:uid="{67942232-4C84-4D52-8F8A-EF9C8DF5B2A8}">
      <formula1>0</formula1>
    </dataValidation>
    <dataValidation type="whole" operator="greaterThanOrEqual" allowBlank="1" showInputMessage="1" showErrorMessage="1" error="数値を入力してください。" sqref="P10:Q10" xr:uid="{7F90764E-DBC3-4BEB-B147-54A2992955D0}">
      <formula1>0</formula1>
    </dataValidation>
  </dataValidations>
  <printOptions horizontalCentered="1"/>
  <pageMargins left="0" right="0" top="0" bottom="0" header="0" footer="1.1417322834645669"/>
  <pageSetup paperSize="8" scale="56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74836A-DD6F-45B4-806E-446F6503B999}">
          <x14:formula1>
            <xm:f>プルダウンリスト!$L$2:$L$13</xm:f>
          </x14:formula1>
          <xm:sqref>J16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23</vt:i4>
      </vt:variant>
    </vt:vector>
  </HeadingPairs>
  <TitlesOfParts>
    <vt:vector size="44" baseType="lpstr">
      <vt:lpstr>書類一覧</vt:lpstr>
      <vt:lpstr>（作成例）ロガー形式 </vt:lpstr>
      <vt:lpstr>ロガー形式作成例用</vt:lpstr>
      <vt:lpstr>作成例積算形式(2)</vt:lpstr>
      <vt:lpstr>（作成例）積算形式</vt:lpstr>
      <vt:lpstr>積算形式作成例用</vt:lpstr>
      <vt:lpstr>提出様式</vt:lpstr>
      <vt:lpstr>入力様式【No.1】</vt:lpstr>
      <vt:lpstr>入力様式【No.2】</vt:lpstr>
      <vt:lpstr>入力様式【No.3】</vt:lpstr>
      <vt:lpstr>入力様式【No.4】</vt:lpstr>
      <vt:lpstr>入力様式【No.5】</vt:lpstr>
      <vt:lpstr>入力様式【No.6】</vt:lpstr>
      <vt:lpstr>入力様式【No.7】</vt:lpstr>
      <vt:lpstr>入力様式【No.8】</vt:lpstr>
      <vt:lpstr>入力様式【No.9】</vt:lpstr>
      <vt:lpstr>入力様式【No.10】</vt:lpstr>
      <vt:lpstr>入力様式【No.11】</vt:lpstr>
      <vt:lpstr>入力様式【No.12】</vt:lpstr>
      <vt:lpstr>プルダウンリスト</vt:lpstr>
      <vt:lpstr>解説</vt:lpstr>
      <vt:lpstr>'（作成例）ロガー形式 '!Print_Area</vt:lpstr>
      <vt:lpstr>'（作成例）積算形式'!Print_Area</vt:lpstr>
      <vt:lpstr>'作成例積算形式(2)'!Print_Area</vt:lpstr>
      <vt:lpstr>書類一覧!Print_Area</vt:lpstr>
      <vt:lpstr>提出様式!Print_Area</vt:lpstr>
      <vt:lpstr>入力様式【No.1】!Print_Area</vt:lpstr>
      <vt:lpstr>入力様式【No.10】!Print_Area</vt:lpstr>
      <vt:lpstr>入力様式【No.11】!Print_Area</vt:lpstr>
      <vt:lpstr>入力様式【No.12】!Print_Area</vt:lpstr>
      <vt:lpstr>入力様式【No.2】!Print_Area</vt:lpstr>
      <vt:lpstr>入力様式【No.3】!Print_Area</vt:lpstr>
      <vt:lpstr>入力様式【No.4】!Print_Area</vt:lpstr>
      <vt:lpstr>入力様式【No.5】!Print_Area</vt:lpstr>
      <vt:lpstr>入力様式【No.6】!Print_Area</vt:lpstr>
      <vt:lpstr>入力様式【No.7】!Print_Area</vt:lpstr>
      <vt:lpstr>入力様式【No.8】!Print_Area</vt:lpstr>
      <vt:lpstr>入力様式【No.9】!Print_Area</vt:lpstr>
      <vt:lpstr>プラスチック加工機械</vt:lpstr>
      <vt:lpstr>プレス機械</vt:lpstr>
      <vt:lpstr>印刷機械</vt:lpstr>
      <vt:lpstr>工作機械</vt:lpstr>
      <vt:lpstr>年間稼働時間</vt:lpstr>
      <vt:lpstr>年間生産量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2023-01-30T05:15:19Z</cp:lastPrinted>
  <dcterms:created xsi:type="dcterms:W3CDTF">2022-12-15T05:41:41Z</dcterms:created>
  <dcterms:modified xsi:type="dcterms:W3CDTF">2023-01-30T10:01:06Z</dcterms:modified>
</cp:coreProperties>
</file>